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450" tabRatio="614" activeTab="3"/>
  </bookViews>
  <sheets>
    <sheet name="Настройки" sheetId="1" r:id="rId1"/>
    <sheet name="Апрель 2023" sheetId="11" r:id="rId2"/>
    <sheet name="Май 2023" sheetId="13" r:id="rId3"/>
    <sheet name="Июнь 2023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J6" i="13" l="1"/>
  <c r="AI8" i="11" l="1"/>
  <c r="AI7" i="11"/>
  <c r="AI6" i="11"/>
  <c r="AJ8" i="11"/>
  <c r="AK8" i="11"/>
  <c r="AL8" i="11"/>
  <c r="AO8" i="11"/>
  <c r="AP8" i="11"/>
  <c r="AQ8" i="11"/>
  <c r="AR8" i="11"/>
  <c r="AS8" i="11"/>
  <c r="AT8" i="11"/>
  <c r="AJ8" i="13"/>
  <c r="AO8" i="13" s="1"/>
  <c r="AJ7" i="13"/>
  <c r="AK8" i="13"/>
  <c r="AL8" i="13"/>
  <c r="AM8" i="13"/>
  <c r="AP8" i="13"/>
  <c r="AQ8" i="13"/>
  <c r="AR8" i="13"/>
  <c r="AS8" i="13"/>
  <c r="AT8" i="13"/>
  <c r="AU8" i="13"/>
  <c r="AN8" i="11" l="1"/>
  <c r="AM8" i="11"/>
  <c r="AN8" i="13"/>
  <c r="AI8" i="12"/>
  <c r="AJ8" i="12"/>
  <c r="AK8" i="12"/>
  <c r="AL8" i="12"/>
  <c r="AO8" i="12"/>
  <c r="AP8" i="12"/>
  <c r="AQ8" i="12"/>
  <c r="AR8" i="12"/>
  <c r="AS8" i="12"/>
  <c r="AT8" i="12"/>
  <c r="AM8" i="12" l="1"/>
  <c r="AN8" i="12"/>
  <c r="AO7" i="11"/>
  <c r="AT7" i="11" l="1"/>
  <c r="AS7" i="11"/>
  <c r="AR7" i="11"/>
  <c r="AQ7" i="11"/>
  <c r="AK7" i="11"/>
  <c r="AJ7" i="11"/>
  <c r="AL7" i="11"/>
  <c r="AP7" i="11"/>
  <c r="AP6" i="11"/>
  <c r="AI7" i="12" l="1"/>
  <c r="AI6" i="12"/>
  <c r="AJ7" i="12"/>
  <c r="AK7" i="12"/>
  <c r="AL7" i="12"/>
  <c r="AO7" i="12"/>
  <c r="AP7" i="12"/>
  <c r="AQ7" i="12"/>
  <c r="AR7" i="12"/>
  <c r="AS7" i="12"/>
  <c r="AT7" i="12"/>
  <c r="AN7" i="12" l="1"/>
  <c r="AM7" i="12"/>
  <c r="AK7" i="13"/>
  <c r="AL7" i="13"/>
  <c r="AM7" i="13"/>
  <c r="AP7" i="13"/>
  <c r="AQ7" i="13"/>
  <c r="AR7" i="13"/>
  <c r="AS7" i="13"/>
  <c r="AT7" i="13"/>
  <c r="AU7" i="13"/>
  <c r="AO7" i="13" l="1"/>
  <c r="AN7" i="13"/>
  <c r="AM7" i="11"/>
  <c r="AN7" i="11" l="1"/>
  <c r="AU6" i="13"/>
  <c r="AT6" i="13"/>
  <c r="AS6" i="13"/>
  <c r="AR6" i="13"/>
  <c r="AQ6" i="13"/>
  <c r="AP6" i="13"/>
  <c r="AM6" i="13"/>
  <c r="AL6" i="13"/>
  <c r="AK6" i="13"/>
  <c r="AN6" i="13" s="1"/>
  <c r="AB3" i="13"/>
  <c r="R3" i="13"/>
  <c r="F3" i="13"/>
  <c r="AB2" i="13"/>
  <c r="R2" i="13"/>
  <c r="F2" i="13"/>
  <c r="AB1" i="13"/>
  <c r="R1" i="13"/>
  <c r="F1" i="13"/>
  <c r="AT6" i="12"/>
  <c r="AS6" i="12"/>
  <c r="AR6" i="12"/>
  <c r="AQ6" i="12"/>
  <c r="AP6" i="12"/>
  <c r="AO6" i="12"/>
  <c r="AL6" i="12"/>
  <c r="AK6" i="12"/>
  <c r="AJ6" i="12"/>
  <c r="AN6" i="12" s="1"/>
  <c r="AB3" i="12"/>
  <c r="R3" i="12"/>
  <c r="F3" i="12"/>
  <c r="AB2" i="12"/>
  <c r="R2" i="12"/>
  <c r="F2" i="12"/>
  <c r="AB1" i="12"/>
  <c r="R1" i="12"/>
  <c r="F1" i="12"/>
  <c r="AM6" i="12" l="1"/>
  <c r="AL6" i="11"/>
  <c r="AK6" i="11"/>
  <c r="AJ6" i="11"/>
  <c r="AM6" i="11" l="1"/>
  <c r="AN6" i="11"/>
  <c r="AT6" i="11"/>
  <c r="AS6" i="11"/>
  <c r="AR6" i="11"/>
  <c r="AQ6" i="11"/>
  <c r="AO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O6" i="13"/>
</calcChain>
</file>

<file path=xl/sharedStrings.xml><?xml version="1.0" encoding="utf-8"?>
<sst xmlns="http://schemas.openxmlformats.org/spreadsheetml/2006/main" count="343" uniqueCount="76">
  <si>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</si>
  <si>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</si>
  <si>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</si>
  <si>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</si>
  <si>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</si>
  <si>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</si>
  <si>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</si>
  <si>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</si>
  <si>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</si>
  <si>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</si>
  <si>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</si>
  <si>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</si>
  <si>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</si>
  <si>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</si>
  <si>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</si>
  <si>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</si>
  <si>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</si>
  <si>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</si>
  <si>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</si>
  <si>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</si>
  <si>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</si>
  <si>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</si>
  <si>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</si>
  <si>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</si>
  <si>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</si>
  <si>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</si>
  <si>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</si>
  <si>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</si>
  <si>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</si>
  <si>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</si>
  <si>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</si>
  <si>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</si>
  <si>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</si>
  <si>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</si>
  <si>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</si>
  <si>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</si>
  <si>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</si>
  <si>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</si>
  <si>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</si>
  <si>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</si>
  <si>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</si>
  <si>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</si>
  <si>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</si>
  <si>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</si>
  <si>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</si>
  <si>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</si>
  <si>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</si>
  <si>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</si>
  <si>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</si>
  <si>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</si>
  <si>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</si>
  <si>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</si>
  <si>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</si>
  <si>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</si>
  <si>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</si>
  <si>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</si>
  <si>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</si>
  <si>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</si>
  <si>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</si>
  <si>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</si>
  <si>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</si>
  <si>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</si>
  <si>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</si>
  <si>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</si>
  <si>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</si>
  <si>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</si>
  <si>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</si>
  <si>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пт</t>
  </si>
  <si>
    <t>сб</t>
  </si>
  <si>
    <t>вс</t>
  </si>
  <si>
    <t>Репнякова Дарья</t>
  </si>
  <si>
    <t>Дизайнер</t>
  </si>
  <si>
    <t>Логвинов Илья</t>
  </si>
  <si>
    <t>Архитектор</t>
  </si>
  <si>
    <t>в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</si>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</sst>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20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6" t="s">
        <v>15</v>
      </c>
      <c r="F1" s="57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8" t="s">
        <v>27</v>
      </c>
      <c r="F4" s="59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zoomScale="70" zoomScaleNormal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F11" sqref="AF11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4" width="4.7109375" style="30" customWidth="1"/>
    <col min="35" max="35" width="10.7109375" style="30" customWidth="1"/>
    <col min="36" max="44" width="9.85546875" style="30" customWidth="1"/>
    <col min="45" max="45" width="12.85546875" style="30" customWidth="1"/>
    <col min="46" max="46" width="17.7109375" style="30" customWidth="1"/>
    <col min="47" max="47" width="9.85546875" style="30" customWidth="1"/>
    <col min="48" max="16384" width="8.85546875" style="30"/>
  </cols>
  <sheetData>
    <row r="1" spans="1:47" x14ac:dyDescent="0.25">
      <c r="A1" s="62">
        <v>45017</v>
      </c>
      <c r="B1" s="63"/>
      <c r="C1" s="63"/>
      <c r="D1" s="64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3"/>
      <c r="B2" s="63"/>
      <c r="C2" s="63"/>
      <c r="D2" s="64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5"/>
      <c r="B3" s="65"/>
      <c r="C3" s="65"/>
      <c r="D3" s="66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ht="15" customHeight="1" x14ac:dyDescent="0.25">
      <c r="A4" s="67" t="s">
        <v>18</v>
      </c>
      <c r="B4" s="69" t="s">
        <v>39</v>
      </c>
      <c r="C4" s="69" t="s">
        <v>40</v>
      </c>
      <c r="D4" s="71" t="s">
        <v>41</v>
      </c>
      <c r="E4" s="46" t="s">
        <v>48</v>
      </c>
      <c r="F4" s="46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6" t="s">
        <v>48</v>
      </c>
      <c r="M4" s="46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6" t="s">
        <v>48</v>
      </c>
      <c r="T4" s="46" t="s">
        <v>42</v>
      </c>
      <c r="U4" s="47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6" t="s">
        <v>48</v>
      </c>
      <c r="AA4" s="46" t="s">
        <v>42</v>
      </c>
      <c r="AB4" s="47" t="s">
        <v>43</v>
      </c>
      <c r="AC4" s="47" t="s">
        <v>44</v>
      </c>
      <c r="AD4" s="47" t="s">
        <v>45</v>
      </c>
      <c r="AE4" s="47" t="s">
        <v>46</v>
      </c>
      <c r="AF4" s="47" t="s">
        <v>47</v>
      </c>
      <c r="AG4" s="46" t="s">
        <v>48</v>
      </c>
      <c r="AH4" s="46" t="s">
        <v>42</v>
      </c>
      <c r="AI4" s="73" t="s">
        <v>57</v>
      </c>
      <c r="AJ4" s="73" t="s">
        <v>58</v>
      </c>
      <c r="AK4" s="75" t="s">
        <v>59</v>
      </c>
      <c r="AL4" s="77" t="s">
        <v>60</v>
      </c>
      <c r="AM4" s="73" t="s">
        <v>61</v>
      </c>
      <c r="AN4" s="73" t="s">
        <v>62</v>
      </c>
      <c r="AO4" s="60" t="s">
        <v>63</v>
      </c>
      <c r="AP4" s="79" t="s">
        <v>64</v>
      </c>
      <c r="AQ4" s="81" t="s">
        <v>65</v>
      </c>
      <c r="AR4" s="83" t="s">
        <v>49</v>
      </c>
      <c r="AS4" s="85" t="s">
        <v>50</v>
      </c>
      <c r="AT4" s="87" t="s">
        <v>51</v>
      </c>
    </row>
    <row r="5" spans="1:47" x14ac:dyDescent="0.25">
      <c r="A5" s="68"/>
      <c r="B5" s="70"/>
      <c r="C5" s="70"/>
      <c r="D5" s="72"/>
      <c r="E5" s="44">
        <v>1</v>
      </c>
      <c r="F5" s="44">
        <v>2</v>
      </c>
      <c r="G5" s="45">
        <v>3</v>
      </c>
      <c r="H5" s="45">
        <v>4</v>
      </c>
      <c r="I5" s="45">
        <v>5</v>
      </c>
      <c r="J5" s="45">
        <v>6</v>
      </c>
      <c r="K5" s="45">
        <v>7</v>
      </c>
      <c r="L5" s="44">
        <v>8</v>
      </c>
      <c r="M5" s="44">
        <v>9</v>
      </c>
      <c r="N5" s="45">
        <v>10</v>
      </c>
      <c r="O5" s="45">
        <v>11</v>
      </c>
      <c r="P5" s="45">
        <v>12</v>
      </c>
      <c r="Q5" s="45">
        <v>13</v>
      </c>
      <c r="R5" s="45">
        <v>14</v>
      </c>
      <c r="S5" s="44">
        <v>15</v>
      </c>
      <c r="T5" s="44">
        <v>16</v>
      </c>
      <c r="U5" s="45">
        <v>17</v>
      </c>
      <c r="V5" s="45">
        <v>18</v>
      </c>
      <c r="W5" s="45">
        <v>19</v>
      </c>
      <c r="X5" s="45">
        <v>20</v>
      </c>
      <c r="Y5" s="45">
        <v>21</v>
      </c>
      <c r="Z5" s="44">
        <v>22</v>
      </c>
      <c r="AA5" s="44">
        <v>23</v>
      </c>
      <c r="AB5" s="45">
        <v>24</v>
      </c>
      <c r="AC5" s="45">
        <v>25</v>
      </c>
      <c r="AD5" s="45">
        <v>26</v>
      </c>
      <c r="AE5" s="45">
        <v>27</v>
      </c>
      <c r="AF5" s="45">
        <v>28</v>
      </c>
      <c r="AG5" s="44">
        <v>29</v>
      </c>
      <c r="AH5" s="44">
        <v>30</v>
      </c>
      <c r="AI5" s="74"/>
      <c r="AJ5" s="74"/>
      <c r="AK5" s="76"/>
      <c r="AL5" s="78"/>
      <c r="AM5" s="74"/>
      <c r="AN5" s="74"/>
      <c r="AO5" s="61"/>
      <c r="AP5" s="80"/>
      <c r="AQ5" s="82"/>
      <c r="AR5" s="84"/>
      <c r="AS5" s="86"/>
      <c r="AT5" s="88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/>
      <c r="G6" s="29" t="s">
        <v>74</v>
      </c>
      <c r="H6" s="29" t="s">
        <v>74</v>
      </c>
      <c r="I6" s="29" t="s">
        <v>74</v>
      </c>
      <c r="J6" s="29" t="s">
        <v>74</v>
      </c>
      <c r="K6" s="29" t="s">
        <v>74</v>
      </c>
      <c r="L6" s="29"/>
      <c r="M6" s="29"/>
      <c r="N6" s="29" t="s">
        <v>74</v>
      </c>
      <c r="O6" s="29" t="s">
        <v>74</v>
      </c>
      <c r="P6" s="29" t="s">
        <v>74</v>
      </c>
      <c r="Q6" s="29" t="s">
        <v>74</v>
      </c>
      <c r="R6" s="29" t="s">
        <v>74</v>
      </c>
      <c r="S6" s="29"/>
      <c r="T6" s="29"/>
      <c r="U6" s="29" t="s">
        <v>74</v>
      </c>
      <c r="V6" s="29" t="s">
        <v>74</v>
      </c>
      <c r="W6" s="29" t="s">
        <v>74</v>
      </c>
      <c r="X6" s="29" t="s">
        <v>74</v>
      </c>
      <c r="Y6" s="29" t="s">
        <v>74</v>
      </c>
      <c r="Z6" s="29"/>
      <c r="AA6" s="29" t="s">
        <v>74</v>
      </c>
      <c r="AB6" s="29" t="s">
        <v>74</v>
      </c>
      <c r="AC6" s="29" t="s">
        <v>74</v>
      </c>
      <c r="AD6" s="29" t="s">
        <v>74</v>
      </c>
      <c r="AE6" s="29" t="s">
        <v>74</v>
      </c>
      <c r="AF6" s="29" t="s">
        <v>74</v>
      </c>
      <c r="AG6" s="29"/>
      <c r="AH6" s="29"/>
      <c r="AI6" s="36">
        <f>COUNTIF(E6:AH6,"=в")</f>
        <v>21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168</v>
      </c>
      <c r="AO6" s="39">
        <f>COUNTIF(E6:AH6,"=ог")</f>
        <v>0</v>
      </c>
      <c r="AP6" s="40">
        <f>COUNTIF(E6:AH6,"=пр")</f>
        <v>0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7" x14ac:dyDescent="0.25">
      <c r="A7" s="53">
        <v>2</v>
      </c>
      <c r="B7" s="54" t="s">
        <v>70</v>
      </c>
      <c r="C7" s="33" t="s">
        <v>71</v>
      </c>
      <c r="D7" s="34">
        <v>8</v>
      </c>
      <c r="E7" s="29" t="s">
        <v>74</v>
      </c>
      <c r="F7" s="29"/>
      <c r="G7" s="29" t="s">
        <v>74</v>
      </c>
      <c r="H7" s="29" t="s">
        <v>74</v>
      </c>
      <c r="I7" s="29" t="s">
        <v>74</v>
      </c>
      <c r="J7" s="29" t="s">
        <v>74</v>
      </c>
      <c r="K7" s="29" t="s">
        <v>74</v>
      </c>
      <c r="L7" s="29"/>
      <c r="M7" s="29"/>
      <c r="N7" s="29" t="s">
        <v>74</v>
      </c>
      <c r="O7" s="29" t="s">
        <v>23</v>
      </c>
      <c r="P7" s="29" t="s">
        <v>74</v>
      </c>
      <c r="Q7" s="29" t="s">
        <v>74</v>
      </c>
      <c r="R7" s="29" t="s">
        <v>74</v>
      </c>
      <c r="S7" s="29"/>
      <c r="T7" s="29"/>
      <c r="U7" s="29" t="s">
        <v>74</v>
      </c>
      <c r="V7" s="29"/>
      <c r="W7" s="29"/>
      <c r="X7" s="29"/>
      <c r="Y7" s="29" t="s">
        <v>74</v>
      </c>
      <c r="Z7" s="29"/>
      <c r="AA7" s="29"/>
      <c r="AB7" s="29" t="s">
        <v>23</v>
      </c>
      <c r="AC7" s="29"/>
      <c r="AD7" s="29"/>
      <c r="AE7" s="29" t="s">
        <v>74</v>
      </c>
      <c r="AF7" s="29" t="s">
        <v>74</v>
      </c>
      <c r="AG7" s="29"/>
      <c r="AH7" s="29"/>
      <c r="AI7" s="36">
        <f>COUNTIF(E7:AH7,"=в")</f>
        <v>14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IF(D7="",0,IF(AJ7-AI7*D7&lt;0,0,AJ7-AI7*D7))</f>
        <v>0</v>
      </c>
      <c r="AN7" s="36">
        <f>IF(D7="",0,IF(AI7*D7-AJ7&lt;0,0,AI7*D7-AJ7))</f>
        <v>112</v>
      </c>
      <c r="AO7" s="39">
        <f>COUNTIF(E7:AH7,"=ог")</f>
        <v>2</v>
      </c>
      <c r="AP7" s="40">
        <f>COUNTIF(E7:AH7,"=пр")</f>
        <v>0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  <row r="8" spans="1:47" x14ac:dyDescent="0.25">
      <c r="A8" s="52">
        <v>3</v>
      </c>
      <c r="B8" s="55" t="s">
        <v>72</v>
      </c>
      <c r="C8" s="51" t="s">
        <v>73</v>
      </c>
      <c r="D8" s="34">
        <v>8</v>
      </c>
      <c r="E8" s="29"/>
      <c r="F8" s="29"/>
      <c r="G8" s="29" t="s">
        <v>74</v>
      </c>
      <c r="H8" s="29" t="s">
        <v>74</v>
      </c>
      <c r="I8" s="29"/>
      <c r="J8" s="29"/>
      <c r="K8" s="29" t="s">
        <v>74</v>
      </c>
      <c r="L8" s="29"/>
      <c r="M8" s="29"/>
      <c r="N8" s="29" t="s">
        <v>74</v>
      </c>
      <c r="O8" s="29" t="s">
        <v>74</v>
      </c>
      <c r="P8" s="29"/>
      <c r="Q8" s="29"/>
      <c r="R8" s="29" t="s">
        <v>74</v>
      </c>
      <c r="S8" s="29" t="s">
        <v>74</v>
      </c>
      <c r="T8" s="29"/>
      <c r="U8" s="29" t="s">
        <v>74</v>
      </c>
      <c r="V8" s="29" t="s">
        <v>74</v>
      </c>
      <c r="W8" s="29"/>
      <c r="X8" s="29"/>
      <c r="Y8" s="29" t="s">
        <v>74</v>
      </c>
      <c r="Z8" s="29"/>
      <c r="AA8" s="29"/>
      <c r="AB8" s="29" t="s">
        <v>74</v>
      </c>
      <c r="AC8" s="29" t="s">
        <v>74</v>
      </c>
      <c r="AD8" s="29"/>
      <c r="AE8" s="29"/>
      <c r="AF8" s="29" t="s">
        <v>74</v>
      </c>
      <c r="AG8" s="29"/>
      <c r="AH8" s="29"/>
      <c r="AI8" s="36">
        <f>COUNTIF(E8:AH8,"=в")</f>
        <v>13</v>
      </c>
      <c r="AJ8" s="36">
        <f>SUM(E8:AH8)</f>
        <v>0</v>
      </c>
      <c r="AK8" s="37">
        <f>COUNTIF(E8:AH8,"=оп")</f>
        <v>0</v>
      </c>
      <c r="AL8" s="38">
        <f>COUNTIF(E8:AH8,"=б")</f>
        <v>0</v>
      </c>
      <c r="AM8" s="36">
        <f>IF(D8="",0,IF(AJ8-AI8*D8&lt;0,0,AJ8-AI8*D8))</f>
        <v>0</v>
      </c>
      <c r="AN8" s="36">
        <f>IF(D8="",0,IF(AI8*D8-AJ8&lt;0,0,AI8*D8-AJ8))</f>
        <v>104</v>
      </c>
      <c r="AO8" s="39">
        <f>COUNTIF(E8:AH8,"=ог")</f>
        <v>0</v>
      </c>
      <c r="AP8" s="40">
        <f>COUNTIF(E8:AH8,"=пр")</f>
        <v>0</v>
      </c>
      <c r="AQ8" s="41">
        <f>COUNTIF(E8:AH8,"=пг")</f>
        <v>0</v>
      </c>
      <c r="AR8" s="42">
        <f>COUNTIF(E8:AH8,"=обс")</f>
        <v>0</v>
      </c>
      <c r="AS8" s="43">
        <f>COUNTIF(E8:AH8,"=у")</f>
        <v>0</v>
      </c>
      <c r="AT8" s="35">
        <f>COUNTIF(E8:AH8,"=к")</f>
        <v>0</v>
      </c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F6:G6 AA6:AB6 F7:L8">
    <cfRule type="containsText" dxfId="219" priority="630" operator="containsText" text="к">
      <formula>NOT(ISERROR(SEARCH("к",F6)))</formula>
    </cfRule>
    <cfRule type="containsText" dxfId="218" priority="631" operator="containsText" text="у">
      <formula>NOT(ISERROR(SEARCH("у",F6)))</formula>
    </cfRule>
    <cfRule type="containsText" dxfId="217" priority="632" operator="containsText" text="обс">
      <formula>NOT(ISERROR(SEARCH("обс",F6)))</formula>
    </cfRule>
    <cfRule type="containsText" dxfId="216" priority="633" operator="containsText" text="пг">
      <formula>NOT(ISERROR(SEARCH("пг",F6)))</formula>
    </cfRule>
    <cfRule type="containsText" dxfId="215" priority="634" operator="containsText" text="пр">
      <formula>NOT(ISERROR(SEARCH("пр",F6)))</formula>
    </cfRule>
    <cfRule type="containsText" dxfId="214" priority="635" operator="containsText" text="ог">
      <formula>NOT(ISERROR(SEARCH("ог",F6)))</formula>
    </cfRule>
    <cfRule type="cellIs" dxfId="213" priority="636" operator="between">
      <formula>0.1</formula>
      <formula>24</formula>
    </cfRule>
    <cfRule type="containsText" dxfId="212" priority="637" operator="containsText" text="оп">
      <formula>NOT(ISERROR(SEARCH("оп",F6)))</formula>
    </cfRule>
    <cfRule type="containsText" dxfId="211" priority="638" operator="containsText" text="б">
      <formula>NOT(ISERROR(SEARCH("б",F6)))</formula>
    </cfRule>
  </conditionalFormatting>
  <conditionalFormatting sqref="AC6:AH6 H6 J6:P6 W6:Z6 R6:V8">
    <cfRule type="containsText" dxfId="210" priority="619" operator="containsText" text="к">
      <formula>NOT(ISERROR(SEARCH("к",H6)))</formula>
    </cfRule>
    <cfRule type="containsText" dxfId="209" priority="620" operator="containsText" text="у">
      <formula>NOT(ISERROR(SEARCH("у",H6)))</formula>
    </cfRule>
    <cfRule type="containsText" dxfId="208" priority="621" operator="containsText" text="обс">
      <formula>NOT(ISERROR(SEARCH("обс",H6)))</formula>
    </cfRule>
    <cfRule type="containsText" dxfId="207" priority="622" operator="containsText" text="пг">
      <formula>NOT(ISERROR(SEARCH("пг",H6)))</formula>
    </cfRule>
    <cfRule type="containsText" dxfId="206" priority="623" operator="containsText" text="пр">
      <formula>NOT(ISERROR(SEARCH("пр",H6)))</formula>
    </cfRule>
    <cfRule type="containsText" dxfId="205" priority="624" operator="containsText" text="ог">
      <formula>NOT(ISERROR(SEARCH("ог",H6)))</formula>
    </cfRule>
    <cfRule type="cellIs" dxfId="204" priority="625" operator="between">
      <formula>0.1</formula>
      <formula>24</formula>
    </cfRule>
    <cfRule type="containsText" dxfId="203" priority="626" operator="containsText" text="оп">
      <formula>NOT(ISERROR(SEARCH("оп",H6)))</formula>
    </cfRule>
    <cfRule type="containsText" dxfId="202" priority="627" operator="containsText" text="б">
      <formula>NOT(ISERROR(SEARCH("б",H6)))</formula>
    </cfRule>
  </conditionalFormatting>
  <conditionalFormatting sqref="I6">
    <cfRule type="containsText" dxfId="201" priority="300" operator="containsText" text="к">
      <formula>NOT(ISERROR(SEARCH("к",I6)))</formula>
    </cfRule>
    <cfRule type="containsText" dxfId="200" priority="301" operator="containsText" text="у">
      <formula>NOT(ISERROR(SEARCH("у",I6)))</formula>
    </cfRule>
    <cfRule type="containsText" dxfId="199" priority="302" operator="containsText" text="обс">
      <formula>NOT(ISERROR(SEARCH("обс",I6)))</formula>
    </cfRule>
    <cfRule type="containsText" dxfId="198" priority="303" operator="containsText" text="пг">
      <formula>NOT(ISERROR(SEARCH("пг",I6)))</formula>
    </cfRule>
    <cfRule type="containsText" dxfId="197" priority="304" operator="containsText" text="пр">
      <formula>NOT(ISERROR(SEARCH("пр",I6)))</formula>
    </cfRule>
    <cfRule type="containsText" dxfId="196" priority="305" operator="containsText" text="ог">
      <formula>NOT(ISERROR(SEARCH("ог",I6)))</formula>
    </cfRule>
    <cfRule type="cellIs" dxfId="195" priority="306" operator="between">
      <formula>0.1</formula>
      <formula>24</formula>
    </cfRule>
    <cfRule type="containsText" dxfId="194" priority="307" operator="containsText" text="оп">
      <formula>NOT(ISERROR(SEARCH("оп",I6)))</formula>
    </cfRule>
    <cfRule type="containsText" dxfId="193" priority="308" operator="containsText" text="б">
      <formula>NOT(ISERROR(SEARCH("б",I6)))</formula>
    </cfRule>
  </conditionalFormatting>
  <conditionalFormatting sqref="Q6">
    <cfRule type="containsText" dxfId="192" priority="245" operator="containsText" text="к">
      <formula>NOT(ISERROR(SEARCH("к",Q6)))</formula>
    </cfRule>
    <cfRule type="containsText" dxfId="191" priority="246" operator="containsText" text="у">
      <formula>NOT(ISERROR(SEARCH("у",Q6)))</formula>
    </cfRule>
    <cfRule type="containsText" dxfId="190" priority="247" operator="containsText" text="обс">
      <formula>NOT(ISERROR(SEARCH("обс",Q6)))</formula>
    </cfRule>
    <cfRule type="containsText" dxfId="189" priority="248" operator="containsText" text="пг">
      <formula>NOT(ISERROR(SEARCH("пг",Q6)))</formula>
    </cfRule>
    <cfRule type="containsText" dxfId="188" priority="249" operator="containsText" text="пр">
      <formula>NOT(ISERROR(SEARCH("пр",Q6)))</formula>
    </cfRule>
    <cfRule type="containsText" dxfId="187" priority="250" operator="containsText" text="ог">
      <formula>NOT(ISERROR(SEARCH("ог",Q6)))</formula>
    </cfRule>
    <cfRule type="cellIs" dxfId="186" priority="251" operator="between">
      <formula>0.1</formula>
      <formula>24</formula>
    </cfRule>
    <cfRule type="containsText" dxfId="185" priority="252" operator="containsText" text="оп">
      <formula>NOT(ISERROR(SEARCH("оп",Q6)))</formula>
    </cfRule>
    <cfRule type="containsText" dxfId="184" priority="253" operator="containsText" text="б">
      <formula>NOT(ISERROR(SEARCH("б",Q6)))</formula>
    </cfRule>
  </conditionalFormatting>
  <conditionalFormatting sqref="W7:AH8 M7:Q8">
    <cfRule type="containsText" dxfId="183" priority="91" operator="containsText" text="к">
      <formula>NOT(ISERROR(SEARCH("к",M7)))</formula>
    </cfRule>
    <cfRule type="containsText" dxfId="182" priority="92" operator="containsText" text="у">
      <formula>NOT(ISERROR(SEARCH("у",M7)))</formula>
    </cfRule>
    <cfRule type="containsText" dxfId="181" priority="93" operator="containsText" text="обс">
      <formula>NOT(ISERROR(SEARCH("обс",M7)))</formula>
    </cfRule>
    <cfRule type="containsText" dxfId="180" priority="94" operator="containsText" text="пг">
      <formula>NOT(ISERROR(SEARCH("пг",M7)))</formula>
    </cfRule>
    <cfRule type="containsText" dxfId="179" priority="95" operator="containsText" text="пр">
      <formula>NOT(ISERROR(SEARCH("пр",M7)))</formula>
    </cfRule>
    <cfRule type="containsText" dxfId="178" priority="96" operator="containsText" text="ог">
      <formula>NOT(ISERROR(SEARCH("ог",M7)))</formula>
    </cfRule>
    <cfRule type="cellIs" dxfId="177" priority="97" operator="between">
      <formula>0.1</formula>
      <formula>24</formula>
    </cfRule>
    <cfRule type="containsText" dxfId="176" priority="98" operator="containsText" text="оп">
      <formula>NOT(ISERROR(SEARCH("оп",M7)))</formula>
    </cfRule>
    <cfRule type="containsText" dxfId="175" priority="99" operator="containsText" text="б">
      <formula>NOT(ISERROR(SEARCH("б",M7)))</formula>
    </cfRule>
  </conditionalFormatting>
  <conditionalFormatting sqref="E6:E8">
    <cfRule type="containsText" dxfId="174" priority="3" operator="containsText" text="к">
      <formula>NOT(ISERROR(SEARCH("к",E6)))</formula>
    </cfRule>
    <cfRule type="containsText" dxfId="173" priority="4" operator="containsText" text="у">
      <formula>NOT(ISERROR(SEARCH("у",E6)))</formula>
    </cfRule>
    <cfRule type="containsText" dxfId="172" priority="5" operator="containsText" text="обс">
      <formula>NOT(ISERROR(SEARCH("обс",E6)))</formula>
    </cfRule>
    <cfRule type="containsText" dxfId="171" priority="6" operator="containsText" text="пг">
      <formula>NOT(ISERROR(SEARCH("пг",E6)))</formula>
    </cfRule>
    <cfRule type="containsText" dxfId="170" priority="7" operator="containsText" text="пр">
      <formula>NOT(ISERROR(SEARCH("пр",E6)))</formula>
    </cfRule>
    <cfRule type="containsText" dxfId="169" priority="8" operator="containsText" text="ог">
      <formula>NOT(ISERROR(SEARCH("ог",E6)))</formula>
    </cfRule>
    <cfRule type="cellIs" dxfId="168" priority="9" operator="between">
      <formula>0.1</formula>
      <formula>24</formula>
    </cfRule>
    <cfRule type="containsText" dxfId="167" priority="10" operator="containsText" text="оп">
      <formula>NOT(ISERROR(SEARCH("оп",E6)))</formula>
    </cfRule>
    <cfRule type="containsText" dxfId="166" priority="11" operator="containsText" text="б">
      <formula>NOT(ISERROR(SEARCH("б",E6)))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29" operator="containsText" id="{4C65FC3F-F2D0-4FF7-A624-441F6913F28A}">
            <xm:f>NOT(ISERROR(SEARCH(в,F6)))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28" operator="containsText" id="{FF5F24A6-B2DD-4968-8BB4-89566459A1FF}">
            <xm:f>NOT(ISERROR(SEARCH("в",F6)))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F6:G6 AA6:AB6 F7:L8</xm:sqref>
        </x14:conditionalFormatting>
        <x14:conditionalFormatting xmlns:xm="http://schemas.microsoft.com/office/excel/2006/main">
          <x14:cfRule type="containsText" priority="618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617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W6:Z6 R6:V8</xm:sqref>
        </x14:conditionalFormatting>
        <x14:conditionalFormatting xmlns:xm="http://schemas.microsoft.com/office/excel/2006/main">
          <x14:cfRule type="containsText" priority="299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98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44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43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90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W7:AH8 M7:Q8</xm:sqref>
        </x14:conditionalFormatting>
        <x14:conditionalFormatting xmlns:xm="http://schemas.microsoft.com/office/excel/2006/main">
          <x14:cfRule type="containsText" priority="89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W7:AH8 M7:Q8</xm:sqref>
        </x14:conditionalFormatting>
        <x14:conditionalFormatting xmlns:xm="http://schemas.microsoft.com/office/excel/2006/main">
          <x14:cfRule type="containsText" priority="2" operator="containsText" id="{39122298-1285-4AF2-A47B-9507FBEBA8B8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1" operator="containsText" id="{FFBA0148-A84D-4A0D-8925-2CD1A386BEA0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E6:E8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opLeftCell="A2" zoomScale="70" zoomScaleNormal="70" workbookViewId="0">
      <selection activeCell="M6" sqref="M6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2" max="34" width="9.140625" style="30"/>
  </cols>
  <sheetData>
    <row r="1" spans="1:50" x14ac:dyDescent="0.25">
      <c r="A1" s="62">
        <v>45047</v>
      </c>
      <c r="B1" s="63"/>
      <c r="C1" s="63"/>
      <c r="D1" s="64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63"/>
      <c r="B2" s="63"/>
      <c r="C2" s="63"/>
      <c r="D2" s="64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65"/>
      <c r="B3" s="65"/>
      <c r="C3" s="65"/>
      <c r="D3" s="66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67" t="s">
        <v>18</v>
      </c>
      <c r="B4" s="69" t="s">
        <v>39</v>
      </c>
      <c r="C4" s="69" t="s">
        <v>40</v>
      </c>
      <c r="D4" s="71" t="s">
        <v>41</v>
      </c>
      <c r="E4" s="29" t="s">
        <v>43</v>
      </c>
      <c r="F4" s="29" t="s">
        <v>44</v>
      </c>
      <c r="G4" s="29" t="s">
        <v>45</v>
      </c>
      <c r="H4" s="29" t="s">
        <v>46</v>
      </c>
      <c r="I4" s="29" t="s">
        <v>47</v>
      </c>
      <c r="J4" s="46" t="s">
        <v>48</v>
      </c>
      <c r="K4" s="46" t="s">
        <v>42</v>
      </c>
      <c r="L4" s="29" t="s">
        <v>43</v>
      </c>
      <c r="M4" s="29" t="s">
        <v>44</v>
      </c>
      <c r="N4" s="29" t="s">
        <v>45</v>
      </c>
      <c r="O4" s="29" t="s">
        <v>46</v>
      </c>
      <c r="P4" s="29" t="s">
        <v>47</v>
      </c>
      <c r="Q4" s="46" t="s">
        <v>48</v>
      </c>
      <c r="R4" s="46" t="s">
        <v>42</v>
      </c>
      <c r="S4" s="29" t="s">
        <v>43</v>
      </c>
      <c r="T4" s="29" t="s">
        <v>44</v>
      </c>
      <c r="U4" s="29" t="s">
        <v>45</v>
      </c>
      <c r="V4" s="29" t="s">
        <v>46</v>
      </c>
      <c r="W4" s="29" t="s">
        <v>47</v>
      </c>
      <c r="X4" s="46" t="s">
        <v>48</v>
      </c>
      <c r="Y4" s="46" t="s">
        <v>42</v>
      </c>
      <c r="Z4" s="29" t="s">
        <v>43</v>
      </c>
      <c r="AA4" s="29" t="s">
        <v>44</v>
      </c>
      <c r="AB4" s="29" t="s">
        <v>45</v>
      </c>
      <c r="AC4" s="29" t="s">
        <v>46</v>
      </c>
      <c r="AD4" s="29" t="s">
        <v>47</v>
      </c>
      <c r="AE4" s="46" t="s">
        <v>48</v>
      </c>
      <c r="AF4" s="46" t="s">
        <v>42</v>
      </c>
      <c r="AG4" s="29" t="s">
        <v>43</v>
      </c>
      <c r="AH4" s="29" t="s">
        <v>44</v>
      </c>
      <c r="AI4" s="29" t="s">
        <v>45</v>
      </c>
      <c r="AJ4" s="73" t="s">
        <v>57</v>
      </c>
      <c r="AK4" s="73" t="s">
        <v>58</v>
      </c>
      <c r="AL4" s="75" t="s">
        <v>59</v>
      </c>
      <c r="AM4" s="77" t="s">
        <v>60</v>
      </c>
      <c r="AN4" s="73" t="s">
        <v>61</v>
      </c>
      <c r="AO4" s="73" t="s">
        <v>62</v>
      </c>
      <c r="AP4" s="60" t="s">
        <v>63</v>
      </c>
      <c r="AQ4" s="79" t="s">
        <v>64</v>
      </c>
      <c r="AR4" s="81" t="s">
        <v>65</v>
      </c>
      <c r="AS4" s="83" t="s">
        <v>49</v>
      </c>
      <c r="AT4" s="85" t="s">
        <v>50</v>
      </c>
      <c r="AU4" s="87" t="s">
        <v>51</v>
      </c>
    </row>
    <row r="5" spans="1:50" x14ac:dyDescent="0.25">
      <c r="A5" s="68"/>
      <c r="B5" s="70"/>
      <c r="C5" s="70"/>
      <c r="D5" s="72"/>
      <c r="E5" s="45">
        <v>1</v>
      </c>
      <c r="F5" s="45">
        <v>2</v>
      </c>
      <c r="G5" s="45">
        <v>3</v>
      </c>
      <c r="H5" s="45">
        <v>4</v>
      </c>
      <c r="I5" s="45">
        <v>5</v>
      </c>
      <c r="J5" s="44">
        <v>6</v>
      </c>
      <c r="K5" s="44">
        <v>7</v>
      </c>
      <c r="L5" s="45">
        <v>8</v>
      </c>
      <c r="M5" s="45">
        <v>9</v>
      </c>
      <c r="N5" s="45">
        <v>10</v>
      </c>
      <c r="O5" s="45">
        <v>11</v>
      </c>
      <c r="P5" s="45">
        <v>12</v>
      </c>
      <c r="Q5" s="44">
        <v>13</v>
      </c>
      <c r="R5" s="44">
        <v>14</v>
      </c>
      <c r="S5" s="45">
        <v>15</v>
      </c>
      <c r="T5" s="45">
        <v>16</v>
      </c>
      <c r="U5" s="45">
        <v>17</v>
      </c>
      <c r="V5" s="45">
        <v>18</v>
      </c>
      <c r="W5" s="45">
        <v>19</v>
      </c>
      <c r="X5" s="44">
        <v>20</v>
      </c>
      <c r="Y5" s="44">
        <v>21</v>
      </c>
      <c r="Z5" s="45">
        <v>22</v>
      </c>
      <c r="AA5" s="45">
        <v>23</v>
      </c>
      <c r="AB5" s="45">
        <v>24</v>
      </c>
      <c r="AC5" s="45">
        <v>25</v>
      </c>
      <c r="AD5" s="45">
        <v>26</v>
      </c>
      <c r="AE5" s="44">
        <v>27</v>
      </c>
      <c r="AF5" s="44">
        <v>28</v>
      </c>
      <c r="AG5" s="45">
        <v>29</v>
      </c>
      <c r="AH5" s="45">
        <v>30</v>
      </c>
      <c r="AI5" s="45">
        <v>31</v>
      </c>
      <c r="AJ5" s="74"/>
      <c r="AK5" s="74"/>
      <c r="AL5" s="76"/>
      <c r="AM5" s="78"/>
      <c r="AN5" s="74"/>
      <c r="AO5" s="74"/>
      <c r="AP5" s="61"/>
      <c r="AQ5" s="80"/>
      <c r="AR5" s="82"/>
      <c r="AS5" s="84"/>
      <c r="AT5" s="86"/>
      <c r="AU5" s="88"/>
    </row>
    <row r="6" spans="1:50" x14ac:dyDescent="0.25">
      <c r="A6" s="50">
        <v>1</v>
      </c>
      <c r="B6" s="50" t="s">
        <v>66</v>
      </c>
      <c r="C6" s="50" t="s">
        <v>53</v>
      </c>
      <c r="D6" s="50">
        <v>8</v>
      </c>
      <c r="E6" s="29" t="s">
        <v>20</v>
      </c>
      <c r="F6" s="29" t="s">
        <v>74</v>
      </c>
      <c r="G6" s="29" t="s">
        <v>74</v>
      </c>
      <c r="H6" s="29" t="s">
        <v>74</v>
      </c>
      <c r="I6" s="29" t="s">
        <v>74</v>
      </c>
      <c r="J6" s="29"/>
      <c r="K6" s="29"/>
      <c r="L6" s="29" t="s">
        <v>20</v>
      </c>
      <c r="M6" s="29" t="s">
        <v>20</v>
      </c>
      <c r="N6" s="29" t="s">
        <v>74</v>
      </c>
      <c r="O6" s="29" t="s">
        <v>74</v>
      </c>
      <c r="P6" s="29" t="s">
        <v>74</v>
      </c>
      <c r="Q6" s="29"/>
      <c r="R6" s="29"/>
      <c r="S6" s="29" t="s">
        <v>74</v>
      </c>
      <c r="T6" s="29" t="s">
        <v>74</v>
      </c>
      <c r="U6" s="29" t="s">
        <v>74</v>
      </c>
      <c r="V6" s="29" t="s">
        <v>74</v>
      </c>
      <c r="W6" s="29" t="s">
        <v>75</v>
      </c>
      <c r="X6" s="29"/>
      <c r="Y6" s="29"/>
      <c r="Z6" s="29" t="s">
        <v>74</v>
      </c>
      <c r="AA6" s="29" t="s">
        <v>74</v>
      </c>
      <c r="AB6" s="29" t="s">
        <v>74</v>
      </c>
      <c r="AC6" s="29" t="s">
        <v>74</v>
      </c>
      <c r="AD6" s="29" t="s">
        <v>74</v>
      </c>
      <c r="AE6" s="29"/>
      <c r="AF6" s="29"/>
      <c r="AG6" s="29" t="s">
        <v>74</v>
      </c>
      <c r="AH6" s="29" t="s">
        <v>74</v>
      </c>
      <c r="AI6" s="29" t="s">
        <v>74</v>
      </c>
      <c r="AJ6" s="36">
        <f>COUNTIF(E6:AI6,"=в")</f>
        <v>20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160</v>
      </c>
      <c r="AP6" s="39">
        <f>COUNTIF(E6:AI6,"=ог")</f>
        <v>0</v>
      </c>
      <c r="AQ6" s="40">
        <f>COUNTIF(E6:AI6,"=пр")</f>
        <v>3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50" x14ac:dyDescent="0.25">
      <c r="A7" s="48">
        <v>2</v>
      </c>
      <c r="B7" s="45" t="s">
        <v>70</v>
      </c>
      <c r="C7" s="45" t="s">
        <v>71</v>
      </c>
      <c r="D7" s="49">
        <v>8</v>
      </c>
      <c r="E7" s="29" t="s">
        <v>20</v>
      </c>
      <c r="F7" s="29"/>
      <c r="G7" s="29"/>
      <c r="H7" s="29"/>
      <c r="I7" s="29"/>
      <c r="J7" s="29"/>
      <c r="K7" s="29"/>
      <c r="L7" s="29" t="s">
        <v>20</v>
      </c>
      <c r="M7" s="29" t="s">
        <v>20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>
        <f>COUNTIF(E7:AI7,"=в")</f>
        <v>0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 t="shared" ref="AP7" si="0">COUNTIF(E7:AI7,"=ог")</f>
        <v>0</v>
      </c>
      <c r="AQ7" s="40">
        <f t="shared" ref="AQ7" si="1">COUNTIF(E7:AI7,"=пр")</f>
        <v>3</v>
      </c>
      <c r="AR7" s="41">
        <f t="shared" ref="AR7" si="2">COUNTIF(E7:AI7,"=пг")</f>
        <v>0</v>
      </c>
      <c r="AS7" s="42">
        <f t="shared" ref="AS7" si="3">COUNTIF(E7:AI7,"=обс")</f>
        <v>0</v>
      </c>
      <c r="AT7" s="43">
        <f t="shared" ref="AT7" si="4">COUNTIF(E7:AI7,"=у")</f>
        <v>0</v>
      </c>
      <c r="AU7" s="35">
        <f t="shared" ref="AU7" si="5">COUNTIF(E7:AI7,"=к")</f>
        <v>0</v>
      </c>
    </row>
    <row r="8" spans="1:50" x14ac:dyDescent="0.25">
      <c r="A8" s="48">
        <v>3</v>
      </c>
      <c r="B8" s="48" t="s">
        <v>72</v>
      </c>
      <c r="C8" s="48" t="s">
        <v>73</v>
      </c>
      <c r="D8" s="48">
        <v>8</v>
      </c>
      <c r="E8" s="29" t="s">
        <v>20</v>
      </c>
      <c r="F8" s="29" t="s">
        <v>74</v>
      </c>
      <c r="G8" s="29"/>
      <c r="H8" s="29"/>
      <c r="I8" s="29" t="s">
        <v>74</v>
      </c>
      <c r="J8" s="29"/>
      <c r="K8" s="29"/>
      <c r="L8" s="29" t="s">
        <v>74</v>
      </c>
      <c r="M8" s="29" t="s">
        <v>20</v>
      </c>
      <c r="N8" s="29"/>
      <c r="O8" s="29"/>
      <c r="P8" s="29" t="s">
        <v>74</v>
      </c>
      <c r="Q8" s="29" t="s">
        <v>74</v>
      </c>
      <c r="R8" s="29"/>
      <c r="S8" s="29" t="s">
        <v>74</v>
      </c>
      <c r="T8" s="29" t="s">
        <v>74</v>
      </c>
      <c r="U8" s="29"/>
      <c r="V8" s="29"/>
      <c r="W8" s="29" t="s">
        <v>75</v>
      </c>
      <c r="X8" s="29"/>
      <c r="Y8" s="29"/>
      <c r="Z8" s="29" t="s">
        <v>74</v>
      </c>
      <c r="AA8" s="29" t="s">
        <v>74</v>
      </c>
      <c r="AB8" s="29"/>
      <c r="AC8" s="29"/>
      <c r="AD8" s="29" t="s">
        <v>74</v>
      </c>
      <c r="AE8" s="29"/>
      <c r="AF8" s="29"/>
      <c r="AG8" s="29" t="s">
        <v>74</v>
      </c>
      <c r="AH8" s="29" t="s">
        <v>74</v>
      </c>
      <c r="AI8" s="29"/>
      <c r="AJ8" s="36">
        <f>COUNTIF(E8:AI8,"=в")</f>
        <v>13</v>
      </c>
      <c r="AK8" s="36">
        <f>SUM(E8:AI8)</f>
        <v>0</v>
      </c>
      <c r="AL8" s="37">
        <f>COUNTIF(E8:AI8,"=оп")</f>
        <v>0</v>
      </c>
      <c r="AM8" s="38">
        <f>COUNTIF(E8:AI8,"=б")</f>
        <v>0</v>
      </c>
      <c r="AN8" s="36">
        <f>IF(D8="",0,IF(AK8-AJ8*D8&lt;0,0,AK8-AJ8*D8))</f>
        <v>0</v>
      </c>
      <c r="AO8" s="36">
        <f>IF(D8="",0,IF(AJ8*D8-AK8&lt;0,0,AJ8*D8-AK8))</f>
        <v>104</v>
      </c>
      <c r="AP8" s="39">
        <f t="shared" ref="AP8" si="6">COUNTIF(E8:AI8,"=ог")</f>
        <v>0</v>
      </c>
      <c r="AQ8" s="40">
        <f t="shared" ref="AQ8" si="7">COUNTIF(E8:AI8,"=пр")</f>
        <v>2</v>
      </c>
      <c r="AR8" s="41">
        <f t="shared" ref="AR8" si="8">COUNTIF(E8:AI8,"=пг")</f>
        <v>0</v>
      </c>
      <c r="AS8" s="42">
        <f t="shared" ref="AS8" si="9">COUNTIF(E8:AI8,"=обс")</f>
        <v>0</v>
      </c>
      <c r="AT8" s="43">
        <f t="shared" ref="AT8" si="10">COUNTIF(E8:AI8,"=у")</f>
        <v>0</v>
      </c>
      <c r="AU8" s="35">
        <f t="shared" ref="AU8" si="11">COUNTIF(E8:AI8,"=к")</f>
        <v>0</v>
      </c>
    </row>
    <row r="9" spans="1:50" x14ac:dyDescent="0.25"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T6:T8 E6:F8 AA7:AI8 AA6:AF6">
    <cfRule type="containsText" dxfId="153" priority="91" operator="containsText" text="к">
      <formula>NOT(ISERROR(SEARCH("к",E6)))</formula>
    </cfRule>
    <cfRule type="containsText" dxfId="152" priority="92" operator="containsText" text="у">
      <formula>NOT(ISERROR(SEARCH("у",E6)))</formula>
    </cfRule>
    <cfRule type="containsText" dxfId="151" priority="93" operator="containsText" text="обс">
      <formula>NOT(ISERROR(SEARCH("обс",E6)))</formula>
    </cfRule>
    <cfRule type="containsText" dxfId="150" priority="94" operator="containsText" text="пг">
      <formula>NOT(ISERROR(SEARCH("пг",E6)))</formula>
    </cfRule>
    <cfRule type="containsText" dxfId="149" priority="95" operator="containsText" text="пр">
      <formula>NOT(ISERROR(SEARCH("пр",E6)))</formula>
    </cfRule>
    <cfRule type="containsText" dxfId="148" priority="96" operator="containsText" text="ог">
      <formula>NOT(ISERROR(SEARCH("ог",E6)))</formula>
    </cfRule>
    <cfRule type="cellIs" dxfId="147" priority="97" operator="between">
      <formula>0.1</formula>
      <formula>24</formula>
    </cfRule>
    <cfRule type="containsText" dxfId="146" priority="98" operator="containsText" text="оп">
      <formula>NOT(ISERROR(SEARCH("оп",E6)))</formula>
    </cfRule>
    <cfRule type="containsText" dxfId="145" priority="99" operator="containsText" text="б">
      <formula>NOT(ISERROR(SEARCH("б",E6)))</formula>
    </cfRule>
  </conditionalFormatting>
  <conditionalFormatting sqref="H6:H8 J6:P8 U6:Z8">
    <cfRule type="containsText" dxfId="144" priority="80" operator="containsText" text="к">
      <formula>NOT(ISERROR(SEARCH("к",H6)))</formula>
    </cfRule>
    <cfRule type="containsText" dxfId="143" priority="81" operator="containsText" text="у">
      <formula>NOT(ISERROR(SEARCH("у",H6)))</formula>
    </cfRule>
    <cfRule type="containsText" dxfId="142" priority="82" operator="containsText" text="обс">
      <formula>NOT(ISERROR(SEARCH("обс",H6)))</formula>
    </cfRule>
    <cfRule type="containsText" dxfId="141" priority="83" operator="containsText" text="пг">
      <formula>NOT(ISERROR(SEARCH("пг",H6)))</formula>
    </cfRule>
    <cfRule type="containsText" dxfId="140" priority="84" operator="containsText" text="пр">
      <formula>NOT(ISERROR(SEARCH("пр",H6)))</formula>
    </cfRule>
    <cfRule type="containsText" dxfId="139" priority="85" operator="containsText" text="ог">
      <formula>NOT(ISERROR(SEARCH("ог",H6)))</formula>
    </cfRule>
    <cfRule type="cellIs" dxfId="138" priority="86" operator="between">
      <formula>0.1</formula>
      <formula>24</formula>
    </cfRule>
    <cfRule type="containsText" dxfId="137" priority="87" operator="containsText" text="оп">
      <formula>NOT(ISERROR(SEARCH("оп",H6)))</formula>
    </cfRule>
    <cfRule type="containsText" dxfId="136" priority="88" operator="containsText" text="б">
      <formula>NOT(ISERROR(SEARCH("б",H6)))</formula>
    </cfRule>
  </conditionalFormatting>
  <conditionalFormatting sqref="S6:S8">
    <cfRule type="containsText" dxfId="135" priority="69" operator="containsText" text="к">
      <formula>NOT(ISERROR(SEARCH("к",S6)))</formula>
    </cfRule>
    <cfRule type="containsText" dxfId="134" priority="70" operator="containsText" text="у">
      <formula>NOT(ISERROR(SEARCH("у",S6)))</formula>
    </cfRule>
    <cfRule type="containsText" dxfId="133" priority="71" operator="containsText" text="обс">
      <formula>NOT(ISERROR(SEARCH("обс",S6)))</formula>
    </cfRule>
    <cfRule type="containsText" dxfId="132" priority="72" operator="containsText" text="пг">
      <formula>NOT(ISERROR(SEARCH("пг",S6)))</formula>
    </cfRule>
    <cfRule type="containsText" dxfId="131" priority="73" operator="containsText" text="пр">
      <formula>NOT(ISERROR(SEARCH("пр",S6)))</formula>
    </cfRule>
    <cfRule type="containsText" dxfId="130" priority="74" operator="containsText" text="ог">
      <formula>NOT(ISERROR(SEARCH("ог",S6)))</formula>
    </cfRule>
    <cfRule type="cellIs" dxfId="129" priority="75" operator="between">
      <formula>0.1</formula>
      <formula>24</formula>
    </cfRule>
    <cfRule type="containsText" dxfId="128" priority="76" operator="containsText" text="оп">
      <formula>NOT(ISERROR(SEARCH("оп",S6)))</formula>
    </cfRule>
    <cfRule type="containsText" dxfId="127" priority="77" operator="containsText" text="б">
      <formula>NOT(ISERROR(SEARCH("б",S6)))</formula>
    </cfRule>
  </conditionalFormatting>
  <conditionalFormatting sqref="G6:G8">
    <cfRule type="containsText" dxfId="126" priority="47" operator="containsText" text="к">
      <formula>NOT(ISERROR(SEARCH("к",G6)))</formula>
    </cfRule>
    <cfRule type="containsText" dxfId="125" priority="48" operator="containsText" text="у">
      <formula>NOT(ISERROR(SEARCH("у",G6)))</formula>
    </cfRule>
    <cfRule type="containsText" dxfId="124" priority="49" operator="containsText" text="обс">
      <formula>NOT(ISERROR(SEARCH("обс",G6)))</formula>
    </cfRule>
    <cfRule type="containsText" dxfId="123" priority="50" operator="containsText" text="пг">
      <formula>NOT(ISERROR(SEARCH("пг",G6)))</formula>
    </cfRule>
    <cfRule type="containsText" dxfId="122" priority="51" operator="containsText" text="пр">
      <formula>NOT(ISERROR(SEARCH("пр",G6)))</formula>
    </cfRule>
    <cfRule type="containsText" dxfId="121" priority="52" operator="containsText" text="ог">
      <formula>NOT(ISERROR(SEARCH("ог",G6)))</formula>
    </cfRule>
    <cfRule type="cellIs" dxfId="120" priority="53" operator="between">
      <formula>0.1</formula>
      <formula>24</formula>
    </cfRule>
    <cfRule type="containsText" dxfId="119" priority="54" operator="containsText" text="оп">
      <formula>NOT(ISERROR(SEARCH("оп",G6)))</formula>
    </cfRule>
    <cfRule type="containsText" dxfId="118" priority="55" operator="containsText" text="б">
      <formula>NOT(ISERROR(SEARCH("б",G6)))</formula>
    </cfRule>
  </conditionalFormatting>
  <conditionalFormatting sqref="I6:I8">
    <cfRule type="containsText" dxfId="117" priority="36" operator="containsText" text="к">
      <formula>NOT(ISERROR(SEARCH("к",I6)))</formula>
    </cfRule>
    <cfRule type="containsText" dxfId="116" priority="37" operator="containsText" text="у">
      <formula>NOT(ISERROR(SEARCH("у",I6)))</formula>
    </cfRule>
    <cfRule type="containsText" dxfId="115" priority="38" operator="containsText" text="обс">
      <formula>NOT(ISERROR(SEARCH("обс",I6)))</formula>
    </cfRule>
    <cfRule type="containsText" dxfId="114" priority="39" operator="containsText" text="пг">
      <formula>NOT(ISERROR(SEARCH("пг",I6)))</formula>
    </cfRule>
    <cfRule type="containsText" dxfId="113" priority="40" operator="containsText" text="пр">
      <formula>NOT(ISERROR(SEARCH("пр",I6)))</formula>
    </cfRule>
    <cfRule type="containsText" dxfId="112" priority="41" operator="containsText" text="ог">
      <formula>NOT(ISERROR(SEARCH("ог",I6)))</formula>
    </cfRule>
    <cfRule type="cellIs" dxfId="111" priority="42" operator="between">
      <formula>0.1</formula>
      <formula>24</formula>
    </cfRule>
    <cfRule type="containsText" dxfId="110" priority="43" operator="containsText" text="оп">
      <formula>NOT(ISERROR(SEARCH("оп",I6)))</formula>
    </cfRule>
    <cfRule type="containsText" dxfId="109" priority="44" operator="containsText" text="б">
      <formula>NOT(ISERROR(SEARCH("б",I6)))</formula>
    </cfRule>
  </conditionalFormatting>
  <conditionalFormatting sqref="Q6:R8">
    <cfRule type="containsText" dxfId="108" priority="25" operator="containsText" text="к">
      <formula>NOT(ISERROR(SEARCH("к",Q6)))</formula>
    </cfRule>
    <cfRule type="containsText" dxfId="107" priority="26" operator="containsText" text="у">
      <formula>NOT(ISERROR(SEARCH("у",Q6)))</formula>
    </cfRule>
    <cfRule type="containsText" dxfId="106" priority="27" operator="containsText" text="обс">
      <formula>NOT(ISERROR(SEARCH("обс",Q6)))</formula>
    </cfRule>
    <cfRule type="containsText" dxfId="105" priority="28" operator="containsText" text="пг">
      <formula>NOT(ISERROR(SEARCH("пг",Q6)))</formula>
    </cfRule>
    <cfRule type="containsText" dxfId="104" priority="29" operator="containsText" text="пр">
      <formula>NOT(ISERROR(SEARCH("пр",Q6)))</formula>
    </cfRule>
    <cfRule type="containsText" dxfId="103" priority="30" operator="containsText" text="ог">
      <formula>NOT(ISERROR(SEARCH("ог",Q6)))</formula>
    </cfRule>
    <cfRule type="cellIs" dxfId="102" priority="31" operator="between">
      <formula>0.1</formula>
      <formula>24</formula>
    </cfRule>
    <cfRule type="containsText" dxfId="101" priority="32" operator="containsText" text="оп">
      <formula>NOT(ISERROR(SEARCH("оп",Q6)))</formula>
    </cfRule>
    <cfRule type="containsText" dxfId="100" priority="33" operator="containsText" text="б">
      <formula>NOT(ISERROR(SEARCH("б",Q6)))</formula>
    </cfRule>
  </conditionalFormatting>
  <conditionalFormatting sqref="AG6">
    <cfRule type="containsText" dxfId="99" priority="14" operator="containsText" text="к">
      <formula>NOT(ISERROR(SEARCH("к",AG6)))</formula>
    </cfRule>
    <cfRule type="containsText" dxfId="98" priority="15" operator="containsText" text="у">
      <formula>NOT(ISERROR(SEARCH("у",AG6)))</formula>
    </cfRule>
    <cfRule type="containsText" dxfId="97" priority="16" operator="containsText" text="обс">
      <formula>NOT(ISERROR(SEARCH("обс",AG6)))</formula>
    </cfRule>
    <cfRule type="containsText" dxfId="96" priority="17" operator="containsText" text="пг">
      <formula>NOT(ISERROR(SEARCH("пг",AG6)))</formula>
    </cfRule>
    <cfRule type="containsText" dxfId="95" priority="18" operator="containsText" text="пр">
      <formula>NOT(ISERROR(SEARCH("пр",AG6)))</formula>
    </cfRule>
    <cfRule type="containsText" dxfId="94" priority="19" operator="containsText" text="ог">
      <formula>NOT(ISERROR(SEARCH("ог",AG6)))</formula>
    </cfRule>
    <cfRule type="cellIs" dxfId="93" priority="20" operator="between">
      <formula>0.1</formula>
      <formula>24</formula>
    </cfRule>
    <cfRule type="containsText" dxfId="92" priority="21" operator="containsText" text="оп">
      <formula>NOT(ISERROR(SEARCH("оп",AG6)))</formula>
    </cfRule>
    <cfRule type="containsText" dxfId="91" priority="22" operator="containsText" text="б">
      <formula>NOT(ISERROR(SEARCH("б",AG6)))</formula>
    </cfRule>
  </conditionalFormatting>
  <conditionalFormatting sqref="AH6:AI6">
    <cfRule type="containsText" dxfId="90" priority="3" operator="containsText" text="к">
      <formula>NOT(ISERROR(SEARCH("к",AH6)))</formula>
    </cfRule>
    <cfRule type="containsText" dxfId="89" priority="4" operator="containsText" text="у">
      <formula>NOT(ISERROR(SEARCH("у",AH6)))</formula>
    </cfRule>
    <cfRule type="containsText" dxfId="88" priority="5" operator="containsText" text="обс">
      <formula>NOT(ISERROR(SEARCH("обс",AH6)))</formula>
    </cfRule>
    <cfRule type="containsText" dxfId="87" priority="6" operator="containsText" text="пг">
      <formula>NOT(ISERROR(SEARCH("пг",AH6)))</formula>
    </cfRule>
    <cfRule type="containsText" dxfId="86" priority="7" operator="containsText" text="пр">
      <formula>NOT(ISERROR(SEARCH("пр",AH6)))</formula>
    </cfRule>
    <cfRule type="containsText" dxfId="85" priority="8" operator="containsText" text="ог">
      <formula>NOT(ISERROR(SEARCH("ог",AH6)))</formula>
    </cfRule>
    <cfRule type="cellIs" dxfId="84" priority="9" operator="between">
      <formula>0.1</formula>
      <formula>24</formula>
    </cfRule>
    <cfRule type="containsText" dxfId="83" priority="10" operator="containsText" text="оп">
      <formula>NOT(ISERROR(SEARCH("оп",AH6)))</formula>
    </cfRule>
    <cfRule type="containsText" dxfId="82" priority="11" operator="containsText" text="б">
      <formula>NOT(ISERROR(SEARCH("б",AH6)))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0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AA7:AI8 AA6:AF6</xm:sqref>
        </x14:conditionalFormatting>
        <x14:conditionalFormatting xmlns:xm="http://schemas.microsoft.com/office/excel/2006/main">
          <x14:cfRule type="containsText" priority="89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T6:T8 E6:F8 AA7:AI8 AA6:AF6</xm:sqref>
        </x14:conditionalFormatting>
        <x14:conditionalFormatting xmlns:xm="http://schemas.microsoft.com/office/excel/2006/main">
          <x14:cfRule type="containsText" priority="79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H6:H8 J6:P8 U6:Z8</xm:sqref>
        </x14:conditionalFormatting>
        <x14:conditionalFormatting xmlns:xm="http://schemas.microsoft.com/office/excel/2006/main">
          <x14:cfRule type="containsText" priority="78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H6:H8 J6:P8 U6:Z8</xm:sqref>
        </x14:conditionalFormatting>
        <x14:conditionalFormatting xmlns:xm="http://schemas.microsoft.com/office/excel/2006/main">
          <x14:cfRule type="containsText" priority="68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67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6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45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35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34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4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23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13" operator="containsText" id="{141E5AE6-1B12-40E3-836F-E054F404BB94}">
            <xm:f>NOT(ISERROR(SEARCH(в,AG6)))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12" operator="containsText" id="{BB2C6893-A95E-4FE5-867C-7B7F2ACCCB21}">
            <xm:f>NOT(ISERROR(SEARCH("в",AG6)))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2" operator="containsText" id="{CFB52D88-575C-4E77-A205-06DE44F27D96}">
            <xm:f>NOT(ISERROR(SEARCH(в,AH6)))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  <x14:conditionalFormatting xmlns:xm="http://schemas.microsoft.com/office/excel/2006/main">
          <x14:cfRule type="containsText" priority="1" operator="containsText" id="{AFB06516-CF2B-4F2F-B9A8-9CBE8E8EAE45}">
            <xm:f>NOT(ISERROR(SEARCH("в",AH6)))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zoomScale="70" zoomScaleNormal="70" workbookViewId="0">
      <selection activeCell="X16" sqref="X16"/>
    </sheetView>
  </sheetViews>
  <sheetFormatPr defaultRowHeight="15" x14ac:dyDescent="0.25"/>
  <cols>
    <col min="2" max="2" width="23.85546875" customWidth="1"/>
    <col min="3" max="3" width="29" customWidth="1"/>
  </cols>
  <sheetData>
    <row r="1" spans="1:46" x14ac:dyDescent="0.25">
      <c r="A1" s="62">
        <v>45078</v>
      </c>
      <c r="B1" s="63"/>
      <c r="C1" s="63"/>
      <c r="D1" s="64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x14ac:dyDescent="0.25">
      <c r="A2" s="63"/>
      <c r="B2" s="63"/>
      <c r="C2" s="63"/>
      <c r="D2" s="64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</row>
    <row r="3" spans="1:46" x14ac:dyDescent="0.25">
      <c r="A3" s="65"/>
      <c r="B3" s="65"/>
      <c r="C3" s="65"/>
      <c r="D3" s="66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</row>
    <row r="4" spans="1:46" x14ac:dyDescent="0.25">
      <c r="A4" s="67" t="s">
        <v>18</v>
      </c>
      <c r="B4" s="69" t="s">
        <v>39</v>
      </c>
      <c r="C4" s="69" t="s">
        <v>40</v>
      </c>
      <c r="D4" s="71" t="s">
        <v>41</v>
      </c>
      <c r="E4" s="29" t="s">
        <v>46</v>
      </c>
      <c r="F4" s="29" t="s">
        <v>47</v>
      </c>
      <c r="G4" s="46" t="s">
        <v>48</v>
      </c>
      <c r="H4" s="46" t="s">
        <v>42</v>
      </c>
      <c r="I4" s="29" t="s">
        <v>43</v>
      </c>
      <c r="J4" s="29" t="s">
        <v>44</v>
      </c>
      <c r="K4" s="29" t="s">
        <v>45</v>
      </c>
      <c r="L4" s="29" t="s">
        <v>46</v>
      </c>
      <c r="M4" s="29" t="s">
        <v>47</v>
      </c>
      <c r="N4" s="46" t="s">
        <v>48</v>
      </c>
      <c r="O4" s="46" t="s">
        <v>42</v>
      </c>
      <c r="P4" s="29" t="s">
        <v>43</v>
      </c>
      <c r="Q4" s="29" t="s">
        <v>44</v>
      </c>
      <c r="R4" s="29" t="s">
        <v>45</v>
      </c>
      <c r="S4" s="29" t="s">
        <v>46</v>
      </c>
      <c r="T4" s="29" t="s">
        <v>47</v>
      </c>
      <c r="U4" s="46" t="s">
        <v>48</v>
      </c>
      <c r="V4" s="46" t="s">
        <v>42</v>
      </c>
      <c r="W4" s="29" t="s">
        <v>43</v>
      </c>
      <c r="X4" s="29" t="s">
        <v>44</v>
      </c>
      <c r="Y4" s="29" t="s">
        <v>45</v>
      </c>
      <c r="Z4" s="29" t="s">
        <v>46</v>
      </c>
      <c r="AA4" s="29" t="s">
        <v>67</v>
      </c>
      <c r="AB4" s="46" t="s">
        <v>68</v>
      </c>
      <c r="AC4" s="46" t="s">
        <v>69</v>
      </c>
      <c r="AD4" s="29" t="s">
        <v>43</v>
      </c>
      <c r="AE4" s="29" t="s">
        <v>44</v>
      </c>
      <c r="AF4" s="29" t="s">
        <v>45</v>
      </c>
      <c r="AG4" s="29" t="s">
        <v>46</v>
      </c>
      <c r="AH4" s="29" t="s">
        <v>47</v>
      </c>
      <c r="AI4" s="73" t="s">
        <v>57</v>
      </c>
      <c r="AJ4" s="73" t="s">
        <v>58</v>
      </c>
      <c r="AK4" s="75" t="s">
        <v>59</v>
      </c>
      <c r="AL4" s="77" t="s">
        <v>60</v>
      </c>
      <c r="AM4" s="73" t="s">
        <v>61</v>
      </c>
      <c r="AN4" s="73" t="s">
        <v>62</v>
      </c>
      <c r="AO4" s="60" t="s">
        <v>63</v>
      </c>
      <c r="AP4" s="79" t="s">
        <v>64</v>
      </c>
      <c r="AQ4" s="81" t="s">
        <v>65</v>
      </c>
      <c r="AR4" s="83" t="s">
        <v>49</v>
      </c>
      <c r="AS4" s="85" t="s">
        <v>50</v>
      </c>
      <c r="AT4" s="87" t="s">
        <v>51</v>
      </c>
    </row>
    <row r="5" spans="1:46" x14ac:dyDescent="0.25">
      <c r="A5" s="68"/>
      <c r="B5" s="70"/>
      <c r="C5" s="70"/>
      <c r="D5" s="72"/>
      <c r="E5" s="45">
        <v>1</v>
      </c>
      <c r="F5" s="45">
        <v>2</v>
      </c>
      <c r="G5" s="46">
        <v>3</v>
      </c>
      <c r="H5" s="46">
        <v>4</v>
      </c>
      <c r="I5" s="45">
        <v>5</v>
      </c>
      <c r="J5" s="45">
        <v>6</v>
      </c>
      <c r="K5" s="45">
        <v>7</v>
      </c>
      <c r="L5" s="45">
        <v>8</v>
      </c>
      <c r="M5" s="45">
        <v>9</v>
      </c>
      <c r="N5" s="46">
        <v>10</v>
      </c>
      <c r="O5" s="46">
        <v>11</v>
      </c>
      <c r="P5" s="45">
        <v>12</v>
      </c>
      <c r="Q5" s="45">
        <v>13</v>
      </c>
      <c r="R5" s="45">
        <v>14</v>
      </c>
      <c r="S5" s="45">
        <v>15</v>
      </c>
      <c r="T5" s="45">
        <v>16</v>
      </c>
      <c r="U5" s="46">
        <v>17</v>
      </c>
      <c r="V5" s="46">
        <v>18</v>
      </c>
      <c r="W5" s="45">
        <v>19</v>
      </c>
      <c r="X5" s="45">
        <v>20</v>
      </c>
      <c r="Y5" s="45">
        <v>21</v>
      </c>
      <c r="Z5" s="45">
        <v>22</v>
      </c>
      <c r="AA5" s="45">
        <v>23</v>
      </c>
      <c r="AB5" s="46">
        <v>24</v>
      </c>
      <c r="AC5" s="46">
        <v>25</v>
      </c>
      <c r="AD5" s="45">
        <v>26</v>
      </c>
      <c r="AE5" s="45">
        <v>27</v>
      </c>
      <c r="AF5" s="45">
        <v>28</v>
      </c>
      <c r="AG5" s="45">
        <v>29</v>
      </c>
      <c r="AH5" s="45">
        <v>30</v>
      </c>
      <c r="AI5" s="74"/>
      <c r="AJ5" s="74"/>
      <c r="AK5" s="76"/>
      <c r="AL5" s="78"/>
      <c r="AM5" s="74"/>
      <c r="AN5" s="74"/>
      <c r="AO5" s="61"/>
      <c r="AP5" s="80"/>
      <c r="AQ5" s="82"/>
      <c r="AR5" s="84"/>
      <c r="AS5" s="86"/>
      <c r="AT5" s="88"/>
    </row>
    <row r="6" spans="1:46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74</v>
      </c>
      <c r="F6" s="29" t="s">
        <v>75</v>
      </c>
      <c r="G6" s="29"/>
      <c r="H6" s="29"/>
      <c r="I6" s="29" t="s">
        <v>74</v>
      </c>
      <c r="J6" s="29" t="s">
        <v>74</v>
      </c>
      <c r="K6" s="29" t="s">
        <v>74</v>
      </c>
      <c r="L6" s="29" t="s">
        <v>74</v>
      </c>
      <c r="M6" s="29" t="s">
        <v>74</v>
      </c>
      <c r="N6" s="29"/>
      <c r="O6" s="29"/>
      <c r="P6" s="29" t="s">
        <v>20</v>
      </c>
      <c r="Q6" s="29" t="s">
        <v>74</v>
      </c>
      <c r="R6" s="29" t="s">
        <v>74</v>
      </c>
      <c r="S6" s="29" t="s">
        <v>74</v>
      </c>
      <c r="T6" s="29" t="s">
        <v>74</v>
      </c>
      <c r="U6" s="29"/>
      <c r="V6" s="29"/>
      <c r="W6" s="29" t="s">
        <v>74</v>
      </c>
      <c r="X6" s="29" t="s">
        <v>74</v>
      </c>
      <c r="Y6" s="29" t="s">
        <v>74</v>
      </c>
      <c r="Z6" s="29" t="s">
        <v>74</v>
      </c>
      <c r="AA6" s="29" t="s">
        <v>74</v>
      </c>
      <c r="AB6" s="29"/>
      <c r="AC6" s="29"/>
      <c r="AD6" s="29" t="s">
        <v>22</v>
      </c>
      <c r="AE6" s="29" t="s">
        <v>22</v>
      </c>
      <c r="AF6" s="29" t="s">
        <v>22</v>
      </c>
      <c r="AG6" s="29" t="s">
        <v>22</v>
      </c>
      <c r="AH6" s="29" t="s">
        <v>22</v>
      </c>
      <c r="AI6" s="36">
        <f>COUNTIF(E6:AH6,"=в")</f>
        <v>16</v>
      </c>
      <c r="AJ6" s="36">
        <f>SUM(E6:AH6)</f>
        <v>0</v>
      </c>
      <c r="AK6" s="37">
        <f>COUNTIF(E6:AH6,"=оп")</f>
        <v>5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128</v>
      </c>
      <c r="AO6" s="39">
        <f>COUNTIF(E6:AH6,"=ог")</f>
        <v>0</v>
      </c>
      <c r="AP6" s="40">
        <f>COUNTIF(E6:AH6,"=пр")</f>
        <v>1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6" x14ac:dyDescent="0.25">
      <c r="A7" s="48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6">
        <f>COUNTIF(E7:AH7,"=в")</f>
        <v>0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IF(D7="",0,IF(AJ7-AI7*D7&lt;0,0,AJ7-AI7*D7))</f>
        <v>0</v>
      </c>
      <c r="AN7" s="36">
        <f>IF(D7="",0,IF(AI7*D7-AJ7&lt;0,0,AI7*D7-AJ7))</f>
        <v>0</v>
      </c>
      <c r="AO7" s="39">
        <f>COUNTIF(E7:AH7,"=ог")</f>
        <v>0</v>
      </c>
      <c r="AP7" s="40">
        <f>COUNTIF(E7:AH7,"=пр")</f>
        <v>0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  <row r="8" spans="1:46" x14ac:dyDescent="0.25">
      <c r="A8" s="48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36">
        <f>COUNTIF(E8:AH8,"=в")</f>
        <v>0</v>
      </c>
      <c r="AJ8" s="36">
        <f>SUM(E8:AH8)</f>
        <v>0</v>
      </c>
      <c r="AK8" s="37">
        <f>COUNTIF(E8:AH8,"=оп")</f>
        <v>0</v>
      </c>
      <c r="AL8" s="38">
        <f>COUNTIF(E8:AH8,"=б")</f>
        <v>0</v>
      </c>
      <c r="AM8" s="36">
        <f>IF(D8="",0,IF(AJ8-AI8*D8&lt;0,0,AJ8-AI8*D8))</f>
        <v>0</v>
      </c>
      <c r="AN8" s="36">
        <f>IF(D8="",0,IF(AI8*D8-AJ8&lt;0,0,AI8*D8-AJ8))</f>
        <v>0</v>
      </c>
      <c r="AO8" s="39">
        <f>COUNTIF(E8:AH8,"=ог")</f>
        <v>0</v>
      </c>
      <c r="AP8" s="40">
        <f>COUNTIF(E8:AH8,"=пр")</f>
        <v>0</v>
      </c>
      <c r="AQ8" s="41">
        <f>COUNTIF(E8:AH8,"=пг")</f>
        <v>0</v>
      </c>
      <c r="AR8" s="42">
        <f>COUNTIF(E8:AH8,"=обс")</f>
        <v>0</v>
      </c>
      <c r="AS8" s="43">
        <f>COUNTIF(E8:AH8,"=у")</f>
        <v>0</v>
      </c>
      <c r="AT8" s="35">
        <f>COUNTIF(E8:AH8,"=к")</f>
        <v>0</v>
      </c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H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Апрель 2023</vt:lpstr>
      <vt:lpstr>Май 2023</vt:lpstr>
      <vt:lpstr>Июнь 2023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2023-06-23T08:07:18Z</dcterms:modified>
</cp:coreProperties>
</file>