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DMITRIY\Users\Public\Делопроизводство\Табель учета рабочего времени\"/>
    </mc:Choice>
  </mc:AlternateContent>
  <bookViews>
    <workbookView xWindow="0" yWindow="0" windowWidth="24000" windowHeight="9225" activeTab="2"/>
  </bookViews>
  <sheets>
    <sheet name="Настройки" sheetId="1" r:id="rId1"/>
    <sheet name="апрель 2019" sheetId="2" r:id="rId2"/>
    <sheet name="май 2019" sheetId="3" r:id="rId3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</definedNames>
  <calcPr calcId="162913" refMode="R1C1"/>
</workbook>
</file>

<file path=xl/calcChain.xml><?xml version="1.0" encoding="utf-8"?>
<calcChain xmlns="http://schemas.openxmlformats.org/spreadsheetml/2006/main">
  <c r="AJ8" i="3" l="1"/>
  <c r="AJ7" i="3"/>
  <c r="AJ6" i="3"/>
  <c r="AU6" i="3"/>
  <c r="AU7" i="3"/>
  <c r="AU8" i="3"/>
  <c r="AU9" i="3"/>
  <c r="AU10" i="3"/>
  <c r="AT6" i="3"/>
  <c r="AT7" i="3"/>
  <c r="AT8" i="3"/>
  <c r="AT9" i="3"/>
  <c r="AT10" i="3"/>
  <c r="AS6" i="3"/>
  <c r="AS7" i="3"/>
  <c r="AS8" i="3"/>
  <c r="AS9" i="3"/>
  <c r="AS10" i="3"/>
  <c r="AR6" i="3"/>
  <c r="AR7" i="3"/>
  <c r="AR8" i="3"/>
  <c r="AR9" i="3"/>
  <c r="AR10" i="3"/>
  <c r="AQ6" i="3"/>
  <c r="AQ7" i="3"/>
  <c r="AQ8" i="3"/>
  <c r="AQ9" i="3"/>
  <c r="AQ10" i="3"/>
  <c r="AP6" i="3"/>
  <c r="AP7" i="3"/>
  <c r="AP8" i="3"/>
  <c r="AP9" i="3"/>
  <c r="AP10" i="3"/>
  <c r="AO9" i="3"/>
  <c r="AO10" i="3"/>
  <c r="AN9" i="3"/>
  <c r="AN10" i="3"/>
  <c r="AM6" i="3"/>
  <c r="AM7" i="3"/>
  <c r="AM8" i="3"/>
  <c r="AM9" i="3"/>
  <c r="AM10" i="3"/>
  <c r="AL6" i="3"/>
  <c r="AL7" i="3"/>
  <c r="AL8" i="3"/>
  <c r="AL9" i="3"/>
  <c r="AL10" i="3"/>
  <c r="AK6" i="3"/>
  <c r="AK7" i="3"/>
  <c r="AK8" i="3"/>
  <c r="AK9" i="3"/>
  <c r="AK10" i="3"/>
  <c r="AJ9" i="3"/>
  <c r="AJ10" i="3"/>
  <c r="AB3" i="3"/>
  <c r="R3" i="3"/>
  <c r="F3" i="3"/>
  <c r="AB2" i="3"/>
  <c r="R2" i="3"/>
  <c r="F2" i="3"/>
  <c r="AB1" i="3"/>
  <c r="R1" i="3"/>
  <c r="F1" i="3"/>
  <c r="AO8" i="3" l="1"/>
  <c r="AO6" i="3"/>
  <c r="AN8" i="3"/>
  <c r="AO7" i="3"/>
  <c r="AN7" i="3"/>
  <c r="AN6" i="3"/>
  <c r="AI8" i="2"/>
  <c r="AI7" i="2"/>
  <c r="AI6" i="2"/>
  <c r="AT6" i="2"/>
  <c r="AT7" i="2"/>
  <c r="AT8" i="2"/>
  <c r="AT9" i="2"/>
  <c r="AT10" i="2"/>
  <c r="AS6" i="2"/>
  <c r="AS7" i="2"/>
  <c r="AS8" i="2"/>
  <c r="AS9" i="2"/>
  <c r="AS10" i="2"/>
  <c r="AR6" i="2"/>
  <c r="AR7" i="2"/>
  <c r="AR8" i="2"/>
  <c r="AR9" i="2"/>
  <c r="AR10" i="2"/>
  <c r="AQ6" i="2"/>
  <c r="AQ7" i="2"/>
  <c r="AQ8" i="2"/>
  <c r="AQ9" i="2"/>
  <c r="AQ10" i="2"/>
  <c r="AP6" i="2"/>
  <c r="AP7" i="2"/>
  <c r="AP8" i="2"/>
  <c r="AP9" i="2"/>
  <c r="AP10" i="2"/>
  <c r="AO6" i="2"/>
  <c r="AO7" i="2"/>
  <c r="AO8" i="2"/>
  <c r="AO9" i="2"/>
  <c r="AO10" i="2"/>
  <c r="AN9" i="2"/>
  <c r="AN10" i="2"/>
  <c r="AM9" i="2"/>
  <c r="AM10" i="2"/>
  <c r="AL6" i="2"/>
  <c r="AL7" i="2"/>
  <c r="AL8" i="2"/>
  <c r="AL9" i="2"/>
  <c r="AL10" i="2"/>
  <c r="AK6" i="2"/>
  <c r="AK7" i="2"/>
  <c r="AK8" i="2"/>
  <c r="AK9" i="2"/>
  <c r="AK10" i="2"/>
  <c r="AJ6" i="2"/>
  <c r="AJ7" i="2"/>
  <c r="AJ8" i="2"/>
  <c r="AJ9" i="2"/>
  <c r="AJ10" i="2"/>
  <c r="AI9" i="2"/>
  <c r="AI10" i="2"/>
  <c r="AB3" i="2"/>
  <c r="R3" i="2"/>
  <c r="F3" i="2"/>
  <c r="AB2" i="2"/>
  <c r="R2" i="2"/>
  <c r="F2" i="2"/>
  <c r="AB1" i="2"/>
  <c r="R1" i="2"/>
  <c r="F1" i="2"/>
  <c r="AN7" i="2" l="1"/>
  <c r="AN6" i="2"/>
  <c r="AN8" i="2"/>
  <c r="AM8" i="2"/>
  <c r="AM7" i="2"/>
  <c r="AM6" i="2"/>
  <c r="AI4" i="1" l="1"/>
  <c r="AI3" i="1"/>
  <c r="Y4" i="1"/>
  <c r="M4" i="1"/>
  <c r="Y3" i="1"/>
  <c r="Y2" i="1"/>
  <c r="M3" i="1"/>
  <c r="M2" i="1" l="1"/>
  <c r="AI2" i="1"/>
</calcChain>
</file>

<file path=xl/sharedStrings.xml><?xml version="1.0" encoding="utf-8"?>
<sst xmlns="http://schemas.openxmlformats.org/spreadsheetml/2006/main" count="329" uniqueCount="68">
  <si>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</si>
  <si>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</si>
  <si>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</si>
  <si>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</si>
  <si>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</si>
  <si>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</si>
  <si>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</si>
  <si>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</si>
  <si>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</si>
  <si>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</si>
  <si>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</si>
  <si>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</si>
  <si>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</si>
  <si>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</si>
  <si>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</si>
  <si>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</si>
  <si>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</si>
  <si>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</si>
  <si>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</si>
  <si>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</si>
  <si>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</si>
  <si>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</si>
  <si>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</si>
  <si>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</si>
  <si>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</si>
  <si>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</si>
  <si>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</si>
  <si>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</si>
  <si>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</si>
  <si>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</si>
  <si>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</si>
  <si>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</si>
  <si>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</si>
  <si>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</si>
  <si>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</si>
  <si>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</si>
  <si>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</si>
  <si>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Тех. Директор</t>
  </si>
  <si>
    <t>Архитектор</t>
  </si>
  <si>
    <t>Литвинов Виталий Юрьевич</t>
  </si>
  <si>
    <t xml:space="preserve">Лёнина Анастасия </t>
  </si>
  <si>
    <t>Элина</t>
  </si>
  <si>
    <t>апрель 2019</t>
  </si>
  <si>
    <t>сотрудник</t>
  </si>
  <si>
    <t>должность</t>
  </si>
  <si>
    <t>раб. день (ч.)</t>
  </si>
  <si>
    <t>Пн</t>
  </si>
  <si>
    <t>Вт</t>
  </si>
  <si>
    <t>Ср</t>
  </si>
  <si>
    <t>Чт</t>
  </si>
  <si>
    <t>Пт</t>
  </si>
  <si>
    <t>Сб</t>
  </si>
  <si>
    <t>Вс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</si>
  <si>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</si>
  <si>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</si>
  <si>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</si>
  <si>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</si>
  <si>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</si>
  <si>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</si>
  <si>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</si>
  <si>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</si>
  <si>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</si>
  <si>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отп. без содержан</t>
  </si>
  <si>
    <t>учебного отпуска</t>
  </si>
  <si>
    <t>дней командировки</t>
  </si>
  <si>
    <t>в</t>
  </si>
  <si>
    <t>май 2019</t>
  </si>
  <si>
    <t>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</si>
</sst>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hair">
        <color auto="1"/>
      </right>
      <top style="hair">
        <color indexed="64"/>
      </top>
      <bottom/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0" borderId="0" xfId="0" applyFont="1"/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0" xfId="0" applyFill="1"/>
    <xf numFmtId="0" fontId="1" fillId="6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5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center" vertical="center"/>
    </xf>
    <xf numFmtId="0" fontId="1" fillId="1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11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11" borderId="16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" fillId="12" borderId="34" xfId="0" applyFont="1" applyFill="1" applyBorder="1" applyAlignment="1">
      <alignment horizontal="center" vertical="center"/>
    </xf>
    <xf numFmtId="0" fontId="1" fillId="12" borderId="35" xfId="0" applyFont="1" applyFill="1" applyBorder="1" applyAlignment="1">
      <alignment horizontal="center" vertical="center"/>
    </xf>
    <xf numFmtId="0" fontId="1" fillId="13" borderId="34" xfId="0" applyFont="1" applyFill="1" applyBorder="1" applyAlignment="1">
      <alignment horizontal="center" vertical="center"/>
    </xf>
    <xf numFmtId="0" fontId="1" fillId="13" borderId="35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14" borderId="34" xfId="0" applyFont="1" applyFill="1" applyBorder="1" applyAlignment="1">
      <alignment horizontal="center" vertical="center"/>
    </xf>
    <xf numFmtId="0" fontId="1" fillId="14" borderId="35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0" fontId="1" fillId="15" borderId="34" xfId="0" applyFont="1" applyFill="1" applyBorder="1" applyAlignment="1">
      <alignment horizontal="center" vertical="center"/>
    </xf>
    <xf numFmtId="0" fontId="1" fillId="15" borderId="35" xfId="0" applyFont="1" applyFill="1" applyBorder="1" applyAlignment="1">
      <alignment horizontal="center" vertical="center"/>
    </xf>
    <xf numFmtId="0" fontId="1" fillId="8" borderId="34" xfId="0" applyFont="1" applyFill="1" applyBorder="1" applyAlignment="1">
      <alignment horizontal="center" vertical="center"/>
    </xf>
    <xf numFmtId="0" fontId="1" fillId="8" borderId="35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4" borderId="35" xfId="0" applyFont="1" applyFill="1" applyBorder="1" applyAlignment="1">
      <alignment horizontal="center" vertical="center"/>
    </xf>
    <xf numFmtId="0" fontId="1" fillId="10" borderId="38" xfId="0" applyFont="1" applyFill="1" applyBorder="1" applyAlignment="1">
      <alignment horizontal="center" vertical="center"/>
    </xf>
    <xf numFmtId="0" fontId="1" fillId="10" borderId="3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11" borderId="46" xfId="0" applyFon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11" borderId="42" xfId="0" applyFont="1" applyFill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1" fillId="12" borderId="60" xfId="0" applyFont="1" applyFill="1" applyBorder="1" applyAlignment="1">
      <alignment horizontal="center" vertical="center"/>
    </xf>
    <xf numFmtId="0" fontId="1" fillId="12" borderId="61" xfId="0" applyFont="1" applyFill="1" applyBorder="1" applyAlignment="1">
      <alignment horizontal="center" vertical="center"/>
    </xf>
    <xf numFmtId="0" fontId="1" fillId="13" borderId="60" xfId="0" applyFont="1" applyFill="1" applyBorder="1" applyAlignment="1">
      <alignment horizontal="center" vertical="center"/>
    </xf>
    <xf numFmtId="0" fontId="1" fillId="13" borderId="61" xfId="0" applyFont="1" applyFill="1" applyBorder="1" applyAlignment="1">
      <alignment horizontal="center" vertical="center"/>
    </xf>
    <xf numFmtId="0" fontId="1" fillId="2" borderId="60" xfId="0" applyFont="1" applyFill="1" applyBorder="1" applyAlignment="1">
      <alignment horizontal="center" vertical="center"/>
    </xf>
    <xf numFmtId="0" fontId="1" fillId="2" borderId="61" xfId="0" applyFont="1" applyFill="1" applyBorder="1" applyAlignment="1">
      <alignment horizontal="center" vertical="center"/>
    </xf>
    <xf numFmtId="0" fontId="1" fillId="14" borderId="60" xfId="0" applyFont="1" applyFill="1" applyBorder="1" applyAlignment="1">
      <alignment horizontal="center" vertical="center"/>
    </xf>
    <xf numFmtId="0" fontId="1" fillId="14" borderId="61" xfId="0" applyFont="1" applyFill="1" applyBorder="1" applyAlignment="1">
      <alignment horizontal="center" vertical="center"/>
    </xf>
    <xf numFmtId="0" fontId="1" fillId="5" borderId="60" xfId="0" applyFont="1" applyFill="1" applyBorder="1" applyAlignment="1">
      <alignment horizontal="center" vertical="center"/>
    </xf>
    <xf numFmtId="0" fontId="1" fillId="5" borderId="61" xfId="0" applyFont="1" applyFill="1" applyBorder="1" applyAlignment="1">
      <alignment horizontal="center" vertical="center"/>
    </xf>
    <xf numFmtId="0" fontId="1" fillId="15" borderId="60" xfId="0" applyFont="1" applyFill="1" applyBorder="1" applyAlignment="1">
      <alignment horizontal="center" vertical="center"/>
    </xf>
    <xf numFmtId="0" fontId="1" fillId="15" borderId="61" xfId="0" applyFont="1" applyFill="1" applyBorder="1" applyAlignment="1">
      <alignment horizontal="center" vertical="center"/>
    </xf>
    <xf numFmtId="0" fontId="1" fillId="8" borderId="60" xfId="0" applyFont="1" applyFill="1" applyBorder="1" applyAlignment="1">
      <alignment horizontal="center" vertical="center"/>
    </xf>
    <xf numFmtId="0" fontId="1" fillId="8" borderId="61" xfId="0" applyFont="1" applyFill="1" applyBorder="1" applyAlignment="1">
      <alignment horizontal="center" vertical="center"/>
    </xf>
    <xf numFmtId="0" fontId="1" fillId="4" borderId="60" xfId="0" applyFont="1" applyFill="1" applyBorder="1" applyAlignment="1">
      <alignment horizontal="center" vertical="center"/>
    </xf>
    <xf numFmtId="0" fontId="1" fillId="4" borderId="61" xfId="0" applyFont="1" applyFill="1" applyBorder="1" applyAlignment="1">
      <alignment horizontal="center" vertical="center"/>
    </xf>
    <xf numFmtId="0" fontId="1" fillId="10" borderId="64" xfId="0" applyFont="1" applyFill="1" applyBorder="1" applyAlignment="1">
      <alignment horizontal="center" vertical="center"/>
    </xf>
    <xf numFmtId="0" fontId="1" fillId="10" borderId="65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15" borderId="32" xfId="0" applyFont="1" applyFill="1" applyBorder="1" applyAlignment="1">
      <alignment horizontal="center" vertical="center" wrapText="1"/>
    </xf>
    <xf numFmtId="0" fontId="1" fillId="15" borderId="33" xfId="0" applyFont="1" applyFill="1" applyBorder="1" applyAlignment="1">
      <alignment horizontal="center" vertical="center" wrapText="1"/>
    </xf>
    <xf numFmtId="0" fontId="1" fillId="8" borderId="32" xfId="0" applyFont="1" applyFill="1" applyBorder="1" applyAlignment="1">
      <alignment horizontal="center" vertical="center" wrapText="1"/>
    </xf>
    <xf numFmtId="0" fontId="1" fillId="8" borderId="33" xfId="0" applyFont="1" applyFill="1" applyBorder="1" applyAlignment="1">
      <alignment horizontal="center" vertical="center" wrapText="1"/>
    </xf>
    <xf numFmtId="0" fontId="1" fillId="4" borderId="32" xfId="0" applyFont="1" applyFill="1" applyBorder="1" applyAlignment="1">
      <alignment horizontal="center" vertical="center" wrapText="1"/>
    </xf>
    <xf numFmtId="0" fontId="1" fillId="4" borderId="33" xfId="0" applyFont="1" applyFill="1" applyBorder="1" applyAlignment="1">
      <alignment horizontal="center" vertical="center" wrapText="1"/>
    </xf>
    <xf numFmtId="0" fontId="1" fillId="10" borderId="36" xfId="0" applyFont="1" applyFill="1" applyBorder="1" applyAlignment="1">
      <alignment horizontal="center" vertical="center" wrapText="1"/>
    </xf>
    <xf numFmtId="0" fontId="1" fillId="10" borderId="37" xfId="0" applyFont="1" applyFill="1" applyBorder="1" applyAlignment="1">
      <alignment horizontal="center" vertical="center" wrapText="1"/>
    </xf>
    <xf numFmtId="0" fontId="1" fillId="14" borderId="32" xfId="0" applyFont="1" applyFill="1" applyBorder="1" applyAlignment="1">
      <alignment horizontal="center" vertical="center" wrapText="1"/>
    </xf>
    <xf numFmtId="0" fontId="1" fillId="14" borderId="33" xfId="0" applyFont="1" applyFill="1" applyBorder="1" applyAlignment="1">
      <alignment horizontal="center" vertical="center" wrapText="1"/>
    </xf>
    <xf numFmtId="0" fontId="1" fillId="5" borderId="32" xfId="0" applyFont="1" applyFill="1" applyBorder="1" applyAlignment="1">
      <alignment horizontal="center" vertical="center" wrapText="1"/>
    </xf>
    <xf numFmtId="0" fontId="1" fillId="5" borderId="3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13" borderId="32" xfId="0" applyFont="1" applyFill="1" applyBorder="1" applyAlignment="1">
      <alignment horizontal="center" vertical="center" wrapText="1"/>
    </xf>
    <xf numFmtId="0" fontId="1" fillId="13" borderId="33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12" borderId="32" xfId="0" applyFont="1" applyFill="1" applyBorder="1" applyAlignment="1">
      <alignment horizontal="center" vertical="center" wrapText="1"/>
    </xf>
    <xf numFmtId="0" fontId="1" fillId="12" borderId="33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1" fillId="15" borderId="58" xfId="0" applyFont="1" applyFill="1" applyBorder="1" applyAlignment="1">
      <alignment horizontal="center" vertical="center" wrapText="1"/>
    </xf>
    <xf numFmtId="0" fontId="1" fillId="15" borderId="59" xfId="0" applyFont="1" applyFill="1" applyBorder="1" applyAlignment="1">
      <alignment horizontal="center" vertical="center" wrapText="1"/>
    </xf>
    <xf numFmtId="0" fontId="1" fillId="8" borderId="58" xfId="0" applyFont="1" applyFill="1" applyBorder="1" applyAlignment="1">
      <alignment horizontal="center" vertical="center" wrapText="1"/>
    </xf>
    <xf numFmtId="0" fontId="1" fillId="8" borderId="59" xfId="0" applyFon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 vertical="center" wrapText="1"/>
    </xf>
    <xf numFmtId="0" fontId="1" fillId="4" borderId="59" xfId="0" applyFont="1" applyFill="1" applyBorder="1" applyAlignment="1">
      <alignment horizontal="center" vertical="center" wrapText="1"/>
    </xf>
    <xf numFmtId="0" fontId="1" fillId="10" borderId="62" xfId="0" applyFont="1" applyFill="1" applyBorder="1" applyAlignment="1">
      <alignment horizontal="center" vertical="center" wrapText="1"/>
    </xf>
    <xf numFmtId="0" fontId="1" fillId="10" borderId="63" xfId="0" applyFont="1" applyFill="1" applyBorder="1" applyAlignment="1">
      <alignment horizontal="center" vertical="center" wrapText="1"/>
    </xf>
    <xf numFmtId="0" fontId="1" fillId="14" borderId="58" xfId="0" applyFont="1" applyFill="1" applyBorder="1" applyAlignment="1">
      <alignment horizontal="center" vertical="center" wrapText="1"/>
    </xf>
    <xf numFmtId="0" fontId="1" fillId="14" borderId="59" xfId="0" applyFont="1" applyFill="1" applyBorder="1" applyAlignment="1">
      <alignment horizontal="center" vertical="center" wrapText="1"/>
    </xf>
    <xf numFmtId="0" fontId="1" fillId="5" borderId="58" xfId="0" applyFont="1" applyFill="1" applyBorder="1" applyAlignment="1">
      <alignment horizontal="center" vertical="center" wrapText="1"/>
    </xf>
    <xf numFmtId="0" fontId="1" fillId="5" borderId="59" xfId="0" applyFont="1" applyFill="1" applyBorder="1" applyAlignment="1">
      <alignment horizontal="center" vertical="center" wrapText="1"/>
    </xf>
    <xf numFmtId="0" fontId="1" fillId="0" borderId="66" xfId="0" applyFont="1" applyBorder="1" applyAlignment="1">
      <alignment horizontal="center" vertical="center"/>
    </xf>
    <xf numFmtId="0" fontId="1" fillId="0" borderId="67" xfId="0" applyFont="1" applyBorder="1" applyAlignment="1">
      <alignment horizontal="center" vertical="center"/>
    </xf>
    <xf numFmtId="0" fontId="1" fillId="13" borderId="58" xfId="0" applyFont="1" applyFill="1" applyBorder="1" applyAlignment="1">
      <alignment horizontal="center" vertical="center" wrapText="1"/>
    </xf>
    <xf numFmtId="0" fontId="1" fillId="13" borderId="59" xfId="0" applyFon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 vertical="center" wrapText="1"/>
    </xf>
    <xf numFmtId="0" fontId="1" fillId="2" borderId="59" xfId="0" applyFont="1" applyFill="1" applyBorder="1" applyAlignment="1">
      <alignment horizontal="center" vertical="center" wrapText="1"/>
    </xf>
    <xf numFmtId="0" fontId="1" fillId="12" borderId="58" xfId="0" applyFont="1" applyFill="1" applyBorder="1" applyAlignment="1">
      <alignment horizontal="center" vertical="center" wrapText="1"/>
    </xf>
    <xf numFmtId="0" fontId="1" fillId="12" borderId="59" xfId="0" applyFont="1" applyFill="1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 wrapText="1"/>
    </xf>
    <xf numFmtId="0" fontId="0" fillId="2" borderId="54" xfId="0" applyFill="1" applyBorder="1" applyAlignment="1">
      <alignment horizontal="center" vertical="center" wrapText="1"/>
    </xf>
    <xf numFmtId="0" fontId="0" fillId="2" borderId="46" xfId="0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 wrapText="1"/>
    </xf>
    <xf numFmtId="0" fontId="0" fillId="2" borderId="51" xfId="0" applyFill="1" applyBorder="1" applyAlignment="1">
      <alignment horizontal="center" vertical="center" wrapText="1"/>
    </xf>
    <xf numFmtId="0" fontId="0" fillId="2" borderId="55" xfId="0" applyFill="1" applyBorder="1" applyAlignment="1">
      <alignment horizontal="center" vertical="center" wrapText="1"/>
    </xf>
  </cellXfs>
  <cellStyles count="1">
    <cellStyle name="Обычный" xfId="0" builtinId="0"/>
  </cellStyles>
  <dxfs count="18"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FFFFCC"/>
      <color rgb="FF33CCCC"/>
      <color rgb="FF9966FF"/>
      <color rgb="FFFFFF00"/>
      <color rgb="FFFFCCCC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F3" sqref="F3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120" t="s">
        <v>15</v>
      </c>
      <c r="F1" s="121"/>
      <c r="J1" t="s">
        <v>2</v>
      </c>
      <c r="K1">
        <v>2014</v>
      </c>
    </row>
    <row r="2" spans="1:45" x14ac:dyDescent="0.25">
      <c r="A2" s="6">
        <v>1</v>
      </c>
      <c r="B2" s="27" t="s">
        <v>39</v>
      </c>
      <c r="C2" s="25" t="s">
        <v>37</v>
      </c>
      <c r="D2" s="7">
        <v>8</v>
      </c>
      <c r="E2" s="8" t="s">
        <v>16</v>
      </c>
      <c r="F2" s="2">
        <v>2019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6">
        <v>2</v>
      </c>
      <c r="B3" s="28" t="s">
        <v>40</v>
      </c>
      <c r="C3" s="26" t="s">
        <v>38</v>
      </c>
      <c r="D3" s="7">
        <v>8</v>
      </c>
      <c r="E3" s="8" t="s">
        <v>17</v>
      </c>
      <c r="F3" s="2" t="s">
        <v>1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6">
        <v>3</v>
      </c>
      <c r="B4" s="29" t="s">
        <v>41</v>
      </c>
      <c r="C4" s="24" t="s">
        <v>38</v>
      </c>
      <c r="D4" s="7">
        <v>8</v>
      </c>
      <c r="E4" s="122" t="s">
        <v>27</v>
      </c>
      <c r="F4" s="123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6">
        <v>4</v>
      </c>
      <c r="B5" s="21"/>
      <c r="C5" s="23"/>
      <c r="D5" s="22"/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6">
        <v>5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"/>
  <sheetViews>
    <sheetView zoomScale="90" zoomScaleNormal="9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W13" sqref="W13"/>
    </sheetView>
  </sheetViews>
  <sheetFormatPr defaultRowHeight="15" x14ac:dyDescent="0.25"/>
  <cols>
    <col min="2" max="3" width="36.7109375" customWidth="1"/>
    <col min="5" max="34" width="4.7109375" customWidth="1"/>
    <col min="35" max="46" width="9.85546875" customWidth="1"/>
  </cols>
  <sheetData>
    <row r="1" spans="1:46" x14ac:dyDescent="0.25">
      <c r="A1" s="136" t="s">
        <v>42</v>
      </c>
      <c r="B1" s="136"/>
      <c r="C1" s="136"/>
      <c r="D1" s="137"/>
      <c r="E1" s="3" t="s">
        <v>65</v>
      </c>
      <c r="F1" s="37" t="str">
        <f>"  - рабочий день (обозначение - количество часов)"</f>
        <v xml:space="preserve">  - рабочий день (обозначение - количество часов)</v>
      </c>
      <c r="G1" s="35"/>
      <c r="H1" s="35"/>
      <c r="I1" s="35"/>
      <c r="J1" s="35"/>
      <c r="K1" s="35"/>
      <c r="L1" s="35"/>
      <c r="M1" s="35"/>
      <c r="N1" s="35"/>
      <c r="O1" s="35"/>
      <c r="P1" s="35"/>
      <c r="Q1" s="13" t="s">
        <v>22</v>
      </c>
      <c r="R1" s="37" t="str">
        <f>"  - отпуск (обозначение - оп)"</f>
        <v xml:space="preserve">  - отпуск (обозначение - оп)</v>
      </c>
      <c r="S1" s="35"/>
      <c r="T1" s="35"/>
      <c r="U1" s="35"/>
      <c r="V1" s="35"/>
      <c r="W1" s="35"/>
      <c r="X1" s="35"/>
      <c r="Y1" s="35"/>
      <c r="Z1" s="35"/>
      <c r="AA1" s="5" t="s">
        <v>0</v>
      </c>
      <c r="AB1" s="37" t="str">
        <f>"  - больничных (обозначение - буква б)"</f>
        <v xml:space="preserve">  - больничных (обозначение - буква б)</v>
      </c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</row>
    <row r="2" spans="1:46" x14ac:dyDescent="0.25">
      <c r="A2" s="136"/>
      <c r="B2" s="136"/>
      <c r="C2" s="136"/>
      <c r="D2" s="137"/>
      <c r="E2" s="10" t="s">
        <v>20</v>
      </c>
      <c r="F2" s="37" t="str">
        <f>"  - праздничный день (обозначение - пр)"</f>
        <v xml:space="preserve">  - праздничный день (обозначение - пр)</v>
      </c>
      <c r="G2" s="35"/>
      <c r="H2" s="35"/>
      <c r="I2" s="35"/>
      <c r="J2" s="35"/>
      <c r="K2" s="35"/>
      <c r="L2" s="35"/>
      <c r="M2" s="35"/>
      <c r="N2" s="35"/>
      <c r="O2" s="35"/>
      <c r="P2" s="35"/>
      <c r="Q2" s="16" t="s">
        <v>23</v>
      </c>
      <c r="R2" s="37" t="str">
        <f>"  - отгул (обозначение - ог)"</f>
        <v xml:space="preserve">  - отгул (обозначение - ог)</v>
      </c>
      <c r="S2" s="35"/>
      <c r="T2" s="35"/>
      <c r="U2" s="35"/>
      <c r="V2" s="35"/>
      <c r="W2" s="35"/>
      <c r="X2" s="35"/>
      <c r="Y2" s="35"/>
      <c r="Z2" s="35"/>
      <c r="AA2" s="9" t="s">
        <v>26</v>
      </c>
      <c r="AB2" s="37" t="str">
        <f>"  - учебный отпуск (обозначение - у)"</f>
        <v xml:space="preserve">  - учебный отпуск (обозначение - у)</v>
      </c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x14ac:dyDescent="0.25">
      <c r="A3" s="138"/>
      <c r="B3" s="138"/>
      <c r="C3" s="138"/>
      <c r="D3" s="139"/>
      <c r="E3" s="30" t="s">
        <v>21</v>
      </c>
      <c r="F3" s="37" t="str">
        <f>"  - прогул (обозначение -пг)"</f>
        <v xml:space="preserve">  - прогул (обозначение -пг)</v>
      </c>
      <c r="G3" s="35"/>
      <c r="H3" s="35"/>
      <c r="I3" s="35"/>
      <c r="J3" s="35"/>
      <c r="K3" s="35"/>
      <c r="L3" s="35"/>
      <c r="M3" s="35"/>
      <c r="N3" s="35"/>
      <c r="O3" s="35"/>
      <c r="P3" s="35"/>
      <c r="Q3" s="31" t="s">
        <v>25</v>
      </c>
      <c r="R3" s="37" t="str">
        <f>"  - отпуск без содержания (обозначение - обс)"</f>
        <v xml:space="preserve">  - отпуск без содержания (обозначение - обс)</v>
      </c>
      <c r="S3" s="35"/>
      <c r="T3" s="35"/>
      <c r="U3" s="35"/>
      <c r="V3" s="35"/>
      <c r="W3" s="35"/>
      <c r="X3" s="35"/>
      <c r="Y3" s="35"/>
      <c r="Z3" s="35"/>
      <c r="AA3" s="32" t="s">
        <v>24</v>
      </c>
      <c r="AB3" s="37" t="str">
        <f>"  - командировка (обозначение - буква к)"</f>
        <v xml:space="preserve">  - командировка (обозначение - буква к)</v>
      </c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</row>
    <row r="4" spans="1:46" x14ac:dyDescent="0.25">
      <c r="A4" s="146" t="s">
        <v>18</v>
      </c>
      <c r="B4" s="148" t="s">
        <v>43</v>
      </c>
      <c r="C4" s="148" t="s">
        <v>44</v>
      </c>
      <c r="D4" s="150" t="s">
        <v>45</v>
      </c>
      <c r="E4" s="52" t="s">
        <v>46</v>
      </c>
      <c r="F4" s="39" t="s">
        <v>47</v>
      </c>
      <c r="G4" s="39" t="s">
        <v>48</v>
      </c>
      <c r="H4" s="39" t="s">
        <v>49</v>
      </c>
      <c r="I4" s="39" t="s">
        <v>50</v>
      </c>
      <c r="J4" s="40" t="s">
        <v>51</v>
      </c>
      <c r="K4" s="40" t="s">
        <v>52</v>
      </c>
      <c r="L4" s="39" t="s">
        <v>46</v>
      </c>
      <c r="M4" s="39" t="s">
        <v>47</v>
      </c>
      <c r="N4" s="39" t="s">
        <v>48</v>
      </c>
      <c r="O4" s="39" t="s">
        <v>49</v>
      </c>
      <c r="P4" s="39" t="s">
        <v>50</v>
      </c>
      <c r="Q4" s="40" t="s">
        <v>51</v>
      </c>
      <c r="R4" s="40" t="s">
        <v>52</v>
      </c>
      <c r="S4" s="39" t="s">
        <v>46</v>
      </c>
      <c r="T4" s="39" t="s">
        <v>47</v>
      </c>
      <c r="U4" s="39" t="s">
        <v>48</v>
      </c>
      <c r="V4" s="39" t="s">
        <v>49</v>
      </c>
      <c r="W4" s="39" t="s">
        <v>50</v>
      </c>
      <c r="X4" s="40" t="s">
        <v>51</v>
      </c>
      <c r="Y4" s="40" t="s">
        <v>52</v>
      </c>
      <c r="Z4" s="39" t="s">
        <v>46</v>
      </c>
      <c r="AA4" s="39" t="s">
        <v>47</v>
      </c>
      <c r="AB4" s="39" t="s">
        <v>48</v>
      </c>
      <c r="AC4" s="39" t="s">
        <v>49</v>
      </c>
      <c r="AD4" s="39" t="s">
        <v>50</v>
      </c>
      <c r="AE4" s="40" t="s">
        <v>51</v>
      </c>
      <c r="AF4" s="40" t="s">
        <v>52</v>
      </c>
      <c r="AG4" s="39" t="s">
        <v>46</v>
      </c>
      <c r="AH4" s="44" t="s">
        <v>47</v>
      </c>
      <c r="AI4" s="144" t="s">
        <v>53</v>
      </c>
      <c r="AJ4" s="144" t="s">
        <v>54</v>
      </c>
      <c r="AK4" s="140" t="s">
        <v>55</v>
      </c>
      <c r="AL4" s="142" t="s">
        <v>56</v>
      </c>
      <c r="AM4" s="144" t="s">
        <v>57</v>
      </c>
      <c r="AN4" s="144" t="s">
        <v>58</v>
      </c>
      <c r="AO4" s="132" t="s">
        <v>59</v>
      </c>
      <c r="AP4" s="134" t="s">
        <v>60</v>
      </c>
      <c r="AQ4" s="124" t="s">
        <v>61</v>
      </c>
      <c r="AR4" s="126" t="s">
        <v>62</v>
      </c>
      <c r="AS4" s="128" t="s">
        <v>63</v>
      </c>
      <c r="AT4" s="130" t="s">
        <v>64</v>
      </c>
    </row>
    <row r="5" spans="1:46" x14ac:dyDescent="0.25">
      <c r="A5" s="147"/>
      <c r="B5" s="149"/>
      <c r="C5" s="149"/>
      <c r="D5" s="151"/>
      <c r="E5" s="53">
        <v>1</v>
      </c>
      <c r="F5" s="47">
        <v>2</v>
      </c>
      <c r="G5" s="47">
        <v>3</v>
      </c>
      <c r="H5" s="47">
        <v>4</v>
      </c>
      <c r="I5" s="47">
        <v>5</v>
      </c>
      <c r="J5" s="48">
        <v>6</v>
      </c>
      <c r="K5" s="48">
        <v>7</v>
      </c>
      <c r="L5" s="47">
        <v>8</v>
      </c>
      <c r="M5" s="47">
        <v>9</v>
      </c>
      <c r="N5" s="47">
        <v>10</v>
      </c>
      <c r="O5" s="47">
        <v>11</v>
      </c>
      <c r="P5" s="47">
        <v>12</v>
      </c>
      <c r="Q5" s="48">
        <v>13</v>
      </c>
      <c r="R5" s="48">
        <v>14</v>
      </c>
      <c r="S5" s="47">
        <v>15</v>
      </c>
      <c r="T5" s="47">
        <v>16</v>
      </c>
      <c r="U5" s="47">
        <v>17</v>
      </c>
      <c r="V5" s="47">
        <v>18</v>
      </c>
      <c r="W5" s="47">
        <v>19</v>
      </c>
      <c r="X5" s="48">
        <v>20</v>
      </c>
      <c r="Y5" s="48">
        <v>21</v>
      </c>
      <c r="Z5" s="47">
        <v>22</v>
      </c>
      <c r="AA5" s="47">
        <v>23</v>
      </c>
      <c r="AB5" s="47">
        <v>24</v>
      </c>
      <c r="AC5" s="47">
        <v>25</v>
      </c>
      <c r="AD5" s="47">
        <v>26</v>
      </c>
      <c r="AE5" s="48">
        <v>27</v>
      </c>
      <c r="AF5" s="48">
        <v>28</v>
      </c>
      <c r="AG5" s="47">
        <v>29</v>
      </c>
      <c r="AH5" s="49">
        <v>30</v>
      </c>
      <c r="AI5" s="145"/>
      <c r="AJ5" s="145"/>
      <c r="AK5" s="141"/>
      <c r="AL5" s="143"/>
      <c r="AM5" s="145"/>
      <c r="AN5" s="145"/>
      <c r="AO5" s="133"/>
      <c r="AP5" s="135"/>
      <c r="AQ5" s="125"/>
      <c r="AR5" s="127"/>
      <c r="AS5" s="129"/>
      <c r="AT5" s="131"/>
    </row>
    <row r="6" spans="1:46" x14ac:dyDescent="0.25">
      <c r="A6" s="50">
        <v>1</v>
      </c>
      <c r="B6" s="51" t="s">
        <v>39</v>
      </c>
      <c r="C6" s="51" t="s">
        <v>37</v>
      </c>
      <c r="D6" s="56">
        <v>8</v>
      </c>
      <c r="E6" s="52" t="s">
        <v>65</v>
      </c>
      <c r="F6" s="39" t="s">
        <v>65</v>
      </c>
      <c r="G6" s="39" t="s">
        <v>65</v>
      </c>
      <c r="H6" s="39" t="s">
        <v>65</v>
      </c>
      <c r="I6" s="39" t="s">
        <v>65</v>
      </c>
      <c r="J6" s="39" t="s">
        <v>65</v>
      </c>
      <c r="K6" s="39" t="s">
        <v>65</v>
      </c>
      <c r="L6" s="39" t="s">
        <v>65</v>
      </c>
      <c r="M6" s="39" t="s">
        <v>65</v>
      </c>
      <c r="N6" s="39" t="s">
        <v>65</v>
      </c>
      <c r="O6" s="39" t="s">
        <v>65</v>
      </c>
      <c r="P6" s="39" t="s">
        <v>65</v>
      </c>
      <c r="Q6" s="39"/>
      <c r="R6" s="39"/>
      <c r="S6" s="39" t="s">
        <v>65</v>
      </c>
      <c r="T6" s="39" t="s">
        <v>65</v>
      </c>
      <c r="U6" s="39" t="s">
        <v>65</v>
      </c>
      <c r="V6" s="39" t="s">
        <v>65</v>
      </c>
      <c r="W6" s="39" t="s">
        <v>65</v>
      </c>
      <c r="X6" s="39"/>
      <c r="Y6" s="39"/>
      <c r="Z6" s="39" t="s">
        <v>65</v>
      </c>
      <c r="AA6" s="39" t="s">
        <v>65</v>
      </c>
      <c r="AB6" s="39" t="s">
        <v>65</v>
      </c>
      <c r="AC6" s="39"/>
      <c r="AD6" s="39"/>
      <c r="AE6" s="39" t="s">
        <v>65</v>
      </c>
      <c r="AF6" s="39"/>
      <c r="AG6" s="39" t="s">
        <v>65</v>
      </c>
      <c r="AH6" s="44" t="s">
        <v>65</v>
      </c>
      <c r="AI6" s="59">
        <f>COUNTIF(E6:AH6,"в")</f>
        <v>23</v>
      </c>
      <c r="AJ6" s="59">
        <f t="shared" ref="AJ6:AJ10" si="0">SUM(E6:AH6)</f>
        <v>0</v>
      </c>
      <c r="AK6" s="61">
        <f t="shared" ref="AK6:AK10" si="1">COUNTIF(E6:AH6,"=оп")</f>
        <v>0</v>
      </c>
      <c r="AL6" s="63">
        <f t="shared" ref="AL6:AL10" si="2">COUNTIF(E6:AH6,"=б")</f>
        <v>0</v>
      </c>
      <c r="AM6" s="59">
        <f t="shared" ref="AM6:AM10" si="3">IF(D6="",0,IF(AJ6-AI6*D6&lt;0,0,AJ6-AI6*D6))</f>
        <v>0</v>
      </c>
      <c r="AN6" s="59">
        <f t="shared" ref="AN6:AN10" si="4">IF(D6="",0,IF(AI6*D6-AJ6&lt;0,0,AI6*D6-AJ6))</f>
        <v>184</v>
      </c>
      <c r="AO6" s="65">
        <f t="shared" ref="AO6:AO10" si="5">COUNTIF(E6:AH6,"=ог")</f>
        <v>0</v>
      </c>
      <c r="AP6" s="67">
        <f t="shared" ref="AP6:AP10" si="6">COUNTIF(E6:AH6,"=пр")</f>
        <v>0</v>
      </c>
      <c r="AQ6" s="69">
        <f t="shared" ref="AQ6:AQ10" si="7">COUNTIF(E6:AH6,"=пг")</f>
        <v>0</v>
      </c>
      <c r="AR6" s="71">
        <f t="shared" ref="AR6:AR10" si="8">COUNTIF(E6:AH6,"=обс")</f>
        <v>0</v>
      </c>
      <c r="AS6" s="73">
        <f t="shared" ref="AS6:AS10" si="9">COUNTIF(E6:AH6,"=у")</f>
        <v>0</v>
      </c>
      <c r="AT6" s="75">
        <f t="shared" ref="AT6:AT10" si="10">COUNTIF(E6:AH6,"=к")</f>
        <v>0</v>
      </c>
    </row>
    <row r="7" spans="1:46" x14ac:dyDescent="0.25">
      <c r="A7" s="38">
        <v>2</v>
      </c>
      <c r="B7" s="33" t="s">
        <v>40</v>
      </c>
      <c r="C7" s="33" t="s">
        <v>38</v>
      </c>
      <c r="D7" s="57">
        <v>8</v>
      </c>
      <c r="E7" s="54" t="s">
        <v>65</v>
      </c>
      <c r="F7" s="36" t="s">
        <v>65</v>
      </c>
      <c r="G7" s="36" t="s">
        <v>65</v>
      </c>
      <c r="H7" s="36" t="s">
        <v>65</v>
      </c>
      <c r="I7" s="36" t="s">
        <v>65</v>
      </c>
      <c r="J7" s="36"/>
      <c r="K7" s="36" t="s">
        <v>65</v>
      </c>
      <c r="L7" s="36" t="s">
        <v>65</v>
      </c>
      <c r="M7" s="36" t="s">
        <v>65</v>
      </c>
      <c r="N7" s="36" t="s">
        <v>65</v>
      </c>
      <c r="O7" s="36" t="s">
        <v>65</v>
      </c>
      <c r="P7" s="36" t="s">
        <v>65</v>
      </c>
      <c r="Q7" s="36" t="s">
        <v>65</v>
      </c>
      <c r="R7" s="36" t="s">
        <v>65</v>
      </c>
      <c r="S7" s="36" t="s">
        <v>65</v>
      </c>
      <c r="T7" s="36" t="s">
        <v>65</v>
      </c>
      <c r="U7" s="36" t="s">
        <v>65</v>
      </c>
      <c r="V7" s="36" t="s">
        <v>65</v>
      </c>
      <c r="W7" s="36" t="s">
        <v>65</v>
      </c>
      <c r="X7" s="36"/>
      <c r="Y7" s="36"/>
      <c r="Z7" s="36" t="s">
        <v>65</v>
      </c>
      <c r="AA7" s="36" t="s">
        <v>65</v>
      </c>
      <c r="AB7" s="36" t="s">
        <v>65</v>
      </c>
      <c r="AC7" s="36" t="s">
        <v>65</v>
      </c>
      <c r="AD7" s="36" t="s">
        <v>65</v>
      </c>
      <c r="AE7" s="36" t="s">
        <v>65</v>
      </c>
      <c r="AF7" s="36"/>
      <c r="AG7" s="36" t="s">
        <v>65</v>
      </c>
      <c r="AH7" s="45" t="s">
        <v>65</v>
      </c>
      <c r="AI7" s="59">
        <f>COUNTIF(E7:AH7,"в")</f>
        <v>26</v>
      </c>
      <c r="AJ7" s="59">
        <f t="shared" si="0"/>
        <v>0</v>
      </c>
      <c r="AK7" s="61">
        <f t="shared" si="1"/>
        <v>0</v>
      </c>
      <c r="AL7" s="63">
        <f t="shared" si="2"/>
        <v>0</v>
      </c>
      <c r="AM7" s="59">
        <f t="shared" si="3"/>
        <v>0</v>
      </c>
      <c r="AN7" s="59">
        <f t="shared" si="4"/>
        <v>208</v>
      </c>
      <c r="AO7" s="65">
        <f t="shared" si="5"/>
        <v>0</v>
      </c>
      <c r="AP7" s="67">
        <f t="shared" si="6"/>
        <v>0</v>
      </c>
      <c r="AQ7" s="69">
        <f t="shared" si="7"/>
        <v>0</v>
      </c>
      <c r="AR7" s="71">
        <f t="shared" si="8"/>
        <v>0</v>
      </c>
      <c r="AS7" s="73">
        <f t="shared" si="9"/>
        <v>0</v>
      </c>
      <c r="AT7" s="75">
        <f t="shared" si="10"/>
        <v>0</v>
      </c>
    </row>
    <row r="8" spans="1:46" x14ac:dyDescent="0.25">
      <c r="A8" s="38">
        <v>3</v>
      </c>
      <c r="B8" s="33" t="s">
        <v>41</v>
      </c>
      <c r="C8" s="33" t="s">
        <v>38</v>
      </c>
      <c r="D8" s="57">
        <v>8</v>
      </c>
      <c r="E8" s="54" t="s">
        <v>65</v>
      </c>
      <c r="F8" s="36" t="s">
        <v>65</v>
      </c>
      <c r="G8" s="36" t="s">
        <v>65</v>
      </c>
      <c r="H8" s="36" t="s">
        <v>65</v>
      </c>
      <c r="I8" s="36" t="s">
        <v>65</v>
      </c>
      <c r="J8" s="36" t="s">
        <v>65</v>
      </c>
      <c r="K8" s="36" t="s">
        <v>65</v>
      </c>
      <c r="L8" s="36" t="s">
        <v>65</v>
      </c>
      <c r="M8" s="36" t="s">
        <v>65</v>
      </c>
      <c r="N8" s="36" t="s">
        <v>65</v>
      </c>
      <c r="O8" s="36" t="s">
        <v>65</v>
      </c>
      <c r="P8" s="36" t="s">
        <v>65</v>
      </c>
      <c r="Q8" s="36"/>
      <c r="R8" s="36" t="s">
        <v>65</v>
      </c>
      <c r="S8" s="36" t="s">
        <v>65</v>
      </c>
      <c r="T8" s="36" t="s">
        <v>65</v>
      </c>
      <c r="U8" s="36" t="s">
        <v>65</v>
      </c>
      <c r="V8" s="36" t="s">
        <v>65</v>
      </c>
      <c r="W8" s="36" t="s">
        <v>65</v>
      </c>
      <c r="X8" s="36"/>
      <c r="Y8" s="36"/>
      <c r="Z8" s="36" t="s">
        <v>65</v>
      </c>
      <c r="AA8" s="36" t="s">
        <v>65</v>
      </c>
      <c r="AB8" s="36" t="s">
        <v>65</v>
      </c>
      <c r="AC8" s="36" t="s">
        <v>65</v>
      </c>
      <c r="AD8" s="36" t="s">
        <v>65</v>
      </c>
      <c r="AE8" s="36" t="s">
        <v>65</v>
      </c>
      <c r="AF8" s="36"/>
      <c r="AG8" s="36" t="s">
        <v>65</v>
      </c>
      <c r="AH8" s="45" t="s">
        <v>65</v>
      </c>
      <c r="AI8" s="59">
        <f>COUNTIF(E8:AH8,"в")</f>
        <v>26</v>
      </c>
      <c r="AJ8" s="59">
        <f t="shared" si="0"/>
        <v>0</v>
      </c>
      <c r="AK8" s="61">
        <f t="shared" si="1"/>
        <v>0</v>
      </c>
      <c r="AL8" s="63">
        <f t="shared" si="2"/>
        <v>0</v>
      </c>
      <c r="AM8" s="59">
        <f t="shared" si="3"/>
        <v>0</v>
      </c>
      <c r="AN8" s="59">
        <f t="shared" si="4"/>
        <v>208</v>
      </c>
      <c r="AO8" s="65">
        <f t="shared" si="5"/>
        <v>0</v>
      </c>
      <c r="AP8" s="67">
        <f t="shared" si="6"/>
        <v>0</v>
      </c>
      <c r="AQ8" s="69">
        <f t="shared" si="7"/>
        <v>0</v>
      </c>
      <c r="AR8" s="71">
        <f t="shared" si="8"/>
        <v>0</v>
      </c>
      <c r="AS8" s="73">
        <f t="shared" si="9"/>
        <v>0</v>
      </c>
      <c r="AT8" s="75">
        <f t="shared" si="10"/>
        <v>0</v>
      </c>
    </row>
    <row r="9" spans="1:46" x14ac:dyDescent="0.25">
      <c r="A9" s="38">
        <v>4</v>
      </c>
      <c r="B9" s="33"/>
      <c r="C9" s="33"/>
      <c r="D9" s="57"/>
      <c r="E9" s="54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45"/>
      <c r="AI9" s="59">
        <f t="shared" ref="AI9:AI10" si="11">COUNTIF(E9:AH9,"&gt;0")</f>
        <v>0</v>
      </c>
      <c r="AJ9" s="59">
        <f t="shared" si="0"/>
        <v>0</v>
      </c>
      <c r="AK9" s="61">
        <f t="shared" si="1"/>
        <v>0</v>
      </c>
      <c r="AL9" s="63">
        <f t="shared" si="2"/>
        <v>0</v>
      </c>
      <c r="AM9" s="59">
        <f t="shared" si="3"/>
        <v>0</v>
      </c>
      <c r="AN9" s="59">
        <f t="shared" si="4"/>
        <v>0</v>
      </c>
      <c r="AO9" s="65">
        <f t="shared" si="5"/>
        <v>0</v>
      </c>
      <c r="AP9" s="67">
        <f t="shared" si="6"/>
        <v>0</v>
      </c>
      <c r="AQ9" s="69">
        <f t="shared" si="7"/>
        <v>0</v>
      </c>
      <c r="AR9" s="71">
        <f t="shared" si="8"/>
        <v>0</v>
      </c>
      <c r="AS9" s="73">
        <f t="shared" si="9"/>
        <v>0</v>
      </c>
      <c r="AT9" s="75">
        <f t="shared" si="10"/>
        <v>0</v>
      </c>
    </row>
    <row r="10" spans="1:46" x14ac:dyDescent="0.25">
      <c r="A10" s="41">
        <v>5</v>
      </c>
      <c r="B10" s="42"/>
      <c r="C10" s="42"/>
      <c r="D10" s="58"/>
      <c r="E10" s="55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6"/>
      <c r="AI10" s="60">
        <f t="shared" si="11"/>
        <v>0</v>
      </c>
      <c r="AJ10" s="60">
        <f t="shared" si="0"/>
        <v>0</v>
      </c>
      <c r="AK10" s="62">
        <f t="shared" si="1"/>
        <v>0</v>
      </c>
      <c r="AL10" s="64">
        <f t="shared" si="2"/>
        <v>0</v>
      </c>
      <c r="AM10" s="60">
        <f t="shared" si="3"/>
        <v>0</v>
      </c>
      <c r="AN10" s="60">
        <f t="shared" si="4"/>
        <v>0</v>
      </c>
      <c r="AO10" s="66">
        <f t="shared" si="5"/>
        <v>0</v>
      </c>
      <c r="AP10" s="68">
        <f t="shared" si="6"/>
        <v>0</v>
      </c>
      <c r="AQ10" s="70">
        <f t="shared" si="7"/>
        <v>0</v>
      </c>
      <c r="AR10" s="72">
        <f t="shared" si="8"/>
        <v>0</v>
      </c>
      <c r="AS10" s="74">
        <f t="shared" si="9"/>
        <v>0</v>
      </c>
      <c r="AT10" s="76">
        <f t="shared" si="10"/>
        <v>0</v>
      </c>
    </row>
    <row r="11" spans="1:46" x14ac:dyDescent="0.25">
      <c r="A11" s="35"/>
      <c r="B11" s="35"/>
      <c r="C11" s="35"/>
      <c r="D11" s="35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</row>
  </sheetData>
  <mergeCells count="17">
    <mergeCell ref="A1:D3"/>
    <mergeCell ref="AK4:AK5"/>
    <mergeCell ref="AL4:AL5"/>
    <mergeCell ref="AM4:AM5"/>
    <mergeCell ref="AN4:AN5"/>
    <mergeCell ref="A4:A5"/>
    <mergeCell ref="B4:B5"/>
    <mergeCell ref="C4:C5"/>
    <mergeCell ref="D4:D5"/>
    <mergeCell ref="AI4:AI5"/>
    <mergeCell ref="AJ4:AJ5"/>
    <mergeCell ref="AQ4:AQ5"/>
    <mergeCell ref="AR4:AR5"/>
    <mergeCell ref="AS4:AS5"/>
    <mergeCell ref="AT4:AT5"/>
    <mergeCell ref="AO4:AO5"/>
    <mergeCell ref="AP4:AP5"/>
  </mergeCells>
  <conditionalFormatting sqref="E6:AH11">
    <cfRule type="containsText" dxfId="17" priority="1" operator="containsText" text="к">
      <formula>NOT(ISERROR(SEARCH("к",E6)))</formula>
    </cfRule>
    <cfRule type="containsText" dxfId="16" priority="2" operator="containsText" text="у">
      <formula>NOT(ISERROR(SEARCH("у",E6)))</formula>
    </cfRule>
    <cfRule type="containsText" dxfId="15" priority="3" operator="containsText" text="обс">
      <formula>NOT(ISERROR(SEARCH("обс",E6)))</formula>
    </cfRule>
    <cfRule type="containsText" dxfId="14" priority="4" operator="containsText" text="пг">
      <formula>NOT(ISERROR(SEARCH("пг",E6)))</formula>
    </cfRule>
    <cfRule type="containsText" dxfId="13" priority="5" operator="containsText" text="пр">
      <formula>NOT(ISERROR(SEARCH("пр",E6)))</formula>
    </cfRule>
    <cfRule type="containsText" dxfId="12" priority="6" operator="containsText" text="ог">
      <formula>NOT(ISERROR(SEARCH("ог",E6)))</formula>
    </cfRule>
    <cfRule type="containsText" dxfId="11" priority="7" operator="containsText" text="в">
      <formula>NOT(ISERROR(SEARCH("в",E6)))</formula>
    </cfRule>
    <cfRule type="containsText" dxfId="10" priority="8" operator="containsText" text="оп">
      <formula>NOT(ISERROR(SEARCH("оп",E6)))</formula>
    </cfRule>
    <cfRule type="containsText" dxfId="9" priority="9" operator="containsText" text="б">
      <formula>NOT(ISERROR(SEARCH("б",E6)))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"/>
  <sheetViews>
    <sheetView tabSelected="1" zoomScale="90" zoomScaleNormal="9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J16" sqref="AJ16"/>
    </sheetView>
  </sheetViews>
  <sheetFormatPr defaultRowHeight="15" x14ac:dyDescent="0.25"/>
  <cols>
    <col min="2" max="3" width="36.7109375" customWidth="1"/>
    <col min="5" max="35" width="4.7109375" customWidth="1"/>
    <col min="36" max="47" width="9.85546875" customWidth="1"/>
  </cols>
  <sheetData>
    <row r="1" spans="1:47" x14ac:dyDescent="0.25">
      <c r="A1" s="136" t="s">
        <v>66</v>
      </c>
      <c r="B1" s="136"/>
      <c r="C1" s="136"/>
      <c r="D1" s="137"/>
      <c r="E1" s="3" t="s">
        <v>65</v>
      </c>
      <c r="F1" s="37" t="str">
        <f>"  - рабочий день (обозначение - количество часов)"</f>
        <v xml:space="preserve">  - рабочий день (обозначение - количество часов)</v>
      </c>
      <c r="G1" s="35"/>
      <c r="H1" s="35"/>
      <c r="I1" s="35"/>
      <c r="J1" s="35"/>
      <c r="K1" s="35"/>
      <c r="L1" s="35"/>
      <c r="M1" s="35"/>
      <c r="N1" s="35"/>
      <c r="O1" s="35"/>
      <c r="P1" s="35"/>
      <c r="Q1" s="13" t="s">
        <v>22</v>
      </c>
      <c r="R1" s="37" t="str">
        <f>"  - отпуск (обозначение - оп)"</f>
        <v xml:space="preserve">  - отпуск (обозначение - оп)</v>
      </c>
      <c r="S1" s="35"/>
      <c r="T1" s="35"/>
      <c r="U1" s="35"/>
      <c r="V1" s="35"/>
      <c r="W1" s="35"/>
      <c r="X1" s="35"/>
      <c r="Y1" s="35"/>
      <c r="Z1" s="35"/>
      <c r="AA1" s="5" t="s">
        <v>0</v>
      </c>
      <c r="AB1" s="37" t="str">
        <f>"  - больничных (обозначение - буква б)"</f>
        <v xml:space="preserve">  - больничных (обозначение - буква б)</v>
      </c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</row>
    <row r="2" spans="1:47" x14ac:dyDescent="0.25">
      <c r="A2" s="136"/>
      <c r="B2" s="136"/>
      <c r="C2" s="136"/>
      <c r="D2" s="137"/>
      <c r="E2" s="10" t="s">
        <v>20</v>
      </c>
      <c r="F2" s="37" t="str">
        <f>"  - праздничный день (обозначение - пр)"</f>
        <v xml:space="preserve">  - праздничный день (обозначение - пр)</v>
      </c>
      <c r="G2" s="35"/>
      <c r="H2" s="35"/>
      <c r="I2" s="35"/>
      <c r="J2" s="35"/>
      <c r="K2" s="35"/>
      <c r="L2" s="35"/>
      <c r="M2" s="35"/>
      <c r="N2" s="35"/>
      <c r="O2" s="35"/>
      <c r="P2" s="35"/>
      <c r="Q2" s="16" t="s">
        <v>23</v>
      </c>
      <c r="R2" s="37" t="str">
        <f>"  - отгул (обозначение - ог)"</f>
        <v xml:space="preserve">  - отгул (обозначение - ог)</v>
      </c>
      <c r="S2" s="35"/>
      <c r="T2" s="35"/>
      <c r="U2" s="35"/>
      <c r="V2" s="35"/>
      <c r="W2" s="35"/>
      <c r="X2" s="35"/>
      <c r="Y2" s="35"/>
      <c r="Z2" s="35"/>
      <c r="AA2" s="9" t="s">
        <v>26</v>
      </c>
      <c r="AB2" s="37" t="str">
        <f>"  - учебный отпуск (обозначение - у)"</f>
        <v xml:space="preserve">  - учебный отпуск (обозначение - у)</v>
      </c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</row>
    <row r="3" spans="1:47" x14ac:dyDescent="0.25">
      <c r="A3" s="164"/>
      <c r="B3" s="164"/>
      <c r="C3" s="164"/>
      <c r="D3" s="165"/>
      <c r="E3" s="30" t="s">
        <v>21</v>
      </c>
      <c r="F3" s="37" t="str">
        <f>"  - прогул (обозначение -пг)"</f>
        <v xml:space="preserve">  - прогул (обозначение -пг)</v>
      </c>
      <c r="G3" s="35"/>
      <c r="H3" s="35"/>
      <c r="I3" s="35"/>
      <c r="J3" s="35"/>
      <c r="K3" s="35"/>
      <c r="L3" s="35"/>
      <c r="M3" s="35"/>
      <c r="N3" s="35"/>
      <c r="O3" s="35"/>
      <c r="P3" s="35"/>
      <c r="Q3" s="31" t="s">
        <v>25</v>
      </c>
      <c r="R3" s="37" t="str">
        <f>"  - отпуск без содержания (обозначение - обс)"</f>
        <v xml:space="preserve">  - отпуск без содержания (обозначение - обс)</v>
      </c>
      <c r="S3" s="35"/>
      <c r="T3" s="35"/>
      <c r="U3" s="35"/>
      <c r="V3" s="35"/>
      <c r="W3" s="35"/>
      <c r="X3" s="35"/>
      <c r="Y3" s="35"/>
      <c r="Z3" s="35"/>
      <c r="AA3" s="32" t="s">
        <v>24</v>
      </c>
      <c r="AB3" s="37" t="str">
        <f>"  - командировка (обозначение - буква к)"</f>
        <v xml:space="preserve">  - командировка (обозначение - буква к)</v>
      </c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</row>
    <row r="4" spans="1:47" x14ac:dyDescent="0.25">
      <c r="A4" s="172" t="s">
        <v>18</v>
      </c>
      <c r="B4" s="174" t="s">
        <v>43</v>
      </c>
      <c r="C4" s="174" t="s">
        <v>44</v>
      </c>
      <c r="D4" s="176" t="s">
        <v>45</v>
      </c>
      <c r="E4" s="94" t="s">
        <v>48</v>
      </c>
      <c r="F4" s="81" t="s">
        <v>49</v>
      </c>
      <c r="G4" s="81" t="s">
        <v>50</v>
      </c>
      <c r="H4" s="82" t="s">
        <v>51</v>
      </c>
      <c r="I4" s="82" t="s">
        <v>52</v>
      </c>
      <c r="J4" s="81" t="s">
        <v>46</v>
      </c>
      <c r="K4" s="81" t="s">
        <v>47</v>
      </c>
      <c r="L4" s="81" t="s">
        <v>48</v>
      </c>
      <c r="M4" s="81" t="s">
        <v>49</v>
      </c>
      <c r="N4" s="81" t="s">
        <v>50</v>
      </c>
      <c r="O4" s="82" t="s">
        <v>51</v>
      </c>
      <c r="P4" s="82" t="s">
        <v>52</v>
      </c>
      <c r="Q4" s="81" t="s">
        <v>46</v>
      </c>
      <c r="R4" s="81" t="s">
        <v>47</v>
      </c>
      <c r="S4" s="81" t="s">
        <v>48</v>
      </c>
      <c r="T4" s="81" t="s">
        <v>49</v>
      </c>
      <c r="U4" s="81" t="s">
        <v>50</v>
      </c>
      <c r="V4" s="82" t="s">
        <v>51</v>
      </c>
      <c r="W4" s="82" t="s">
        <v>52</v>
      </c>
      <c r="X4" s="81" t="s">
        <v>46</v>
      </c>
      <c r="Y4" s="81" t="s">
        <v>47</v>
      </c>
      <c r="Z4" s="81" t="s">
        <v>48</v>
      </c>
      <c r="AA4" s="81" t="s">
        <v>49</v>
      </c>
      <c r="AB4" s="81" t="s">
        <v>50</v>
      </c>
      <c r="AC4" s="82" t="s">
        <v>51</v>
      </c>
      <c r="AD4" s="82" t="s">
        <v>52</v>
      </c>
      <c r="AE4" s="81" t="s">
        <v>46</v>
      </c>
      <c r="AF4" s="81" t="s">
        <v>47</v>
      </c>
      <c r="AG4" s="81" t="s">
        <v>48</v>
      </c>
      <c r="AH4" s="81" t="s">
        <v>49</v>
      </c>
      <c r="AI4" s="86" t="s">
        <v>50</v>
      </c>
      <c r="AJ4" s="170" t="s">
        <v>53</v>
      </c>
      <c r="AK4" s="170" t="s">
        <v>54</v>
      </c>
      <c r="AL4" s="166" t="s">
        <v>55</v>
      </c>
      <c r="AM4" s="168" t="s">
        <v>56</v>
      </c>
      <c r="AN4" s="170" t="s">
        <v>57</v>
      </c>
      <c r="AO4" s="170" t="s">
        <v>58</v>
      </c>
      <c r="AP4" s="160" t="s">
        <v>59</v>
      </c>
      <c r="AQ4" s="162" t="s">
        <v>60</v>
      </c>
      <c r="AR4" s="152" t="s">
        <v>61</v>
      </c>
      <c r="AS4" s="154" t="s">
        <v>62</v>
      </c>
      <c r="AT4" s="156" t="s">
        <v>63</v>
      </c>
      <c r="AU4" s="158" t="s">
        <v>64</v>
      </c>
    </row>
    <row r="5" spans="1:47" x14ac:dyDescent="0.25">
      <c r="A5" s="173"/>
      <c r="B5" s="175"/>
      <c r="C5" s="175"/>
      <c r="D5" s="177"/>
      <c r="E5" s="95">
        <v>1</v>
      </c>
      <c r="F5" s="89">
        <v>2</v>
      </c>
      <c r="G5" s="89">
        <v>3</v>
      </c>
      <c r="H5" s="90">
        <v>4</v>
      </c>
      <c r="I5" s="90">
        <v>5</v>
      </c>
      <c r="J5" s="89">
        <v>6</v>
      </c>
      <c r="K5" s="89">
        <v>7</v>
      </c>
      <c r="L5" s="89">
        <v>8</v>
      </c>
      <c r="M5" s="89">
        <v>9</v>
      </c>
      <c r="N5" s="89">
        <v>10</v>
      </c>
      <c r="O5" s="90">
        <v>11</v>
      </c>
      <c r="P5" s="90">
        <v>12</v>
      </c>
      <c r="Q5" s="89">
        <v>13</v>
      </c>
      <c r="R5" s="89">
        <v>14</v>
      </c>
      <c r="S5" s="89">
        <v>15</v>
      </c>
      <c r="T5" s="89">
        <v>16</v>
      </c>
      <c r="U5" s="89">
        <v>17</v>
      </c>
      <c r="V5" s="90">
        <v>18</v>
      </c>
      <c r="W5" s="90">
        <v>19</v>
      </c>
      <c r="X5" s="89">
        <v>20</v>
      </c>
      <c r="Y5" s="89">
        <v>21</v>
      </c>
      <c r="Z5" s="89">
        <v>22</v>
      </c>
      <c r="AA5" s="89">
        <v>23</v>
      </c>
      <c r="AB5" s="89">
        <v>24</v>
      </c>
      <c r="AC5" s="90">
        <v>25</v>
      </c>
      <c r="AD5" s="90">
        <v>26</v>
      </c>
      <c r="AE5" s="89">
        <v>27</v>
      </c>
      <c r="AF5" s="89">
        <v>28</v>
      </c>
      <c r="AG5" s="89">
        <v>29</v>
      </c>
      <c r="AH5" s="89">
        <v>30</v>
      </c>
      <c r="AI5" s="91">
        <v>31</v>
      </c>
      <c r="AJ5" s="171"/>
      <c r="AK5" s="171"/>
      <c r="AL5" s="167"/>
      <c r="AM5" s="169"/>
      <c r="AN5" s="171"/>
      <c r="AO5" s="171"/>
      <c r="AP5" s="161"/>
      <c r="AQ5" s="163"/>
      <c r="AR5" s="153"/>
      <c r="AS5" s="155"/>
      <c r="AT5" s="157"/>
      <c r="AU5" s="159"/>
    </row>
    <row r="6" spans="1:47" x14ac:dyDescent="0.25">
      <c r="A6" s="92">
        <v>1</v>
      </c>
      <c r="B6" s="93" t="s">
        <v>39</v>
      </c>
      <c r="C6" s="93" t="s">
        <v>37</v>
      </c>
      <c r="D6" s="98">
        <v>8</v>
      </c>
      <c r="E6" s="94" t="s">
        <v>65</v>
      </c>
      <c r="F6" s="81" t="s">
        <v>65</v>
      </c>
      <c r="G6" s="81"/>
      <c r="H6" s="81"/>
      <c r="I6" s="81" t="s">
        <v>65</v>
      </c>
      <c r="J6" s="81" t="s">
        <v>65</v>
      </c>
      <c r="K6" s="81" t="s">
        <v>65</v>
      </c>
      <c r="L6" s="81" t="s">
        <v>65</v>
      </c>
      <c r="M6" s="81" t="s">
        <v>20</v>
      </c>
      <c r="N6" s="81" t="s">
        <v>20</v>
      </c>
      <c r="O6" s="81" t="s">
        <v>20</v>
      </c>
      <c r="P6" s="81" t="s">
        <v>20</v>
      </c>
      <c r="Q6" s="81" t="s">
        <v>65</v>
      </c>
      <c r="R6" s="81" t="s">
        <v>65</v>
      </c>
      <c r="S6" s="81" t="s">
        <v>65</v>
      </c>
      <c r="T6" s="81" t="s">
        <v>65</v>
      </c>
      <c r="U6" s="81" t="s">
        <v>67</v>
      </c>
      <c r="V6" s="81"/>
      <c r="W6" s="81"/>
      <c r="X6" s="81" t="s">
        <v>67</v>
      </c>
      <c r="Y6" s="81" t="s">
        <v>67</v>
      </c>
      <c r="Z6" s="81" t="s">
        <v>67</v>
      </c>
      <c r="AA6" s="81" t="s">
        <v>67</v>
      </c>
      <c r="AB6" s="81" t="s">
        <v>67</v>
      </c>
      <c r="AC6" s="81"/>
      <c r="AD6" s="81"/>
      <c r="AE6" s="81" t="s">
        <v>65</v>
      </c>
      <c r="AF6" s="81" t="s">
        <v>65</v>
      </c>
      <c r="AG6" s="81" t="s">
        <v>65</v>
      </c>
      <c r="AH6" s="81" t="s">
        <v>65</v>
      </c>
      <c r="AI6" s="86" t="s">
        <v>67</v>
      </c>
      <c r="AJ6" s="101">
        <f>COUNTIF(E6:AI6,"в")</f>
        <v>21</v>
      </c>
      <c r="AK6" s="101">
        <f t="shared" ref="AK6:AK10" si="0">SUM(E6:AI6)</f>
        <v>0</v>
      </c>
      <c r="AL6" s="103">
        <f t="shared" ref="AL6:AL10" si="1">COUNTIF(E6:AI6,"=оп")</f>
        <v>0</v>
      </c>
      <c r="AM6" s="105">
        <f t="shared" ref="AM6:AM10" si="2">COUNTIF(E6:AI6,"=б")</f>
        <v>0</v>
      </c>
      <c r="AN6" s="101">
        <f t="shared" ref="AN6:AN10" si="3">IF(D6="",0,IF(AK6-AJ6*D6&lt;0,0,AK6-AJ6*D6))</f>
        <v>0</v>
      </c>
      <c r="AO6" s="101">
        <f t="shared" ref="AO6:AO10" si="4">IF(D6="",0,IF(AJ6*D6-AK6&lt;0,0,AJ6*D6-AK6))</f>
        <v>168</v>
      </c>
      <c r="AP6" s="107">
        <f t="shared" ref="AP6:AP10" si="5">COUNTIF(E6:AI6,"=ог")</f>
        <v>0</v>
      </c>
      <c r="AQ6" s="109">
        <f t="shared" ref="AQ6:AQ10" si="6">COUNTIF(E6:AI6,"=пр")</f>
        <v>4</v>
      </c>
      <c r="AR6" s="111">
        <f t="shared" ref="AR6:AR10" si="7">COUNTIF(E6:AI6,"=пг")</f>
        <v>0</v>
      </c>
      <c r="AS6" s="113">
        <f t="shared" ref="AS6:AS10" si="8">COUNTIF(E6:AI6,"=обс")</f>
        <v>0</v>
      </c>
      <c r="AT6" s="115">
        <f t="shared" ref="AT6:AT10" si="9">COUNTIF(E6:AI6,"=у")</f>
        <v>0</v>
      </c>
      <c r="AU6" s="117">
        <f t="shared" ref="AU6:AU10" si="10">COUNTIF(E6:AI6,"=к")</f>
        <v>0</v>
      </c>
    </row>
    <row r="7" spans="1:47" x14ac:dyDescent="0.25">
      <c r="A7" s="80">
        <v>2</v>
      </c>
      <c r="B7" s="78" t="s">
        <v>40</v>
      </c>
      <c r="C7" s="78" t="s">
        <v>38</v>
      </c>
      <c r="D7" s="99">
        <v>8</v>
      </c>
      <c r="E7" s="96" t="s">
        <v>65</v>
      </c>
      <c r="F7" s="79" t="s">
        <v>65</v>
      </c>
      <c r="G7" s="79" t="s">
        <v>65</v>
      </c>
      <c r="H7" s="79"/>
      <c r="I7" s="79" t="s">
        <v>65</v>
      </c>
      <c r="J7" s="79" t="s">
        <v>65</v>
      </c>
      <c r="K7" s="79" t="s">
        <v>65</v>
      </c>
      <c r="L7" s="79" t="s">
        <v>65</v>
      </c>
      <c r="M7" s="79" t="s">
        <v>20</v>
      </c>
      <c r="N7" s="81" t="s">
        <v>20</v>
      </c>
      <c r="O7" s="81" t="s">
        <v>20</v>
      </c>
      <c r="P7" s="81" t="s">
        <v>20</v>
      </c>
      <c r="Q7" s="119" t="s">
        <v>22</v>
      </c>
      <c r="R7" s="79" t="s">
        <v>22</v>
      </c>
      <c r="S7" s="79" t="s">
        <v>22</v>
      </c>
      <c r="T7" s="79" t="s">
        <v>22</v>
      </c>
      <c r="U7" s="79" t="s">
        <v>22</v>
      </c>
      <c r="V7" s="79"/>
      <c r="W7" s="79"/>
      <c r="X7" s="79" t="s">
        <v>65</v>
      </c>
      <c r="Y7" s="79" t="s">
        <v>67</v>
      </c>
      <c r="Z7" s="79" t="s">
        <v>67</v>
      </c>
      <c r="AA7" s="79" t="s">
        <v>22</v>
      </c>
      <c r="AB7" s="79" t="s">
        <v>67</v>
      </c>
      <c r="AC7" s="79" t="s">
        <v>65</v>
      </c>
      <c r="AD7" s="79"/>
      <c r="AE7" s="79" t="s">
        <v>65</v>
      </c>
      <c r="AF7" s="79" t="s">
        <v>65</v>
      </c>
      <c r="AG7" s="79" t="s">
        <v>65</v>
      </c>
      <c r="AH7" s="79" t="s">
        <v>65</v>
      </c>
      <c r="AI7" s="87" t="s">
        <v>67</v>
      </c>
      <c r="AJ7" s="101">
        <f>COUNTIF(E7:AI7,"в")</f>
        <v>17</v>
      </c>
      <c r="AK7" s="101">
        <f t="shared" si="0"/>
        <v>0</v>
      </c>
      <c r="AL7" s="103">
        <f t="shared" si="1"/>
        <v>6</v>
      </c>
      <c r="AM7" s="105">
        <f t="shared" si="2"/>
        <v>0</v>
      </c>
      <c r="AN7" s="101">
        <f t="shared" si="3"/>
        <v>0</v>
      </c>
      <c r="AO7" s="101">
        <f t="shared" si="4"/>
        <v>136</v>
      </c>
      <c r="AP7" s="107">
        <f t="shared" si="5"/>
        <v>0</v>
      </c>
      <c r="AQ7" s="109">
        <f t="shared" si="6"/>
        <v>4</v>
      </c>
      <c r="AR7" s="111">
        <f t="shared" si="7"/>
        <v>0</v>
      </c>
      <c r="AS7" s="113">
        <f t="shared" si="8"/>
        <v>0</v>
      </c>
      <c r="AT7" s="115">
        <f t="shared" si="9"/>
        <v>0</v>
      </c>
      <c r="AU7" s="117">
        <f t="shared" si="10"/>
        <v>0</v>
      </c>
    </row>
    <row r="8" spans="1:47" x14ac:dyDescent="0.25">
      <c r="A8" s="80">
        <v>3</v>
      </c>
      <c r="B8" s="78" t="s">
        <v>41</v>
      </c>
      <c r="C8" s="78" t="s">
        <v>38</v>
      </c>
      <c r="D8" s="99">
        <v>8</v>
      </c>
      <c r="E8" s="96" t="s">
        <v>65</v>
      </c>
      <c r="F8" s="79"/>
      <c r="G8" s="79" t="s">
        <v>65</v>
      </c>
      <c r="H8" s="79" t="s">
        <v>65</v>
      </c>
      <c r="I8" s="79" t="s">
        <v>65</v>
      </c>
      <c r="J8" s="79" t="s">
        <v>65</v>
      </c>
      <c r="K8" s="79" t="s">
        <v>65</v>
      </c>
      <c r="L8" s="79" t="s">
        <v>65</v>
      </c>
      <c r="M8" s="79" t="s">
        <v>20</v>
      </c>
      <c r="N8" s="81" t="s">
        <v>20</v>
      </c>
      <c r="O8" s="81" t="s">
        <v>20</v>
      </c>
      <c r="P8" s="81" t="s">
        <v>20</v>
      </c>
      <c r="Q8" s="79" t="s">
        <v>65</v>
      </c>
      <c r="R8" s="79" t="s">
        <v>65</v>
      </c>
      <c r="S8" s="79" t="s">
        <v>65</v>
      </c>
      <c r="T8" s="79" t="s">
        <v>67</v>
      </c>
      <c r="U8" s="79" t="s">
        <v>67</v>
      </c>
      <c r="V8" s="79"/>
      <c r="W8" s="79"/>
      <c r="X8" s="79" t="s">
        <v>67</v>
      </c>
      <c r="Y8" s="79" t="s">
        <v>67</v>
      </c>
      <c r="Z8" s="79" t="s">
        <v>67</v>
      </c>
      <c r="AA8" s="79" t="s">
        <v>67</v>
      </c>
      <c r="AB8" s="79" t="s">
        <v>67</v>
      </c>
      <c r="AC8" s="79" t="s">
        <v>65</v>
      </c>
      <c r="AD8" s="79"/>
      <c r="AE8" s="79" t="s">
        <v>65</v>
      </c>
      <c r="AF8" s="79" t="s">
        <v>65</v>
      </c>
      <c r="AG8" s="79" t="s">
        <v>65</v>
      </c>
      <c r="AH8" s="79"/>
      <c r="AI8" s="87" t="s">
        <v>67</v>
      </c>
      <c r="AJ8" s="101">
        <f>COUNTIF(E8:AI8,"в")</f>
        <v>22</v>
      </c>
      <c r="AK8" s="101">
        <f t="shared" si="0"/>
        <v>0</v>
      </c>
      <c r="AL8" s="103">
        <f t="shared" si="1"/>
        <v>0</v>
      </c>
      <c r="AM8" s="105">
        <f t="shared" si="2"/>
        <v>0</v>
      </c>
      <c r="AN8" s="101">
        <f t="shared" si="3"/>
        <v>0</v>
      </c>
      <c r="AO8" s="101">
        <f t="shared" si="4"/>
        <v>176</v>
      </c>
      <c r="AP8" s="107">
        <f t="shared" si="5"/>
        <v>0</v>
      </c>
      <c r="AQ8" s="109">
        <f t="shared" si="6"/>
        <v>4</v>
      </c>
      <c r="AR8" s="111">
        <f t="shared" si="7"/>
        <v>0</v>
      </c>
      <c r="AS8" s="113">
        <f t="shared" si="8"/>
        <v>0</v>
      </c>
      <c r="AT8" s="115">
        <f t="shared" si="9"/>
        <v>0</v>
      </c>
      <c r="AU8" s="117">
        <f t="shared" si="10"/>
        <v>0</v>
      </c>
    </row>
    <row r="9" spans="1:47" x14ac:dyDescent="0.25">
      <c r="A9" s="80">
        <v>4</v>
      </c>
      <c r="B9" s="78"/>
      <c r="C9" s="78"/>
      <c r="D9" s="99"/>
      <c r="E9" s="96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87"/>
      <c r="AJ9" s="101">
        <f t="shared" ref="AJ9:AJ10" si="11">COUNTIF(E9:AI9,"&gt;0")</f>
        <v>0</v>
      </c>
      <c r="AK9" s="101">
        <f t="shared" si="0"/>
        <v>0</v>
      </c>
      <c r="AL9" s="103">
        <f t="shared" si="1"/>
        <v>0</v>
      </c>
      <c r="AM9" s="105">
        <f t="shared" si="2"/>
        <v>0</v>
      </c>
      <c r="AN9" s="101">
        <f t="shared" si="3"/>
        <v>0</v>
      </c>
      <c r="AO9" s="101">
        <f t="shared" si="4"/>
        <v>0</v>
      </c>
      <c r="AP9" s="107">
        <f t="shared" si="5"/>
        <v>0</v>
      </c>
      <c r="AQ9" s="109">
        <f t="shared" si="6"/>
        <v>0</v>
      </c>
      <c r="AR9" s="111">
        <f t="shared" si="7"/>
        <v>0</v>
      </c>
      <c r="AS9" s="113">
        <f t="shared" si="8"/>
        <v>0</v>
      </c>
      <c r="AT9" s="115">
        <f t="shared" si="9"/>
        <v>0</v>
      </c>
      <c r="AU9" s="117">
        <f t="shared" si="10"/>
        <v>0</v>
      </c>
    </row>
    <row r="10" spans="1:47" x14ac:dyDescent="0.25">
      <c r="A10" s="83">
        <v>5</v>
      </c>
      <c r="B10" s="84"/>
      <c r="C10" s="84"/>
      <c r="D10" s="100"/>
      <c r="E10" s="97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8"/>
      <c r="AJ10" s="102">
        <f t="shared" si="11"/>
        <v>0</v>
      </c>
      <c r="AK10" s="102">
        <f t="shared" si="0"/>
        <v>0</v>
      </c>
      <c r="AL10" s="104">
        <f t="shared" si="1"/>
        <v>0</v>
      </c>
      <c r="AM10" s="106">
        <f t="shared" si="2"/>
        <v>0</v>
      </c>
      <c r="AN10" s="102">
        <f t="shared" si="3"/>
        <v>0</v>
      </c>
      <c r="AO10" s="102">
        <f t="shared" si="4"/>
        <v>0</v>
      </c>
      <c r="AP10" s="108">
        <f t="shared" si="5"/>
        <v>0</v>
      </c>
      <c r="AQ10" s="110">
        <f t="shared" si="6"/>
        <v>0</v>
      </c>
      <c r="AR10" s="112">
        <f t="shared" si="7"/>
        <v>0</v>
      </c>
      <c r="AS10" s="114">
        <f t="shared" si="8"/>
        <v>0</v>
      </c>
      <c r="AT10" s="116">
        <f t="shared" si="9"/>
        <v>0</v>
      </c>
      <c r="AU10" s="118">
        <f t="shared" si="10"/>
        <v>0</v>
      </c>
    </row>
    <row r="11" spans="1:47" x14ac:dyDescent="0.25">
      <c r="A11" s="35"/>
      <c r="B11" s="35"/>
      <c r="C11" s="35"/>
      <c r="D11" s="35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</row>
  </sheetData>
  <mergeCells count="17">
    <mergeCell ref="A1:D3"/>
    <mergeCell ref="AL4:AL5"/>
    <mergeCell ref="AM4:AM5"/>
    <mergeCell ref="AN4:AN5"/>
    <mergeCell ref="AO4:AO5"/>
    <mergeCell ref="A4:A5"/>
    <mergeCell ref="B4:B5"/>
    <mergeCell ref="C4:C5"/>
    <mergeCell ref="D4:D5"/>
    <mergeCell ref="AJ4:AJ5"/>
    <mergeCell ref="AK4:AK5"/>
    <mergeCell ref="AR4:AR5"/>
    <mergeCell ref="AS4:AS5"/>
    <mergeCell ref="AT4:AT5"/>
    <mergeCell ref="AU4:AU5"/>
    <mergeCell ref="AP4:AP5"/>
    <mergeCell ref="AQ4:AQ5"/>
  </mergeCells>
  <conditionalFormatting sqref="E6:AI11">
    <cfRule type="containsText" dxfId="8" priority="1" operator="containsText" text="к">
      <formula>NOT(ISERROR(SEARCH("к",E6)))</formula>
    </cfRule>
    <cfRule type="containsText" dxfId="7" priority="2" operator="containsText" text="у">
      <formula>NOT(ISERROR(SEARCH("у",E6)))</formula>
    </cfRule>
    <cfRule type="containsText" dxfId="6" priority="3" operator="containsText" text="обс">
      <formula>NOT(ISERROR(SEARCH("обс",E6)))</formula>
    </cfRule>
    <cfRule type="containsText" dxfId="5" priority="4" operator="containsText" text="пг">
      <formula>NOT(ISERROR(SEARCH("пг",E6)))</formula>
    </cfRule>
    <cfRule type="containsText" dxfId="4" priority="5" operator="containsText" text="пр">
      <formula>NOT(ISERROR(SEARCH("пр",E6)))</formula>
    </cfRule>
    <cfRule type="containsText" dxfId="3" priority="6" operator="containsText" text="ог">
      <formula>NOT(ISERROR(SEARCH("ог",E6)))</formula>
    </cfRule>
    <cfRule type="containsText" dxfId="2" priority="8" operator="containsText" text="оп">
      <formula>NOT(ISERROR(SEARCH("оп",E6)))</formula>
    </cfRule>
    <cfRule type="containsText" dxfId="1" priority="9" operator="containsText" text="б">
      <formula>NOT(ISERROR(SEARCH("б",E6)))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73D58B3B-9DDF-476C-8C90-7657D6BB976B}">
            <xm:f>NOT(ISERROR(SEARCH("в",E6)))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E6:AI11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Настройки</vt:lpstr>
      <vt:lpstr>апрель 2019</vt:lpstr>
      <vt:lpstr>май 2019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2019-05-31T14:17:37Z</dcterms:modified>
</cp:coreProperties>
</file>