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8800" windowHeight="11700" activeTab="2"/>
  </bookViews>
  <sheets>
    <sheet name="Настройки" sheetId="1" r:id="rId1"/>
    <sheet name="июнь 2019" sheetId="2" r:id="rId2"/>
    <sheet name="июль 2019" sheetId="3" r:id="rId3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</definedNames>
  <calcPr calcId="162913" refMode="R1C1"/>
</workbook>
</file>

<file path=xl/calcChain.xml><?xml version="1.0" encoding="utf-8"?>
<calcChain xmlns="http://schemas.openxmlformats.org/spreadsheetml/2006/main">
  <c r="AU11" i="3" l="1"/>
  <c r="AT11" i="3"/>
  <c r="AS11" i="3"/>
  <c r="AR11" i="3"/>
  <c r="AQ11" i="3"/>
  <c r="AP11" i="3"/>
  <c r="AM11" i="3"/>
  <c r="AL11" i="3"/>
  <c r="AK11" i="3"/>
  <c r="AJ11" i="3"/>
  <c r="AO11" i="3" l="1"/>
  <c r="AN11" i="3"/>
  <c r="AJ10" i="3"/>
  <c r="AJ9" i="3"/>
  <c r="AJ8" i="3"/>
  <c r="AJ7" i="3"/>
  <c r="AJ6" i="3"/>
  <c r="AU10" i="3"/>
  <c r="AT10" i="3"/>
  <c r="AS10" i="3"/>
  <c r="AR10" i="3"/>
  <c r="AQ10" i="3"/>
  <c r="AP10" i="3"/>
  <c r="AM10" i="3"/>
  <c r="AL10" i="3"/>
  <c r="AK10" i="3"/>
  <c r="AU9" i="3"/>
  <c r="AT9" i="3"/>
  <c r="AS9" i="3"/>
  <c r="AR9" i="3"/>
  <c r="AQ9" i="3"/>
  <c r="AP9" i="3"/>
  <c r="AM9" i="3"/>
  <c r="AL9" i="3"/>
  <c r="AK9" i="3"/>
  <c r="AU6" i="3"/>
  <c r="AU7" i="3"/>
  <c r="AU8" i="3"/>
  <c r="AT6" i="3"/>
  <c r="AT7" i="3"/>
  <c r="AT8" i="3"/>
  <c r="AS6" i="3"/>
  <c r="AS7" i="3"/>
  <c r="AS8" i="3"/>
  <c r="AR6" i="3"/>
  <c r="AR7" i="3"/>
  <c r="AR8" i="3"/>
  <c r="AQ6" i="3"/>
  <c r="AQ7" i="3"/>
  <c r="AQ8" i="3"/>
  <c r="AP6" i="3"/>
  <c r="AP7" i="3"/>
  <c r="AP8" i="3"/>
  <c r="AM6" i="3"/>
  <c r="AM7" i="3"/>
  <c r="AM8" i="3"/>
  <c r="AL6" i="3"/>
  <c r="AL7" i="3"/>
  <c r="AL8" i="3"/>
  <c r="AK6" i="3"/>
  <c r="AK7" i="3"/>
  <c r="AK8" i="3"/>
  <c r="AB3" i="3"/>
  <c r="R3" i="3"/>
  <c r="F3" i="3"/>
  <c r="AB2" i="3"/>
  <c r="R2" i="3"/>
  <c r="F2" i="3"/>
  <c r="AB1" i="3"/>
  <c r="R1" i="3"/>
  <c r="F1" i="3"/>
  <c r="AN10" i="3" l="1"/>
  <c r="AN8" i="3"/>
  <c r="AN9" i="3"/>
  <c r="AO8" i="3"/>
  <c r="AN7" i="3"/>
  <c r="AN6" i="3"/>
  <c r="AO7" i="3"/>
  <c r="AO6" i="3"/>
  <c r="AO10" i="3"/>
  <c r="AO9" i="3"/>
  <c r="AI9" i="2"/>
  <c r="AI8" i="2"/>
  <c r="AI7" i="2"/>
  <c r="AI6" i="2"/>
  <c r="AT6" i="2"/>
  <c r="AT7" i="2"/>
  <c r="AT8" i="2"/>
  <c r="AT9" i="2"/>
  <c r="AS6" i="2"/>
  <c r="AS7" i="2"/>
  <c r="AS8" i="2"/>
  <c r="AS9" i="2"/>
  <c r="AR6" i="2"/>
  <c r="AR7" i="2"/>
  <c r="AR8" i="2"/>
  <c r="AR9" i="2"/>
  <c r="AQ6" i="2"/>
  <c r="AQ7" i="2"/>
  <c r="AQ8" i="2"/>
  <c r="AQ9" i="2"/>
  <c r="AP6" i="2"/>
  <c r="AP7" i="2"/>
  <c r="AP8" i="2"/>
  <c r="AP9" i="2"/>
  <c r="AO6" i="2"/>
  <c r="AO7" i="2"/>
  <c r="AO8" i="2"/>
  <c r="AO9" i="2"/>
  <c r="AL6" i="2"/>
  <c r="AL7" i="2"/>
  <c r="AL8" i="2"/>
  <c r="AL9" i="2"/>
  <c r="AK6" i="2"/>
  <c r="AK7" i="2"/>
  <c r="AK8" i="2"/>
  <c r="AK9" i="2"/>
  <c r="AJ6" i="2"/>
  <c r="AJ7" i="2"/>
  <c r="AJ8" i="2"/>
  <c r="AJ9" i="2"/>
  <c r="AB3" i="2"/>
  <c r="R3" i="2"/>
  <c r="F3" i="2"/>
  <c r="AB2" i="2"/>
  <c r="R2" i="2"/>
  <c r="F2" i="2"/>
  <c r="AB1" i="2"/>
  <c r="R1" i="2"/>
  <c r="F1" i="2"/>
  <c r="AM8" i="2" l="1"/>
  <c r="AN9" i="2"/>
  <c r="AN7" i="2"/>
  <c r="AN6" i="2"/>
  <c r="AM9" i="2"/>
  <c r="AM7" i="2"/>
  <c r="AN8" i="2"/>
  <c r="AM6" i="2"/>
  <c r="AI4" i="1"/>
  <c r="AI3" i="1"/>
  <c r="Y4" i="1"/>
  <c r="M4" i="1"/>
  <c r="Y3" i="1"/>
  <c r="Y2" i="1"/>
  <c r="M3" i="1"/>
  <c r="M2" i="1" l="1"/>
  <c r="AI2" i="1"/>
</calcChain>
</file>

<file path=xl/sharedStrings.xml><?xml version="1.0" encoding="utf-8"?>
<sst xmlns="http://schemas.openxmlformats.org/spreadsheetml/2006/main" count="421" uniqueCount="74">
  <si>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</si>
  <si>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</si>
  <si>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</si>
  <si>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</si>
  <si>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</si>
  <si>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</si>
  <si>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</si>
  <si>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</si>
  <si>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</si>
  <si>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</si>
  <si>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</si>
  <si>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</si>
  <si>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</si>
  <si>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</si>
  <si>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</si>
  <si>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</si>
  <si>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</si>
  <si>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</si>
  <si>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</si>
  <si>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</si>
  <si>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</si>
  <si>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</si>
  <si>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</si>
  <si>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</si>
  <si>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</si>
  <si>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</si>
  <si>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</si>
  <si>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</si>
  <si>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</si>
  <si>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</si>
  <si>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</si>
  <si>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</si>
  <si>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</si>
  <si>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</si>
  <si>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</si>
  <si>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</si>
  <si>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</si>
  <si>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Тех. директор</t>
  </si>
  <si>
    <t>Архитектор</t>
  </si>
  <si>
    <t>Лёнина Анастасия</t>
  </si>
  <si>
    <t>Литвинов Виталий</t>
  </si>
  <si>
    <t>Элина Папоян</t>
  </si>
  <si>
    <t>Лихачёв Вячеслав</t>
  </si>
  <si>
    <t>июнь 2019</t>
  </si>
  <si>
    <t>сотрудник</t>
  </si>
  <si>
    <t>должность</t>
  </si>
  <si>
    <t>раб. день (ч.)</t>
  </si>
  <si>
    <t>Сб</t>
  </si>
  <si>
    <t>Вс</t>
  </si>
  <si>
    <t>Пн</t>
  </si>
  <si>
    <t>Вт</t>
  </si>
  <si>
    <t>Ср</t>
  </si>
  <si>
    <t>Чт</t>
  </si>
  <si>
    <t>Пт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</si>
  <si>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</si>
  <si>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</si>
  <si>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</si>
  <si>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</si>
  <si>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</si>
  <si>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</si>
  <si>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</si>
  <si>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</si>
  <si>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</si>
  <si>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</si>
  <si>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</si>
  <si>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</si>
  <si>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</si>
  <si>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>Буза Мурад</t>
  </si>
  <si>
    <t>В</t>
  </si>
  <si>
    <t>июль 2019</t>
  </si>
  <si>
    <t>Лихачев Вячеслав</t>
  </si>
  <si>
    <t>Зайцев Андрей</t>
  </si>
  <si>
    <t xml:space="preserve">Менеджер </t>
  </si>
  <si>
    <t>Техник-архитектор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</si>
</sst>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/>
    </xf>
    <xf numFmtId="0" fontId="1" fillId="11" borderId="27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12" borderId="31" xfId="0" applyFont="1" applyFill="1" applyBorder="1" applyAlignment="1">
      <alignment horizontal="center" vertical="center"/>
    </xf>
    <xf numFmtId="0" fontId="1" fillId="12" borderId="32" xfId="0" applyFont="1" applyFill="1" applyBorder="1" applyAlignment="1">
      <alignment horizontal="center" vertical="center"/>
    </xf>
    <xf numFmtId="0" fontId="1" fillId="13" borderId="31" xfId="0" applyFont="1" applyFill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14" borderId="31" xfId="0" applyFont="1" applyFill="1" applyBorder="1" applyAlignment="1">
      <alignment horizontal="center" vertical="center"/>
    </xf>
    <xf numFmtId="0" fontId="1" fillId="14" borderId="32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15" borderId="31" xfId="0" applyFont="1" applyFill="1" applyBorder="1" applyAlignment="1">
      <alignment horizontal="center" vertical="center"/>
    </xf>
    <xf numFmtId="0" fontId="1" fillId="15" borderId="32" xfId="0" applyFont="1" applyFill="1" applyBorder="1" applyAlignment="1">
      <alignment horizontal="center" vertical="center"/>
    </xf>
    <xf numFmtId="0" fontId="1" fillId="8" borderId="31" xfId="0" applyFont="1" applyFill="1" applyBorder="1" applyAlignment="1">
      <alignment horizontal="center" vertical="center"/>
    </xf>
    <xf numFmtId="0" fontId="1" fillId="8" borderId="32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11" borderId="45" xfId="0" applyFont="1" applyFill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11" borderId="50" xfId="0" applyFont="1" applyFill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" fillId="12" borderId="58" xfId="0" applyFont="1" applyFill="1" applyBorder="1" applyAlignment="1">
      <alignment horizontal="center" vertical="center"/>
    </xf>
    <xf numFmtId="0" fontId="1" fillId="13" borderId="58" xfId="0" applyFont="1" applyFill="1" applyBorder="1" applyAlignment="1">
      <alignment horizontal="center" vertical="center"/>
    </xf>
    <xf numFmtId="0" fontId="1" fillId="2" borderId="58" xfId="0" applyFont="1" applyFill="1" applyBorder="1" applyAlignment="1">
      <alignment horizontal="center" vertical="center"/>
    </xf>
    <xf numFmtId="0" fontId="1" fillId="14" borderId="58" xfId="0" applyFont="1" applyFill="1" applyBorder="1" applyAlignment="1">
      <alignment horizontal="center" vertical="center"/>
    </xf>
    <xf numFmtId="0" fontId="1" fillId="5" borderId="58" xfId="0" applyFont="1" applyFill="1" applyBorder="1" applyAlignment="1">
      <alignment horizontal="center" vertical="center"/>
    </xf>
    <xf numFmtId="0" fontId="1" fillId="15" borderId="58" xfId="0" applyFont="1" applyFill="1" applyBorder="1" applyAlignment="1">
      <alignment horizontal="center" vertical="center"/>
    </xf>
    <xf numFmtId="0" fontId="1" fillId="8" borderId="58" xfId="0" applyFont="1" applyFill="1" applyBorder="1" applyAlignment="1">
      <alignment horizontal="center" vertical="center"/>
    </xf>
    <xf numFmtId="0" fontId="1" fillId="4" borderId="58" xfId="0" applyFont="1" applyFill="1" applyBorder="1" applyAlignment="1">
      <alignment horizontal="center" vertical="center"/>
    </xf>
    <xf numFmtId="0" fontId="1" fillId="10" borderId="61" xfId="0" applyFont="1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15" borderId="30" xfId="0" applyFont="1" applyFill="1" applyBorder="1" applyAlignment="1">
      <alignment horizontal="center" vertical="center" wrapText="1"/>
    </xf>
    <xf numFmtId="0" fontId="1" fillId="15" borderId="9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10" borderId="34" xfId="0" applyFont="1" applyFill="1" applyBorder="1" applyAlignment="1">
      <alignment horizontal="center" vertical="center" wrapText="1"/>
    </xf>
    <xf numFmtId="0" fontId="1" fillId="14" borderId="30" xfId="0" applyFont="1" applyFill="1" applyBorder="1" applyAlignment="1">
      <alignment horizontal="center" vertical="center" wrapText="1"/>
    </xf>
    <xf numFmtId="0" fontId="1" fillId="14" borderId="9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13" borderId="30" xfId="0" applyFont="1" applyFill="1" applyBorder="1" applyAlignment="1">
      <alignment horizontal="center" vertical="center" wrapText="1"/>
    </xf>
    <xf numFmtId="0" fontId="1" fillId="13" borderId="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12" borderId="30" xfId="0" applyFont="1" applyFill="1" applyBorder="1" applyAlignment="1">
      <alignment horizontal="center" vertical="center" wrapText="1"/>
    </xf>
    <xf numFmtId="0" fontId="1" fillId="12" borderId="9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" fillId="13" borderId="57" xfId="0" applyFont="1" applyFill="1" applyBorder="1" applyAlignment="1">
      <alignment horizontal="center" vertical="center" wrapText="1"/>
    </xf>
    <xf numFmtId="0" fontId="1" fillId="13" borderId="40" xfId="0" applyFont="1" applyFill="1" applyBorder="1" applyAlignment="1">
      <alignment horizontal="center" vertic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12" borderId="57" xfId="0" applyFont="1" applyFill="1" applyBorder="1" applyAlignment="1">
      <alignment horizontal="center" vertical="center" wrapText="1"/>
    </xf>
    <xf numFmtId="0" fontId="1" fillId="12" borderId="40" xfId="0" applyFont="1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0" fillId="2" borderId="49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50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1" fillId="15" borderId="57" xfId="0" applyFont="1" applyFill="1" applyBorder="1" applyAlignment="1">
      <alignment horizontal="center" vertical="center" wrapText="1"/>
    </xf>
    <xf numFmtId="0" fontId="1" fillId="15" borderId="40" xfId="0" applyFont="1" applyFill="1" applyBorder="1" applyAlignment="1">
      <alignment horizontal="center" vertical="center" wrapText="1"/>
    </xf>
    <xf numFmtId="0" fontId="1" fillId="8" borderId="57" xfId="0" applyFont="1" applyFill="1" applyBorder="1" applyAlignment="1">
      <alignment horizontal="center" vertical="center" wrapText="1"/>
    </xf>
    <xf numFmtId="0" fontId="1" fillId="8" borderId="40" xfId="0" applyFont="1" applyFill="1" applyBorder="1" applyAlignment="1">
      <alignment horizontal="center" vertical="center" wrapText="1"/>
    </xf>
    <xf numFmtId="0" fontId="1" fillId="4" borderId="57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0" fontId="1" fillId="10" borderId="59" xfId="0" applyFont="1" applyFill="1" applyBorder="1" applyAlignment="1">
      <alignment horizontal="center" vertical="center" wrapText="1"/>
    </xf>
    <xf numFmtId="0" fontId="1" fillId="10" borderId="60" xfId="0" applyFont="1" applyFill="1" applyBorder="1" applyAlignment="1">
      <alignment horizontal="center" vertical="center" wrapText="1"/>
    </xf>
    <xf numFmtId="0" fontId="1" fillId="14" borderId="57" xfId="0" applyFont="1" applyFill="1" applyBorder="1" applyAlignment="1">
      <alignment horizontal="center" vertical="center" wrapText="1"/>
    </xf>
    <xf numFmtId="0" fontId="1" fillId="14" borderId="40" xfId="0" applyFont="1" applyFill="1" applyBorder="1" applyAlignment="1">
      <alignment horizontal="center" vertical="center" wrapText="1"/>
    </xf>
    <xf numFmtId="0" fontId="1" fillId="5" borderId="57" xfId="0" applyFont="1" applyFill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08"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23" sqref="F23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103" t="s">
        <v>15</v>
      </c>
      <c r="F1" s="104"/>
      <c r="J1" t="s">
        <v>2</v>
      </c>
      <c r="K1">
        <v>2014</v>
      </c>
    </row>
    <row r="2" spans="1:45" x14ac:dyDescent="0.25">
      <c r="A2" s="6">
        <v>1</v>
      </c>
      <c r="B2" s="1" t="s">
        <v>40</v>
      </c>
      <c r="C2" s="1" t="s">
        <v>37</v>
      </c>
      <c r="D2" s="7">
        <v>8</v>
      </c>
      <c r="E2" s="8" t="s">
        <v>16</v>
      </c>
      <c r="F2" s="2">
        <v>2019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6">
        <v>2</v>
      </c>
      <c r="B3" s="1" t="s">
        <v>39</v>
      </c>
      <c r="C3" s="1" t="s">
        <v>38</v>
      </c>
      <c r="D3" s="7">
        <v>8</v>
      </c>
      <c r="E3" s="8" t="s">
        <v>17</v>
      </c>
      <c r="F3" s="2" t="s">
        <v>7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6">
        <v>3</v>
      </c>
      <c r="B4" s="1" t="s">
        <v>41</v>
      </c>
      <c r="C4" s="1" t="s">
        <v>38</v>
      </c>
      <c r="D4" s="7">
        <v>8</v>
      </c>
      <c r="E4" s="105" t="s">
        <v>27</v>
      </c>
      <c r="F4" s="106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6">
        <v>4</v>
      </c>
      <c r="B5" s="1" t="s">
        <v>42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"/>
  <sheetViews>
    <sheetView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E1" sqref="E1"/>
    </sheetView>
  </sheetViews>
  <sheetFormatPr defaultRowHeight="15" x14ac:dyDescent="0.25"/>
  <cols>
    <col min="2" max="3" width="36.7109375" customWidth="1"/>
    <col min="5" max="34" width="4.7109375" customWidth="1"/>
    <col min="35" max="46" width="9.85546875" customWidth="1"/>
  </cols>
  <sheetData>
    <row r="1" spans="1:46" x14ac:dyDescent="0.25">
      <c r="A1" s="119" t="s">
        <v>43</v>
      </c>
      <c r="B1" s="119"/>
      <c r="C1" s="119"/>
      <c r="D1" s="120"/>
      <c r="E1" s="3" t="s">
        <v>66</v>
      </c>
      <c r="F1" s="27" t="str">
        <f>"  - рабочий день (обозначение - количество часов)"</f>
        <v xml:space="preserve">  - рабочий день (обозначение - количество часов)</v>
      </c>
      <c r="G1" s="25"/>
      <c r="H1" s="25"/>
      <c r="I1" s="25"/>
      <c r="J1" s="25"/>
      <c r="K1" s="25"/>
      <c r="L1" s="25"/>
      <c r="M1" s="25"/>
      <c r="N1" s="25"/>
      <c r="O1" s="25"/>
      <c r="P1" s="25"/>
      <c r="Q1" s="13" t="s">
        <v>22</v>
      </c>
      <c r="R1" s="27" t="str">
        <f>"  - отпуск (обозначение - оп)"</f>
        <v xml:space="preserve">  - отпуск (обозначение - оп)</v>
      </c>
      <c r="S1" s="25"/>
      <c r="T1" s="25"/>
      <c r="U1" s="25"/>
      <c r="V1" s="25"/>
      <c r="W1" s="25"/>
      <c r="X1" s="25"/>
      <c r="Y1" s="25"/>
      <c r="Z1" s="25"/>
      <c r="AA1" s="5" t="s">
        <v>0</v>
      </c>
      <c r="AB1" s="27" t="str">
        <f>"  - больничных (обозначение - буква б)"</f>
        <v xml:space="preserve">  - больничных (обозначение - буква б)</v>
      </c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</row>
    <row r="2" spans="1:46" x14ac:dyDescent="0.25">
      <c r="A2" s="119"/>
      <c r="B2" s="119"/>
      <c r="C2" s="119"/>
      <c r="D2" s="120"/>
      <c r="E2" s="10" t="s">
        <v>20</v>
      </c>
      <c r="F2" s="27" t="str">
        <f>"  - праздничный день (обозначение - пр)"</f>
        <v xml:space="preserve">  - праздничный день (обозначение - пр)</v>
      </c>
      <c r="G2" s="25"/>
      <c r="H2" s="25"/>
      <c r="I2" s="25"/>
      <c r="J2" s="25"/>
      <c r="K2" s="25"/>
      <c r="L2" s="25"/>
      <c r="M2" s="25"/>
      <c r="N2" s="25"/>
      <c r="O2" s="25"/>
      <c r="P2" s="25"/>
      <c r="Q2" s="16" t="s">
        <v>23</v>
      </c>
      <c r="R2" s="27" t="str">
        <f>"  - отгул (обозначение - ог)"</f>
        <v xml:space="preserve">  - отгул (обозначение - ог)</v>
      </c>
      <c r="S2" s="25"/>
      <c r="T2" s="25"/>
      <c r="U2" s="25"/>
      <c r="V2" s="25"/>
      <c r="W2" s="25"/>
      <c r="X2" s="25"/>
      <c r="Y2" s="25"/>
      <c r="Z2" s="25"/>
      <c r="AA2" s="9" t="s">
        <v>26</v>
      </c>
      <c r="AB2" s="27" t="str">
        <f>"  - учебный отпуск (обозначение - у)"</f>
        <v xml:space="preserve">  - учебный отпуск (обозначение - у)</v>
      </c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</row>
    <row r="3" spans="1:46" x14ac:dyDescent="0.25">
      <c r="A3" s="121"/>
      <c r="B3" s="121"/>
      <c r="C3" s="121"/>
      <c r="D3" s="122"/>
      <c r="E3" s="21" t="s">
        <v>21</v>
      </c>
      <c r="F3" s="27" t="str">
        <f>"  - прогул (обозначение -пг)"</f>
        <v xml:space="preserve">  - прогул (обозначение -пг)</v>
      </c>
      <c r="G3" s="25"/>
      <c r="H3" s="25"/>
      <c r="I3" s="25"/>
      <c r="J3" s="25"/>
      <c r="K3" s="25"/>
      <c r="L3" s="25"/>
      <c r="M3" s="25"/>
      <c r="N3" s="25"/>
      <c r="O3" s="25"/>
      <c r="P3" s="25"/>
      <c r="Q3" s="22" t="s">
        <v>25</v>
      </c>
      <c r="R3" s="27" t="str">
        <f>"  - отпуск без содержания (обозначение - обс)"</f>
        <v xml:space="preserve">  - отпуск без содержания (обозначение - обс)</v>
      </c>
      <c r="S3" s="25"/>
      <c r="T3" s="25"/>
      <c r="U3" s="25"/>
      <c r="V3" s="25"/>
      <c r="W3" s="25"/>
      <c r="X3" s="25"/>
      <c r="Y3" s="25"/>
      <c r="Z3" s="25"/>
      <c r="AA3" s="23" t="s">
        <v>24</v>
      </c>
      <c r="AB3" s="27" t="str">
        <f>"  - командировка (обозначение - буква к)"</f>
        <v xml:space="preserve">  - командировка (обозначение - буква к)</v>
      </c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</row>
    <row r="4" spans="1:46" x14ac:dyDescent="0.25">
      <c r="A4" s="129" t="s">
        <v>18</v>
      </c>
      <c r="B4" s="131" t="s">
        <v>44</v>
      </c>
      <c r="C4" s="131" t="s">
        <v>45</v>
      </c>
      <c r="D4" s="133" t="s">
        <v>46</v>
      </c>
      <c r="E4" s="44" t="s">
        <v>47</v>
      </c>
      <c r="F4" s="29" t="s">
        <v>48</v>
      </c>
      <c r="G4" s="30" t="s">
        <v>49</v>
      </c>
      <c r="H4" s="30" t="s">
        <v>50</v>
      </c>
      <c r="I4" s="30" t="s">
        <v>51</v>
      </c>
      <c r="J4" s="30" t="s">
        <v>52</v>
      </c>
      <c r="K4" s="30" t="s">
        <v>53</v>
      </c>
      <c r="L4" s="29" t="s">
        <v>47</v>
      </c>
      <c r="M4" s="29" t="s">
        <v>48</v>
      </c>
      <c r="N4" s="30" t="s">
        <v>49</v>
      </c>
      <c r="O4" s="30" t="s">
        <v>50</v>
      </c>
      <c r="P4" s="30" t="s">
        <v>51</v>
      </c>
      <c r="Q4" s="30" t="s">
        <v>52</v>
      </c>
      <c r="R4" s="30" t="s">
        <v>53</v>
      </c>
      <c r="S4" s="29" t="s">
        <v>47</v>
      </c>
      <c r="T4" s="29" t="s">
        <v>48</v>
      </c>
      <c r="U4" s="30" t="s">
        <v>49</v>
      </c>
      <c r="V4" s="30" t="s">
        <v>50</v>
      </c>
      <c r="W4" s="30" t="s">
        <v>51</v>
      </c>
      <c r="X4" s="30" t="s">
        <v>52</v>
      </c>
      <c r="Y4" s="30" t="s">
        <v>53</v>
      </c>
      <c r="Z4" s="29" t="s">
        <v>47</v>
      </c>
      <c r="AA4" s="29" t="s">
        <v>48</v>
      </c>
      <c r="AB4" s="30" t="s">
        <v>49</v>
      </c>
      <c r="AC4" s="30" t="s">
        <v>50</v>
      </c>
      <c r="AD4" s="30" t="s">
        <v>51</v>
      </c>
      <c r="AE4" s="30" t="s">
        <v>52</v>
      </c>
      <c r="AF4" s="30" t="s">
        <v>53</v>
      </c>
      <c r="AG4" s="29" t="s">
        <v>47</v>
      </c>
      <c r="AH4" s="34" t="s">
        <v>48</v>
      </c>
      <c r="AI4" s="127" t="s">
        <v>54</v>
      </c>
      <c r="AJ4" s="127" t="s">
        <v>55</v>
      </c>
      <c r="AK4" s="123" t="s">
        <v>56</v>
      </c>
      <c r="AL4" s="125" t="s">
        <v>57</v>
      </c>
      <c r="AM4" s="127" t="s">
        <v>58</v>
      </c>
      <c r="AN4" s="127" t="s">
        <v>59</v>
      </c>
      <c r="AO4" s="115" t="s">
        <v>60</v>
      </c>
      <c r="AP4" s="117" t="s">
        <v>61</v>
      </c>
      <c r="AQ4" s="107" t="s">
        <v>62</v>
      </c>
      <c r="AR4" s="109" t="s">
        <v>63</v>
      </c>
      <c r="AS4" s="111" t="s">
        <v>64</v>
      </c>
      <c r="AT4" s="113" t="s">
        <v>65</v>
      </c>
    </row>
    <row r="5" spans="1:46" x14ac:dyDescent="0.25">
      <c r="A5" s="130"/>
      <c r="B5" s="132"/>
      <c r="C5" s="132"/>
      <c r="D5" s="134"/>
      <c r="E5" s="45">
        <v>1</v>
      </c>
      <c r="F5" s="37">
        <v>2</v>
      </c>
      <c r="G5" s="38">
        <v>3</v>
      </c>
      <c r="H5" s="38">
        <v>4</v>
      </c>
      <c r="I5" s="38">
        <v>5</v>
      </c>
      <c r="J5" s="38">
        <v>6</v>
      </c>
      <c r="K5" s="38">
        <v>7</v>
      </c>
      <c r="L5" s="37">
        <v>8</v>
      </c>
      <c r="M5" s="37">
        <v>9</v>
      </c>
      <c r="N5" s="38">
        <v>10</v>
      </c>
      <c r="O5" s="38">
        <v>11</v>
      </c>
      <c r="P5" s="38">
        <v>12</v>
      </c>
      <c r="Q5" s="38">
        <v>13</v>
      </c>
      <c r="R5" s="38">
        <v>14</v>
      </c>
      <c r="S5" s="37">
        <v>15</v>
      </c>
      <c r="T5" s="37">
        <v>16</v>
      </c>
      <c r="U5" s="38">
        <v>17</v>
      </c>
      <c r="V5" s="38">
        <v>18</v>
      </c>
      <c r="W5" s="38">
        <v>19</v>
      </c>
      <c r="X5" s="38">
        <v>20</v>
      </c>
      <c r="Y5" s="38">
        <v>21</v>
      </c>
      <c r="Z5" s="37">
        <v>22</v>
      </c>
      <c r="AA5" s="37">
        <v>23</v>
      </c>
      <c r="AB5" s="38">
        <v>24</v>
      </c>
      <c r="AC5" s="38">
        <v>25</v>
      </c>
      <c r="AD5" s="38">
        <v>26</v>
      </c>
      <c r="AE5" s="38">
        <v>27</v>
      </c>
      <c r="AF5" s="38">
        <v>28</v>
      </c>
      <c r="AG5" s="37">
        <v>29</v>
      </c>
      <c r="AH5" s="39">
        <v>30</v>
      </c>
      <c r="AI5" s="128"/>
      <c r="AJ5" s="128"/>
      <c r="AK5" s="124"/>
      <c r="AL5" s="126"/>
      <c r="AM5" s="128"/>
      <c r="AN5" s="128"/>
      <c r="AO5" s="116"/>
      <c r="AP5" s="118"/>
      <c r="AQ5" s="108"/>
      <c r="AR5" s="110"/>
      <c r="AS5" s="112"/>
      <c r="AT5" s="114"/>
    </row>
    <row r="6" spans="1:46" x14ac:dyDescent="0.25">
      <c r="A6" s="40">
        <v>1</v>
      </c>
      <c r="B6" s="41" t="s">
        <v>40</v>
      </c>
      <c r="C6" s="41" t="s">
        <v>37</v>
      </c>
      <c r="D6" s="49">
        <v>8</v>
      </c>
      <c r="E6" s="46"/>
      <c r="F6" s="42" t="s">
        <v>66</v>
      </c>
      <c r="G6" s="42" t="s">
        <v>66</v>
      </c>
      <c r="H6" s="42" t="s">
        <v>66</v>
      </c>
      <c r="I6" s="42" t="s">
        <v>66</v>
      </c>
      <c r="J6" s="42" t="s">
        <v>66</v>
      </c>
      <c r="K6" s="42" t="s">
        <v>66</v>
      </c>
      <c r="L6" s="42"/>
      <c r="M6" s="42"/>
      <c r="N6" s="42" t="s">
        <v>66</v>
      </c>
      <c r="O6" s="42" t="s">
        <v>66</v>
      </c>
      <c r="P6" s="42" t="s">
        <v>20</v>
      </c>
      <c r="Q6" s="42" t="s">
        <v>66</v>
      </c>
      <c r="R6" s="42" t="s">
        <v>66</v>
      </c>
      <c r="S6" s="42" t="s">
        <v>66</v>
      </c>
      <c r="T6" s="42" t="s">
        <v>66</v>
      </c>
      <c r="U6" s="42" t="s">
        <v>66</v>
      </c>
      <c r="V6" s="42" t="s">
        <v>68</v>
      </c>
      <c r="W6" s="42" t="s">
        <v>68</v>
      </c>
      <c r="X6" s="42" t="s">
        <v>66</v>
      </c>
      <c r="Y6" s="42" t="s">
        <v>66</v>
      </c>
      <c r="Z6" s="42"/>
      <c r="AA6" s="42" t="s">
        <v>66</v>
      </c>
      <c r="AB6" s="42" t="s">
        <v>66</v>
      </c>
      <c r="AC6" s="42" t="s">
        <v>66</v>
      </c>
      <c r="AD6" s="42" t="s">
        <v>66</v>
      </c>
      <c r="AE6" s="42" t="s">
        <v>66</v>
      </c>
      <c r="AF6" s="42" t="s">
        <v>66</v>
      </c>
      <c r="AG6" s="42" t="s">
        <v>66</v>
      </c>
      <c r="AH6" s="43"/>
      <c r="AI6" s="52">
        <f>COUNTIF(E6:AH6,"в")</f>
        <v>24</v>
      </c>
      <c r="AJ6" s="52">
        <f t="shared" ref="AJ6:AJ9" si="0">SUM(E6:AH6)</f>
        <v>0</v>
      </c>
      <c r="AK6" s="54">
        <f t="shared" ref="AK6:AK9" si="1">COUNTIF(E6:AH6,"=оп")</f>
        <v>0</v>
      </c>
      <c r="AL6" s="56">
        <f t="shared" ref="AL6:AL9" si="2">COUNTIF(E6:AH6,"=б")</f>
        <v>0</v>
      </c>
      <c r="AM6" s="52">
        <f t="shared" ref="AM6:AM9" si="3">IF(D6="",0,IF(AJ6-AI6*D6&lt;0,0,AJ6-AI6*D6))</f>
        <v>0</v>
      </c>
      <c r="AN6" s="52">
        <f t="shared" ref="AN6:AN9" si="4">IF(D6="",0,IF(AI6*D6-AJ6&lt;0,0,AI6*D6-AJ6))</f>
        <v>192</v>
      </c>
      <c r="AO6" s="58">
        <f t="shared" ref="AO6:AO9" si="5">COUNTIF(E6:AH6,"=ог")</f>
        <v>0</v>
      </c>
      <c r="AP6" s="60">
        <f t="shared" ref="AP6:AP9" si="6">COUNTIF(E6:AH6,"=пр")</f>
        <v>1</v>
      </c>
      <c r="AQ6" s="62">
        <f t="shared" ref="AQ6:AQ9" si="7">COUNTIF(E6:AH6,"=пг")</f>
        <v>0</v>
      </c>
      <c r="AR6" s="64">
        <f t="shared" ref="AR6:AR9" si="8">COUNTIF(E6:AH6,"=обс")</f>
        <v>0</v>
      </c>
      <c r="AS6" s="66">
        <f t="shared" ref="AS6:AS9" si="9">COUNTIF(E6:AH6,"=у")</f>
        <v>0</v>
      </c>
      <c r="AT6" s="68">
        <f t="shared" ref="AT6:AT9" si="10">COUNTIF(E6:AH6,"=к")</f>
        <v>0</v>
      </c>
    </row>
    <row r="7" spans="1:46" x14ac:dyDescent="0.25">
      <c r="A7" s="28">
        <v>2</v>
      </c>
      <c r="B7" s="24" t="s">
        <v>39</v>
      </c>
      <c r="C7" s="24" t="s">
        <v>38</v>
      </c>
      <c r="D7" s="50">
        <v>8</v>
      </c>
      <c r="E7" s="47"/>
      <c r="F7" s="26" t="s">
        <v>66</v>
      </c>
      <c r="G7" s="26" t="s">
        <v>66</v>
      </c>
      <c r="H7" s="26" t="s">
        <v>66</v>
      </c>
      <c r="I7" s="26" t="s">
        <v>66</v>
      </c>
      <c r="J7" s="26" t="s">
        <v>66</v>
      </c>
      <c r="K7" s="26" t="s">
        <v>66</v>
      </c>
      <c r="L7" s="26" t="s">
        <v>66</v>
      </c>
      <c r="M7" s="26"/>
      <c r="N7" s="26" t="s">
        <v>66</v>
      </c>
      <c r="O7" s="26" t="s">
        <v>66</v>
      </c>
      <c r="P7" s="26" t="s">
        <v>20</v>
      </c>
      <c r="Q7" s="26" t="s">
        <v>66</v>
      </c>
      <c r="R7" s="26" t="s">
        <v>66</v>
      </c>
      <c r="S7" s="26"/>
      <c r="T7" s="26"/>
      <c r="U7" s="26" t="s">
        <v>66</v>
      </c>
      <c r="V7" s="26" t="s">
        <v>68</v>
      </c>
      <c r="W7" s="26" t="s">
        <v>68</v>
      </c>
      <c r="X7" s="26" t="s">
        <v>66</v>
      </c>
      <c r="Y7" s="26" t="s">
        <v>66</v>
      </c>
      <c r="Z7" s="26"/>
      <c r="AA7" s="26"/>
      <c r="AB7" s="26" t="s">
        <v>66</v>
      </c>
      <c r="AC7" s="26" t="s">
        <v>66</v>
      </c>
      <c r="AD7" s="26" t="s">
        <v>66</v>
      </c>
      <c r="AE7" s="26" t="s">
        <v>66</v>
      </c>
      <c r="AF7" s="26" t="s">
        <v>66</v>
      </c>
      <c r="AG7" s="26" t="s">
        <v>66</v>
      </c>
      <c r="AH7" s="35"/>
      <c r="AI7" s="52">
        <f>COUNTIF(E7:AH7,"в")</f>
        <v>22</v>
      </c>
      <c r="AJ7" s="52">
        <f t="shared" si="0"/>
        <v>0</v>
      </c>
      <c r="AK7" s="54">
        <f t="shared" si="1"/>
        <v>0</v>
      </c>
      <c r="AL7" s="56">
        <f t="shared" si="2"/>
        <v>0</v>
      </c>
      <c r="AM7" s="52">
        <f t="shared" si="3"/>
        <v>0</v>
      </c>
      <c r="AN7" s="52">
        <f t="shared" si="4"/>
        <v>176</v>
      </c>
      <c r="AO7" s="58">
        <f t="shared" si="5"/>
        <v>0</v>
      </c>
      <c r="AP7" s="60">
        <f t="shared" si="6"/>
        <v>1</v>
      </c>
      <c r="AQ7" s="62">
        <f t="shared" si="7"/>
        <v>0</v>
      </c>
      <c r="AR7" s="64">
        <f t="shared" si="8"/>
        <v>0</v>
      </c>
      <c r="AS7" s="66">
        <f t="shared" si="9"/>
        <v>0</v>
      </c>
      <c r="AT7" s="68">
        <f t="shared" si="10"/>
        <v>0</v>
      </c>
    </row>
    <row r="8" spans="1:46" x14ac:dyDescent="0.25">
      <c r="A8" s="28">
        <v>3</v>
      </c>
      <c r="B8" s="24" t="s">
        <v>41</v>
      </c>
      <c r="C8" s="24" t="s">
        <v>38</v>
      </c>
      <c r="D8" s="50">
        <v>8</v>
      </c>
      <c r="E8" s="47"/>
      <c r="F8" s="26" t="s">
        <v>66</v>
      </c>
      <c r="G8" s="26" t="s">
        <v>66</v>
      </c>
      <c r="H8" s="26" t="s">
        <v>66</v>
      </c>
      <c r="I8" s="26" t="s">
        <v>66</v>
      </c>
      <c r="J8" s="26" t="s">
        <v>66</v>
      </c>
      <c r="K8" s="26" t="s">
        <v>66</v>
      </c>
      <c r="L8" s="26" t="s">
        <v>66</v>
      </c>
      <c r="M8" s="26"/>
      <c r="N8" s="26" t="s">
        <v>66</v>
      </c>
      <c r="O8" s="26" t="s">
        <v>66</v>
      </c>
      <c r="P8" s="26" t="s">
        <v>20</v>
      </c>
      <c r="Q8" s="26" t="s">
        <v>66</v>
      </c>
      <c r="R8" s="26" t="s">
        <v>66</v>
      </c>
      <c r="S8" s="26"/>
      <c r="T8" s="26" t="s">
        <v>66</v>
      </c>
      <c r="U8" s="26" t="s">
        <v>66</v>
      </c>
      <c r="V8" s="26" t="s">
        <v>68</v>
      </c>
      <c r="W8" s="26" t="s">
        <v>68</v>
      </c>
      <c r="X8" s="26" t="s">
        <v>66</v>
      </c>
      <c r="Y8" s="26" t="s">
        <v>66</v>
      </c>
      <c r="Z8" s="26"/>
      <c r="AA8" s="26" t="s">
        <v>66</v>
      </c>
      <c r="AB8" s="26" t="s">
        <v>66</v>
      </c>
      <c r="AC8" s="26" t="s">
        <v>66</v>
      </c>
      <c r="AD8" s="26" t="s">
        <v>66</v>
      </c>
      <c r="AE8" s="26" t="s">
        <v>66</v>
      </c>
      <c r="AF8" s="26" t="s">
        <v>66</v>
      </c>
      <c r="AG8" s="26" t="s">
        <v>66</v>
      </c>
      <c r="AH8" s="35"/>
      <c r="AI8" s="52">
        <f>COUNTIF(E8:AH8,"в")</f>
        <v>24</v>
      </c>
      <c r="AJ8" s="52">
        <f t="shared" si="0"/>
        <v>0</v>
      </c>
      <c r="AK8" s="54">
        <f t="shared" si="1"/>
        <v>0</v>
      </c>
      <c r="AL8" s="56">
        <f t="shared" si="2"/>
        <v>0</v>
      </c>
      <c r="AM8" s="52">
        <f t="shared" si="3"/>
        <v>0</v>
      </c>
      <c r="AN8" s="52">
        <f t="shared" si="4"/>
        <v>192</v>
      </c>
      <c r="AO8" s="58">
        <f t="shared" si="5"/>
        <v>0</v>
      </c>
      <c r="AP8" s="60">
        <f t="shared" si="6"/>
        <v>1</v>
      </c>
      <c r="AQ8" s="62">
        <f t="shared" si="7"/>
        <v>0</v>
      </c>
      <c r="AR8" s="64">
        <f t="shared" si="8"/>
        <v>0</v>
      </c>
      <c r="AS8" s="66">
        <f t="shared" si="9"/>
        <v>0</v>
      </c>
      <c r="AT8" s="68">
        <f t="shared" si="10"/>
        <v>0</v>
      </c>
    </row>
    <row r="9" spans="1:46" x14ac:dyDescent="0.25">
      <c r="A9" s="31">
        <v>4</v>
      </c>
      <c r="B9" s="32" t="s">
        <v>42</v>
      </c>
      <c r="C9" s="32"/>
      <c r="D9" s="51">
        <v>8</v>
      </c>
      <c r="E9" s="48"/>
      <c r="F9" s="33"/>
      <c r="G9" s="33" t="s">
        <v>66</v>
      </c>
      <c r="H9" s="33" t="s">
        <v>66</v>
      </c>
      <c r="I9" s="33" t="s">
        <v>66</v>
      </c>
      <c r="J9" s="33" t="s">
        <v>66</v>
      </c>
      <c r="K9" s="33" t="s">
        <v>66</v>
      </c>
      <c r="L9" s="33"/>
      <c r="M9" s="33"/>
      <c r="N9" s="33" t="s">
        <v>66</v>
      </c>
      <c r="O9" s="33" t="s">
        <v>66</v>
      </c>
      <c r="P9" s="33" t="s">
        <v>20</v>
      </c>
      <c r="Q9" s="33"/>
      <c r="R9" s="33" t="s">
        <v>66</v>
      </c>
      <c r="S9" s="33"/>
      <c r="T9" s="33"/>
      <c r="U9" s="33" t="s">
        <v>68</v>
      </c>
      <c r="V9" s="33" t="s">
        <v>68</v>
      </c>
      <c r="W9" s="33"/>
      <c r="X9" s="33" t="s">
        <v>66</v>
      </c>
      <c r="Y9" s="33" t="s">
        <v>66</v>
      </c>
      <c r="Z9" s="33"/>
      <c r="AA9" s="33"/>
      <c r="AB9" s="33" t="s">
        <v>66</v>
      </c>
      <c r="AC9" s="33" t="s">
        <v>66</v>
      </c>
      <c r="AD9" s="33" t="s">
        <v>66</v>
      </c>
      <c r="AE9" s="33" t="s">
        <v>66</v>
      </c>
      <c r="AF9" s="33" t="s">
        <v>66</v>
      </c>
      <c r="AG9" s="33"/>
      <c r="AH9" s="36"/>
      <c r="AI9" s="53">
        <f>COUNTIF(E9:AH9,"в")</f>
        <v>17</v>
      </c>
      <c r="AJ9" s="53">
        <f t="shared" si="0"/>
        <v>0</v>
      </c>
      <c r="AK9" s="55">
        <f t="shared" si="1"/>
        <v>0</v>
      </c>
      <c r="AL9" s="57">
        <f t="shared" si="2"/>
        <v>0</v>
      </c>
      <c r="AM9" s="53">
        <f t="shared" si="3"/>
        <v>0</v>
      </c>
      <c r="AN9" s="53">
        <f t="shared" si="4"/>
        <v>136</v>
      </c>
      <c r="AO9" s="59">
        <f t="shared" si="5"/>
        <v>0</v>
      </c>
      <c r="AP9" s="61">
        <f t="shared" si="6"/>
        <v>1</v>
      </c>
      <c r="AQ9" s="63">
        <f t="shared" si="7"/>
        <v>0</v>
      </c>
      <c r="AR9" s="65">
        <f t="shared" si="8"/>
        <v>0</v>
      </c>
      <c r="AS9" s="67">
        <f t="shared" si="9"/>
        <v>0</v>
      </c>
      <c r="AT9" s="69">
        <f t="shared" si="10"/>
        <v>0</v>
      </c>
    </row>
    <row r="10" spans="1:46" x14ac:dyDescent="0.25">
      <c r="A10" s="70">
        <v>5</v>
      </c>
      <c r="B10" s="70" t="s">
        <v>67</v>
      </c>
      <c r="C10" s="70" t="s">
        <v>38</v>
      </c>
      <c r="D10" s="70">
        <v>8</v>
      </c>
      <c r="E10" s="71"/>
      <c r="F10" s="71"/>
      <c r="G10" s="71"/>
      <c r="H10" s="71"/>
      <c r="I10" s="71"/>
      <c r="J10" s="71"/>
      <c r="K10" s="71"/>
      <c r="L10" s="71"/>
      <c r="M10" s="71"/>
      <c r="N10" s="71" t="s">
        <v>66</v>
      </c>
      <c r="O10" s="71" t="s">
        <v>66</v>
      </c>
      <c r="P10" s="71" t="s">
        <v>20</v>
      </c>
      <c r="Q10" s="71" t="s">
        <v>66</v>
      </c>
      <c r="R10" s="71" t="s">
        <v>66</v>
      </c>
      <c r="S10" s="71" t="s">
        <v>66</v>
      </c>
      <c r="T10" s="71"/>
      <c r="U10" s="71" t="s">
        <v>66</v>
      </c>
      <c r="V10" s="71" t="s">
        <v>68</v>
      </c>
      <c r="W10" s="71" t="s">
        <v>68</v>
      </c>
      <c r="X10" s="71" t="s">
        <v>66</v>
      </c>
      <c r="Y10" s="71" t="s">
        <v>66</v>
      </c>
      <c r="Z10" s="71" t="s">
        <v>66</v>
      </c>
      <c r="AA10" s="71" t="s">
        <v>66</v>
      </c>
      <c r="AB10" s="71"/>
      <c r="AC10" s="71" t="s">
        <v>66</v>
      </c>
      <c r="AD10" s="71" t="s">
        <v>66</v>
      </c>
      <c r="AE10" s="71" t="s">
        <v>66</v>
      </c>
      <c r="AF10" s="71" t="s">
        <v>66</v>
      </c>
      <c r="AG10" s="71" t="s">
        <v>66</v>
      </c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</row>
  </sheetData>
  <mergeCells count="17">
    <mergeCell ref="A1:D3"/>
    <mergeCell ref="AK4:AK5"/>
    <mergeCell ref="AL4:AL5"/>
    <mergeCell ref="AM4:AM5"/>
    <mergeCell ref="AN4:AN5"/>
    <mergeCell ref="A4:A5"/>
    <mergeCell ref="B4:B5"/>
    <mergeCell ref="C4:C5"/>
    <mergeCell ref="D4:D5"/>
    <mergeCell ref="AI4:AI5"/>
    <mergeCell ref="AJ4:AJ5"/>
    <mergeCell ref="AQ4:AQ5"/>
    <mergeCell ref="AR4:AR5"/>
    <mergeCell ref="AS4:AS5"/>
    <mergeCell ref="AT4:AT5"/>
    <mergeCell ref="AO4:AO5"/>
    <mergeCell ref="AP4:AP5"/>
  </mergeCells>
  <conditionalFormatting sqref="E6:AH10">
    <cfRule type="containsText" dxfId="107" priority="9" operator="containsText" text="б">
      <formula>NOT(ISERROR(SEARCH("б",E6)))</formula>
    </cfRule>
    <cfRule type="containsText" dxfId="106" priority="8" operator="containsText" text="оп">
      <formula>NOT(ISERROR(SEARCH("оп",E6)))</formula>
    </cfRule>
    <cfRule type="containsText" dxfId="105" priority="7" operator="containsText" text="в">
      <formula>NOT(ISERROR(SEARCH("в",E6)))</formula>
    </cfRule>
    <cfRule type="containsText" dxfId="104" priority="6" operator="containsText" text="ог">
      <formula>NOT(ISERROR(SEARCH("ог",E6)))</formula>
    </cfRule>
    <cfRule type="containsText" dxfId="103" priority="5" operator="containsText" text="пр">
      <formula>NOT(ISERROR(SEARCH("пр",E6)))</formula>
    </cfRule>
    <cfRule type="containsText" dxfId="102" priority="4" operator="containsText" text="пг">
      <formula>NOT(ISERROR(SEARCH("пг",E6)))</formula>
    </cfRule>
    <cfRule type="containsText" dxfId="101" priority="3" operator="containsText" text="обс">
      <formula>NOT(ISERROR(SEARCH("обс",E6)))</formula>
    </cfRule>
    <cfRule type="containsText" dxfId="100" priority="2" operator="containsText" text="у">
      <formula>NOT(ISERROR(SEARCH("у",E6)))</formula>
    </cfRule>
    <cfRule type="containsText" dxfId="99" priority="1" operator="containsText" text="к">
      <formula>NOT(ISERROR(SEARCH("к",E6)))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"/>
  <sheetViews>
    <sheetView tabSelected="1"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S11" sqref="S11"/>
    </sheetView>
  </sheetViews>
  <sheetFormatPr defaultRowHeight="15" x14ac:dyDescent="0.25"/>
  <cols>
    <col min="2" max="3" width="36.7109375" customWidth="1"/>
    <col min="5" max="35" width="4.7109375" customWidth="1"/>
    <col min="36" max="47" width="9.85546875" customWidth="1"/>
  </cols>
  <sheetData>
    <row r="1" spans="1:47" x14ac:dyDescent="0.25">
      <c r="A1" s="119" t="s">
        <v>69</v>
      </c>
      <c r="B1" s="119"/>
      <c r="C1" s="119"/>
      <c r="D1" s="120"/>
      <c r="E1" s="3" t="s">
        <v>66</v>
      </c>
      <c r="F1" s="27" t="str">
        <f>"  - рабочий день (обозначение - количество часов)"</f>
        <v xml:space="preserve">  - рабочий день (обозначение - количество часов)</v>
      </c>
      <c r="G1" s="25"/>
      <c r="H1" s="25"/>
      <c r="I1" s="25"/>
      <c r="J1" s="25"/>
      <c r="K1" s="25"/>
      <c r="L1" s="25"/>
      <c r="M1" s="25"/>
      <c r="N1" s="25"/>
      <c r="O1" s="25"/>
      <c r="P1" s="25"/>
      <c r="Q1" s="13" t="s">
        <v>22</v>
      </c>
      <c r="R1" s="27" t="str">
        <f>"  - отпуск (обозначение - оп)"</f>
        <v xml:space="preserve">  - отпуск (обозначение - оп)</v>
      </c>
      <c r="S1" s="25"/>
      <c r="T1" s="25"/>
      <c r="U1" s="25"/>
      <c r="V1" s="25"/>
      <c r="W1" s="25"/>
      <c r="X1" s="25"/>
      <c r="Y1" s="25"/>
      <c r="Z1" s="25"/>
      <c r="AA1" s="5" t="s">
        <v>0</v>
      </c>
      <c r="AB1" s="27" t="str">
        <f>"  - больничных (обозначение - буква б)"</f>
        <v xml:space="preserve">  - больничных (обозначение - буква б)</v>
      </c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</row>
    <row r="2" spans="1:47" x14ac:dyDescent="0.25">
      <c r="A2" s="119"/>
      <c r="B2" s="119"/>
      <c r="C2" s="119"/>
      <c r="D2" s="120"/>
      <c r="E2" s="10" t="s">
        <v>20</v>
      </c>
      <c r="F2" s="27" t="str">
        <f>"  - праздничный день (обозначение - пр)"</f>
        <v xml:space="preserve">  - праздничный день (обозначение - пр)</v>
      </c>
      <c r="G2" s="25"/>
      <c r="H2" s="25"/>
      <c r="I2" s="25"/>
      <c r="J2" s="25"/>
      <c r="K2" s="25"/>
      <c r="L2" s="25"/>
      <c r="M2" s="25"/>
      <c r="N2" s="25"/>
      <c r="O2" s="25"/>
      <c r="P2" s="25"/>
      <c r="Q2" s="16" t="s">
        <v>23</v>
      </c>
      <c r="R2" s="27" t="str">
        <f>"  - отгул (обозначение - ог)"</f>
        <v xml:space="preserve">  - отгул (обозначение - ог)</v>
      </c>
      <c r="S2" s="25"/>
      <c r="T2" s="25"/>
      <c r="U2" s="25"/>
      <c r="V2" s="25"/>
      <c r="W2" s="25"/>
      <c r="X2" s="25"/>
      <c r="Y2" s="25"/>
      <c r="Z2" s="25"/>
      <c r="AA2" s="9" t="s">
        <v>26</v>
      </c>
      <c r="AB2" s="27" t="str">
        <f>"  - учебный отпуск (обозначение - у)"</f>
        <v xml:space="preserve">  - учебный отпуск (обозначение - у)</v>
      </c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</row>
    <row r="3" spans="1:47" x14ac:dyDescent="0.25">
      <c r="A3" s="135"/>
      <c r="B3" s="135"/>
      <c r="C3" s="135"/>
      <c r="D3" s="136"/>
      <c r="E3" s="21" t="s">
        <v>21</v>
      </c>
      <c r="F3" s="27" t="str">
        <f>"  - прогул (обозначение -пг)"</f>
        <v xml:space="preserve">  - прогул (обозначение -пг)</v>
      </c>
      <c r="G3" s="25"/>
      <c r="H3" s="25"/>
      <c r="I3" s="25"/>
      <c r="J3" s="25"/>
      <c r="K3" s="25"/>
      <c r="L3" s="25"/>
      <c r="M3" s="25"/>
      <c r="N3" s="25"/>
      <c r="O3" s="25"/>
      <c r="P3" s="25"/>
      <c r="Q3" s="22" t="s">
        <v>25</v>
      </c>
      <c r="R3" s="27" t="str">
        <f>"  - отпуск без содержания (обозначение - обс)"</f>
        <v xml:space="preserve">  - отпуск без содержания (обозначение - обс)</v>
      </c>
      <c r="S3" s="25"/>
      <c r="T3" s="25"/>
      <c r="U3" s="25"/>
      <c r="V3" s="25"/>
      <c r="W3" s="25"/>
      <c r="X3" s="25"/>
      <c r="Y3" s="25"/>
      <c r="Z3" s="25"/>
      <c r="AA3" s="23" t="s">
        <v>24</v>
      </c>
      <c r="AB3" s="27" t="str">
        <f>"  - командировка (обозначение - буква к)"</f>
        <v xml:space="preserve">  - командировка (обозначение - буква к)</v>
      </c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</row>
    <row r="4" spans="1:47" x14ac:dyDescent="0.25">
      <c r="A4" s="143" t="s">
        <v>18</v>
      </c>
      <c r="B4" s="145" t="s">
        <v>44</v>
      </c>
      <c r="C4" s="145" t="s">
        <v>45</v>
      </c>
      <c r="D4" s="147" t="s">
        <v>46</v>
      </c>
      <c r="E4" s="86" t="s">
        <v>49</v>
      </c>
      <c r="F4" s="75" t="s">
        <v>50</v>
      </c>
      <c r="G4" s="75" t="s">
        <v>51</v>
      </c>
      <c r="H4" s="75" t="s">
        <v>52</v>
      </c>
      <c r="I4" s="75" t="s">
        <v>53</v>
      </c>
      <c r="J4" s="76" t="s">
        <v>47</v>
      </c>
      <c r="K4" s="76" t="s">
        <v>48</v>
      </c>
      <c r="L4" s="75" t="s">
        <v>49</v>
      </c>
      <c r="M4" s="75" t="s">
        <v>50</v>
      </c>
      <c r="N4" s="75" t="s">
        <v>51</v>
      </c>
      <c r="O4" s="75" t="s">
        <v>52</v>
      </c>
      <c r="P4" s="75" t="s">
        <v>53</v>
      </c>
      <c r="Q4" s="76" t="s">
        <v>47</v>
      </c>
      <c r="R4" s="76" t="s">
        <v>48</v>
      </c>
      <c r="S4" s="75" t="s">
        <v>49</v>
      </c>
      <c r="T4" s="75" t="s">
        <v>50</v>
      </c>
      <c r="U4" s="75" t="s">
        <v>51</v>
      </c>
      <c r="V4" s="75" t="s">
        <v>52</v>
      </c>
      <c r="W4" s="75" t="s">
        <v>53</v>
      </c>
      <c r="X4" s="76" t="s">
        <v>47</v>
      </c>
      <c r="Y4" s="76" t="s">
        <v>48</v>
      </c>
      <c r="Z4" s="75" t="s">
        <v>49</v>
      </c>
      <c r="AA4" s="75" t="s">
        <v>50</v>
      </c>
      <c r="AB4" s="75" t="s">
        <v>51</v>
      </c>
      <c r="AC4" s="75" t="s">
        <v>52</v>
      </c>
      <c r="AD4" s="75" t="s">
        <v>53</v>
      </c>
      <c r="AE4" s="76" t="s">
        <v>47</v>
      </c>
      <c r="AF4" s="76" t="s">
        <v>48</v>
      </c>
      <c r="AG4" s="75" t="s">
        <v>49</v>
      </c>
      <c r="AH4" s="75" t="s">
        <v>50</v>
      </c>
      <c r="AI4" s="77" t="s">
        <v>51</v>
      </c>
      <c r="AJ4" s="141" t="s">
        <v>54</v>
      </c>
      <c r="AK4" s="141" t="s">
        <v>55</v>
      </c>
      <c r="AL4" s="137" t="s">
        <v>56</v>
      </c>
      <c r="AM4" s="139" t="s">
        <v>57</v>
      </c>
      <c r="AN4" s="141" t="s">
        <v>58</v>
      </c>
      <c r="AO4" s="141" t="s">
        <v>59</v>
      </c>
      <c r="AP4" s="157" t="s">
        <v>60</v>
      </c>
      <c r="AQ4" s="159" t="s">
        <v>61</v>
      </c>
      <c r="AR4" s="149" t="s">
        <v>62</v>
      </c>
      <c r="AS4" s="151" t="s">
        <v>63</v>
      </c>
      <c r="AT4" s="153" t="s">
        <v>64</v>
      </c>
      <c r="AU4" s="155" t="s">
        <v>65</v>
      </c>
    </row>
    <row r="5" spans="1:47" x14ac:dyDescent="0.25">
      <c r="A5" s="144"/>
      <c r="B5" s="146"/>
      <c r="C5" s="146"/>
      <c r="D5" s="148"/>
      <c r="E5" s="87">
        <v>1</v>
      </c>
      <c r="F5" s="79">
        <v>2</v>
      </c>
      <c r="G5" s="79">
        <v>3</v>
      </c>
      <c r="H5" s="79">
        <v>4</v>
      </c>
      <c r="I5" s="79">
        <v>5</v>
      </c>
      <c r="J5" s="80">
        <v>6</v>
      </c>
      <c r="K5" s="80">
        <v>7</v>
      </c>
      <c r="L5" s="79">
        <v>8</v>
      </c>
      <c r="M5" s="79">
        <v>9</v>
      </c>
      <c r="N5" s="79">
        <v>10</v>
      </c>
      <c r="O5" s="79">
        <v>11</v>
      </c>
      <c r="P5" s="79">
        <v>12</v>
      </c>
      <c r="Q5" s="80">
        <v>13</v>
      </c>
      <c r="R5" s="80">
        <v>14</v>
      </c>
      <c r="S5" s="79">
        <v>15</v>
      </c>
      <c r="T5" s="79">
        <v>16</v>
      </c>
      <c r="U5" s="79">
        <v>17</v>
      </c>
      <c r="V5" s="79">
        <v>18</v>
      </c>
      <c r="W5" s="79">
        <v>19</v>
      </c>
      <c r="X5" s="80">
        <v>20</v>
      </c>
      <c r="Y5" s="80">
        <v>21</v>
      </c>
      <c r="Z5" s="79">
        <v>22</v>
      </c>
      <c r="AA5" s="79">
        <v>23</v>
      </c>
      <c r="AB5" s="79">
        <v>24</v>
      </c>
      <c r="AC5" s="79">
        <v>25</v>
      </c>
      <c r="AD5" s="79">
        <v>26</v>
      </c>
      <c r="AE5" s="80">
        <v>27</v>
      </c>
      <c r="AF5" s="80">
        <v>28</v>
      </c>
      <c r="AG5" s="79">
        <v>29</v>
      </c>
      <c r="AH5" s="79">
        <v>30</v>
      </c>
      <c r="AI5" s="81">
        <v>31</v>
      </c>
      <c r="AJ5" s="142"/>
      <c r="AK5" s="142"/>
      <c r="AL5" s="138"/>
      <c r="AM5" s="140"/>
      <c r="AN5" s="142"/>
      <c r="AO5" s="142"/>
      <c r="AP5" s="158"/>
      <c r="AQ5" s="160"/>
      <c r="AR5" s="150"/>
      <c r="AS5" s="152"/>
      <c r="AT5" s="154"/>
      <c r="AU5" s="156"/>
    </row>
    <row r="6" spans="1:47" x14ac:dyDescent="0.25">
      <c r="A6" s="82">
        <v>1</v>
      </c>
      <c r="B6" s="83" t="s">
        <v>40</v>
      </c>
      <c r="C6" s="83" t="s">
        <v>37</v>
      </c>
      <c r="D6" s="90">
        <v>8</v>
      </c>
      <c r="E6" s="88" t="s">
        <v>66</v>
      </c>
      <c r="F6" s="84" t="s">
        <v>66</v>
      </c>
      <c r="G6" s="84" t="s">
        <v>66</v>
      </c>
      <c r="H6" s="84" t="s">
        <v>66</v>
      </c>
      <c r="I6" s="84" t="s">
        <v>66</v>
      </c>
      <c r="J6" s="84"/>
      <c r="K6" s="84" t="s">
        <v>66</v>
      </c>
      <c r="L6" s="84" t="s">
        <v>66</v>
      </c>
      <c r="M6" s="84" t="s">
        <v>66</v>
      </c>
      <c r="N6" s="84" t="s">
        <v>66</v>
      </c>
      <c r="O6" s="84" t="s">
        <v>66</v>
      </c>
      <c r="P6" s="84" t="s">
        <v>66</v>
      </c>
      <c r="Q6" s="84" t="s">
        <v>66</v>
      </c>
      <c r="R6" s="84"/>
      <c r="S6" s="84" t="s">
        <v>66</v>
      </c>
      <c r="T6" s="84" t="s">
        <v>66</v>
      </c>
      <c r="U6" s="84" t="s">
        <v>66</v>
      </c>
      <c r="V6" s="84" t="s">
        <v>66</v>
      </c>
      <c r="W6" s="84" t="s">
        <v>66</v>
      </c>
      <c r="X6" s="84" t="s">
        <v>66</v>
      </c>
      <c r="Y6" s="84" t="s">
        <v>66</v>
      </c>
      <c r="Z6" s="84" t="s">
        <v>66</v>
      </c>
      <c r="AA6" s="84" t="s">
        <v>68</v>
      </c>
      <c r="AB6" s="84" t="s">
        <v>68</v>
      </c>
      <c r="AC6" s="84" t="s">
        <v>66</v>
      </c>
      <c r="AD6" s="84" t="s">
        <v>23</v>
      </c>
      <c r="AE6" s="84"/>
      <c r="AF6" s="84"/>
      <c r="AG6" s="84" t="s">
        <v>66</v>
      </c>
      <c r="AH6" s="84" t="s">
        <v>66</v>
      </c>
      <c r="AI6" s="85" t="s">
        <v>66</v>
      </c>
      <c r="AJ6" s="92">
        <f t="shared" ref="AJ6:AJ11" si="0">COUNTIF(E6:AI6,"в")</f>
        <v>26</v>
      </c>
      <c r="AK6" s="92">
        <f t="shared" ref="AK6:AK8" si="1">SUM(E6:AI6)</f>
        <v>0</v>
      </c>
      <c r="AL6" s="93">
        <f t="shared" ref="AL6:AL8" si="2">COUNTIF(E6:AI6,"=оп")</f>
        <v>0</v>
      </c>
      <c r="AM6" s="94">
        <f t="shared" ref="AM6:AM8" si="3">COUNTIF(E6:AI6,"=б")</f>
        <v>0</v>
      </c>
      <c r="AN6" s="92">
        <f t="shared" ref="AN6:AN8" si="4">IF(D6="",0,IF(AK6-AJ6*D6&lt;0,0,AK6-AJ6*D6))</f>
        <v>0</v>
      </c>
      <c r="AO6" s="92">
        <f t="shared" ref="AO6:AO8" si="5">IF(D6="",0,IF(AJ6*D6-AK6&lt;0,0,AJ6*D6-AK6))</f>
        <v>208</v>
      </c>
      <c r="AP6" s="95">
        <f t="shared" ref="AP6:AP8" si="6">COUNTIF(E6:AI6,"=ог")</f>
        <v>1</v>
      </c>
      <c r="AQ6" s="96">
        <f t="shared" ref="AQ6:AQ8" si="7">COUNTIF(E6:AI6,"=пр")</f>
        <v>0</v>
      </c>
      <c r="AR6" s="97">
        <f t="shared" ref="AR6:AR8" si="8">COUNTIF(E6:AI6,"=пг")</f>
        <v>0</v>
      </c>
      <c r="AS6" s="98">
        <f t="shared" ref="AS6:AS8" si="9">COUNTIF(E6:AI6,"=обс")</f>
        <v>0</v>
      </c>
      <c r="AT6" s="99">
        <f t="shared" ref="AT6:AT8" si="10">COUNTIF(E6:AI6,"=у")</f>
        <v>0</v>
      </c>
      <c r="AU6" s="100">
        <f t="shared" ref="AU6:AU8" si="11">COUNTIF(E6:AI6,"=к")</f>
        <v>0</v>
      </c>
    </row>
    <row r="7" spans="1:47" x14ac:dyDescent="0.25">
      <c r="A7" s="74">
        <v>2</v>
      </c>
      <c r="B7" s="72" t="s">
        <v>39</v>
      </c>
      <c r="C7" s="72" t="s">
        <v>38</v>
      </c>
      <c r="D7" s="91">
        <v>8</v>
      </c>
      <c r="E7" s="89" t="s">
        <v>66</v>
      </c>
      <c r="F7" s="73" t="s">
        <v>66</v>
      </c>
      <c r="G7" s="73" t="s">
        <v>66</v>
      </c>
      <c r="H7" s="73" t="s">
        <v>66</v>
      </c>
      <c r="I7" s="73" t="s">
        <v>22</v>
      </c>
      <c r="J7" s="73"/>
      <c r="K7" s="73"/>
      <c r="L7" s="73" t="s">
        <v>22</v>
      </c>
      <c r="M7" s="73" t="s">
        <v>66</v>
      </c>
      <c r="N7" s="73" t="s">
        <v>66</v>
      </c>
      <c r="O7" s="73" t="s">
        <v>22</v>
      </c>
      <c r="P7" s="73" t="s">
        <v>66</v>
      </c>
      <c r="Q7" s="73"/>
      <c r="R7" s="73"/>
      <c r="S7" s="73" t="s">
        <v>66</v>
      </c>
      <c r="T7" s="73" t="s">
        <v>66</v>
      </c>
      <c r="U7" s="73" t="s">
        <v>66</v>
      </c>
      <c r="V7" s="73" t="s">
        <v>66</v>
      </c>
      <c r="W7" s="73" t="s">
        <v>66</v>
      </c>
      <c r="X7" s="73"/>
      <c r="Y7" s="73" t="s">
        <v>66</v>
      </c>
      <c r="Z7" s="73" t="s">
        <v>66</v>
      </c>
      <c r="AA7" s="73" t="s">
        <v>68</v>
      </c>
      <c r="AB7" s="73" t="s">
        <v>68</v>
      </c>
      <c r="AC7" s="73" t="s">
        <v>66</v>
      </c>
      <c r="AD7" s="73" t="s">
        <v>23</v>
      </c>
      <c r="AE7" s="73"/>
      <c r="AF7" s="73"/>
      <c r="AG7" s="73" t="s">
        <v>66</v>
      </c>
      <c r="AH7" s="73" t="s">
        <v>66</v>
      </c>
      <c r="AI7" s="78" t="s">
        <v>66</v>
      </c>
      <c r="AJ7" s="92">
        <f t="shared" si="0"/>
        <v>20</v>
      </c>
      <c r="AK7" s="92">
        <f t="shared" si="1"/>
        <v>0</v>
      </c>
      <c r="AL7" s="93">
        <f t="shared" si="2"/>
        <v>3</v>
      </c>
      <c r="AM7" s="94">
        <f t="shared" si="3"/>
        <v>0</v>
      </c>
      <c r="AN7" s="92">
        <f t="shared" si="4"/>
        <v>0</v>
      </c>
      <c r="AO7" s="92">
        <f t="shared" si="5"/>
        <v>160</v>
      </c>
      <c r="AP7" s="95">
        <f t="shared" si="6"/>
        <v>1</v>
      </c>
      <c r="AQ7" s="96">
        <f t="shared" si="7"/>
        <v>0</v>
      </c>
      <c r="AR7" s="97">
        <f t="shared" si="8"/>
        <v>0</v>
      </c>
      <c r="AS7" s="98">
        <f t="shared" si="9"/>
        <v>0</v>
      </c>
      <c r="AT7" s="99">
        <f t="shared" si="10"/>
        <v>0</v>
      </c>
      <c r="AU7" s="100">
        <f t="shared" si="11"/>
        <v>0</v>
      </c>
    </row>
    <row r="8" spans="1:47" x14ac:dyDescent="0.25">
      <c r="A8" s="74">
        <v>3</v>
      </c>
      <c r="B8" s="72" t="s">
        <v>41</v>
      </c>
      <c r="C8" s="72" t="s">
        <v>38</v>
      </c>
      <c r="D8" s="91">
        <v>8</v>
      </c>
      <c r="E8" s="89" t="s">
        <v>66</v>
      </c>
      <c r="F8" s="73" t="s">
        <v>66</v>
      </c>
      <c r="G8" s="73" t="s">
        <v>66</v>
      </c>
      <c r="H8" s="73" t="s">
        <v>66</v>
      </c>
      <c r="I8" s="73" t="s">
        <v>66</v>
      </c>
      <c r="J8" s="73" t="s">
        <v>66</v>
      </c>
      <c r="K8" s="73" t="s">
        <v>66</v>
      </c>
      <c r="L8" s="73" t="s">
        <v>66</v>
      </c>
      <c r="M8" s="73" t="s">
        <v>66</v>
      </c>
      <c r="N8" s="73" t="s">
        <v>66</v>
      </c>
      <c r="O8" s="73" t="s">
        <v>66</v>
      </c>
      <c r="P8" s="73" t="s">
        <v>66</v>
      </c>
      <c r="Q8" s="73"/>
      <c r="R8" s="73"/>
      <c r="S8" s="73" t="s">
        <v>66</v>
      </c>
      <c r="T8" s="73" t="s">
        <v>66</v>
      </c>
      <c r="U8" s="73" t="s">
        <v>66</v>
      </c>
      <c r="V8" s="73" t="s">
        <v>22</v>
      </c>
      <c r="W8" s="73" t="s">
        <v>22</v>
      </c>
      <c r="X8" s="73"/>
      <c r="Y8" s="73"/>
      <c r="Z8" s="73" t="s">
        <v>22</v>
      </c>
      <c r="AA8" s="73" t="s">
        <v>22</v>
      </c>
      <c r="AB8" s="73" t="s">
        <v>22</v>
      </c>
      <c r="AC8" s="73" t="s">
        <v>22</v>
      </c>
      <c r="AD8" s="73" t="s">
        <v>22</v>
      </c>
      <c r="AE8" s="73"/>
      <c r="AF8" s="73"/>
      <c r="AG8" s="73" t="s">
        <v>66</v>
      </c>
      <c r="AH8" s="73" t="s">
        <v>66</v>
      </c>
      <c r="AI8" s="78" t="s">
        <v>66</v>
      </c>
      <c r="AJ8" s="92">
        <f t="shared" si="0"/>
        <v>18</v>
      </c>
      <c r="AK8" s="92">
        <f t="shared" si="1"/>
        <v>0</v>
      </c>
      <c r="AL8" s="93">
        <f t="shared" si="2"/>
        <v>7</v>
      </c>
      <c r="AM8" s="94">
        <f t="shared" si="3"/>
        <v>0</v>
      </c>
      <c r="AN8" s="92">
        <f t="shared" si="4"/>
        <v>0</v>
      </c>
      <c r="AO8" s="92">
        <f t="shared" si="5"/>
        <v>144</v>
      </c>
      <c r="AP8" s="95">
        <f t="shared" si="6"/>
        <v>0</v>
      </c>
      <c r="AQ8" s="96">
        <f t="shared" si="7"/>
        <v>0</v>
      </c>
      <c r="AR8" s="97">
        <f t="shared" si="8"/>
        <v>0</v>
      </c>
      <c r="AS8" s="98">
        <f t="shared" si="9"/>
        <v>0</v>
      </c>
      <c r="AT8" s="99">
        <f t="shared" si="10"/>
        <v>0</v>
      </c>
      <c r="AU8" s="100">
        <f t="shared" si="11"/>
        <v>0</v>
      </c>
    </row>
    <row r="9" spans="1:47" x14ac:dyDescent="0.25">
      <c r="A9" s="74">
        <v>4</v>
      </c>
      <c r="B9" s="72" t="s">
        <v>67</v>
      </c>
      <c r="C9" s="72" t="s">
        <v>38</v>
      </c>
      <c r="D9" s="91">
        <v>8</v>
      </c>
      <c r="E9" s="89" t="s">
        <v>66</v>
      </c>
      <c r="F9" s="73" t="s">
        <v>66</v>
      </c>
      <c r="G9" s="73" t="s">
        <v>66</v>
      </c>
      <c r="H9" s="73" t="s">
        <v>66</v>
      </c>
      <c r="I9" s="73" t="s">
        <v>66</v>
      </c>
      <c r="J9" s="73" t="s">
        <v>66</v>
      </c>
      <c r="K9" s="73" t="s">
        <v>66</v>
      </c>
      <c r="L9" s="73" t="s">
        <v>66</v>
      </c>
      <c r="M9" s="73" t="s">
        <v>66</v>
      </c>
      <c r="N9" s="73"/>
      <c r="O9" s="73" t="s">
        <v>66</v>
      </c>
      <c r="P9" s="73" t="s">
        <v>66</v>
      </c>
      <c r="Q9" s="73"/>
      <c r="R9" s="73"/>
      <c r="S9" s="73" t="s">
        <v>66</v>
      </c>
      <c r="T9" s="73" t="s">
        <v>66</v>
      </c>
      <c r="U9" s="73" t="s">
        <v>66</v>
      </c>
      <c r="V9" s="73" t="s">
        <v>66</v>
      </c>
      <c r="W9" s="73" t="s">
        <v>66</v>
      </c>
      <c r="X9" s="73" t="s">
        <v>66</v>
      </c>
      <c r="Y9" s="73" t="s">
        <v>66</v>
      </c>
      <c r="Z9" s="73" t="s">
        <v>66</v>
      </c>
      <c r="AA9" s="73" t="s">
        <v>68</v>
      </c>
      <c r="AB9" s="73" t="s">
        <v>68</v>
      </c>
      <c r="AC9" s="73" t="s">
        <v>66</v>
      </c>
      <c r="AD9" s="73" t="s">
        <v>23</v>
      </c>
      <c r="AE9" s="73"/>
      <c r="AF9" s="73"/>
      <c r="AG9" s="73" t="s">
        <v>66</v>
      </c>
      <c r="AH9" s="73" t="s">
        <v>66</v>
      </c>
      <c r="AI9" s="78" t="s">
        <v>66</v>
      </c>
      <c r="AJ9" s="92">
        <f t="shared" si="0"/>
        <v>25</v>
      </c>
      <c r="AK9" s="92">
        <f t="shared" ref="AK9:AK10" si="12">SUM(E9:AI9)</f>
        <v>0</v>
      </c>
      <c r="AL9" s="93">
        <f t="shared" ref="AL9:AL10" si="13">COUNTIF(E9:AI9,"=оп")</f>
        <v>0</v>
      </c>
      <c r="AM9" s="94">
        <f t="shared" ref="AM9:AM10" si="14">COUNTIF(E9:AI9,"=б")</f>
        <v>0</v>
      </c>
      <c r="AN9" s="92">
        <f t="shared" ref="AN9:AN10" si="15">IF(D9="",0,IF(AK9-AJ9*D9&lt;0,0,AK9-AJ9*D9))</f>
        <v>0</v>
      </c>
      <c r="AO9" s="92">
        <f t="shared" ref="AO9:AO10" si="16">IF(D9="",0,IF(AJ9*D9-AK9&lt;0,0,AJ9*D9-AK9))</f>
        <v>200</v>
      </c>
      <c r="AP9" s="95">
        <f t="shared" ref="AP9:AP10" si="17">COUNTIF(E9:AI9,"=ог")</f>
        <v>1</v>
      </c>
      <c r="AQ9" s="96">
        <f t="shared" ref="AQ9:AQ10" si="18">COUNTIF(E9:AI9,"=пр")</f>
        <v>0</v>
      </c>
      <c r="AR9" s="97">
        <f t="shared" ref="AR9:AR10" si="19">COUNTIF(E9:AI9,"=пг")</f>
        <v>0</v>
      </c>
      <c r="AS9" s="98">
        <f t="shared" ref="AS9:AS10" si="20">COUNTIF(E9:AI9,"=обс")</f>
        <v>0</v>
      </c>
      <c r="AT9" s="99">
        <f t="shared" ref="AT9:AT10" si="21">COUNTIF(E9:AI9,"=у")</f>
        <v>0</v>
      </c>
      <c r="AU9" s="100">
        <f t="shared" ref="AU9:AU10" si="22">COUNTIF(E9:AI9,"=к")</f>
        <v>0</v>
      </c>
    </row>
    <row r="10" spans="1:47" x14ac:dyDescent="0.25">
      <c r="A10" s="74">
        <v>5</v>
      </c>
      <c r="B10" s="72" t="s">
        <v>70</v>
      </c>
      <c r="C10" s="72" t="s">
        <v>72</v>
      </c>
      <c r="D10" s="91">
        <v>8</v>
      </c>
      <c r="E10" s="89" t="s">
        <v>66</v>
      </c>
      <c r="F10" s="73" t="s">
        <v>66</v>
      </c>
      <c r="G10" s="73"/>
      <c r="H10" s="73" t="s">
        <v>66</v>
      </c>
      <c r="I10" s="73"/>
      <c r="J10" s="73"/>
      <c r="K10" s="73"/>
      <c r="L10" s="73"/>
      <c r="M10" s="73" t="s">
        <v>66</v>
      </c>
      <c r="N10" s="73"/>
      <c r="O10" s="73"/>
      <c r="P10" s="73"/>
      <c r="Q10" s="73"/>
      <c r="R10" s="73"/>
      <c r="S10" s="73" t="s">
        <v>66</v>
      </c>
      <c r="T10" s="73" t="s">
        <v>66</v>
      </c>
      <c r="U10" s="73" t="s">
        <v>66</v>
      </c>
      <c r="V10" s="73" t="s">
        <v>66</v>
      </c>
      <c r="W10" s="73" t="s">
        <v>66</v>
      </c>
      <c r="X10" s="73"/>
      <c r="Y10" s="73"/>
      <c r="Z10" s="73"/>
      <c r="AA10" s="73" t="s">
        <v>68</v>
      </c>
      <c r="AB10" s="73"/>
      <c r="AC10" s="73"/>
      <c r="AD10" s="73"/>
      <c r="AE10" s="73"/>
      <c r="AF10" s="73"/>
      <c r="AG10" s="73"/>
      <c r="AH10" s="73" t="s">
        <v>66</v>
      </c>
      <c r="AI10" s="78" t="s">
        <v>66</v>
      </c>
      <c r="AJ10" s="92">
        <f t="shared" si="0"/>
        <v>12</v>
      </c>
      <c r="AK10" s="92">
        <f t="shared" si="12"/>
        <v>0</v>
      </c>
      <c r="AL10" s="93">
        <f t="shared" si="13"/>
        <v>0</v>
      </c>
      <c r="AM10" s="94">
        <f t="shared" si="14"/>
        <v>0</v>
      </c>
      <c r="AN10" s="92">
        <f t="shared" si="15"/>
        <v>0</v>
      </c>
      <c r="AO10" s="92">
        <f t="shared" si="16"/>
        <v>96</v>
      </c>
      <c r="AP10" s="95">
        <f t="shared" si="17"/>
        <v>0</v>
      </c>
      <c r="AQ10" s="96">
        <f t="shared" si="18"/>
        <v>0</v>
      </c>
      <c r="AR10" s="97">
        <f t="shared" si="19"/>
        <v>0</v>
      </c>
      <c r="AS10" s="98">
        <f t="shared" si="20"/>
        <v>0</v>
      </c>
      <c r="AT10" s="99">
        <f t="shared" si="21"/>
        <v>0</v>
      </c>
      <c r="AU10" s="100">
        <f t="shared" si="22"/>
        <v>0</v>
      </c>
    </row>
    <row r="11" spans="1:47" x14ac:dyDescent="0.25">
      <c r="A11" s="74">
        <v>6</v>
      </c>
      <c r="B11" s="72" t="s">
        <v>71</v>
      </c>
      <c r="C11" s="72" t="s">
        <v>73</v>
      </c>
      <c r="D11" s="91">
        <v>8</v>
      </c>
      <c r="E11" s="89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 t="s">
        <v>66</v>
      </c>
      <c r="T11" s="73" t="s">
        <v>66</v>
      </c>
      <c r="U11" s="73" t="s">
        <v>66</v>
      </c>
      <c r="V11" s="73" t="s">
        <v>66</v>
      </c>
      <c r="W11" s="73" t="s">
        <v>66</v>
      </c>
      <c r="X11" s="73"/>
      <c r="Y11" s="73"/>
      <c r="Z11" s="73" t="s">
        <v>66</v>
      </c>
      <c r="AA11" s="73" t="s">
        <v>68</v>
      </c>
      <c r="AB11" s="73" t="s">
        <v>68</v>
      </c>
      <c r="AC11" s="73" t="s">
        <v>66</v>
      </c>
      <c r="AD11" s="73"/>
      <c r="AE11" s="73"/>
      <c r="AF11" s="73"/>
      <c r="AG11" s="73" t="s">
        <v>66</v>
      </c>
      <c r="AH11" s="73" t="s">
        <v>25</v>
      </c>
      <c r="AI11" s="78" t="s">
        <v>25</v>
      </c>
      <c r="AJ11" s="92">
        <f t="shared" si="0"/>
        <v>10</v>
      </c>
      <c r="AK11" s="92">
        <f t="shared" ref="AK11" si="23">SUM(E11:AI11)</f>
        <v>0</v>
      </c>
      <c r="AL11" s="93">
        <f t="shared" ref="AL11" si="24">COUNTIF(E11:AI11,"=оп")</f>
        <v>0</v>
      </c>
      <c r="AM11" s="94">
        <f t="shared" ref="AM11" si="25">COUNTIF(E11:AI11,"=б")</f>
        <v>0</v>
      </c>
      <c r="AN11" s="92">
        <f t="shared" ref="AN11" si="26">IF(D11="",0,IF(AK11-AJ11*D11&lt;0,0,AK11-AJ11*D11))</f>
        <v>0</v>
      </c>
      <c r="AO11" s="92">
        <f t="shared" ref="AO11" si="27">IF(D11="",0,IF(AJ11*D11-AK11&lt;0,0,AJ11*D11-AK11))</f>
        <v>80</v>
      </c>
      <c r="AP11" s="95">
        <f t="shared" ref="AP11" si="28">COUNTIF(E11:AI11,"=ог")</f>
        <v>0</v>
      </c>
      <c r="AQ11" s="96">
        <f t="shared" ref="AQ11" si="29">COUNTIF(E11:AI11,"=пр")</f>
        <v>0</v>
      </c>
      <c r="AR11" s="97">
        <f t="shared" ref="AR11" si="30">COUNTIF(E11:AI11,"=пг")</f>
        <v>0</v>
      </c>
      <c r="AS11" s="98">
        <f t="shared" ref="AS11" si="31">COUNTIF(E11:AI11,"=обс")</f>
        <v>2</v>
      </c>
      <c r="AT11" s="99">
        <f t="shared" ref="AT11" si="32">COUNTIF(E11:AI11,"=у")</f>
        <v>0</v>
      </c>
      <c r="AU11" s="100">
        <f t="shared" ref="AU11" si="33">COUNTIF(E11:AI11,"=к")</f>
        <v>0</v>
      </c>
    </row>
    <row r="12" spans="1:47" x14ac:dyDescent="0.25">
      <c r="A12" s="101"/>
      <c r="B12" s="102"/>
      <c r="X12" s="73"/>
    </row>
    <row r="13" spans="1:47" x14ac:dyDescent="0.25">
      <c r="A13" s="101"/>
      <c r="B13" s="102"/>
      <c r="C13" s="72"/>
    </row>
  </sheetData>
  <mergeCells count="17">
    <mergeCell ref="AR4:AR5"/>
    <mergeCell ref="AS4:AS5"/>
    <mergeCell ref="AT4:AT5"/>
    <mergeCell ref="AU4:AU5"/>
    <mergeCell ref="AP4:AP5"/>
    <mergeCell ref="AQ4:AQ5"/>
    <mergeCell ref="A1:D3"/>
    <mergeCell ref="AL4:AL5"/>
    <mergeCell ref="AM4:AM5"/>
    <mergeCell ref="AN4:AN5"/>
    <mergeCell ref="AO4:AO5"/>
    <mergeCell ref="A4:A5"/>
    <mergeCell ref="B4:B5"/>
    <mergeCell ref="C4:C5"/>
    <mergeCell ref="D4:D5"/>
    <mergeCell ref="AJ4:AJ5"/>
    <mergeCell ref="AK4:AK5"/>
  </mergeCells>
  <conditionalFormatting sqref="E6:S8 V6:AI7 X8:Y8 AE8:AI8">
    <cfRule type="containsText" dxfId="98" priority="117" operator="containsText" text="б">
      <formula>NOT(ISERROR(SEARCH("б",E6)))</formula>
    </cfRule>
    <cfRule type="containsText" dxfId="97" priority="116" operator="containsText" text="оп">
      <formula>NOT(ISERROR(SEARCH("оп",E6)))</formula>
    </cfRule>
    <cfRule type="containsText" dxfId="96" priority="115" operator="containsText" text="в">
      <formula>NOT(ISERROR(SEARCH("в",E6)))</formula>
    </cfRule>
    <cfRule type="containsText" dxfId="95" priority="114" operator="containsText" text="ог">
      <formula>NOT(ISERROR(SEARCH("ог",E6)))</formula>
    </cfRule>
    <cfRule type="containsText" dxfId="94" priority="113" operator="containsText" text="пр">
      <formula>NOT(ISERROR(SEARCH("пр",E6)))</formula>
    </cfRule>
    <cfRule type="containsText" dxfId="93" priority="112" operator="containsText" text="пг">
      <formula>NOT(ISERROR(SEARCH("пг",E6)))</formula>
    </cfRule>
    <cfRule type="containsText" dxfId="92" priority="111" operator="containsText" text="обс">
      <formula>NOT(ISERROR(SEARCH("обс",E6)))</formula>
    </cfRule>
    <cfRule type="containsText" dxfId="91" priority="110" operator="containsText" text="у">
      <formula>NOT(ISERROR(SEARCH("у",E6)))</formula>
    </cfRule>
    <cfRule type="containsText" dxfId="90" priority="109" operator="containsText" text="к">
      <formula>NOT(ISERROR(SEARCH("к",E6)))</formula>
    </cfRule>
  </conditionalFormatting>
  <conditionalFormatting sqref="E9:S9 V9:AI9">
    <cfRule type="containsText" dxfId="89" priority="100" operator="containsText" text="к">
      <formula>NOT(ISERROR(SEARCH("к",E9)))</formula>
    </cfRule>
    <cfRule type="containsText" dxfId="88" priority="101" operator="containsText" text="у">
      <formula>NOT(ISERROR(SEARCH("у",E9)))</formula>
    </cfRule>
    <cfRule type="containsText" dxfId="87" priority="102" operator="containsText" text="обс">
      <formula>NOT(ISERROR(SEARCH("обс",E9)))</formula>
    </cfRule>
    <cfRule type="containsText" dxfId="86" priority="103" operator="containsText" text="пг">
      <formula>NOT(ISERROR(SEARCH("пг",E9)))</formula>
    </cfRule>
    <cfRule type="containsText" dxfId="85" priority="104" operator="containsText" text="пр">
      <formula>NOT(ISERROR(SEARCH("пр",E9)))</formula>
    </cfRule>
    <cfRule type="containsText" dxfId="84" priority="105" operator="containsText" text="ог">
      <formula>NOT(ISERROR(SEARCH("ог",E9)))</formula>
    </cfRule>
    <cfRule type="containsText" dxfId="83" priority="106" operator="containsText" text="в">
      <formula>NOT(ISERROR(SEARCH("в",E9)))</formula>
    </cfRule>
    <cfRule type="containsText" dxfId="82" priority="107" operator="containsText" text="оп">
      <formula>NOT(ISERROR(SEARCH("оп",E9)))</formula>
    </cfRule>
    <cfRule type="containsText" dxfId="81" priority="108" operator="containsText" text="б">
      <formula>NOT(ISERROR(SEARCH("б",E9)))</formula>
    </cfRule>
  </conditionalFormatting>
  <conditionalFormatting sqref="E10:S10 V10:AI10">
    <cfRule type="containsText" dxfId="80" priority="91" operator="containsText" text="к">
      <formula>NOT(ISERROR(SEARCH("к",E10)))</formula>
    </cfRule>
    <cfRule type="containsText" dxfId="79" priority="92" operator="containsText" text="у">
      <formula>NOT(ISERROR(SEARCH("у",E10)))</formula>
    </cfRule>
    <cfRule type="containsText" dxfId="78" priority="93" operator="containsText" text="обс">
      <formula>NOT(ISERROR(SEARCH("обс",E10)))</formula>
    </cfRule>
    <cfRule type="containsText" dxfId="77" priority="94" operator="containsText" text="пг">
      <formula>NOT(ISERROR(SEARCH("пг",E10)))</formula>
    </cfRule>
    <cfRule type="containsText" dxfId="76" priority="95" operator="containsText" text="пр">
      <formula>NOT(ISERROR(SEARCH("пр",E10)))</formula>
    </cfRule>
    <cfRule type="containsText" dxfId="75" priority="96" operator="containsText" text="ог">
      <formula>NOT(ISERROR(SEARCH("ог",E10)))</formula>
    </cfRule>
    <cfRule type="containsText" dxfId="74" priority="97" operator="containsText" text="в">
      <formula>NOT(ISERROR(SEARCH("в",E10)))</formula>
    </cfRule>
    <cfRule type="containsText" dxfId="73" priority="98" operator="containsText" text="оп">
      <formula>NOT(ISERROR(SEARCH("оп",E10)))</formula>
    </cfRule>
    <cfRule type="containsText" dxfId="72" priority="99" operator="containsText" text="б">
      <formula>NOT(ISERROR(SEARCH("б",E10)))</formula>
    </cfRule>
  </conditionalFormatting>
  <conditionalFormatting sqref="T6:U8">
    <cfRule type="containsText" dxfId="71" priority="82" operator="containsText" text="к">
      <formula>NOT(ISERROR(SEARCH("к",T6)))</formula>
    </cfRule>
    <cfRule type="containsText" dxfId="70" priority="83" operator="containsText" text="у">
      <formula>NOT(ISERROR(SEARCH("у",T6)))</formula>
    </cfRule>
    <cfRule type="containsText" dxfId="69" priority="84" operator="containsText" text="обс">
      <formula>NOT(ISERROR(SEARCH("обс",T6)))</formula>
    </cfRule>
    <cfRule type="containsText" dxfId="68" priority="85" operator="containsText" text="пг">
      <formula>NOT(ISERROR(SEARCH("пг",T6)))</formula>
    </cfRule>
    <cfRule type="containsText" dxfId="67" priority="86" operator="containsText" text="пр">
      <formula>NOT(ISERROR(SEARCH("пр",T6)))</formula>
    </cfRule>
    <cfRule type="containsText" dxfId="66" priority="87" operator="containsText" text="ог">
      <formula>NOT(ISERROR(SEARCH("ог",T6)))</formula>
    </cfRule>
    <cfRule type="containsText" dxfId="65" priority="88" operator="containsText" text="в">
      <formula>NOT(ISERROR(SEARCH("в",T6)))</formula>
    </cfRule>
    <cfRule type="containsText" dxfId="64" priority="89" operator="containsText" text="оп">
      <formula>NOT(ISERROR(SEARCH("оп",T6)))</formula>
    </cfRule>
    <cfRule type="containsText" dxfId="63" priority="90" operator="containsText" text="б">
      <formula>NOT(ISERROR(SEARCH("б",T6)))</formula>
    </cfRule>
  </conditionalFormatting>
  <conditionalFormatting sqref="T9:U9">
    <cfRule type="containsText" dxfId="62" priority="73" operator="containsText" text="к">
      <formula>NOT(ISERROR(SEARCH("к",T9)))</formula>
    </cfRule>
    <cfRule type="containsText" dxfId="61" priority="74" operator="containsText" text="у">
      <formula>NOT(ISERROR(SEARCH("у",T9)))</formula>
    </cfRule>
    <cfRule type="containsText" dxfId="60" priority="75" operator="containsText" text="обс">
      <formula>NOT(ISERROR(SEARCH("обс",T9)))</formula>
    </cfRule>
    <cfRule type="containsText" dxfId="59" priority="76" operator="containsText" text="пг">
      <formula>NOT(ISERROR(SEARCH("пг",T9)))</formula>
    </cfRule>
    <cfRule type="containsText" dxfId="58" priority="77" operator="containsText" text="пр">
      <formula>NOT(ISERROR(SEARCH("пр",T9)))</formula>
    </cfRule>
    <cfRule type="containsText" dxfId="57" priority="78" operator="containsText" text="ог">
      <formula>NOT(ISERROR(SEARCH("ог",T9)))</formula>
    </cfRule>
    <cfRule type="containsText" dxfId="56" priority="79" operator="containsText" text="в">
      <formula>NOT(ISERROR(SEARCH("в",T9)))</formula>
    </cfRule>
    <cfRule type="containsText" dxfId="55" priority="80" operator="containsText" text="оп">
      <formula>NOT(ISERROR(SEARCH("оп",T9)))</formula>
    </cfRule>
    <cfRule type="containsText" dxfId="54" priority="81" operator="containsText" text="б">
      <formula>NOT(ISERROR(SEARCH("б",T9)))</formula>
    </cfRule>
  </conditionalFormatting>
  <conditionalFormatting sqref="T10:U10">
    <cfRule type="containsText" dxfId="53" priority="64" operator="containsText" text="к">
      <formula>NOT(ISERROR(SEARCH("к",T10)))</formula>
    </cfRule>
    <cfRule type="containsText" dxfId="52" priority="65" operator="containsText" text="у">
      <formula>NOT(ISERROR(SEARCH("у",T10)))</formula>
    </cfRule>
    <cfRule type="containsText" dxfId="51" priority="66" operator="containsText" text="обс">
      <formula>NOT(ISERROR(SEARCH("обс",T10)))</formula>
    </cfRule>
    <cfRule type="containsText" dxfId="50" priority="67" operator="containsText" text="пг">
      <formula>NOT(ISERROR(SEARCH("пг",T10)))</formula>
    </cfRule>
    <cfRule type="containsText" dxfId="49" priority="68" operator="containsText" text="пр">
      <formula>NOT(ISERROR(SEARCH("пр",T10)))</formula>
    </cfRule>
    <cfRule type="containsText" dxfId="48" priority="69" operator="containsText" text="ог">
      <formula>NOT(ISERROR(SEARCH("ог",T10)))</formula>
    </cfRule>
    <cfRule type="containsText" dxfId="47" priority="70" operator="containsText" text="в">
      <formula>NOT(ISERROR(SEARCH("в",T10)))</formula>
    </cfRule>
    <cfRule type="containsText" dxfId="46" priority="71" operator="containsText" text="оп">
      <formula>NOT(ISERROR(SEARCH("оп",T10)))</formula>
    </cfRule>
    <cfRule type="containsText" dxfId="45" priority="72" operator="containsText" text="б">
      <formula>NOT(ISERROR(SEARCH("б",T10)))</formula>
    </cfRule>
  </conditionalFormatting>
  <conditionalFormatting sqref="V8:W8">
    <cfRule type="containsText" dxfId="44" priority="55" operator="containsText" text="к">
      <formula>NOT(ISERROR(SEARCH("к",V8)))</formula>
    </cfRule>
    <cfRule type="containsText" dxfId="43" priority="56" operator="containsText" text="у">
      <formula>NOT(ISERROR(SEARCH("у",V8)))</formula>
    </cfRule>
    <cfRule type="containsText" dxfId="42" priority="57" operator="containsText" text="обс">
      <formula>NOT(ISERROR(SEARCH("обс",V8)))</formula>
    </cfRule>
    <cfRule type="containsText" dxfId="41" priority="58" operator="containsText" text="пг">
      <formula>NOT(ISERROR(SEARCH("пг",V8)))</formula>
    </cfRule>
    <cfRule type="containsText" dxfId="40" priority="59" operator="containsText" text="пр">
      <formula>NOT(ISERROR(SEARCH("пр",V8)))</formula>
    </cfRule>
    <cfRule type="containsText" dxfId="39" priority="60" operator="containsText" text="ог">
      <formula>NOT(ISERROR(SEARCH("ог",V8)))</formula>
    </cfRule>
    <cfRule type="containsText" dxfId="38" priority="61" operator="containsText" text="в">
      <formula>NOT(ISERROR(SEARCH("в",V8)))</formula>
    </cfRule>
    <cfRule type="containsText" dxfId="37" priority="62" operator="containsText" text="оп">
      <formula>NOT(ISERROR(SEARCH("оп",V8)))</formula>
    </cfRule>
    <cfRule type="containsText" dxfId="36" priority="63" operator="containsText" text="б">
      <formula>NOT(ISERROR(SEARCH("б",V8)))</formula>
    </cfRule>
  </conditionalFormatting>
  <conditionalFormatting sqref="Z8:AD8">
    <cfRule type="containsText" dxfId="35" priority="46" operator="containsText" text="к">
      <formula>NOT(ISERROR(SEARCH("к",Z8)))</formula>
    </cfRule>
    <cfRule type="containsText" dxfId="34" priority="47" operator="containsText" text="у">
      <formula>NOT(ISERROR(SEARCH("у",Z8)))</formula>
    </cfRule>
    <cfRule type="containsText" dxfId="33" priority="48" operator="containsText" text="обс">
      <formula>NOT(ISERROR(SEARCH("обс",Z8)))</formula>
    </cfRule>
    <cfRule type="containsText" dxfId="32" priority="49" operator="containsText" text="пг">
      <formula>NOT(ISERROR(SEARCH("пг",Z8)))</formula>
    </cfRule>
    <cfRule type="containsText" dxfId="31" priority="50" operator="containsText" text="пр">
      <formula>NOT(ISERROR(SEARCH("пр",Z8)))</formula>
    </cfRule>
    <cfRule type="containsText" dxfId="30" priority="51" operator="containsText" text="ог">
      <formula>NOT(ISERROR(SEARCH("ог",Z8)))</formula>
    </cfRule>
    <cfRule type="containsText" dxfId="29" priority="52" operator="containsText" text="в">
      <formula>NOT(ISERROR(SEARCH("в",Z8)))</formula>
    </cfRule>
    <cfRule type="containsText" dxfId="28" priority="53" operator="containsText" text="оп">
      <formula>NOT(ISERROR(SEARCH("оп",Z8)))</formula>
    </cfRule>
    <cfRule type="containsText" dxfId="27" priority="54" operator="containsText" text="б">
      <formula>NOT(ISERROR(SEARCH("б",Z8)))</formula>
    </cfRule>
  </conditionalFormatting>
  <conditionalFormatting sqref="E11:S11 V11:AI11">
    <cfRule type="containsText" dxfId="26" priority="19" operator="containsText" text="к">
      <formula>NOT(ISERROR(SEARCH("к",E11)))</formula>
    </cfRule>
    <cfRule type="containsText" dxfId="25" priority="20" operator="containsText" text="у">
      <formula>NOT(ISERROR(SEARCH("у",E11)))</formula>
    </cfRule>
    <cfRule type="containsText" dxfId="24" priority="21" operator="containsText" text="обс">
      <formula>NOT(ISERROR(SEARCH("обс",E11)))</formula>
    </cfRule>
    <cfRule type="containsText" dxfId="23" priority="22" operator="containsText" text="пг">
      <formula>NOT(ISERROR(SEARCH("пг",E11)))</formula>
    </cfRule>
    <cfRule type="containsText" dxfId="22" priority="23" operator="containsText" text="пр">
      <formula>NOT(ISERROR(SEARCH("пр",E11)))</formula>
    </cfRule>
    <cfRule type="containsText" dxfId="21" priority="24" operator="containsText" text="ог">
      <formula>NOT(ISERROR(SEARCH("ог",E11)))</formula>
    </cfRule>
    <cfRule type="containsText" dxfId="20" priority="25" operator="containsText" text="в">
      <formula>NOT(ISERROR(SEARCH("в",E11)))</formula>
    </cfRule>
    <cfRule type="containsText" dxfId="19" priority="26" operator="containsText" text="оп">
      <formula>NOT(ISERROR(SEARCH("оп",E11)))</formula>
    </cfRule>
    <cfRule type="containsText" dxfId="18" priority="27" operator="containsText" text="б">
      <formula>NOT(ISERROR(SEARCH("б",E11)))</formula>
    </cfRule>
  </conditionalFormatting>
  <conditionalFormatting sqref="T11:U11">
    <cfRule type="containsText" dxfId="17" priority="10" operator="containsText" text="к">
      <formula>NOT(ISERROR(SEARCH("к",T11)))</formula>
    </cfRule>
    <cfRule type="containsText" dxfId="16" priority="11" operator="containsText" text="у">
      <formula>NOT(ISERROR(SEARCH("у",T11)))</formula>
    </cfRule>
    <cfRule type="containsText" dxfId="15" priority="12" operator="containsText" text="обс">
      <formula>NOT(ISERROR(SEARCH("обс",T11)))</formula>
    </cfRule>
    <cfRule type="containsText" dxfId="14" priority="13" operator="containsText" text="пг">
      <formula>NOT(ISERROR(SEARCH("пг",T11)))</formula>
    </cfRule>
    <cfRule type="containsText" dxfId="13" priority="14" operator="containsText" text="пр">
      <formula>NOT(ISERROR(SEARCH("пр",T11)))</formula>
    </cfRule>
    <cfRule type="containsText" dxfId="12" priority="15" operator="containsText" text="ог">
      <formula>NOT(ISERROR(SEARCH("ог",T11)))</formula>
    </cfRule>
    <cfRule type="containsText" dxfId="11" priority="16" operator="containsText" text="в">
      <formula>NOT(ISERROR(SEARCH("в",T11)))</formula>
    </cfRule>
    <cfRule type="containsText" dxfId="10" priority="17" operator="containsText" text="оп">
      <formula>NOT(ISERROR(SEARCH("оп",T11)))</formula>
    </cfRule>
    <cfRule type="containsText" dxfId="9" priority="18" operator="containsText" text="б">
      <formula>NOT(ISERROR(SEARCH("б",T11)))</formula>
    </cfRule>
  </conditionalFormatting>
  <conditionalFormatting sqref="X12">
    <cfRule type="containsText" dxfId="8" priority="1" operator="containsText" text="к">
      <formula>NOT(ISERROR(SEARCH("к",X12)))</formula>
    </cfRule>
    <cfRule type="containsText" dxfId="7" priority="2" operator="containsText" text="у">
      <formula>NOT(ISERROR(SEARCH("у",X12)))</formula>
    </cfRule>
    <cfRule type="containsText" dxfId="6" priority="3" operator="containsText" text="обс">
      <formula>NOT(ISERROR(SEARCH("обс",X12)))</formula>
    </cfRule>
    <cfRule type="containsText" dxfId="5" priority="4" operator="containsText" text="пг">
      <formula>NOT(ISERROR(SEARCH("пг",X12)))</formula>
    </cfRule>
    <cfRule type="containsText" dxfId="4" priority="5" operator="containsText" text="пр">
      <formula>NOT(ISERROR(SEARCH("пр",X12)))</formula>
    </cfRule>
    <cfRule type="containsText" dxfId="3" priority="6" operator="containsText" text="ог">
      <formula>NOT(ISERROR(SEARCH("ог",X12)))</formula>
    </cfRule>
    <cfRule type="containsText" dxfId="2" priority="7" operator="containsText" text="в">
      <formula>NOT(ISERROR(SEARCH("в",X12)))</formula>
    </cfRule>
    <cfRule type="containsText" dxfId="1" priority="8" operator="containsText" text="оп">
      <formula>NOT(ISERROR(SEARCH("оп",X12)))</formula>
    </cfRule>
    <cfRule type="containsText" dxfId="0" priority="9" operator="containsText" text="б">
      <formula>NOT(ISERROR(SEARCH("б",X12)))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Настройки</vt:lpstr>
      <vt:lpstr>июнь 2019</vt:lpstr>
      <vt:lpstr>июль 2019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2019-08-02T16:27:33Z</dcterms:modified>
</cp:coreProperties>
</file>