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\\DMITRIY\Users\Public\Делопроизводство\Табель учета рабочего времени\"/>
    </mc:Choice>
  </mc:AlternateContent>
  <bookViews>
    <workbookView xWindow="0" yWindow="0" windowWidth="23040" windowHeight="9210" tabRatio="517" activeTab="3"/>
  </bookViews>
  <sheets>
    <sheet name="Настройки" sheetId="1" r:id="rId1"/>
    <sheet name="сентябрь 2018" sheetId="2" r:id="rId2"/>
    <sheet name="октябрь 2018" sheetId="3" r:id="rId3"/>
    <sheet name="ноябрь 2018" sheetId="5" r:id="rId4"/>
  </sheets>
  <functionGroups builtInGroupCount="18"/>
  <definedNames>
    <definedName name="calc_columns" localSheetId="0">Настройки!$E$4</definedName>
    <definedName name="cl_komandirovka" localSheetId="0">Настройки!$F$12</definedName>
    <definedName name="cl_nedorabotka" localSheetId="0">Настройки!$F$6</definedName>
    <definedName name="cl_otgul" localSheetId="0">Настройки!$F$7</definedName>
    <definedName name="cl_otpusk_bez" localSheetId="0">Настройки!$F$10</definedName>
    <definedName name="cl_pererabotka" localSheetId="0">Настройки!$F$5</definedName>
    <definedName name="cl_prazdnik" localSheetId="0">Настройки!$F$8</definedName>
    <definedName name="cl_progul" localSheetId="0">Настройки!$F$9</definedName>
    <definedName name="cl_uchebniy_otpusk" localSheetId="0">Настройки!$F$11</definedName>
  </definedNames>
  <calcPr calcId="162913"/>
</workbook>
</file>

<file path=xl/calcChain.xml><?xml version="1.0" encoding="utf-8"?>
<calcChain xmlns="http://schemas.openxmlformats.org/spreadsheetml/2006/main">
  <c r="AI6" i="5" l="1"/>
  <c r="AI8" i="5"/>
  <c r="AI7" i="5"/>
  <c r="AS6" i="5"/>
  <c r="AS7" i="5"/>
  <c r="AS8" i="5"/>
  <c r="AR6" i="5"/>
  <c r="AR7" i="5"/>
  <c r="AR8" i="5"/>
  <c r="AQ6" i="5"/>
  <c r="AQ7" i="5"/>
  <c r="AQ8" i="5"/>
  <c r="AP6" i="5"/>
  <c r="AP7" i="5"/>
  <c r="AP8" i="5"/>
  <c r="AO6" i="5"/>
  <c r="AO7" i="5"/>
  <c r="AO8" i="5"/>
  <c r="AN6" i="5"/>
  <c r="AN7" i="5"/>
  <c r="AN8" i="5"/>
  <c r="AL6" i="5"/>
  <c r="AL7" i="5"/>
  <c r="AL8" i="5"/>
  <c r="AK6" i="5"/>
  <c r="AK7" i="5"/>
  <c r="AK8" i="5"/>
  <c r="AJ6" i="5"/>
  <c r="AJ7" i="5"/>
  <c r="AJ8" i="5"/>
  <c r="AB3" i="5"/>
  <c r="R3" i="5"/>
  <c r="F3" i="5"/>
  <c r="AB2" i="5"/>
  <c r="R2" i="5"/>
  <c r="F2" i="5"/>
  <c r="AB1" i="5"/>
  <c r="R1" i="5"/>
  <c r="F1" i="5"/>
  <c r="AM8" i="5" l="1"/>
  <c r="AM6" i="5"/>
  <c r="AM7" i="5"/>
  <c r="AJ8" i="3"/>
  <c r="AJ7" i="3"/>
  <c r="AJ6" i="3"/>
  <c r="AT6" i="3"/>
  <c r="AT7" i="3"/>
  <c r="AT8" i="3"/>
  <c r="AS6" i="3"/>
  <c r="AS7" i="3"/>
  <c r="AS8" i="3"/>
  <c r="AR6" i="3"/>
  <c r="AR7" i="3"/>
  <c r="AR8" i="3"/>
  <c r="AQ6" i="3"/>
  <c r="AQ7" i="3"/>
  <c r="AQ8" i="3"/>
  <c r="AP6" i="3"/>
  <c r="AP7" i="3"/>
  <c r="AP8" i="3"/>
  <c r="AO6" i="3"/>
  <c r="AO7" i="3"/>
  <c r="AO8" i="3"/>
  <c r="AM6" i="3"/>
  <c r="AM7" i="3"/>
  <c r="AM8" i="3"/>
  <c r="AL6" i="3"/>
  <c r="AL7" i="3"/>
  <c r="AL8" i="3"/>
  <c r="AK6" i="3"/>
  <c r="AK7" i="3"/>
  <c r="AK8" i="3"/>
  <c r="AB3" i="3"/>
  <c r="R3" i="3"/>
  <c r="F3" i="3"/>
  <c r="AB2" i="3"/>
  <c r="R2" i="3"/>
  <c r="F2" i="3"/>
  <c r="AB1" i="3"/>
  <c r="R1" i="3"/>
  <c r="F1" i="3"/>
  <c r="AN8" i="3" l="1"/>
  <c r="AN7" i="3"/>
  <c r="AN6" i="3"/>
  <c r="AI8" i="2"/>
  <c r="AI7" i="2"/>
  <c r="AI6" i="2"/>
  <c r="F1" i="2"/>
  <c r="F2" i="2" l="1"/>
  <c r="AS6" i="2"/>
  <c r="AS7" i="2"/>
  <c r="AS8" i="2"/>
  <c r="AR6" i="2"/>
  <c r="AR7" i="2"/>
  <c r="AR8" i="2"/>
  <c r="AQ6" i="2"/>
  <c r="AQ7" i="2"/>
  <c r="AQ8" i="2"/>
  <c r="AP6" i="2"/>
  <c r="AP7" i="2"/>
  <c r="AP8" i="2"/>
  <c r="AO6" i="2"/>
  <c r="AO7" i="2"/>
  <c r="AO8" i="2"/>
  <c r="AN6" i="2"/>
  <c r="AN7" i="2"/>
  <c r="AN8" i="2"/>
  <c r="AL6" i="2"/>
  <c r="AL7" i="2"/>
  <c r="AL8" i="2"/>
  <c r="AK6" i="2"/>
  <c r="AK7" i="2"/>
  <c r="AK8" i="2"/>
  <c r="AJ6" i="2"/>
  <c r="AJ7" i="2"/>
  <c r="AJ8" i="2"/>
  <c r="AB3" i="2"/>
  <c r="R3" i="2"/>
  <c r="F3" i="2"/>
  <c r="AB2" i="2"/>
  <c r="R2" i="2"/>
  <c r="AB1" i="2"/>
  <c r="R1" i="2"/>
  <c r="AM6" i="2" l="1"/>
  <c r="AM8" i="2"/>
  <c r="AM7" i="2"/>
  <c r="AI4" i="1"/>
  <c r="AI3" i="1"/>
  <c r="Y4" i="1"/>
  <c r="M4" i="1"/>
  <c r="Y3" i="1"/>
  <c r="Y2" i="1"/>
  <c r="M3" i="1"/>
  <c r="M2" i="1" l="1"/>
  <c r="AI2" i="1"/>
</calcChain>
</file>

<file path=xl/sharedStrings.xml><?xml version="1.0" encoding="utf-8"?>
<sst xmlns="http://schemas.openxmlformats.org/spreadsheetml/2006/main" count="428" uniqueCount="70">
  <si>
    <t>б</t>
  </si>
  <si>
    <t>май</t>
  </si>
  <si>
    <t>январь</t>
  </si>
  <si>
    <t>февраль</t>
  </si>
  <si>
    <t>март</t>
  </si>
  <si>
    <t>апрель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</si>
  <si>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</si>
  <si>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</si>
  <si>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</si>
  <si>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</si>
  <si>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</si>
  <si>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</si>
  <si>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</si>
  <si>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ФИО сотрудника</t>
  </si>
  <si>
    <t>Должность</t>
  </si>
  <si>
    <t>Настройки</t>
  </si>
  <si>
    <t>Год</t>
  </si>
  <si>
    <t>Месяц</t>
  </si>
  <si>
    <t>№</t>
  </si>
  <si>
    <t>Норма раб. дня  (часов)</t>
  </si>
  <si>
    <t>пр</t>
  </si>
  <si>
    <t>пг</t>
  </si>
  <si>
    <t>оп</t>
  </si>
  <si>
    <t>ог</t>
  </si>
  <si>
    <t>к</t>
  </si>
  <si>
    <t>обс</t>
  </si>
  <si>
    <t>у</t>
  </si>
  <si>
    <t>Расчетные столбцы:</t>
  </si>
  <si>
    <t>Переработка</t>
  </si>
  <si>
    <t>Недоработка</t>
  </si>
  <si>
    <t>Дней командировки</t>
  </si>
  <si>
    <t>Прогулы</t>
  </si>
  <si>
    <t>Отгулы</t>
  </si>
  <si>
    <t>Праздничные дни</t>
  </si>
  <si>
    <t>Отпуск без содержания</t>
  </si>
  <si>
    <t>Учебный отпуск</t>
  </si>
  <si>
    <t>Да</t>
  </si>
  <si>
    <t>Тех. Директор</t>
  </si>
  <si>
    <t>Архитектор</t>
  </si>
  <si>
    <t>Лёнина Анастасия</t>
  </si>
  <si>
    <t>Прудников Дмитрий Валерьевич</t>
  </si>
  <si>
    <t>Литвинов Виталий Юрьевич</t>
  </si>
  <si>
    <t>Нет</t>
  </si>
  <si>
    <t>сентябрь 2018</t>
  </si>
  <si>
    <t>сотрудник</t>
  </si>
  <si>
    <t>должность</t>
  </si>
  <si>
    <t>раб. день (ч.)</t>
  </si>
  <si>
    <t>Сб</t>
  </si>
  <si>
    <t>Вс</t>
  </si>
  <si>
    <t>Пн</t>
  </si>
  <si>
    <t>Вт</t>
  </si>
  <si>
    <t>Ср</t>
  </si>
  <si>
    <t>Чт</t>
  </si>
  <si>
    <t>Пт</t>
  </si>
  <si>
    <t>рабочих дней</t>
  </si>
  <si>
    <t>рабочих часов</t>
  </si>
  <si>
    <t>дней отпуска</t>
  </si>
  <si>
    <t>дней больнич</t>
  </si>
  <si>
    <t>перераб. часов</t>
  </si>
  <si>
    <t>отгулов</t>
  </si>
  <si>
    <t>праздн. дней</t>
  </si>
  <si>
    <t>прогулов дней</t>
  </si>
  <si>
    <t>отп. без содержан</t>
  </si>
  <si>
    <t>учебного отпуска</t>
  </si>
  <si>
    <t>дней командировки</t>
  </si>
  <si>
    <t>в</t>
  </si>
  <si>
    <t>Элина</t>
  </si>
  <si>
    <t>октябрь 2018</t>
  </si>
  <si>
    <t xml:space="preserve">Лёнина Анастасия </t>
  </si>
  <si>
    <t>ноябрь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</si>
</sst>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b/>
      <sz val="11"/>
      <color theme="1"/>
      <name val="ISOCPEUR"/>
      <family val="2"/>
      <charset val="204"/>
    </font>
    <font>
      <sz val="11"/>
      <color theme="1"/>
      <name val="ISOCPEUR"/>
      <family val="2"/>
      <charset val="204"/>
    </font>
  </fonts>
  <fills count="1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79995117038483843"/>
        <bgColor indexed="64"/>
      </patternFill>
    </fill>
    <fill>
      <patternFill patternType="solid">
        <fgColor rgb="FFFABF8F"/>
        <bgColor indexed="64"/>
      </patternFill>
    </fill>
    <fill>
      <patternFill patternType="solid">
        <fgColor rgb="FFD9D9D9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indexed="64"/>
      </top>
      <bottom style="thin">
        <color indexed="64"/>
      </bottom>
      <diagonal/>
    </border>
    <border>
      <left/>
      <right style="hair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indexed="64"/>
      </bottom>
      <diagonal/>
    </border>
    <border>
      <left/>
      <right style="hair">
        <color auto="1"/>
      </right>
      <top style="hair">
        <color indexed="64"/>
      </top>
      <bottom/>
      <diagonal/>
    </border>
    <border>
      <left/>
      <right style="hair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hair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6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2" borderId="6" xfId="0" applyFill="1" applyBorder="1" applyAlignment="1">
      <alignment horizontal="right"/>
    </xf>
    <xf numFmtId="0" fontId="1" fillId="4" borderId="4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0" fillId="0" borderId="0" xfId="0" applyFill="1"/>
    <xf numFmtId="0" fontId="1" fillId="6" borderId="4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1" fillId="8" borderId="4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0" fontId="1" fillId="10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right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7" borderId="4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3" fillId="5" borderId="4" xfId="0" applyFont="1" applyFill="1" applyBorder="1" applyAlignment="1" applyProtection="1">
      <alignment horizontal="center" vertical="center"/>
      <protection locked="0"/>
    </xf>
    <xf numFmtId="0" fontId="3" fillId="9" borderId="4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 applyProtection="1">
      <alignment horizontal="center" vertical="center"/>
      <protection locked="0"/>
    </xf>
    <xf numFmtId="0" fontId="3" fillId="8" borderId="7" xfId="0" applyFont="1" applyFill="1" applyBorder="1" applyAlignment="1" applyProtection="1">
      <alignment horizontal="center" vertical="center"/>
      <protection locked="0"/>
    </xf>
    <xf numFmtId="0" fontId="3" fillId="10" borderId="7" xfId="0" applyFont="1" applyFill="1" applyBorder="1" applyAlignment="1" applyProtection="1">
      <alignment horizontal="center" vertical="center"/>
      <protection locked="0"/>
    </xf>
    <xf numFmtId="0" fontId="3" fillId="11" borderId="23" xfId="0" applyFont="1" applyFill="1" applyBorder="1" applyAlignment="1" applyProtection="1">
      <alignment horizontal="center" vertical="center"/>
      <protection locked="0"/>
    </xf>
    <xf numFmtId="0" fontId="3" fillId="11" borderId="13" xfId="0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 applyProtection="1">
      <alignment horizontal="center" vertical="center"/>
      <protection locked="0"/>
    </xf>
    <xf numFmtId="0" fontId="3" fillId="11" borderId="17" xfId="0" applyFont="1" applyFill="1" applyBorder="1" applyAlignment="1" applyProtection="1">
      <alignment horizontal="center" vertical="center"/>
      <protection locked="0"/>
    </xf>
    <xf numFmtId="0" fontId="3" fillId="11" borderId="21" xfId="0" applyFont="1" applyFill="1" applyBorder="1" applyAlignment="1" applyProtection="1">
      <alignment horizontal="center" vertical="center"/>
      <protection locked="0"/>
    </xf>
    <xf numFmtId="0" fontId="3" fillId="0" borderId="21" xfId="0" applyFont="1" applyBorder="1" applyAlignment="1" applyProtection="1">
      <alignment horizontal="center" vertical="center"/>
      <protection locked="0"/>
    </xf>
    <xf numFmtId="0" fontId="3" fillId="11" borderId="22" xfId="0" applyFont="1" applyFill="1" applyBorder="1" applyAlignment="1" applyProtection="1">
      <alignment horizontal="center" vertical="center"/>
      <protection locked="0"/>
    </xf>
    <xf numFmtId="0" fontId="3" fillId="12" borderId="27" xfId="0" applyFont="1" applyFill="1" applyBorder="1" applyAlignment="1" applyProtection="1">
      <alignment horizontal="center" vertical="center"/>
      <protection locked="0"/>
    </xf>
    <xf numFmtId="0" fontId="3" fillId="13" borderId="27" xfId="0" applyFont="1" applyFill="1" applyBorder="1" applyAlignment="1" applyProtection="1">
      <alignment horizontal="center" vertical="center"/>
      <protection locked="0"/>
    </xf>
    <xf numFmtId="0" fontId="3" fillId="2" borderId="27" xfId="0" applyFont="1" applyFill="1" applyBorder="1" applyAlignment="1" applyProtection="1">
      <alignment horizontal="center" vertical="center"/>
      <protection locked="0"/>
    </xf>
    <xf numFmtId="0" fontId="3" fillId="14" borderId="27" xfId="0" applyFont="1" applyFill="1" applyBorder="1" applyAlignment="1" applyProtection="1">
      <alignment horizontal="center" vertical="center"/>
      <protection locked="0"/>
    </xf>
    <xf numFmtId="0" fontId="3" fillId="5" borderId="27" xfId="0" applyFont="1" applyFill="1" applyBorder="1" applyAlignment="1" applyProtection="1">
      <alignment horizontal="center" vertical="center"/>
      <protection locked="0"/>
    </xf>
    <xf numFmtId="0" fontId="3" fillId="15" borderId="27" xfId="0" applyFont="1" applyFill="1" applyBorder="1" applyAlignment="1" applyProtection="1">
      <alignment horizontal="center" vertical="center"/>
      <protection locked="0"/>
    </xf>
    <xf numFmtId="0" fontId="3" fillId="8" borderId="27" xfId="0" applyFont="1" applyFill="1" applyBorder="1" applyAlignment="1" applyProtection="1">
      <alignment horizontal="center" vertical="center"/>
      <protection locked="0"/>
    </xf>
    <xf numFmtId="0" fontId="3" fillId="4" borderId="27" xfId="0" applyFont="1" applyFill="1" applyBorder="1" applyAlignment="1" applyProtection="1">
      <alignment horizontal="center" vertical="center"/>
      <protection locked="0"/>
    </xf>
    <xf numFmtId="0" fontId="3" fillId="10" borderId="31" xfId="0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 applyProtection="1">
      <alignment horizontal="center" vertical="center"/>
      <protection locked="0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 applyProtection="1">
      <alignment horizontal="center" vertical="center"/>
      <protection locked="0"/>
    </xf>
    <xf numFmtId="0" fontId="3" fillId="12" borderId="28" xfId="0" applyFont="1" applyFill="1" applyBorder="1" applyAlignment="1" applyProtection="1">
      <alignment horizontal="center" vertical="center"/>
      <protection locked="0"/>
    </xf>
    <xf numFmtId="0" fontId="3" fillId="13" borderId="28" xfId="0" applyFont="1" applyFill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 applyProtection="1">
      <alignment horizontal="center" vertical="center"/>
      <protection locked="0"/>
    </xf>
    <xf numFmtId="0" fontId="3" fillId="14" borderId="28" xfId="0" applyFont="1" applyFill="1" applyBorder="1" applyAlignment="1" applyProtection="1">
      <alignment horizontal="center" vertical="center"/>
      <protection locked="0"/>
    </xf>
    <xf numFmtId="0" fontId="3" fillId="5" borderId="28" xfId="0" applyFont="1" applyFill="1" applyBorder="1" applyAlignment="1" applyProtection="1">
      <alignment horizontal="center" vertical="center"/>
      <protection locked="0"/>
    </xf>
    <xf numFmtId="0" fontId="3" fillId="15" borderId="28" xfId="0" applyFont="1" applyFill="1" applyBorder="1" applyAlignment="1" applyProtection="1">
      <alignment horizontal="center" vertical="center"/>
      <protection locked="0"/>
    </xf>
    <xf numFmtId="0" fontId="3" fillId="8" borderId="28" xfId="0" applyFont="1" applyFill="1" applyBorder="1" applyAlignment="1" applyProtection="1">
      <alignment horizontal="center" vertical="center"/>
      <protection locked="0"/>
    </xf>
    <xf numFmtId="0" fontId="3" fillId="4" borderId="28" xfId="0" applyFont="1" applyFill="1" applyBorder="1" applyAlignment="1" applyProtection="1">
      <alignment horizontal="center" vertical="center"/>
      <protection locked="0"/>
    </xf>
    <xf numFmtId="0" fontId="3" fillId="10" borderId="32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25" xfId="0" applyFont="1" applyBorder="1" applyAlignment="1" applyProtection="1">
      <alignment horizontal="center" vertical="center"/>
    </xf>
    <xf numFmtId="0" fontId="3" fillId="0" borderId="15" xfId="0" applyFont="1" applyBorder="1" applyAlignment="1" applyProtection="1">
      <alignment horizontal="center" vertical="center"/>
    </xf>
    <xf numFmtId="0" fontId="3" fillId="11" borderId="24" xfId="0" applyFont="1" applyFill="1" applyBorder="1" applyAlignment="1" applyProtection="1">
      <alignment horizontal="center" vertical="center"/>
    </xf>
    <xf numFmtId="0" fontId="3" fillId="11" borderId="21" xfId="0" applyFont="1" applyFill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4" fillId="0" borderId="11" xfId="0" applyFont="1" applyBorder="1" applyAlignment="1" applyProtection="1">
      <alignment horizontal="center" vertical="center"/>
    </xf>
    <xf numFmtId="0" fontId="4" fillId="0" borderId="10" xfId="0" applyFont="1" applyBorder="1" applyAlignment="1" applyProtection="1">
      <alignment horizontal="center" vertical="center"/>
    </xf>
    <xf numFmtId="0" fontId="4" fillId="0" borderId="18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 vertical="center"/>
    </xf>
    <xf numFmtId="0" fontId="4" fillId="0" borderId="15" xfId="0" applyFont="1" applyBorder="1" applyAlignment="1" applyProtection="1">
      <alignment horizontal="center" vertical="center"/>
    </xf>
    <xf numFmtId="0" fontId="4" fillId="0" borderId="19" xfId="0" applyFont="1" applyBorder="1" applyAlignment="1" applyProtection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/>
    </xf>
    <xf numFmtId="0" fontId="1" fillId="10" borderId="7" xfId="0" applyFont="1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11" borderId="40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/>
    </xf>
    <xf numFmtId="0" fontId="1" fillId="11" borderId="48" xfId="0" applyFont="1" applyFill="1" applyBorder="1" applyAlignment="1">
      <alignment horizontal="center" vertical="center"/>
    </xf>
    <xf numFmtId="0" fontId="1" fillId="0" borderId="4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12" borderId="57" xfId="0" applyFont="1" applyFill="1" applyBorder="1" applyAlignment="1">
      <alignment horizontal="center" vertical="center"/>
    </xf>
    <xf numFmtId="0" fontId="1" fillId="12" borderId="58" xfId="0" applyFont="1" applyFill="1" applyBorder="1" applyAlignment="1">
      <alignment horizontal="center" vertical="center"/>
    </xf>
    <xf numFmtId="0" fontId="1" fillId="13" borderId="57" xfId="0" applyFont="1" applyFill="1" applyBorder="1" applyAlignment="1">
      <alignment horizontal="center" vertical="center"/>
    </xf>
    <xf numFmtId="0" fontId="1" fillId="13" borderId="58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58" xfId="0" applyFont="1" applyFill="1" applyBorder="1" applyAlignment="1">
      <alignment horizontal="center" vertical="center"/>
    </xf>
    <xf numFmtId="0" fontId="1" fillId="14" borderId="57" xfId="0" applyFont="1" applyFill="1" applyBorder="1" applyAlignment="1">
      <alignment horizontal="center" vertical="center"/>
    </xf>
    <xf numFmtId="0" fontId="1" fillId="14" borderId="58" xfId="0" applyFont="1" applyFill="1" applyBorder="1" applyAlignment="1">
      <alignment horizontal="center" vertical="center"/>
    </xf>
    <xf numFmtId="0" fontId="1" fillId="5" borderId="57" xfId="0" applyFont="1" applyFill="1" applyBorder="1" applyAlignment="1">
      <alignment horizontal="center" vertical="center"/>
    </xf>
    <xf numFmtId="0" fontId="1" fillId="5" borderId="58" xfId="0" applyFont="1" applyFill="1" applyBorder="1" applyAlignment="1">
      <alignment horizontal="center" vertical="center"/>
    </xf>
    <xf numFmtId="0" fontId="1" fillId="15" borderId="57" xfId="0" applyFont="1" applyFill="1" applyBorder="1" applyAlignment="1">
      <alignment horizontal="center" vertical="center"/>
    </xf>
    <xf numFmtId="0" fontId="1" fillId="15" borderId="58" xfId="0" applyFont="1" applyFill="1" applyBorder="1" applyAlignment="1">
      <alignment horizontal="center" vertical="center"/>
    </xf>
    <xf numFmtId="0" fontId="1" fillId="8" borderId="57" xfId="0" applyFont="1" applyFill="1" applyBorder="1" applyAlignment="1">
      <alignment horizontal="center" vertical="center"/>
    </xf>
    <xf numFmtId="0" fontId="1" fillId="8" borderId="58" xfId="0" applyFont="1" applyFill="1" applyBorder="1" applyAlignment="1">
      <alignment horizontal="center" vertical="center"/>
    </xf>
    <xf numFmtId="0" fontId="1" fillId="4" borderId="57" xfId="0" applyFont="1" applyFill="1" applyBorder="1" applyAlignment="1">
      <alignment horizontal="center" vertical="center"/>
    </xf>
    <xf numFmtId="0" fontId="1" fillId="4" borderId="58" xfId="0" applyFont="1" applyFill="1" applyBorder="1" applyAlignment="1">
      <alignment horizontal="center" vertical="center"/>
    </xf>
    <xf numFmtId="0" fontId="1" fillId="10" borderId="61" xfId="0" applyFont="1" applyFill="1" applyBorder="1" applyAlignment="1">
      <alignment horizontal="center" vertical="center"/>
    </xf>
    <xf numFmtId="0" fontId="1" fillId="10" borderId="62" xfId="0" applyFont="1" applyFill="1" applyBorder="1" applyAlignment="1">
      <alignment horizontal="center" vertical="center"/>
    </xf>
    <xf numFmtId="0" fontId="1" fillId="0" borderId="54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1" fillId="0" borderId="55" xfId="0" applyFont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51" xfId="0" applyFont="1" applyBorder="1" applyAlignment="1" applyProtection="1">
      <alignment horizontal="center" vertical="center"/>
      <protection locked="0"/>
    </xf>
    <xf numFmtId="0" fontId="1" fillId="0" borderId="37" xfId="0" applyFont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1" fillId="0" borderId="53" xfId="0" applyFont="1" applyBorder="1" applyAlignment="1" applyProtection="1">
      <alignment horizontal="center" vertical="center"/>
    </xf>
    <xf numFmtId="0" fontId="1" fillId="0" borderId="48" xfId="0" applyFont="1" applyBorder="1" applyAlignment="1" applyProtection="1">
      <alignment horizontal="center" vertical="center"/>
    </xf>
    <xf numFmtId="0" fontId="1" fillId="11" borderId="48" xfId="0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1" fillId="0" borderId="70" xfId="0" applyFont="1" applyBorder="1" applyAlignment="1">
      <alignment horizontal="center" vertical="center"/>
    </xf>
    <xf numFmtId="0" fontId="1" fillId="11" borderId="70" xfId="0" applyFont="1" applyFill="1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1" fillId="0" borderId="74" xfId="0" applyFont="1" applyBorder="1" applyAlignment="1">
      <alignment horizontal="center" vertical="center"/>
    </xf>
    <xf numFmtId="0" fontId="1" fillId="0" borderId="78" xfId="0" applyFont="1" applyBorder="1" applyAlignment="1">
      <alignment horizontal="center" vertical="center"/>
    </xf>
    <xf numFmtId="0" fontId="1" fillId="11" borderId="78" xfId="0" applyFont="1" applyFill="1" applyBorder="1" applyAlignment="1">
      <alignment horizontal="center" vertical="center"/>
    </xf>
    <xf numFmtId="0" fontId="1" fillId="0" borderId="79" xfId="0" applyFont="1" applyBorder="1" applyAlignment="1">
      <alignment horizontal="center" vertical="center"/>
    </xf>
    <xf numFmtId="0" fontId="0" fillId="0" borderId="80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1" fillId="0" borderId="82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0" fillId="0" borderId="8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1" fillId="12" borderId="87" xfId="0" applyFont="1" applyFill="1" applyBorder="1" applyAlignment="1">
      <alignment horizontal="center" vertical="center"/>
    </xf>
    <xf numFmtId="0" fontId="1" fillId="12" borderId="88" xfId="0" applyFont="1" applyFill="1" applyBorder="1" applyAlignment="1">
      <alignment horizontal="center" vertical="center"/>
    </xf>
    <xf numFmtId="0" fontId="1" fillId="13" borderId="87" xfId="0" applyFont="1" applyFill="1" applyBorder="1" applyAlignment="1">
      <alignment horizontal="center" vertical="center"/>
    </xf>
    <xf numFmtId="0" fontId="1" fillId="13" borderId="88" xfId="0" applyFont="1" applyFill="1" applyBorder="1" applyAlignment="1">
      <alignment horizontal="center" vertical="center"/>
    </xf>
    <xf numFmtId="0" fontId="1" fillId="2" borderId="87" xfId="0" applyFont="1" applyFill="1" applyBorder="1" applyAlignment="1">
      <alignment horizontal="center" vertical="center"/>
    </xf>
    <xf numFmtId="0" fontId="1" fillId="2" borderId="88" xfId="0" applyFont="1" applyFill="1" applyBorder="1" applyAlignment="1">
      <alignment horizontal="center" vertical="center"/>
    </xf>
    <xf numFmtId="0" fontId="1" fillId="14" borderId="87" xfId="0" applyFont="1" applyFill="1" applyBorder="1" applyAlignment="1">
      <alignment horizontal="center" vertical="center"/>
    </xf>
    <xf numFmtId="0" fontId="1" fillId="14" borderId="88" xfId="0" applyFont="1" applyFill="1" applyBorder="1" applyAlignment="1">
      <alignment horizontal="center" vertical="center"/>
    </xf>
    <xf numFmtId="0" fontId="1" fillId="5" borderId="87" xfId="0" applyFont="1" applyFill="1" applyBorder="1" applyAlignment="1">
      <alignment horizontal="center" vertical="center"/>
    </xf>
    <xf numFmtId="0" fontId="1" fillId="5" borderId="88" xfId="0" applyFont="1" applyFill="1" applyBorder="1" applyAlignment="1">
      <alignment horizontal="center" vertical="center"/>
    </xf>
    <xf numFmtId="0" fontId="1" fillId="15" borderId="87" xfId="0" applyFont="1" applyFill="1" applyBorder="1" applyAlignment="1">
      <alignment horizontal="center" vertical="center"/>
    </xf>
    <xf numFmtId="0" fontId="1" fillId="15" borderId="88" xfId="0" applyFont="1" applyFill="1" applyBorder="1" applyAlignment="1">
      <alignment horizontal="center" vertical="center"/>
    </xf>
    <xf numFmtId="0" fontId="1" fillId="8" borderId="87" xfId="0" applyFont="1" applyFill="1" applyBorder="1" applyAlignment="1">
      <alignment horizontal="center" vertical="center"/>
    </xf>
    <xf numFmtId="0" fontId="1" fillId="8" borderId="88" xfId="0" applyFont="1" applyFill="1" applyBorder="1" applyAlignment="1">
      <alignment horizontal="center" vertical="center"/>
    </xf>
    <xf numFmtId="0" fontId="1" fillId="4" borderId="87" xfId="0" applyFont="1" applyFill="1" applyBorder="1" applyAlignment="1">
      <alignment horizontal="center" vertical="center"/>
    </xf>
    <xf numFmtId="0" fontId="1" fillId="4" borderId="88" xfId="0" applyFont="1" applyFill="1" applyBorder="1" applyAlignment="1">
      <alignment horizontal="center" vertical="center"/>
    </xf>
    <xf numFmtId="0" fontId="1" fillId="10" borderId="91" xfId="0" applyFont="1" applyFill="1" applyBorder="1" applyAlignment="1">
      <alignment horizontal="center" vertical="center"/>
    </xf>
    <xf numFmtId="0" fontId="1" fillId="10" borderId="92" xfId="0" applyFont="1" applyFill="1" applyBorder="1" applyAlignment="1">
      <alignment horizontal="center" vertical="center"/>
    </xf>
    <xf numFmtId="0" fontId="1" fillId="0" borderId="84" xfId="0" applyFont="1" applyBorder="1" applyAlignment="1" applyProtection="1">
      <alignment horizontal="center" vertical="center"/>
    </xf>
    <xf numFmtId="0" fontId="1" fillId="0" borderId="66" xfId="0" applyFont="1" applyBorder="1" applyAlignment="1" applyProtection="1">
      <alignment horizontal="center" vertical="center"/>
    </xf>
    <xf numFmtId="0" fontId="1" fillId="0" borderId="73" xfId="0" applyFont="1" applyBorder="1" applyAlignment="1" applyProtection="1">
      <alignment horizontal="center" vertical="center"/>
    </xf>
    <xf numFmtId="0" fontId="1" fillId="0" borderId="67" xfId="0" applyFont="1" applyBorder="1" applyAlignment="1" applyProtection="1">
      <alignment horizontal="center" vertical="center"/>
    </xf>
    <xf numFmtId="0" fontId="1" fillId="0" borderId="85" xfId="0" applyFont="1" applyBorder="1" applyAlignment="1" applyProtection="1">
      <alignment horizontal="center" vertical="center"/>
    </xf>
    <xf numFmtId="0" fontId="1" fillId="0" borderId="72" xfId="0" applyFont="1" applyBorder="1" applyAlignment="1" applyProtection="1">
      <alignment horizontal="center" vertical="center"/>
    </xf>
    <xf numFmtId="0" fontId="1" fillId="0" borderId="66" xfId="0" applyFont="1" applyBorder="1" applyAlignment="1" applyProtection="1">
      <alignment horizontal="center" vertical="center"/>
      <protection locked="0"/>
    </xf>
    <xf numFmtId="0" fontId="1" fillId="0" borderId="81" xfId="0" applyFont="1" applyBorder="1" applyAlignment="1" applyProtection="1">
      <alignment horizontal="center" vertical="center"/>
      <protection locked="0"/>
    </xf>
    <xf numFmtId="0" fontId="1" fillId="0" borderId="67" xfId="0" applyFont="1" applyBorder="1" applyAlignment="1" applyProtection="1">
      <alignment horizontal="center" vertical="center"/>
      <protection locked="0"/>
    </xf>
    <xf numFmtId="0" fontId="1" fillId="0" borderId="75" xfId="0" applyFont="1" applyBorder="1" applyAlignment="1" applyProtection="1">
      <alignment horizontal="center" vertical="center"/>
      <protection locked="0"/>
    </xf>
    <xf numFmtId="0" fontId="1" fillId="0" borderId="72" xfId="0" applyFont="1" applyBorder="1" applyAlignment="1" applyProtection="1">
      <alignment horizontal="center" vertical="center"/>
      <protection locked="0"/>
    </xf>
    <xf numFmtId="0" fontId="1" fillId="0" borderId="76" xfId="0" applyFont="1" applyBorder="1" applyAlignment="1" applyProtection="1">
      <alignment horizontal="center" vertical="center"/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3" fillId="8" borderId="26" xfId="0" applyFont="1" applyFill="1" applyBorder="1" applyAlignment="1" applyProtection="1">
      <alignment horizontal="center" vertical="center" wrapText="1"/>
      <protection locked="0"/>
    </xf>
    <xf numFmtId="0" fontId="3" fillId="8" borderId="9" xfId="0" applyFont="1" applyFill="1" applyBorder="1" applyAlignment="1" applyProtection="1">
      <alignment horizontal="center" vertical="center" wrapText="1"/>
      <protection locked="0"/>
    </xf>
    <xf numFmtId="0" fontId="3" fillId="4" borderId="26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10" borderId="29" xfId="0" applyFont="1" applyFill="1" applyBorder="1" applyAlignment="1" applyProtection="1">
      <alignment horizontal="center" vertical="center" wrapText="1"/>
      <protection locked="0"/>
    </xf>
    <xf numFmtId="0" fontId="3" fillId="10" borderId="30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13" borderId="26" xfId="0" applyFont="1" applyFill="1" applyBorder="1" applyAlignment="1" applyProtection="1">
      <alignment horizontal="center" vertical="center" wrapText="1"/>
      <protection locked="0"/>
    </xf>
    <xf numFmtId="0" fontId="3" fillId="13" borderId="9" xfId="0" applyFont="1" applyFill="1" applyBorder="1" applyAlignment="1" applyProtection="1">
      <alignment horizontal="center" vertical="center" wrapText="1"/>
      <protection locked="0"/>
    </xf>
    <xf numFmtId="0" fontId="3" fillId="2" borderId="26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12" borderId="26" xfId="0" applyFont="1" applyFill="1" applyBorder="1" applyAlignment="1" applyProtection="1">
      <alignment horizontal="center" vertical="center" wrapText="1"/>
      <protection locked="0"/>
    </xf>
    <xf numFmtId="0" fontId="3" fillId="12" borderId="9" xfId="0" applyFont="1" applyFill="1" applyBorder="1" applyAlignment="1" applyProtection="1">
      <alignment horizontal="center" vertical="center" wrapText="1"/>
      <protection locked="0"/>
    </xf>
    <xf numFmtId="0" fontId="3" fillId="14" borderId="26" xfId="0" applyFont="1" applyFill="1" applyBorder="1" applyAlignment="1" applyProtection="1">
      <alignment horizontal="center" vertical="center" wrapText="1"/>
      <protection locked="0"/>
    </xf>
    <xf numFmtId="0" fontId="3" fillId="14" borderId="9" xfId="0" applyFont="1" applyFill="1" applyBorder="1" applyAlignment="1" applyProtection="1">
      <alignment horizontal="center" vertical="center" wrapText="1"/>
      <protection locked="0"/>
    </xf>
    <xf numFmtId="0" fontId="3" fillId="5" borderId="26" xfId="0" applyFont="1" applyFill="1" applyBorder="1" applyAlignment="1" applyProtection="1">
      <alignment horizontal="center" vertical="center" wrapText="1"/>
      <protection locked="0"/>
    </xf>
    <xf numFmtId="0" fontId="3" fillId="5" borderId="9" xfId="0" applyFont="1" applyFill="1" applyBorder="1" applyAlignment="1" applyProtection="1">
      <alignment horizontal="center" vertical="center" wrapText="1"/>
      <protection locked="0"/>
    </xf>
    <xf numFmtId="0" fontId="3" fillId="15" borderId="26" xfId="0" applyFont="1" applyFill="1" applyBorder="1" applyAlignment="1" applyProtection="1">
      <alignment horizontal="center" vertical="center" wrapText="1"/>
      <protection locked="0"/>
    </xf>
    <xf numFmtId="0" fontId="3" fillId="15" borderId="9" xfId="0" applyFont="1" applyFill="1" applyBorder="1" applyAlignment="1" applyProtection="1">
      <alignment horizontal="center" vertical="center" wrapText="1"/>
      <protection locked="0"/>
    </xf>
    <xf numFmtId="0" fontId="4" fillId="2" borderId="12" xfId="0" applyFont="1" applyFill="1" applyBorder="1" applyAlignment="1" applyProtection="1">
      <alignment horizontal="center" vertical="center" wrapText="1"/>
      <protection locked="0"/>
    </xf>
    <xf numFmtId="0" fontId="4" fillId="2" borderId="20" xfId="0" applyFont="1" applyFill="1" applyBorder="1" applyAlignment="1" applyProtection="1">
      <alignment horizontal="center" vertical="center" wrapText="1"/>
      <protection locked="0"/>
    </xf>
    <xf numFmtId="0" fontId="4" fillId="2" borderId="13" xfId="0" applyFont="1" applyFill="1" applyBorder="1" applyAlignment="1" applyProtection="1">
      <alignment horizontal="center" vertical="center" wrapText="1"/>
      <protection locked="0"/>
    </xf>
    <xf numFmtId="0" fontId="4" fillId="2" borderId="21" xfId="0" applyFont="1" applyFill="1" applyBorder="1" applyAlignment="1" applyProtection="1">
      <alignment horizontal="center" vertical="center" wrapText="1"/>
      <protection locked="0"/>
    </xf>
    <xf numFmtId="0" fontId="4" fillId="2" borderId="17" xfId="0" applyFont="1" applyFill="1" applyBorder="1" applyAlignment="1" applyProtection="1">
      <alignment horizontal="center" vertical="center" wrapText="1"/>
      <protection locked="0"/>
    </xf>
    <xf numFmtId="0" fontId="4" fillId="2" borderId="22" xfId="0" applyFont="1" applyFill="1" applyBorder="1" applyAlignment="1" applyProtection="1">
      <alignment horizontal="center" vertical="center" wrapText="1"/>
      <protection locked="0"/>
    </xf>
    <xf numFmtId="0" fontId="1" fillId="8" borderId="56" xfId="0" applyFont="1" applyFill="1" applyBorder="1" applyAlignment="1">
      <alignment horizontal="center" vertical="center" wrapText="1"/>
    </xf>
    <xf numFmtId="0" fontId="1" fillId="8" borderId="35" xfId="0" applyFont="1" applyFill="1" applyBorder="1" applyAlignment="1">
      <alignment horizontal="center" vertical="center" wrapText="1"/>
    </xf>
    <xf numFmtId="0" fontId="1" fillId="4" borderId="56" xfId="0" applyFont="1" applyFill="1" applyBorder="1" applyAlignment="1">
      <alignment horizontal="center" vertical="center" wrapText="1"/>
    </xf>
    <xf numFmtId="0" fontId="1" fillId="4" borderId="35" xfId="0" applyFont="1" applyFill="1" applyBorder="1" applyAlignment="1">
      <alignment horizontal="center" vertical="center" wrapText="1"/>
    </xf>
    <xf numFmtId="0" fontId="1" fillId="10" borderId="59" xfId="0" applyFont="1" applyFill="1" applyBorder="1" applyAlignment="1">
      <alignment horizontal="center" vertical="center" wrapText="1"/>
    </xf>
    <xf numFmtId="0" fontId="1" fillId="10" borderId="60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3" xfId="0" applyFont="1" applyBorder="1" applyAlignment="1">
      <alignment horizontal="center" vertical="center"/>
    </xf>
    <xf numFmtId="0" fontId="1" fillId="0" borderId="64" xfId="0" applyFont="1" applyBorder="1" applyAlignment="1">
      <alignment horizontal="center" vertical="center"/>
    </xf>
    <xf numFmtId="0" fontId="1" fillId="13" borderId="56" xfId="0" applyFont="1" applyFill="1" applyBorder="1" applyAlignment="1">
      <alignment horizontal="center" vertical="center" wrapText="1"/>
    </xf>
    <xf numFmtId="0" fontId="1" fillId="13" borderId="35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2" borderId="35" xfId="0" applyFont="1" applyFill="1" applyBorder="1" applyAlignment="1">
      <alignment horizontal="center" vertical="center" wrapText="1"/>
    </xf>
    <xf numFmtId="0" fontId="1" fillId="12" borderId="56" xfId="0" applyFont="1" applyFill="1" applyBorder="1" applyAlignment="1">
      <alignment horizontal="center" vertical="center" wrapText="1"/>
    </xf>
    <xf numFmtId="0" fontId="1" fillId="12" borderId="35" xfId="0" applyFont="1" applyFill="1" applyBorder="1" applyAlignment="1">
      <alignment horizontal="center" vertical="center" wrapText="1"/>
    </xf>
    <xf numFmtId="0" fontId="1" fillId="14" borderId="56" xfId="0" applyFont="1" applyFill="1" applyBorder="1" applyAlignment="1">
      <alignment horizontal="center" vertical="center" wrapText="1"/>
    </xf>
    <xf numFmtId="0" fontId="1" fillId="14" borderId="35" xfId="0" applyFont="1" applyFill="1" applyBorder="1" applyAlignment="1">
      <alignment horizontal="center" vertical="center" wrapText="1"/>
    </xf>
    <xf numFmtId="0" fontId="1" fillId="5" borderId="56" xfId="0" applyFont="1" applyFill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vertical="center" wrapText="1"/>
    </xf>
    <xf numFmtId="0" fontId="1" fillId="15" borderId="56" xfId="0" applyFont="1" applyFill="1" applyBorder="1" applyAlignment="1">
      <alignment horizontal="center" vertical="center" wrapText="1"/>
    </xf>
    <xf numFmtId="0" fontId="1" fillId="15" borderId="35" xfId="0" applyFont="1" applyFill="1" applyBorder="1" applyAlignment="1">
      <alignment horizontal="center" vertical="center" wrapText="1"/>
    </xf>
    <xf numFmtId="0" fontId="0" fillId="2" borderId="39" xfId="0" applyFill="1" applyBorder="1" applyAlignment="1">
      <alignment horizontal="center" vertical="center" wrapText="1"/>
    </xf>
    <xf numFmtId="0" fontId="0" fillId="2" borderId="47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 wrapText="1"/>
    </xf>
    <xf numFmtId="0" fontId="0" fillId="2" borderId="44" xfId="0" applyFill="1" applyBorder="1" applyAlignment="1">
      <alignment horizontal="center" vertical="center" wrapText="1"/>
    </xf>
    <xf numFmtId="0" fontId="0" fillId="2" borderId="49" xfId="0" applyFill="1" applyBorder="1" applyAlignment="1">
      <alignment horizontal="center" vertical="center" wrapText="1"/>
    </xf>
    <xf numFmtId="0" fontId="1" fillId="8" borderId="86" xfId="0" applyFont="1" applyFill="1" applyBorder="1" applyAlignment="1">
      <alignment horizontal="center" vertical="center" wrapText="1"/>
    </xf>
    <xf numFmtId="0" fontId="1" fillId="8" borderId="65" xfId="0" applyFont="1" applyFill="1" applyBorder="1" applyAlignment="1">
      <alignment horizontal="center" vertical="center" wrapText="1"/>
    </xf>
    <xf numFmtId="0" fontId="1" fillId="4" borderId="86" xfId="0" applyFont="1" applyFill="1" applyBorder="1" applyAlignment="1">
      <alignment horizontal="center" vertical="center" wrapText="1"/>
    </xf>
    <xf numFmtId="0" fontId="1" fillId="4" borderId="65" xfId="0" applyFont="1" applyFill="1" applyBorder="1" applyAlignment="1">
      <alignment horizontal="center" vertical="center" wrapText="1"/>
    </xf>
    <xf numFmtId="0" fontId="1" fillId="10" borderId="89" xfId="0" applyFont="1" applyFill="1" applyBorder="1" applyAlignment="1">
      <alignment horizontal="center" vertical="center" wrapText="1"/>
    </xf>
    <xf numFmtId="0" fontId="1" fillId="10" borderId="90" xfId="0" applyFont="1" applyFill="1" applyBorder="1" applyAlignment="1">
      <alignment horizontal="center" vertical="center" wrapText="1"/>
    </xf>
    <xf numFmtId="0" fontId="1" fillId="0" borderId="93" xfId="0" applyFont="1" applyBorder="1" applyAlignment="1">
      <alignment horizontal="center" vertical="center"/>
    </xf>
    <xf numFmtId="0" fontId="1" fillId="0" borderId="94" xfId="0" applyFont="1" applyBorder="1" applyAlignment="1">
      <alignment horizontal="center" vertical="center"/>
    </xf>
    <xf numFmtId="0" fontId="1" fillId="13" borderId="86" xfId="0" applyFont="1" applyFill="1" applyBorder="1" applyAlignment="1">
      <alignment horizontal="center" vertical="center" wrapText="1"/>
    </xf>
    <xf numFmtId="0" fontId="1" fillId="13" borderId="65" xfId="0" applyFont="1" applyFill="1" applyBorder="1" applyAlignment="1">
      <alignment horizontal="center" vertical="center" wrapText="1"/>
    </xf>
    <xf numFmtId="0" fontId="1" fillId="2" borderId="86" xfId="0" applyFont="1" applyFill="1" applyBorder="1" applyAlignment="1">
      <alignment horizontal="center" vertical="center" wrapText="1"/>
    </xf>
    <xf numFmtId="0" fontId="1" fillId="2" borderId="65" xfId="0" applyFont="1" applyFill="1" applyBorder="1" applyAlignment="1">
      <alignment horizontal="center" vertical="center" wrapText="1"/>
    </xf>
    <xf numFmtId="0" fontId="1" fillId="12" borderId="86" xfId="0" applyFont="1" applyFill="1" applyBorder="1" applyAlignment="1">
      <alignment horizontal="center" vertical="center" wrapText="1"/>
    </xf>
    <xf numFmtId="0" fontId="1" fillId="12" borderId="65" xfId="0" applyFont="1" applyFill="1" applyBorder="1" applyAlignment="1">
      <alignment horizontal="center" vertical="center" wrapText="1"/>
    </xf>
    <xf numFmtId="0" fontId="1" fillId="14" borderId="86" xfId="0" applyFont="1" applyFill="1" applyBorder="1" applyAlignment="1">
      <alignment horizontal="center" vertical="center" wrapText="1"/>
    </xf>
    <xf numFmtId="0" fontId="1" fillId="14" borderId="65" xfId="0" applyFont="1" applyFill="1" applyBorder="1" applyAlignment="1">
      <alignment horizontal="center" vertical="center" wrapText="1"/>
    </xf>
    <xf numFmtId="0" fontId="1" fillId="5" borderId="86" xfId="0" applyFont="1" applyFill="1" applyBorder="1" applyAlignment="1">
      <alignment horizontal="center" vertical="center" wrapText="1"/>
    </xf>
    <xf numFmtId="0" fontId="1" fillId="5" borderId="65" xfId="0" applyFont="1" applyFill="1" applyBorder="1" applyAlignment="1">
      <alignment horizontal="center" vertical="center" wrapText="1"/>
    </xf>
    <xf numFmtId="0" fontId="1" fillId="15" borderId="86" xfId="0" applyFont="1" applyFill="1" applyBorder="1" applyAlignment="1">
      <alignment horizontal="center" vertical="center" wrapText="1"/>
    </xf>
    <xf numFmtId="0" fontId="1" fillId="15" borderId="65" xfId="0" applyFont="1" applyFill="1" applyBorder="1" applyAlignment="1">
      <alignment horizontal="center" vertical="center" wrapText="1"/>
    </xf>
    <xf numFmtId="0" fontId="0" fillId="2" borderId="69" xfId="0" applyFill="1" applyBorder="1" applyAlignment="1">
      <alignment horizontal="center" vertical="center" wrapText="1"/>
    </xf>
    <xf numFmtId="0" fontId="0" fillId="2" borderId="77" xfId="0" applyFill="1" applyBorder="1" applyAlignment="1">
      <alignment horizontal="center" vertical="center" wrapText="1"/>
    </xf>
    <xf numFmtId="0" fontId="0" fillId="2" borderId="70" xfId="0" applyFill="1" applyBorder="1" applyAlignment="1">
      <alignment horizontal="center" vertical="center" wrapText="1"/>
    </xf>
    <xf numFmtId="0" fontId="0" fillId="2" borderId="78" xfId="0" applyFill="1" applyBorder="1" applyAlignment="1">
      <alignment horizontal="center" vertical="center" wrapText="1"/>
    </xf>
    <xf numFmtId="0" fontId="0" fillId="2" borderId="74" xfId="0" applyFill="1" applyBorder="1" applyAlignment="1">
      <alignment horizontal="center" vertical="center" wrapText="1"/>
    </xf>
    <xf numFmtId="0" fontId="0" fillId="2" borderId="79" xfId="0" applyFill="1" applyBorder="1" applyAlignment="1">
      <alignment horizontal="center" vertical="center" wrapText="1"/>
    </xf>
  </cellXfs>
  <cellStyles count="1">
    <cellStyle name="Обычный" xfId="0" builtinId="0"/>
  </cellStyles>
  <dxfs count="27"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rgb="FFFFFF00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FFFFCC"/>
        </patternFill>
      </fill>
    </dxf>
    <dxf>
      <fill>
        <patternFill>
          <fgColor indexed="64"/>
          <bgColor rgb="FF33CCCC"/>
        </patternFill>
      </fill>
    </dxf>
    <dxf>
      <fill>
        <patternFill>
          <fgColor indexed="64"/>
          <bgColor theme="5" tint="0.79995117038483843"/>
        </patternFill>
      </fill>
    </dxf>
    <dxf>
      <fill>
        <patternFill>
          <fgColor indexed="64"/>
          <bgColor theme="8" tint="0.59996337778862885"/>
        </patternFill>
      </fill>
    </dxf>
    <dxf>
      <fill>
        <patternFill>
          <fgColor indexed="64"/>
          <bgColor rgb="FFFABF8F"/>
        </patternFill>
      </fill>
    </dxf>
    <dxf>
      <fill>
        <patternFill>
          <fgColor indexed="64"/>
          <bgColor rgb="FF99FF99"/>
        </patternFill>
      </fill>
    </dxf>
    <dxf>
      <fill>
        <patternFill>
          <fgColor indexed="64"/>
          <bgColor rgb="FFD9D9D9"/>
        </patternFill>
      </fill>
    </dxf>
    <dxf>
      <fill>
        <patternFill>
          <fgColor indexed="64"/>
          <bgColor rgb="FFFFCCFF"/>
        </patternFill>
      </fill>
    </dxf>
    <dxf>
      <fill>
        <patternFill>
          <fgColor indexed="64"/>
          <bgColor rgb="FFFFFF00"/>
        </patternFill>
      </fill>
    </dxf>
  </dxfs>
  <tableStyles count="0" defaultTableStyle="TableStyleMedium2" defaultPivotStyle="PivotStyleMedium9"/>
  <colors>
    <mruColors>
      <color rgb="FFFFFFCC"/>
      <color rgb="FF33CCCC"/>
      <color rgb="FF9966FF"/>
      <color rgb="FFFFFF00"/>
      <color rgb="FFFFCCCC"/>
      <color rgb="FFFFCCFF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171450</xdr:colOff>
          <xdr:row>12</xdr:row>
          <xdr:rowOff>152400</xdr:rowOff>
        </xdr:from>
        <xdr:to>
          <xdr:col>5</xdr:col>
          <xdr:colOff>1514475</xdr:colOff>
          <xdr:row>14</xdr:row>
          <xdr:rowOff>180975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Создать табель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>
    <tabColor rgb="FFFFFF99"/>
  </sheetPr>
  <dimension ref="A1:AS12"/>
  <sheetViews>
    <sheetView workbookViewId="0">
      <selection activeCell="F3" sqref="F3"/>
    </sheetView>
  </sheetViews>
  <sheetFormatPr defaultRowHeight="15" x14ac:dyDescent="0.25"/>
  <cols>
    <col min="1" max="1" width="9.140625" style="6"/>
    <col min="2" max="2" width="33.5703125" style="1" customWidth="1"/>
    <col min="3" max="3" width="40.140625" style="1" customWidth="1"/>
    <col min="4" max="4" width="12.28515625" style="7" customWidth="1"/>
    <col min="5" max="5" width="24.28515625" customWidth="1"/>
    <col min="6" max="6" width="25.42578125" customWidth="1"/>
    <col min="9" max="9" width="9" customWidth="1"/>
    <col min="10" max="35" width="9.140625" hidden="1" customWidth="1"/>
    <col min="36" max="38" width="0" hidden="1" customWidth="1"/>
  </cols>
  <sheetData>
    <row r="1" spans="1:45" ht="29.25" customHeight="1" x14ac:dyDescent="0.25">
      <c r="A1" s="19" t="s">
        <v>18</v>
      </c>
      <c r="B1" s="19" t="s">
        <v>13</v>
      </c>
      <c r="C1" s="19" t="s">
        <v>14</v>
      </c>
      <c r="D1" s="20" t="s">
        <v>19</v>
      </c>
      <c r="E1" s="179" t="s">
        <v>15</v>
      </c>
      <c r="F1" s="180"/>
      <c r="J1" t="s">
        <v>2</v>
      </c>
      <c r="K1">
        <v>2014</v>
      </c>
    </row>
    <row r="2" spans="1:45" x14ac:dyDescent="0.25">
      <c r="A2" s="6">
        <v>1</v>
      </c>
      <c r="B2" s="1" t="s">
        <v>41</v>
      </c>
      <c r="C2" s="1" t="s">
        <v>37</v>
      </c>
      <c r="D2" s="7">
        <v>8</v>
      </c>
      <c r="E2" s="8" t="s">
        <v>16</v>
      </c>
      <c r="F2" s="2">
        <v>2018</v>
      </c>
      <c r="J2" t="s">
        <v>3</v>
      </c>
      <c r="K2">
        <v>2015</v>
      </c>
      <c r="L2" s="3">
        <v>8</v>
      </c>
      <c r="M2" s="4" t="str">
        <f>"  - рабочий день (обозначение - количество часов)"</f>
        <v xml:space="preserve">  - рабочий день (обозначение - количество часов)</v>
      </c>
      <c r="X2" s="13" t="s">
        <v>22</v>
      </c>
      <c r="Y2" s="4" t="str">
        <f>"  - отпуск (обозначение - оп)"</f>
        <v xml:space="preserve">  - отпуск (обозначение - оп)</v>
      </c>
      <c r="AH2" s="5" t="s">
        <v>0</v>
      </c>
      <c r="AI2" s="4" t="str">
        <f>"  - больничных (обозначение - буква б)"</f>
        <v xml:space="preserve">  - больничных (обозначение - буква б)</v>
      </c>
      <c r="AR2" s="15"/>
      <c r="AS2" s="4"/>
    </row>
    <row r="3" spans="1:45" x14ac:dyDescent="0.25">
      <c r="A3" s="6">
        <v>2</v>
      </c>
      <c r="B3" s="1" t="s">
        <v>68</v>
      </c>
      <c r="C3" s="1" t="s">
        <v>38</v>
      </c>
      <c r="D3" s="7">
        <v>8</v>
      </c>
      <c r="E3" s="8" t="s">
        <v>17</v>
      </c>
      <c r="F3" s="2" t="s">
        <v>11</v>
      </c>
      <c r="J3" t="s">
        <v>4</v>
      </c>
      <c r="K3">
        <v>2016</v>
      </c>
      <c r="L3" s="10" t="s">
        <v>20</v>
      </c>
      <c r="M3" s="4" t="str">
        <f>"  - праздничный день (обозначение - пр)"</f>
        <v xml:space="preserve">  - праздничный день (обозначение - пр)</v>
      </c>
      <c r="X3" s="16" t="s">
        <v>23</v>
      </c>
      <c r="Y3" s="4" t="str">
        <f>"  - отгул (обозначение - ог)"</f>
        <v xml:space="preserve">  - отгул (обозначение - ог)</v>
      </c>
      <c r="AH3" s="9" t="s">
        <v>26</v>
      </c>
      <c r="AI3" s="4" t="str">
        <f>"  - учебный отпуск (обозначение - у)"</f>
        <v xml:space="preserve">  - учебный отпуск (обозначение - у)</v>
      </c>
    </row>
    <row r="4" spans="1:45" x14ac:dyDescent="0.25">
      <c r="A4" s="6">
        <v>3</v>
      </c>
      <c r="B4" s="1" t="s">
        <v>66</v>
      </c>
      <c r="C4" s="1" t="s">
        <v>38</v>
      </c>
      <c r="D4" s="7">
        <v>8</v>
      </c>
      <c r="E4" s="181" t="s">
        <v>27</v>
      </c>
      <c r="F4" s="182"/>
      <c r="J4" t="s">
        <v>5</v>
      </c>
      <c r="K4">
        <v>2017</v>
      </c>
      <c r="L4" s="12" t="s">
        <v>21</v>
      </c>
      <c r="M4" s="4" t="str">
        <f>"  - прогул (обозначение -пг)"</f>
        <v xml:space="preserve">  - прогул (обозначение -пг)</v>
      </c>
      <c r="X4" s="14" t="s">
        <v>25</v>
      </c>
      <c r="Y4" s="4" t="str">
        <f>"  - отпуск без содержания (обозначение - обс)"</f>
        <v xml:space="preserve">  - отпуск без содержания (обозначение - обс)</v>
      </c>
      <c r="AH4" s="17" t="s">
        <v>24</v>
      </c>
      <c r="AI4" s="4" t="str">
        <f>"  - командировка (обозначение - буква к)"</f>
        <v xml:space="preserve">  - командировка (обозначение - буква к)</v>
      </c>
    </row>
    <row r="5" spans="1:45" x14ac:dyDescent="0.25">
      <c r="E5" s="18" t="s">
        <v>28</v>
      </c>
      <c r="F5" s="2" t="s">
        <v>36</v>
      </c>
      <c r="J5" t="s">
        <v>1</v>
      </c>
      <c r="K5">
        <v>2018</v>
      </c>
    </row>
    <row r="6" spans="1:45" x14ac:dyDescent="0.25">
      <c r="E6" s="18" t="s">
        <v>29</v>
      </c>
      <c r="F6" s="2" t="s">
        <v>42</v>
      </c>
      <c r="J6" t="s">
        <v>6</v>
      </c>
      <c r="K6">
        <v>2019</v>
      </c>
    </row>
    <row r="7" spans="1:45" x14ac:dyDescent="0.25">
      <c r="E7" s="18" t="s">
        <v>32</v>
      </c>
      <c r="F7" s="2" t="s">
        <v>36</v>
      </c>
      <c r="J7" t="s">
        <v>7</v>
      </c>
      <c r="K7">
        <v>2020</v>
      </c>
      <c r="N7" s="11"/>
    </row>
    <row r="8" spans="1:45" x14ac:dyDescent="0.25">
      <c r="E8" s="18" t="s">
        <v>33</v>
      </c>
      <c r="F8" s="2" t="s">
        <v>36</v>
      </c>
      <c r="J8" t="s">
        <v>8</v>
      </c>
      <c r="K8">
        <v>2021</v>
      </c>
    </row>
    <row r="9" spans="1:45" x14ac:dyDescent="0.25">
      <c r="E9" s="18" t="s">
        <v>31</v>
      </c>
      <c r="F9" s="2" t="s">
        <v>36</v>
      </c>
      <c r="J9" t="s">
        <v>9</v>
      </c>
      <c r="K9">
        <v>2022</v>
      </c>
    </row>
    <row r="10" spans="1:45" x14ac:dyDescent="0.25">
      <c r="E10" s="18" t="s">
        <v>34</v>
      </c>
      <c r="F10" s="2" t="s">
        <v>36</v>
      </c>
      <c r="J10" t="s">
        <v>10</v>
      </c>
      <c r="K10">
        <v>2023</v>
      </c>
    </row>
    <row r="11" spans="1:45" x14ac:dyDescent="0.25">
      <c r="E11" s="18" t="s">
        <v>35</v>
      </c>
      <c r="F11" s="2" t="s">
        <v>36</v>
      </c>
      <c r="J11" t="s">
        <v>11</v>
      </c>
      <c r="K11">
        <v>2024</v>
      </c>
    </row>
    <row r="12" spans="1:45" x14ac:dyDescent="0.25">
      <c r="E12" s="18" t="s">
        <v>30</v>
      </c>
      <c r="F12" s="2" t="s">
        <v>36</v>
      </c>
      <c r="J12" t="s">
        <v>12</v>
      </c>
      <c r="K12">
        <v>2025</v>
      </c>
    </row>
  </sheetData>
  <mergeCells count="2">
    <mergeCell ref="E1:F1"/>
    <mergeCell ref="E4:F4"/>
  </mergeCells>
  <dataValidations count="3">
    <dataValidation type="list" allowBlank="1" showInputMessage="1" showErrorMessage="1" sqref="F3">
      <formula1>$J$1:$J$12</formula1>
    </dataValidation>
    <dataValidation type="list" allowBlank="1" showInputMessage="1" showErrorMessage="1" sqref="F2">
      <formula1>$K$1:$K$12</formula1>
    </dataValidation>
    <dataValidation type="list" allowBlank="1" showInputMessage="1" showErrorMessage="1" sqref="F5:F12">
      <formula1>"Да,Нет"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4" name="Button 13">
              <controlPr defaultSize="0" print="0" autoFill="0" autoPict="0" macro="[0]!CreateTimesheet_click">
                <anchor moveWithCells="1" sizeWithCells="1">
                  <from>
                    <xdr:col>4</xdr:col>
                    <xdr:colOff>171450</xdr:colOff>
                    <xdr:row>12</xdr:row>
                    <xdr:rowOff>152400</xdr:rowOff>
                  </from>
                  <to>
                    <xdr:col>5</xdr:col>
                    <xdr:colOff>1514475</xdr:colOff>
                    <xdr:row>14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P6" sqref="P6"/>
    </sheetView>
  </sheetViews>
  <sheetFormatPr defaultColWidth="8.85546875" defaultRowHeight="15" x14ac:dyDescent="0.25"/>
  <cols>
    <col min="1" max="1" width="8.85546875" style="26"/>
    <col min="2" max="3" width="36.7109375" style="26" customWidth="1"/>
    <col min="4" max="4" width="8.85546875" style="26"/>
    <col min="5" max="34" width="4.7109375" style="26" customWidth="1"/>
    <col min="35" max="45" width="9.85546875" style="26" customWidth="1"/>
    <col min="46" max="16384" width="8.85546875" style="26"/>
  </cols>
  <sheetData>
    <row r="1" spans="1:45" x14ac:dyDescent="0.25">
      <c r="A1" s="189" t="s">
        <v>43</v>
      </c>
      <c r="B1" s="189"/>
      <c r="C1" s="189"/>
      <c r="D1" s="190"/>
      <c r="E1" s="21" t="s">
        <v>65</v>
      </c>
      <c r="F1" s="22" t="str">
        <f>"  - рабочий день (обозначение - выход на работу)"</f>
        <v xml:space="preserve">  - рабочий день (обозначение - выход на работу)</v>
      </c>
      <c r="G1" s="23"/>
      <c r="H1" s="23"/>
      <c r="I1" s="23"/>
      <c r="J1" s="23"/>
      <c r="K1" s="23"/>
      <c r="L1" s="23"/>
      <c r="M1" s="23"/>
      <c r="N1" s="23"/>
      <c r="O1" s="23"/>
      <c r="P1" s="23"/>
      <c r="Q1" s="24" t="s">
        <v>22</v>
      </c>
      <c r="R1" s="22" t="str">
        <f>"  - отпуск (обозначение - оп)"</f>
        <v xml:space="preserve">  - отпуск (обозначение - оп)</v>
      </c>
      <c r="S1" s="23"/>
      <c r="T1" s="23"/>
      <c r="U1" s="23"/>
      <c r="V1" s="23"/>
      <c r="W1" s="23"/>
      <c r="X1" s="23"/>
      <c r="Y1" s="23"/>
      <c r="Z1" s="23"/>
      <c r="AA1" s="25" t="s">
        <v>0</v>
      </c>
      <c r="AB1" s="22" t="str">
        <f>"  - больничных (обозначение - буква б)"</f>
        <v xml:space="preserve">  - больничных (обозначение - буква б)</v>
      </c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</row>
    <row r="2" spans="1:45" x14ac:dyDescent="0.25">
      <c r="A2" s="189"/>
      <c r="B2" s="189"/>
      <c r="C2" s="189"/>
      <c r="D2" s="190"/>
      <c r="E2" s="27" t="s">
        <v>20</v>
      </c>
      <c r="F2" s="22" t="str">
        <f>"  - выходной день/праздничный день (обозначение - вп)"</f>
        <v xml:space="preserve">  - выходной день/праздничный день (обозначение - вп)</v>
      </c>
      <c r="G2" s="23"/>
      <c r="H2" s="23"/>
      <c r="I2" s="23"/>
      <c r="J2" s="23"/>
      <c r="K2" s="23"/>
      <c r="L2" s="23"/>
      <c r="M2" s="23"/>
      <c r="N2" s="23"/>
      <c r="O2" s="23"/>
      <c r="P2" s="23"/>
      <c r="Q2" s="28" t="s">
        <v>23</v>
      </c>
      <c r="R2" s="22" t="str">
        <f>"  - отгул (обозначение - ог)"</f>
        <v xml:space="preserve">  - отгул (обозначение - ог)</v>
      </c>
      <c r="S2" s="23"/>
      <c r="T2" s="23"/>
      <c r="U2" s="23"/>
      <c r="V2" s="23"/>
      <c r="W2" s="23"/>
      <c r="X2" s="23"/>
      <c r="Y2" s="23"/>
      <c r="Z2" s="23"/>
      <c r="AA2" s="29" t="s">
        <v>26</v>
      </c>
      <c r="AB2" s="22" t="str">
        <f>"  - учебный отпуск (обозначение - у)"</f>
        <v xml:space="preserve">  - учебный отпуск (обозначение - у)</v>
      </c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</row>
    <row r="3" spans="1:45" x14ac:dyDescent="0.25">
      <c r="A3" s="191"/>
      <c r="B3" s="191"/>
      <c r="C3" s="191"/>
      <c r="D3" s="192"/>
      <c r="E3" s="30" t="s">
        <v>21</v>
      </c>
      <c r="F3" s="22" t="str">
        <f>"  - прогул (обозначение -пг)"</f>
        <v xml:space="preserve">  - прогул (обозначение -пг)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31" t="s">
        <v>25</v>
      </c>
      <c r="R3" s="22" t="str">
        <f>"  - отпуск без содержания (обозначение - обс)"</f>
        <v xml:space="preserve">  - отпуск без содержания (обозначение - обс)</v>
      </c>
      <c r="S3" s="23"/>
      <c r="T3" s="23"/>
      <c r="U3" s="23"/>
      <c r="V3" s="23"/>
      <c r="W3" s="23"/>
      <c r="X3" s="23"/>
      <c r="Y3" s="23"/>
      <c r="Z3" s="23"/>
      <c r="AA3" s="32" t="s">
        <v>24</v>
      </c>
      <c r="AB3" s="22" t="str">
        <f>"  - командировка (обозначение - буква к)"</f>
        <v xml:space="preserve">  - командировка (обозначение - буква к)</v>
      </c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</row>
    <row r="4" spans="1:45" x14ac:dyDescent="0.25">
      <c r="A4" s="205" t="s">
        <v>18</v>
      </c>
      <c r="B4" s="207" t="s">
        <v>44</v>
      </c>
      <c r="C4" s="207" t="s">
        <v>45</v>
      </c>
      <c r="D4" s="209" t="s">
        <v>46</v>
      </c>
      <c r="E4" s="33" t="s">
        <v>47</v>
      </c>
      <c r="F4" s="34" t="s">
        <v>48</v>
      </c>
      <c r="G4" s="35" t="s">
        <v>49</v>
      </c>
      <c r="H4" s="35" t="s">
        <v>50</v>
      </c>
      <c r="I4" s="35" t="s">
        <v>51</v>
      </c>
      <c r="J4" s="35" t="s">
        <v>52</v>
      </c>
      <c r="K4" s="35" t="s">
        <v>53</v>
      </c>
      <c r="L4" s="34" t="s">
        <v>47</v>
      </c>
      <c r="M4" s="34" t="s">
        <v>48</v>
      </c>
      <c r="N4" s="35" t="s">
        <v>49</v>
      </c>
      <c r="O4" s="35" t="s">
        <v>50</v>
      </c>
      <c r="P4" s="35" t="s">
        <v>51</v>
      </c>
      <c r="Q4" s="35" t="s">
        <v>52</v>
      </c>
      <c r="R4" s="35" t="s">
        <v>53</v>
      </c>
      <c r="S4" s="34" t="s">
        <v>47</v>
      </c>
      <c r="T4" s="34" t="s">
        <v>48</v>
      </c>
      <c r="U4" s="35" t="s">
        <v>49</v>
      </c>
      <c r="V4" s="35" t="s">
        <v>50</v>
      </c>
      <c r="W4" s="35" t="s">
        <v>51</v>
      </c>
      <c r="X4" s="35" t="s">
        <v>52</v>
      </c>
      <c r="Y4" s="35" t="s">
        <v>53</v>
      </c>
      <c r="Z4" s="34" t="s">
        <v>47</v>
      </c>
      <c r="AA4" s="34" t="s">
        <v>48</v>
      </c>
      <c r="AB4" s="35" t="s">
        <v>49</v>
      </c>
      <c r="AC4" s="35" t="s">
        <v>50</v>
      </c>
      <c r="AD4" s="35" t="s">
        <v>51</v>
      </c>
      <c r="AE4" s="35" t="s">
        <v>52</v>
      </c>
      <c r="AF4" s="35" t="s">
        <v>53</v>
      </c>
      <c r="AG4" s="34" t="s">
        <v>47</v>
      </c>
      <c r="AH4" s="36" t="s">
        <v>48</v>
      </c>
      <c r="AI4" s="197" t="s">
        <v>54</v>
      </c>
      <c r="AJ4" s="197" t="s">
        <v>55</v>
      </c>
      <c r="AK4" s="193" t="s">
        <v>56</v>
      </c>
      <c r="AL4" s="195" t="s">
        <v>57</v>
      </c>
      <c r="AM4" s="197" t="s">
        <v>58</v>
      </c>
      <c r="AN4" s="199" t="s">
        <v>59</v>
      </c>
      <c r="AO4" s="201" t="s">
        <v>60</v>
      </c>
      <c r="AP4" s="203" t="s">
        <v>61</v>
      </c>
      <c r="AQ4" s="183" t="s">
        <v>62</v>
      </c>
      <c r="AR4" s="185" t="s">
        <v>63</v>
      </c>
      <c r="AS4" s="187" t="s">
        <v>64</v>
      </c>
    </row>
    <row r="5" spans="1:45" x14ac:dyDescent="0.25">
      <c r="A5" s="206"/>
      <c r="B5" s="208"/>
      <c r="C5" s="208"/>
      <c r="D5" s="210"/>
      <c r="E5" s="67">
        <v>1</v>
      </c>
      <c r="F5" s="68">
        <v>2</v>
      </c>
      <c r="G5" s="69">
        <v>3</v>
      </c>
      <c r="H5" s="69">
        <v>4</v>
      </c>
      <c r="I5" s="69">
        <v>5</v>
      </c>
      <c r="J5" s="69">
        <v>6</v>
      </c>
      <c r="K5" s="69">
        <v>7</v>
      </c>
      <c r="L5" s="68">
        <v>8</v>
      </c>
      <c r="M5" s="68">
        <v>9</v>
      </c>
      <c r="N5" s="38">
        <v>10</v>
      </c>
      <c r="O5" s="38">
        <v>11</v>
      </c>
      <c r="P5" s="38">
        <v>12</v>
      </c>
      <c r="Q5" s="38">
        <v>13</v>
      </c>
      <c r="R5" s="38">
        <v>14</v>
      </c>
      <c r="S5" s="37">
        <v>15</v>
      </c>
      <c r="T5" s="37">
        <v>16</v>
      </c>
      <c r="U5" s="38">
        <v>17</v>
      </c>
      <c r="V5" s="38">
        <v>18</v>
      </c>
      <c r="W5" s="38">
        <v>19</v>
      </c>
      <c r="X5" s="38">
        <v>20</v>
      </c>
      <c r="Y5" s="38">
        <v>21</v>
      </c>
      <c r="Z5" s="37">
        <v>22</v>
      </c>
      <c r="AA5" s="37">
        <v>23</v>
      </c>
      <c r="AB5" s="38">
        <v>24</v>
      </c>
      <c r="AC5" s="38">
        <v>25</v>
      </c>
      <c r="AD5" s="38">
        <v>26</v>
      </c>
      <c r="AE5" s="38">
        <v>27</v>
      </c>
      <c r="AF5" s="38">
        <v>28</v>
      </c>
      <c r="AG5" s="37">
        <v>29</v>
      </c>
      <c r="AH5" s="39">
        <v>30</v>
      </c>
      <c r="AI5" s="198"/>
      <c r="AJ5" s="198"/>
      <c r="AK5" s="194"/>
      <c r="AL5" s="196"/>
      <c r="AM5" s="198"/>
      <c r="AN5" s="200"/>
      <c r="AO5" s="202"/>
      <c r="AP5" s="204"/>
      <c r="AQ5" s="184"/>
      <c r="AR5" s="186"/>
      <c r="AS5" s="188"/>
    </row>
    <row r="6" spans="1:45" x14ac:dyDescent="0.25">
      <c r="A6" s="70">
        <v>1</v>
      </c>
      <c r="B6" s="71" t="s">
        <v>41</v>
      </c>
      <c r="C6" s="71" t="s">
        <v>37</v>
      </c>
      <c r="D6" s="72">
        <v>8</v>
      </c>
      <c r="E6" s="63"/>
      <c r="F6" s="64"/>
      <c r="G6" s="64" t="s">
        <v>65</v>
      </c>
      <c r="H6" s="64" t="s">
        <v>65</v>
      </c>
      <c r="I6" s="64" t="s">
        <v>65</v>
      </c>
      <c r="J6" s="64" t="s">
        <v>65</v>
      </c>
      <c r="K6" s="64" t="s">
        <v>65</v>
      </c>
      <c r="L6" s="64"/>
      <c r="M6" s="64"/>
      <c r="N6" s="64" t="s">
        <v>65</v>
      </c>
      <c r="O6" s="64" t="s">
        <v>65</v>
      </c>
      <c r="P6" s="64" t="s">
        <v>65</v>
      </c>
      <c r="Q6" s="64" t="s">
        <v>65</v>
      </c>
      <c r="R6" s="64" t="s">
        <v>65</v>
      </c>
      <c r="S6" s="64"/>
      <c r="T6" s="64"/>
      <c r="U6" s="64" t="s">
        <v>65</v>
      </c>
      <c r="V6" s="64" t="s">
        <v>65</v>
      </c>
      <c r="W6" s="64" t="s">
        <v>65</v>
      </c>
      <c r="X6" s="64" t="s">
        <v>65</v>
      </c>
      <c r="Y6" s="64" t="s">
        <v>65</v>
      </c>
      <c r="Z6" s="64"/>
      <c r="AA6" s="64"/>
      <c r="AB6" s="64" t="s">
        <v>65</v>
      </c>
      <c r="AC6" s="64" t="s">
        <v>65</v>
      </c>
      <c r="AD6" s="64" t="s">
        <v>65</v>
      </c>
      <c r="AE6" s="64" t="s">
        <v>65</v>
      </c>
      <c r="AF6" s="49" t="s">
        <v>65</v>
      </c>
      <c r="AG6" s="49"/>
      <c r="AH6" s="50"/>
      <c r="AI6" s="40">
        <f>COUNTIF(E6:AH6,"в")</f>
        <v>20</v>
      </c>
      <c r="AJ6" s="40">
        <f t="shared" ref="AJ6:AJ8" si="0">SUM(E6:AH6)</f>
        <v>0</v>
      </c>
      <c r="AK6" s="41">
        <f t="shared" ref="AK6:AK8" si="1">COUNTIF(E6:AH6,"=оп")</f>
        <v>0</v>
      </c>
      <c r="AL6" s="42">
        <f t="shared" ref="AL6:AL8" si="2">COUNTIF(E6:AH6,"=б")</f>
        <v>0</v>
      </c>
      <c r="AM6" s="40">
        <f t="shared" ref="AM6:AM8" si="3">IF(D6="",0,IF(AJ6-AI6*D6&lt;0,0,AJ6-AI6*D6))</f>
        <v>0</v>
      </c>
      <c r="AN6" s="43">
        <f t="shared" ref="AN6:AN8" si="4">COUNTIF(E6:AH6,"=ог")</f>
        <v>0</v>
      </c>
      <c r="AO6" s="44">
        <f t="shared" ref="AO6:AO8" si="5">COUNTIF(E6:AH6,"=пр")</f>
        <v>0</v>
      </c>
      <c r="AP6" s="45">
        <f t="shared" ref="AP6:AP8" si="6">COUNTIF(E6:AH6,"=пг")</f>
        <v>0</v>
      </c>
      <c r="AQ6" s="46">
        <f t="shared" ref="AQ6:AQ8" si="7">COUNTIF(E6:AH6,"=обс")</f>
        <v>0</v>
      </c>
      <c r="AR6" s="47">
        <f t="shared" ref="AR6:AR8" si="8">COUNTIF(E6:AH6,"=у")</f>
        <v>0</v>
      </c>
      <c r="AS6" s="48">
        <f t="shared" ref="AS6:AS8" si="9">COUNTIF(E6:AH6,"=к")</f>
        <v>0</v>
      </c>
    </row>
    <row r="7" spans="1:45" x14ac:dyDescent="0.25">
      <c r="A7" s="70">
        <v>2</v>
      </c>
      <c r="B7" s="71" t="s">
        <v>40</v>
      </c>
      <c r="C7" s="71" t="s">
        <v>38</v>
      </c>
      <c r="D7" s="72">
        <v>8</v>
      </c>
      <c r="E7" s="63"/>
      <c r="F7" s="64"/>
      <c r="G7" s="64" t="s">
        <v>65</v>
      </c>
      <c r="H7" s="64" t="s">
        <v>65</v>
      </c>
      <c r="I7" s="64" t="s">
        <v>65</v>
      </c>
      <c r="J7" s="64" t="s">
        <v>65</v>
      </c>
      <c r="K7" s="64" t="s">
        <v>65</v>
      </c>
      <c r="L7" s="64"/>
      <c r="M7" s="64"/>
      <c r="N7" s="64" t="s">
        <v>65</v>
      </c>
      <c r="O7" s="64" t="s">
        <v>65</v>
      </c>
      <c r="P7" s="64" t="s">
        <v>65</v>
      </c>
      <c r="Q7" s="64" t="s">
        <v>65</v>
      </c>
      <c r="R7" s="64" t="s">
        <v>65</v>
      </c>
      <c r="S7" s="64"/>
      <c r="T7" s="64"/>
      <c r="U7" s="64" t="s">
        <v>65</v>
      </c>
      <c r="V7" s="64" t="s">
        <v>65</v>
      </c>
      <c r="W7" s="64" t="s">
        <v>65</v>
      </c>
      <c r="X7" s="64" t="s">
        <v>65</v>
      </c>
      <c r="Y7" s="64" t="s">
        <v>65</v>
      </c>
      <c r="Z7" s="64"/>
      <c r="AA7" s="64"/>
      <c r="AB7" s="64" t="s">
        <v>21</v>
      </c>
      <c r="AC7" s="64" t="s">
        <v>21</v>
      </c>
      <c r="AD7" s="64" t="s">
        <v>65</v>
      </c>
      <c r="AE7" s="64" t="s">
        <v>65</v>
      </c>
      <c r="AF7" s="49" t="s">
        <v>65</v>
      </c>
      <c r="AG7" s="49"/>
      <c r="AH7" s="50"/>
      <c r="AI7" s="40">
        <f>COUNTIF(E7:AH7,"в")</f>
        <v>18</v>
      </c>
      <c r="AJ7" s="40">
        <f t="shared" si="0"/>
        <v>0</v>
      </c>
      <c r="AK7" s="41">
        <f t="shared" si="1"/>
        <v>0</v>
      </c>
      <c r="AL7" s="42">
        <f t="shared" si="2"/>
        <v>0</v>
      </c>
      <c r="AM7" s="40">
        <f t="shared" si="3"/>
        <v>0</v>
      </c>
      <c r="AN7" s="43">
        <f t="shared" si="4"/>
        <v>0</v>
      </c>
      <c r="AO7" s="44">
        <f t="shared" si="5"/>
        <v>0</v>
      </c>
      <c r="AP7" s="45">
        <f t="shared" si="6"/>
        <v>2</v>
      </c>
      <c r="AQ7" s="46">
        <f t="shared" si="7"/>
        <v>0</v>
      </c>
      <c r="AR7" s="47">
        <f t="shared" si="8"/>
        <v>0</v>
      </c>
      <c r="AS7" s="48">
        <f t="shared" si="9"/>
        <v>0</v>
      </c>
    </row>
    <row r="8" spans="1:45" x14ac:dyDescent="0.25">
      <c r="A8" s="73">
        <v>3</v>
      </c>
      <c r="B8" s="74" t="s">
        <v>39</v>
      </c>
      <c r="C8" s="74" t="s">
        <v>38</v>
      </c>
      <c r="D8" s="75">
        <v>8</v>
      </c>
      <c r="E8" s="65"/>
      <c r="F8" s="66"/>
      <c r="G8" s="66" t="s">
        <v>22</v>
      </c>
      <c r="H8" s="66" t="s">
        <v>65</v>
      </c>
      <c r="I8" s="66" t="s">
        <v>65</v>
      </c>
      <c r="J8" s="66" t="s">
        <v>65</v>
      </c>
      <c r="K8" s="66" t="s">
        <v>65</v>
      </c>
      <c r="L8" s="66"/>
      <c r="M8" s="66"/>
      <c r="N8" s="66" t="s">
        <v>22</v>
      </c>
      <c r="O8" s="66" t="s">
        <v>65</v>
      </c>
      <c r="P8" s="66" t="s">
        <v>65</v>
      </c>
      <c r="Q8" s="66" t="s">
        <v>65</v>
      </c>
      <c r="R8" s="66" t="s">
        <v>65</v>
      </c>
      <c r="S8" s="66"/>
      <c r="T8" s="66"/>
      <c r="U8" s="66" t="s">
        <v>65</v>
      </c>
      <c r="V8" s="66" t="s">
        <v>65</v>
      </c>
      <c r="W8" s="66" t="s">
        <v>65</v>
      </c>
      <c r="X8" s="66" t="s">
        <v>65</v>
      </c>
      <c r="Y8" s="66" t="s">
        <v>65</v>
      </c>
      <c r="Z8" s="66"/>
      <c r="AA8" s="66"/>
      <c r="AB8" s="66" t="s">
        <v>65</v>
      </c>
      <c r="AC8" s="66" t="s">
        <v>65</v>
      </c>
      <c r="AD8" s="66" t="s">
        <v>65</v>
      </c>
      <c r="AE8" s="66" t="s">
        <v>65</v>
      </c>
      <c r="AF8" s="51" t="s">
        <v>65</v>
      </c>
      <c r="AG8" s="51"/>
      <c r="AH8" s="52"/>
      <c r="AI8" s="53">
        <f>COUNTIF(E8:AH8,"в")</f>
        <v>18</v>
      </c>
      <c r="AJ8" s="53">
        <f t="shared" si="0"/>
        <v>0</v>
      </c>
      <c r="AK8" s="54">
        <f t="shared" si="1"/>
        <v>2</v>
      </c>
      <c r="AL8" s="55">
        <f t="shared" si="2"/>
        <v>0</v>
      </c>
      <c r="AM8" s="53">
        <f t="shared" si="3"/>
        <v>0</v>
      </c>
      <c r="AN8" s="56">
        <f t="shared" si="4"/>
        <v>0</v>
      </c>
      <c r="AO8" s="57">
        <f t="shared" si="5"/>
        <v>0</v>
      </c>
      <c r="AP8" s="58">
        <f t="shared" si="6"/>
        <v>0</v>
      </c>
      <c r="AQ8" s="59">
        <f t="shared" si="7"/>
        <v>0</v>
      </c>
      <c r="AR8" s="60">
        <f t="shared" si="8"/>
        <v>0</v>
      </c>
      <c r="AS8" s="61">
        <f t="shared" si="9"/>
        <v>0</v>
      </c>
    </row>
    <row r="9" spans="1:45" x14ac:dyDescent="0.25">
      <c r="A9" s="23"/>
      <c r="B9" s="23"/>
      <c r="C9" s="23"/>
      <c r="D9" s="23"/>
      <c r="E9" s="62"/>
      <c r="F9" s="62"/>
      <c r="G9" s="62"/>
      <c r="H9" s="62"/>
      <c r="I9" s="62"/>
      <c r="J9" s="62"/>
      <c r="K9" s="62"/>
      <c r="L9" s="62"/>
      <c r="M9" s="62"/>
      <c r="N9" s="62"/>
      <c r="O9" s="62"/>
      <c r="P9" s="62"/>
      <c r="Q9" s="62"/>
      <c r="R9" s="62"/>
      <c r="S9" s="62"/>
      <c r="T9" s="62"/>
      <c r="U9" s="62"/>
      <c r="V9" s="62"/>
      <c r="W9" s="62"/>
      <c r="X9" s="62"/>
      <c r="Y9" s="62"/>
      <c r="Z9" s="62"/>
      <c r="AA9" s="62"/>
      <c r="AB9" s="62"/>
      <c r="AC9" s="62"/>
      <c r="AD9" s="62"/>
      <c r="AE9" s="62"/>
      <c r="AF9" s="62"/>
      <c r="AG9" s="62"/>
      <c r="AH9" s="62"/>
      <c r="AI9" s="62"/>
      <c r="AJ9" s="62"/>
      <c r="AK9" s="62"/>
      <c r="AL9" s="62"/>
      <c r="AM9" s="62"/>
      <c r="AN9" s="62"/>
      <c r="AO9" s="62"/>
      <c r="AP9" s="62"/>
      <c r="AQ9" s="62"/>
      <c r="AR9" s="62"/>
      <c r="AS9" s="62"/>
    </row>
  </sheetData>
  <sheetProtection algorithmName="SHA-512" hashValue="lkTnysfptjLB1/268J+XFZYmOuEL6PxfgVhVFM2DUw78yQY45S6sMST06zDK+3rXFc/b6KVKSvK5Nloht36grA==" saltValue="zAuVBnpo0mpdcgU0DwVf6A==" spinCount="100000" sheet="1" objects="1" scenarios="1"/>
  <mergeCells count="16">
    <mergeCell ref="AQ4:AQ5"/>
    <mergeCell ref="AR4:AR5"/>
    <mergeCell ref="AS4:AS5"/>
    <mergeCell ref="A1:D3"/>
    <mergeCell ref="AK4:AK5"/>
    <mergeCell ref="AL4:AL5"/>
    <mergeCell ref="AM4:AM5"/>
    <mergeCell ref="AN4:AN5"/>
    <mergeCell ref="AO4:AO5"/>
    <mergeCell ref="AP4:AP5"/>
    <mergeCell ref="A4:A5"/>
    <mergeCell ref="B4:B5"/>
    <mergeCell ref="C4:C5"/>
    <mergeCell ref="D4:D5"/>
    <mergeCell ref="AI4:AI5"/>
    <mergeCell ref="AJ4:AJ5"/>
  </mergeCells>
  <conditionalFormatting sqref="E6:AH9">
    <cfRule type="containsText" dxfId="26" priority="1" operator="containsText" text="у">
      <formula>NOT(ISERROR(SEARCH("у",E6)))</formula>
    </cfRule>
    <cfRule type="containsText" dxfId="25" priority="2" operator="containsText" text="обс">
      <formula>NOT(ISERROR(SEARCH("обс",E6)))</formula>
    </cfRule>
    <cfRule type="containsText" dxfId="24" priority="3" operator="containsText" text="пг">
      <formula>NOT(ISERROR(SEARCH("пг",E6)))</formula>
    </cfRule>
    <cfRule type="containsText" dxfId="23" priority="4" operator="containsText" text="пр">
      <formula>NOT(ISERROR(SEARCH("пр",E6)))</formula>
    </cfRule>
    <cfRule type="containsText" dxfId="22" priority="5" operator="containsText" text="ог">
      <formula>NOT(ISERROR(SEARCH("ог",E6)))</formula>
    </cfRule>
    <cfRule type="containsText" dxfId="21" priority="6" operator="containsText" text="в">
      <formula>NOT(ISERROR(SEARCH("в",E6)))</formula>
    </cfRule>
    <cfRule type="containsText" dxfId="20" priority="7" operator="containsText" text="оп">
      <formula>NOT(ISERROR(SEARCH("оп",E6)))</formula>
    </cfRule>
    <cfRule type="containsText" dxfId="19" priority="8" operator="containsText" text="к">
      <formula>NOT(ISERROR(SEARCH("к",E6)))</formula>
    </cfRule>
    <cfRule type="containsText" dxfId="18" priority="9" operator="containsText" text="б">
      <formula>NOT(ISERROR(SEARCH("б",E6)))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9"/>
  <sheetViews>
    <sheetView zoomScaleNormal="10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J11" sqref="AJ11"/>
    </sheetView>
  </sheetViews>
  <sheetFormatPr defaultRowHeight="15" x14ac:dyDescent="0.25"/>
  <cols>
    <col min="2" max="3" width="36.7109375" customWidth="1"/>
    <col min="5" max="35" width="4.7109375" customWidth="1"/>
    <col min="36" max="46" width="9.85546875" customWidth="1"/>
  </cols>
  <sheetData>
    <row r="1" spans="1:46" x14ac:dyDescent="0.25">
      <c r="A1" s="217" t="s">
        <v>67</v>
      </c>
      <c r="B1" s="217"/>
      <c r="C1" s="217"/>
      <c r="D1" s="218"/>
      <c r="E1" s="3" t="s">
        <v>65</v>
      </c>
      <c r="F1" s="82" t="str">
        <f>"  - рабочий день (обозначение - количество часов)"</f>
        <v xml:space="preserve">  - рабочий день (обозначение - количество часов)</v>
      </c>
      <c r="G1" s="81"/>
      <c r="H1" s="81"/>
      <c r="I1" s="81"/>
      <c r="J1" s="81"/>
      <c r="K1" s="81"/>
      <c r="L1" s="81"/>
      <c r="M1" s="81"/>
      <c r="N1" s="81"/>
      <c r="O1" s="81"/>
      <c r="P1" s="81"/>
      <c r="Q1" s="13" t="s">
        <v>22</v>
      </c>
      <c r="R1" s="82" t="str">
        <f>"  - отпуск (обозначение - оп)"</f>
        <v xml:space="preserve">  - отпуск (обозначение - оп)</v>
      </c>
      <c r="S1" s="81"/>
      <c r="T1" s="81"/>
      <c r="U1" s="81"/>
      <c r="V1" s="81"/>
      <c r="W1" s="81"/>
      <c r="X1" s="81"/>
      <c r="Y1" s="81"/>
      <c r="Z1" s="81"/>
      <c r="AA1" s="5" t="s">
        <v>0</v>
      </c>
      <c r="AB1" s="82" t="str">
        <f>"  - больничных (обозначение - буква б)"</f>
        <v xml:space="preserve">  - больничных (обозначение - буква б)</v>
      </c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  <c r="AT1" s="81"/>
    </row>
    <row r="2" spans="1:46" x14ac:dyDescent="0.25">
      <c r="A2" s="217"/>
      <c r="B2" s="217"/>
      <c r="C2" s="217"/>
      <c r="D2" s="218"/>
      <c r="E2" s="10" t="s">
        <v>20</v>
      </c>
      <c r="F2" s="82" t="str">
        <f>"  - праздничный день (обозначение - пр)"</f>
        <v xml:space="preserve">  - праздничный день (обозначение - пр)</v>
      </c>
      <c r="G2" s="81"/>
      <c r="H2" s="81"/>
      <c r="I2" s="81"/>
      <c r="J2" s="81"/>
      <c r="K2" s="81"/>
      <c r="L2" s="81"/>
      <c r="M2" s="81"/>
      <c r="N2" s="81"/>
      <c r="O2" s="81"/>
      <c r="P2" s="81"/>
      <c r="Q2" s="16" t="s">
        <v>23</v>
      </c>
      <c r="R2" s="82" t="str">
        <f>"  - отгул (обозначение - ог)"</f>
        <v xml:space="preserve">  - отгул (обозначение - ог)</v>
      </c>
      <c r="S2" s="81"/>
      <c r="T2" s="81"/>
      <c r="U2" s="81"/>
      <c r="V2" s="81"/>
      <c r="W2" s="81"/>
      <c r="X2" s="81"/>
      <c r="Y2" s="81"/>
      <c r="Z2" s="81"/>
      <c r="AA2" s="9" t="s">
        <v>26</v>
      </c>
      <c r="AB2" s="82" t="str">
        <f>"  - учебный отпуск (обозначение - у)"</f>
        <v xml:space="preserve">  - учебный отпуск (обозначение - у)</v>
      </c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  <c r="AT2" s="81"/>
    </row>
    <row r="3" spans="1:46" x14ac:dyDescent="0.25">
      <c r="A3" s="219"/>
      <c r="B3" s="219"/>
      <c r="C3" s="219"/>
      <c r="D3" s="220"/>
      <c r="E3" s="76" t="s">
        <v>21</v>
      </c>
      <c r="F3" s="82" t="str">
        <f>"  - прогул (обозначение -пг)"</f>
        <v xml:space="preserve">  - прогул (обозначение -пг)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77" t="s">
        <v>25</v>
      </c>
      <c r="R3" s="82" t="str">
        <f>"  - отпуск без содержания (обозначение - обс)"</f>
        <v xml:space="preserve">  - отпуск без содержания (обозначение - обс)</v>
      </c>
      <c r="S3" s="81"/>
      <c r="T3" s="81"/>
      <c r="U3" s="81"/>
      <c r="V3" s="81"/>
      <c r="W3" s="81"/>
      <c r="X3" s="81"/>
      <c r="Y3" s="81"/>
      <c r="Z3" s="81"/>
      <c r="AA3" s="78" t="s">
        <v>24</v>
      </c>
      <c r="AB3" s="82" t="str">
        <f>"  - командировка (обозначение - буква к)"</f>
        <v xml:space="preserve">  - командировка (обозначение - буква к)</v>
      </c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  <c r="AT3" s="81"/>
    </row>
    <row r="4" spans="1:46" x14ac:dyDescent="0.25">
      <c r="A4" s="233" t="s">
        <v>18</v>
      </c>
      <c r="B4" s="235" t="s">
        <v>44</v>
      </c>
      <c r="C4" s="235" t="s">
        <v>45</v>
      </c>
      <c r="D4" s="237" t="s">
        <v>46</v>
      </c>
      <c r="E4" s="94" t="s">
        <v>49</v>
      </c>
      <c r="F4" s="84" t="s">
        <v>50</v>
      </c>
      <c r="G4" s="84" t="s">
        <v>51</v>
      </c>
      <c r="H4" s="84" t="s">
        <v>52</v>
      </c>
      <c r="I4" s="84" t="s">
        <v>53</v>
      </c>
      <c r="J4" s="85" t="s">
        <v>47</v>
      </c>
      <c r="K4" s="85" t="s">
        <v>48</v>
      </c>
      <c r="L4" s="84" t="s">
        <v>49</v>
      </c>
      <c r="M4" s="84" t="s">
        <v>50</v>
      </c>
      <c r="N4" s="84" t="s">
        <v>51</v>
      </c>
      <c r="O4" s="84" t="s">
        <v>52</v>
      </c>
      <c r="P4" s="84" t="s">
        <v>53</v>
      </c>
      <c r="Q4" s="85" t="s">
        <v>47</v>
      </c>
      <c r="R4" s="85" t="s">
        <v>48</v>
      </c>
      <c r="S4" s="84" t="s">
        <v>49</v>
      </c>
      <c r="T4" s="84" t="s">
        <v>50</v>
      </c>
      <c r="U4" s="84" t="s">
        <v>51</v>
      </c>
      <c r="V4" s="84" t="s">
        <v>52</v>
      </c>
      <c r="W4" s="84" t="s">
        <v>53</v>
      </c>
      <c r="X4" s="85" t="s">
        <v>47</v>
      </c>
      <c r="Y4" s="85" t="s">
        <v>48</v>
      </c>
      <c r="Z4" s="84" t="s">
        <v>49</v>
      </c>
      <c r="AA4" s="84" t="s">
        <v>50</v>
      </c>
      <c r="AB4" s="84" t="s">
        <v>51</v>
      </c>
      <c r="AC4" s="84" t="s">
        <v>52</v>
      </c>
      <c r="AD4" s="84" t="s">
        <v>53</v>
      </c>
      <c r="AE4" s="85" t="s">
        <v>47</v>
      </c>
      <c r="AF4" s="85" t="s">
        <v>48</v>
      </c>
      <c r="AG4" s="84" t="s">
        <v>49</v>
      </c>
      <c r="AH4" s="84" t="s">
        <v>50</v>
      </c>
      <c r="AI4" s="88" t="s">
        <v>51</v>
      </c>
      <c r="AJ4" s="225" t="s">
        <v>54</v>
      </c>
      <c r="AK4" s="225" t="s">
        <v>55</v>
      </c>
      <c r="AL4" s="221" t="s">
        <v>56</v>
      </c>
      <c r="AM4" s="223" t="s">
        <v>57</v>
      </c>
      <c r="AN4" s="225" t="s">
        <v>58</v>
      </c>
      <c r="AO4" s="227" t="s">
        <v>59</v>
      </c>
      <c r="AP4" s="229" t="s">
        <v>60</v>
      </c>
      <c r="AQ4" s="231" t="s">
        <v>61</v>
      </c>
      <c r="AR4" s="211" t="s">
        <v>62</v>
      </c>
      <c r="AS4" s="213" t="s">
        <v>63</v>
      </c>
      <c r="AT4" s="215" t="s">
        <v>64</v>
      </c>
    </row>
    <row r="5" spans="1:46" x14ac:dyDescent="0.25">
      <c r="A5" s="234"/>
      <c r="B5" s="236"/>
      <c r="C5" s="236"/>
      <c r="D5" s="238"/>
      <c r="E5" s="128">
        <v>1</v>
      </c>
      <c r="F5" s="129">
        <v>2</v>
      </c>
      <c r="G5" s="129">
        <v>3</v>
      </c>
      <c r="H5" s="129">
        <v>4</v>
      </c>
      <c r="I5" s="129">
        <v>5</v>
      </c>
      <c r="J5" s="130">
        <v>6</v>
      </c>
      <c r="K5" s="130">
        <v>7</v>
      </c>
      <c r="L5" s="129">
        <v>8</v>
      </c>
      <c r="M5" s="129">
        <v>9</v>
      </c>
      <c r="N5" s="129">
        <v>10</v>
      </c>
      <c r="O5" s="129">
        <v>11</v>
      </c>
      <c r="P5" s="129">
        <v>12</v>
      </c>
      <c r="Q5" s="130">
        <v>13</v>
      </c>
      <c r="R5" s="130">
        <v>14</v>
      </c>
      <c r="S5" s="89">
        <v>15</v>
      </c>
      <c r="T5" s="89">
        <v>16</v>
      </c>
      <c r="U5" s="89">
        <v>17</v>
      </c>
      <c r="V5" s="89">
        <v>18</v>
      </c>
      <c r="W5" s="89">
        <v>19</v>
      </c>
      <c r="X5" s="90">
        <v>20</v>
      </c>
      <c r="Y5" s="90">
        <v>21</v>
      </c>
      <c r="Z5" s="89">
        <v>22</v>
      </c>
      <c r="AA5" s="89">
        <v>23</v>
      </c>
      <c r="AB5" s="89">
        <v>24</v>
      </c>
      <c r="AC5" s="89">
        <v>25</v>
      </c>
      <c r="AD5" s="89">
        <v>26</v>
      </c>
      <c r="AE5" s="90">
        <v>27</v>
      </c>
      <c r="AF5" s="90">
        <v>28</v>
      </c>
      <c r="AG5" s="89">
        <v>29</v>
      </c>
      <c r="AH5" s="89">
        <v>30</v>
      </c>
      <c r="AI5" s="91">
        <v>31</v>
      </c>
      <c r="AJ5" s="226"/>
      <c r="AK5" s="226"/>
      <c r="AL5" s="222"/>
      <c r="AM5" s="224"/>
      <c r="AN5" s="226"/>
      <c r="AO5" s="228"/>
      <c r="AP5" s="230"/>
      <c r="AQ5" s="232"/>
      <c r="AR5" s="212"/>
      <c r="AS5" s="214"/>
      <c r="AT5" s="216"/>
    </row>
    <row r="6" spans="1:46" x14ac:dyDescent="0.25">
      <c r="A6" s="92">
        <v>1</v>
      </c>
      <c r="B6" s="93" t="s">
        <v>41</v>
      </c>
      <c r="C6" s="93" t="s">
        <v>37</v>
      </c>
      <c r="D6" s="95">
        <v>8</v>
      </c>
      <c r="E6" s="116" t="s">
        <v>65</v>
      </c>
      <c r="F6" s="117" t="s">
        <v>65</v>
      </c>
      <c r="G6" s="117" t="s">
        <v>65</v>
      </c>
      <c r="H6" s="117" t="s">
        <v>65</v>
      </c>
      <c r="I6" s="117" t="s">
        <v>65</v>
      </c>
      <c r="J6" s="117"/>
      <c r="K6" s="117"/>
      <c r="L6" s="117" t="s">
        <v>65</v>
      </c>
      <c r="M6" s="117" t="s">
        <v>65</v>
      </c>
      <c r="N6" s="117" t="s">
        <v>65</v>
      </c>
      <c r="O6" s="117" t="s">
        <v>65</v>
      </c>
      <c r="P6" s="117" t="s">
        <v>65</v>
      </c>
      <c r="Q6" s="117"/>
      <c r="R6" s="117"/>
      <c r="S6" s="117" t="s">
        <v>65</v>
      </c>
      <c r="T6" s="117" t="s">
        <v>65</v>
      </c>
      <c r="U6" s="117" t="s">
        <v>65</v>
      </c>
      <c r="V6" s="117" t="s">
        <v>65</v>
      </c>
      <c r="W6" s="117" t="s">
        <v>65</v>
      </c>
      <c r="X6" s="117"/>
      <c r="Y6" s="117"/>
      <c r="Z6" s="117" t="s">
        <v>65</v>
      </c>
      <c r="AA6" s="117" t="s">
        <v>65</v>
      </c>
      <c r="AB6" s="117" t="s">
        <v>65</v>
      </c>
      <c r="AC6" s="122" t="s">
        <v>65</v>
      </c>
      <c r="AD6" s="122" t="s">
        <v>65</v>
      </c>
      <c r="AE6" s="122"/>
      <c r="AF6" s="122"/>
      <c r="AG6" s="122" t="s">
        <v>65</v>
      </c>
      <c r="AH6" s="122" t="s">
        <v>65</v>
      </c>
      <c r="AI6" s="123" t="s">
        <v>65</v>
      </c>
      <c r="AJ6" s="98">
        <f>COUNTIF(E6:AI6,"в")</f>
        <v>23</v>
      </c>
      <c r="AK6" s="98">
        <f t="shared" ref="AK6:AK8" si="0">SUM(E6:AI6)</f>
        <v>0</v>
      </c>
      <c r="AL6" s="100">
        <f t="shared" ref="AL6:AL8" si="1">COUNTIF(E6:AI6,"=оп")</f>
        <v>0</v>
      </c>
      <c r="AM6" s="102">
        <f t="shared" ref="AM6:AM8" si="2">COUNTIF(E6:AI6,"=б")</f>
        <v>0</v>
      </c>
      <c r="AN6" s="98">
        <f t="shared" ref="AN6:AN8" si="3">IF(D6="",0,IF(AK6-AJ6*D6&lt;0,0,AK6-AJ6*D6))</f>
        <v>0</v>
      </c>
      <c r="AO6" s="104">
        <f t="shared" ref="AO6:AO8" si="4">COUNTIF(E6:AI6,"=ог")</f>
        <v>0</v>
      </c>
      <c r="AP6" s="106">
        <f t="shared" ref="AP6:AP8" si="5">COUNTIF(E6:AI6,"=пр")</f>
        <v>0</v>
      </c>
      <c r="AQ6" s="108">
        <f t="shared" ref="AQ6:AQ8" si="6">COUNTIF(E6:AI6,"=пг")</f>
        <v>0</v>
      </c>
      <c r="AR6" s="110">
        <f t="shared" ref="AR6:AR8" si="7">COUNTIF(E6:AI6,"=обс")</f>
        <v>0</v>
      </c>
      <c r="AS6" s="112">
        <f t="shared" ref="AS6:AS8" si="8">COUNTIF(E6:AI6,"=у")</f>
        <v>0</v>
      </c>
      <c r="AT6" s="114">
        <f t="shared" ref="AT6:AT8" si="9">COUNTIF(E6:AI6,"=к")</f>
        <v>0</v>
      </c>
    </row>
    <row r="7" spans="1:46" x14ac:dyDescent="0.25">
      <c r="A7" s="83">
        <v>2</v>
      </c>
      <c r="B7" s="79" t="s">
        <v>39</v>
      </c>
      <c r="C7" s="79" t="s">
        <v>38</v>
      </c>
      <c r="D7" s="96">
        <v>8</v>
      </c>
      <c r="E7" s="118" t="s">
        <v>22</v>
      </c>
      <c r="F7" s="119" t="s">
        <v>25</v>
      </c>
      <c r="G7" s="119" t="s">
        <v>25</v>
      </c>
      <c r="H7" s="119" t="s">
        <v>25</v>
      </c>
      <c r="I7" s="119" t="s">
        <v>25</v>
      </c>
      <c r="J7" s="119"/>
      <c r="K7" s="119"/>
      <c r="L7" s="119" t="s">
        <v>65</v>
      </c>
      <c r="M7" s="119" t="s">
        <v>65</v>
      </c>
      <c r="N7" s="119" t="s">
        <v>65</v>
      </c>
      <c r="O7" s="119" t="s">
        <v>65</v>
      </c>
      <c r="P7" s="119" t="s">
        <v>65</v>
      </c>
      <c r="Q7" s="119"/>
      <c r="R7" s="119"/>
      <c r="S7" s="119" t="s">
        <v>65</v>
      </c>
      <c r="T7" s="119" t="s">
        <v>65</v>
      </c>
      <c r="U7" s="119" t="s">
        <v>65</v>
      </c>
      <c r="V7" s="119" t="s">
        <v>65</v>
      </c>
      <c r="W7" s="119" t="s">
        <v>65</v>
      </c>
      <c r="X7" s="119"/>
      <c r="Y7" s="119"/>
      <c r="Z7" s="119" t="s">
        <v>65</v>
      </c>
      <c r="AA7" s="119" t="s">
        <v>65</v>
      </c>
      <c r="AB7" s="119" t="s">
        <v>65</v>
      </c>
      <c r="AC7" s="124" t="s">
        <v>65</v>
      </c>
      <c r="AD7" s="124" t="s">
        <v>65</v>
      </c>
      <c r="AE7" s="124"/>
      <c r="AF7" s="124"/>
      <c r="AG7" s="124" t="s">
        <v>65</v>
      </c>
      <c r="AH7" s="124" t="s">
        <v>65</v>
      </c>
      <c r="AI7" s="125" t="s">
        <v>65</v>
      </c>
      <c r="AJ7" s="98">
        <f>COUNTIF(E7:AI7,"в")</f>
        <v>18</v>
      </c>
      <c r="AK7" s="98">
        <f t="shared" si="0"/>
        <v>0</v>
      </c>
      <c r="AL7" s="100">
        <f t="shared" si="1"/>
        <v>1</v>
      </c>
      <c r="AM7" s="102">
        <f t="shared" si="2"/>
        <v>0</v>
      </c>
      <c r="AN7" s="98">
        <f t="shared" si="3"/>
        <v>0</v>
      </c>
      <c r="AO7" s="104">
        <f t="shared" si="4"/>
        <v>0</v>
      </c>
      <c r="AP7" s="106">
        <f t="shared" si="5"/>
        <v>0</v>
      </c>
      <c r="AQ7" s="108">
        <f t="shared" si="6"/>
        <v>0</v>
      </c>
      <c r="AR7" s="110">
        <f t="shared" si="7"/>
        <v>4</v>
      </c>
      <c r="AS7" s="112">
        <f t="shared" si="8"/>
        <v>0</v>
      </c>
      <c r="AT7" s="114">
        <f t="shared" si="9"/>
        <v>0</v>
      </c>
    </row>
    <row r="8" spans="1:46" x14ac:dyDescent="0.25">
      <c r="A8" s="86">
        <v>3</v>
      </c>
      <c r="B8" s="87" t="s">
        <v>66</v>
      </c>
      <c r="C8" s="87" t="s">
        <v>38</v>
      </c>
      <c r="D8" s="97">
        <v>8</v>
      </c>
      <c r="E8" s="120"/>
      <c r="F8" s="121" t="s">
        <v>65</v>
      </c>
      <c r="G8" s="121" t="s">
        <v>65</v>
      </c>
      <c r="H8" s="121" t="s">
        <v>65</v>
      </c>
      <c r="I8" s="121" t="s">
        <v>65</v>
      </c>
      <c r="J8" s="121"/>
      <c r="K8" s="121"/>
      <c r="L8" s="121" t="s">
        <v>65</v>
      </c>
      <c r="M8" s="121" t="s">
        <v>65</v>
      </c>
      <c r="N8" s="121" t="s">
        <v>65</v>
      </c>
      <c r="O8" s="121" t="s">
        <v>65</v>
      </c>
      <c r="P8" s="121" t="s">
        <v>65</v>
      </c>
      <c r="Q8" s="121"/>
      <c r="R8" s="121"/>
      <c r="S8" s="121" t="s">
        <v>65</v>
      </c>
      <c r="T8" s="121" t="s">
        <v>65</v>
      </c>
      <c r="U8" s="121" t="s">
        <v>65</v>
      </c>
      <c r="V8" s="121" t="s">
        <v>65</v>
      </c>
      <c r="W8" s="121" t="s">
        <v>65</v>
      </c>
      <c r="X8" s="121"/>
      <c r="Y8" s="121"/>
      <c r="Z8" s="121" t="s">
        <v>65</v>
      </c>
      <c r="AA8" s="121" t="s">
        <v>65</v>
      </c>
      <c r="AB8" s="121" t="s">
        <v>65</v>
      </c>
      <c r="AC8" s="126" t="s">
        <v>65</v>
      </c>
      <c r="AD8" s="126" t="s">
        <v>65</v>
      </c>
      <c r="AE8" s="126"/>
      <c r="AF8" s="126"/>
      <c r="AG8" s="126" t="s">
        <v>65</v>
      </c>
      <c r="AH8" s="126" t="s">
        <v>65</v>
      </c>
      <c r="AI8" s="127" t="s">
        <v>65</v>
      </c>
      <c r="AJ8" s="99">
        <f>COUNTIF(E8:AI8,"в")</f>
        <v>22</v>
      </c>
      <c r="AK8" s="99">
        <f t="shared" si="0"/>
        <v>0</v>
      </c>
      <c r="AL8" s="101">
        <f t="shared" si="1"/>
        <v>0</v>
      </c>
      <c r="AM8" s="103">
        <f t="shared" si="2"/>
        <v>0</v>
      </c>
      <c r="AN8" s="99">
        <f t="shared" si="3"/>
        <v>0</v>
      </c>
      <c r="AO8" s="105">
        <f t="shared" si="4"/>
        <v>0</v>
      </c>
      <c r="AP8" s="107">
        <f t="shared" si="5"/>
        <v>0</v>
      </c>
      <c r="AQ8" s="109">
        <f t="shared" si="6"/>
        <v>0</v>
      </c>
      <c r="AR8" s="111">
        <f t="shared" si="7"/>
        <v>0</v>
      </c>
      <c r="AS8" s="113">
        <f t="shared" si="8"/>
        <v>0</v>
      </c>
      <c r="AT8" s="115">
        <f t="shared" si="9"/>
        <v>0</v>
      </c>
    </row>
    <row r="9" spans="1:46" x14ac:dyDescent="0.25">
      <c r="A9" s="81"/>
      <c r="B9" s="81"/>
      <c r="C9" s="81"/>
      <c r="D9" s="81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</row>
  </sheetData>
  <sheetProtection algorithmName="SHA-512" hashValue="YlyTZH4/wK/iQoiS3c+XWvoeS7VH4WL38AMSFPLqcaFF9nW70YTSmn9cOg2bu3V9Oph+Uf23X/6Bn48QzDnULg==" saltValue="faR6DWHsdkXh3W7CyQruTQ==" spinCount="100000" sheet="1" objects="1" scenarios="1"/>
  <mergeCells count="16">
    <mergeCell ref="AR4:AR5"/>
    <mergeCell ref="AS4:AS5"/>
    <mergeCell ref="AT4:AT5"/>
    <mergeCell ref="A1:D3"/>
    <mergeCell ref="AL4:AL5"/>
    <mergeCell ref="AM4:AM5"/>
    <mergeCell ref="AN4:AN5"/>
    <mergeCell ref="AO4:AO5"/>
    <mergeCell ref="AP4:AP5"/>
    <mergeCell ref="AQ4:AQ5"/>
    <mergeCell ref="A4:A5"/>
    <mergeCell ref="B4:B5"/>
    <mergeCell ref="C4:C5"/>
    <mergeCell ref="D4:D5"/>
    <mergeCell ref="AJ4:AJ5"/>
    <mergeCell ref="AK4:AK5"/>
  </mergeCells>
  <conditionalFormatting sqref="E6:AI9">
    <cfRule type="containsText" dxfId="17" priority="9" operator="containsText" text="б">
      <formula>NOT(ISERROR(SEARCH("б",E6)))</formula>
    </cfRule>
    <cfRule type="containsText" dxfId="16" priority="8" operator="containsText" text="оп">
      <formula>NOT(ISERROR(SEARCH("оп",E6)))</formula>
    </cfRule>
    <cfRule type="containsText" dxfId="15" priority="7" operator="containsText" text="в">
      <formula>NOT(ISERROR(SEARCH("в",E6)))</formula>
    </cfRule>
    <cfRule type="containsText" dxfId="14" priority="6" operator="containsText" text="ог">
      <formula>NOT(ISERROR(SEARCH("ог",E6)))</formula>
    </cfRule>
    <cfRule type="containsText" dxfId="13" priority="5" operator="containsText" text="пр">
      <formula>NOT(ISERROR(SEARCH("пр",E6)))</formula>
    </cfRule>
    <cfRule type="containsText" dxfId="12" priority="4" operator="containsText" text="пг">
      <formula>NOT(ISERROR(SEARCH("пг",E6)))</formula>
    </cfRule>
    <cfRule type="containsText" dxfId="11" priority="3" operator="containsText" text="обс">
      <formula>NOT(ISERROR(SEARCH("обс",E6)))</formula>
    </cfRule>
    <cfRule type="containsText" dxfId="10" priority="2" operator="containsText" text="у">
      <formula>NOT(ISERROR(SEARCH("у",E6)))</formula>
    </cfRule>
    <cfRule type="containsText" dxfId="9" priority="1" operator="containsText" text="к">
      <formula>NOT(ISERROR(SEARCH("к",E6)))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9"/>
  <sheetViews>
    <sheetView tabSelected="1" zoomScale="90" zoomScaleNormal="90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AI11" sqref="AI11"/>
    </sheetView>
  </sheetViews>
  <sheetFormatPr defaultRowHeight="15" x14ac:dyDescent="0.25"/>
  <cols>
    <col min="2" max="3" width="36.7109375" customWidth="1"/>
    <col min="5" max="34" width="4.7109375" customWidth="1"/>
    <col min="35" max="45" width="9.85546875" customWidth="1"/>
  </cols>
  <sheetData>
    <row r="1" spans="1:45" x14ac:dyDescent="0.25">
      <c r="A1" s="217" t="s">
        <v>69</v>
      </c>
      <c r="B1" s="217"/>
      <c r="C1" s="217"/>
      <c r="D1" s="218"/>
      <c r="E1" s="3">
        <v>8</v>
      </c>
      <c r="F1" s="82" t="str">
        <f>"  - рабочий день (обозначение - количество часов)"</f>
        <v xml:space="preserve">  - рабочий день (обозначение - количество часов)</v>
      </c>
      <c r="G1" s="81"/>
      <c r="H1" s="81"/>
      <c r="I1" s="81"/>
      <c r="J1" s="81"/>
      <c r="K1" s="81"/>
      <c r="L1" s="81"/>
      <c r="M1" s="81"/>
      <c r="N1" s="81"/>
      <c r="O1" s="81"/>
      <c r="P1" s="81"/>
      <c r="Q1" s="13" t="s">
        <v>22</v>
      </c>
      <c r="R1" s="82" t="str">
        <f>"  - отпуск (обозначение - оп)"</f>
        <v xml:space="preserve">  - отпуск (обозначение - оп)</v>
      </c>
      <c r="S1" s="81"/>
      <c r="T1" s="81"/>
      <c r="U1" s="81"/>
      <c r="V1" s="81"/>
      <c r="W1" s="81"/>
      <c r="X1" s="81"/>
      <c r="Y1" s="81"/>
      <c r="Z1" s="81"/>
      <c r="AA1" s="5" t="s">
        <v>0</v>
      </c>
      <c r="AB1" s="82" t="str">
        <f>"  - больничных (обозначение - буква б)"</f>
        <v xml:space="preserve">  - больничных (обозначение - буква б)</v>
      </c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</row>
    <row r="2" spans="1:45" x14ac:dyDescent="0.25">
      <c r="A2" s="217"/>
      <c r="B2" s="217"/>
      <c r="C2" s="217"/>
      <c r="D2" s="218"/>
      <c r="E2" s="10" t="s">
        <v>20</v>
      </c>
      <c r="F2" s="82" t="str">
        <f>"  - праздничный день (обозначение - пр)"</f>
        <v xml:space="preserve">  - праздничный день (обозначение - пр)</v>
      </c>
      <c r="G2" s="81"/>
      <c r="H2" s="81"/>
      <c r="I2" s="81"/>
      <c r="J2" s="81"/>
      <c r="K2" s="81"/>
      <c r="L2" s="81"/>
      <c r="M2" s="81"/>
      <c r="N2" s="81"/>
      <c r="O2" s="81"/>
      <c r="P2" s="81"/>
      <c r="Q2" s="16" t="s">
        <v>23</v>
      </c>
      <c r="R2" s="82" t="str">
        <f>"  - отгул (обозначение - ог)"</f>
        <v xml:space="preserve">  - отгул (обозначение - ог)</v>
      </c>
      <c r="S2" s="81"/>
      <c r="T2" s="81"/>
      <c r="U2" s="81"/>
      <c r="V2" s="81"/>
      <c r="W2" s="81"/>
      <c r="X2" s="81"/>
      <c r="Y2" s="81"/>
      <c r="Z2" s="81"/>
      <c r="AA2" s="9" t="s">
        <v>26</v>
      </c>
      <c r="AB2" s="82" t="str">
        <f>"  - учебный отпуск (обозначение - у)"</f>
        <v xml:space="preserve">  - учебный отпуск (обозначение - у)</v>
      </c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x14ac:dyDescent="0.25">
      <c r="A3" s="245"/>
      <c r="B3" s="245"/>
      <c r="C3" s="245"/>
      <c r="D3" s="246"/>
      <c r="E3" s="76" t="s">
        <v>21</v>
      </c>
      <c r="F3" s="82" t="str">
        <f>"  - прогул (обозначение -пг)"</f>
        <v xml:space="preserve">  - прогул (обозначение -пг)</v>
      </c>
      <c r="G3" s="81"/>
      <c r="H3" s="81"/>
      <c r="I3" s="81"/>
      <c r="J3" s="81"/>
      <c r="K3" s="81"/>
      <c r="L3" s="81"/>
      <c r="M3" s="81"/>
      <c r="N3" s="81"/>
      <c r="O3" s="81"/>
      <c r="P3" s="81"/>
      <c r="Q3" s="77" t="s">
        <v>25</v>
      </c>
      <c r="R3" s="82" t="str">
        <f>"  - отпуск без содержания (обозначение - обс)"</f>
        <v xml:space="preserve">  - отпуск без содержания (обозначение - обс)</v>
      </c>
      <c r="S3" s="81"/>
      <c r="T3" s="81"/>
      <c r="U3" s="81"/>
      <c r="V3" s="81"/>
      <c r="W3" s="81"/>
      <c r="X3" s="81"/>
      <c r="Y3" s="81"/>
      <c r="Z3" s="81"/>
      <c r="AA3" s="78" t="s">
        <v>24</v>
      </c>
      <c r="AB3" s="82" t="str">
        <f>"  - командировка (обозначение - буква к)"</f>
        <v xml:space="preserve">  - командировка (обозначение - буква к)</v>
      </c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x14ac:dyDescent="0.25">
      <c r="A4" s="259" t="s">
        <v>18</v>
      </c>
      <c r="B4" s="261" t="s">
        <v>44</v>
      </c>
      <c r="C4" s="261" t="s">
        <v>45</v>
      </c>
      <c r="D4" s="263" t="s">
        <v>46</v>
      </c>
      <c r="E4" s="144" t="s">
        <v>52</v>
      </c>
      <c r="F4" s="134" t="s">
        <v>53</v>
      </c>
      <c r="G4" s="135" t="s">
        <v>47</v>
      </c>
      <c r="H4" s="135" t="s">
        <v>48</v>
      </c>
      <c r="I4" s="134" t="s">
        <v>49</v>
      </c>
      <c r="J4" s="134" t="s">
        <v>50</v>
      </c>
      <c r="K4" s="134" t="s">
        <v>51</v>
      </c>
      <c r="L4" s="134" t="s">
        <v>52</v>
      </c>
      <c r="M4" s="134" t="s">
        <v>53</v>
      </c>
      <c r="N4" s="135" t="s">
        <v>47</v>
      </c>
      <c r="O4" s="135" t="s">
        <v>48</v>
      </c>
      <c r="P4" s="134" t="s">
        <v>49</v>
      </c>
      <c r="Q4" s="134" t="s">
        <v>50</v>
      </c>
      <c r="R4" s="134" t="s">
        <v>51</v>
      </c>
      <c r="S4" s="134" t="s">
        <v>52</v>
      </c>
      <c r="T4" s="134" t="s">
        <v>53</v>
      </c>
      <c r="U4" s="135" t="s">
        <v>47</v>
      </c>
      <c r="V4" s="135" t="s">
        <v>48</v>
      </c>
      <c r="W4" s="134" t="s">
        <v>49</v>
      </c>
      <c r="X4" s="134" t="s">
        <v>50</v>
      </c>
      <c r="Y4" s="134" t="s">
        <v>51</v>
      </c>
      <c r="Z4" s="134" t="s">
        <v>52</v>
      </c>
      <c r="AA4" s="134" t="s">
        <v>53</v>
      </c>
      <c r="AB4" s="135" t="s">
        <v>47</v>
      </c>
      <c r="AC4" s="135" t="s">
        <v>48</v>
      </c>
      <c r="AD4" s="134" t="s">
        <v>49</v>
      </c>
      <c r="AE4" s="134" t="s">
        <v>50</v>
      </c>
      <c r="AF4" s="134" t="s">
        <v>51</v>
      </c>
      <c r="AG4" s="134" t="s">
        <v>52</v>
      </c>
      <c r="AH4" s="138" t="s">
        <v>53</v>
      </c>
      <c r="AI4" s="251" t="s">
        <v>54</v>
      </c>
      <c r="AJ4" s="251" t="s">
        <v>55</v>
      </c>
      <c r="AK4" s="247" t="s">
        <v>56</v>
      </c>
      <c r="AL4" s="249" t="s">
        <v>57</v>
      </c>
      <c r="AM4" s="251" t="s">
        <v>58</v>
      </c>
      <c r="AN4" s="253" t="s">
        <v>59</v>
      </c>
      <c r="AO4" s="255" t="s">
        <v>60</v>
      </c>
      <c r="AP4" s="257" t="s">
        <v>61</v>
      </c>
      <c r="AQ4" s="239" t="s">
        <v>62</v>
      </c>
      <c r="AR4" s="241" t="s">
        <v>63</v>
      </c>
      <c r="AS4" s="243" t="s">
        <v>64</v>
      </c>
    </row>
    <row r="5" spans="1:45" x14ac:dyDescent="0.25">
      <c r="A5" s="260"/>
      <c r="B5" s="262"/>
      <c r="C5" s="262"/>
      <c r="D5" s="264"/>
      <c r="E5" s="145">
        <v>1</v>
      </c>
      <c r="F5" s="139">
        <v>2</v>
      </c>
      <c r="G5" s="140">
        <v>3</v>
      </c>
      <c r="H5" s="140">
        <v>4</v>
      </c>
      <c r="I5" s="139">
        <v>5</v>
      </c>
      <c r="J5" s="139">
        <v>6</v>
      </c>
      <c r="K5" s="139">
        <v>7</v>
      </c>
      <c r="L5" s="139">
        <v>8</v>
      </c>
      <c r="M5" s="139">
        <v>9</v>
      </c>
      <c r="N5" s="140">
        <v>10</v>
      </c>
      <c r="O5" s="140">
        <v>11</v>
      </c>
      <c r="P5" s="139">
        <v>12</v>
      </c>
      <c r="Q5" s="139">
        <v>13</v>
      </c>
      <c r="R5" s="139">
        <v>14</v>
      </c>
      <c r="S5" s="139">
        <v>15</v>
      </c>
      <c r="T5" s="139">
        <v>16</v>
      </c>
      <c r="U5" s="140">
        <v>17</v>
      </c>
      <c r="V5" s="140">
        <v>18</v>
      </c>
      <c r="W5" s="139">
        <v>19</v>
      </c>
      <c r="X5" s="139">
        <v>20</v>
      </c>
      <c r="Y5" s="139">
        <v>21</v>
      </c>
      <c r="Z5" s="139">
        <v>22</v>
      </c>
      <c r="AA5" s="139">
        <v>23</v>
      </c>
      <c r="AB5" s="140">
        <v>24</v>
      </c>
      <c r="AC5" s="140">
        <v>25</v>
      </c>
      <c r="AD5" s="139">
        <v>26</v>
      </c>
      <c r="AE5" s="139">
        <v>27</v>
      </c>
      <c r="AF5" s="139">
        <v>28</v>
      </c>
      <c r="AG5" s="139">
        <v>29</v>
      </c>
      <c r="AH5" s="141">
        <v>30</v>
      </c>
      <c r="AI5" s="252"/>
      <c r="AJ5" s="252"/>
      <c r="AK5" s="248"/>
      <c r="AL5" s="250"/>
      <c r="AM5" s="252"/>
      <c r="AN5" s="254"/>
      <c r="AO5" s="256"/>
      <c r="AP5" s="258"/>
      <c r="AQ5" s="240"/>
      <c r="AR5" s="242"/>
      <c r="AS5" s="244"/>
    </row>
    <row r="6" spans="1:45" x14ac:dyDescent="0.25">
      <c r="A6" s="142">
        <v>1</v>
      </c>
      <c r="B6" s="143" t="s">
        <v>41</v>
      </c>
      <c r="C6" s="143" t="s">
        <v>37</v>
      </c>
      <c r="D6" s="146">
        <v>8</v>
      </c>
      <c r="E6" s="167" t="s">
        <v>65</v>
      </c>
      <c r="F6" s="168" t="s">
        <v>65</v>
      </c>
      <c r="G6" s="168"/>
      <c r="H6" s="168"/>
      <c r="I6" s="168" t="s">
        <v>20</v>
      </c>
      <c r="J6" s="168" t="s">
        <v>25</v>
      </c>
      <c r="K6" s="168" t="s">
        <v>25</v>
      </c>
      <c r="L6" s="168" t="s">
        <v>25</v>
      </c>
      <c r="M6" s="168" t="s">
        <v>25</v>
      </c>
      <c r="N6" s="168"/>
      <c r="O6" s="168"/>
      <c r="P6" s="168" t="s">
        <v>65</v>
      </c>
      <c r="Q6" s="168" t="s">
        <v>65</v>
      </c>
      <c r="R6" s="168" t="s">
        <v>65</v>
      </c>
      <c r="S6" s="168" t="s">
        <v>65</v>
      </c>
      <c r="T6" s="168" t="s">
        <v>65</v>
      </c>
      <c r="U6" s="168"/>
      <c r="V6" s="168"/>
      <c r="W6" s="168" t="s">
        <v>65</v>
      </c>
      <c r="X6" s="168" t="s">
        <v>65</v>
      </c>
      <c r="Y6" s="168" t="s">
        <v>65</v>
      </c>
      <c r="Z6" s="168" t="s">
        <v>65</v>
      </c>
      <c r="AA6" s="168" t="s">
        <v>25</v>
      </c>
      <c r="AB6" s="168"/>
      <c r="AC6" s="168"/>
      <c r="AD6" s="173" t="s">
        <v>65</v>
      </c>
      <c r="AE6" s="173" t="s">
        <v>65</v>
      </c>
      <c r="AF6" s="173" t="s">
        <v>65</v>
      </c>
      <c r="AG6" s="173" t="s">
        <v>65</v>
      </c>
      <c r="AH6" s="174" t="s">
        <v>65</v>
      </c>
      <c r="AI6" s="149">
        <f>COUNTIF(E6:AH6,"в")</f>
        <v>16</v>
      </c>
      <c r="AJ6" s="149">
        <f t="shared" ref="AJ6:AJ8" si="0">SUM(E6:AH6)</f>
        <v>0</v>
      </c>
      <c r="AK6" s="151">
        <f t="shared" ref="AK6:AK8" si="1">COUNTIF(E6:AH6,"=оп")</f>
        <v>0</v>
      </c>
      <c r="AL6" s="153">
        <f t="shared" ref="AL6:AL8" si="2">COUNTIF(E6:AH6,"=б")</f>
        <v>0</v>
      </c>
      <c r="AM6" s="149">
        <f t="shared" ref="AM6:AM8" si="3">IF(D6="",0,IF(AJ6-AI6*D6&lt;0,0,AJ6-AI6*D6))</f>
        <v>0</v>
      </c>
      <c r="AN6" s="155">
        <f t="shared" ref="AN6:AN8" si="4">COUNTIF(E6:AH6,"=ог")</f>
        <v>0</v>
      </c>
      <c r="AO6" s="157">
        <f t="shared" ref="AO6:AO8" si="5">COUNTIF(E6:AH6,"=пр")</f>
        <v>1</v>
      </c>
      <c r="AP6" s="159">
        <f t="shared" ref="AP6:AP8" si="6">COUNTIF(E6:AH6,"=пг")</f>
        <v>0</v>
      </c>
      <c r="AQ6" s="161">
        <f t="shared" ref="AQ6:AQ8" si="7">COUNTIF(E6:AH6,"=обс")</f>
        <v>5</v>
      </c>
      <c r="AR6" s="163">
        <f t="shared" ref="AR6:AR8" si="8">COUNTIF(E6:AH6,"=у")</f>
        <v>0</v>
      </c>
      <c r="AS6" s="165">
        <f t="shared" ref="AS6:AS8" si="9">COUNTIF(E6:AH6,"=к")</f>
        <v>0</v>
      </c>
    </row>
    <row r="7" spans="1:45" x14ac:dyDescent="0.25">
      <c r="A7" s="133">
        <v>2</v>
      </c>
      <c r="B7" s="132" t="s">
        <v>68</v>
      </c>
      <c r="C7" s="132" t="s">
        <v>38</v>
      </c>
      <c r="D7" s="147">
        <v>8</v>
      </c>
      <c r="E7" s="169" t="s">
        <v>65</v>
      </c>
      <c r="F7" s="170" t="s">
        <v>65</v>
      </c>
      <c r="G7" s="170"/>
      <c r="H7" s="170"/>
      <c r="I7" s="170" t="s">
        <v>20</v>
      </c>
      <c r="J7" s="170" t="s">
        <v>65</v>
      </c>
      <c r="K7" s="170" t="s">
        <v>65</v>
      </c>
      <c r="L7" s="170" t="s">
        <v>65</v>
      </c>
      <c r="M7" s="170" t="s">
        <v>65</v>
      </c>
      <c r="N7" s="170"/>
      <c r="O7" s="170"/>
      <c r="P7" s="170" t="s">
        <v>25</v>
      </c>
      <c r="Q7" s="170" t="s">
        <v>25</v>
      </c>
      <c r="R7" s="170" t="s">
        <v>65</v>
      </c>
      <c r="S7" s="170" t="s">
        <v>65</v>
      </c>
      <c r="T7" s="170" t="s">
        <v>65</v>
      </c>
      <c r="U7" s="170"/>
      <c r="V7" s="170"/>
      <c r="W7" s="170" t="s">
        <v>65</v>
      </c>
      <c r="X7" s="170" t="s">
        <v>65</v>
      </c>
      <c r="Y7" s="170" t="s">
        <v>65</v>
      </c>
      <c r="Z7" s="170" t="s">
        <v>25</v>
      </c>
      <c r="AA7" s="170" t="s">
        <v>65</v>
      </c>
      <c r="AB7" s="170"/>
      <c r="AC7" s="170"/>
      <c r="AD7" s="175" t="s">
        <v>65</v>
      </c>
      <c r="AE7" s="175" t="s">
        <v>65</v>
      </c>
      <c r="AF7" s="175" t="s">
        <v>65</v>
      </c>
      <c r="AG7" s="175" t="s">
        <v>65</v>
      </c>
      <c r="AH7" s="176" t="s">
        <v>65</v>
      </c>
      <c r="AI7" s="149">
        <f>COUNTIF(E7:AH7,"в")</f>
        <v>18</v>
      </c>
      <c r="AJ7" s="149">
        <f t="shared" si="0"/>
        <v>0</v>
      </c>
      <c r="AK7" s="151">
        <f t="shared" si="1"/>
        <v>0</v>
      </c>
      <c r="AL7" s="153">
        <f t="shared" si="2"/>
        <v>0</v>
      </c>
      <c r="AM7" s="149">
        <f t="shared" si="3"/>
        <v>0</v>
      </c>
      <c r="AN7" s="155">
        <f t="shared" si="4"/>
        <v>0</v>
      </c>
      <c r="AO7" s="157">
        <f t="shared" si="5"/>
        <v>1</v>
      </c>
      <c r="AP7" s="159">
        <f t="shared" si="6"/>
        <v>0</v>
      </c>
      <c r="AQ7" s="161">
        <f t="shared" si="7"/>
        <v>3</v>
      </c>
      <c r="AR7" s="163">
        <f t="shared" si="8"/>
        <v>0</v>
      </c>
      <c r="AS7" s="165">
        <f t="shared" si="9"/>
        <v>0</v>
      </c>
    </row>
    <row r="8" spans="1:45" x14ac:dyDescent="0.25">
      <c r="A8" s="136">
        <v>3</v>
      </c>
      <c r="B8" s="137" t="s">
        <v>66</v>
      </c>
      <c r="C8" s="137" t="s">
        <v>38</v>
      </c>
      <c r="D8" s="148">
        <v>8</v>
      </c>
      <c r="E8" s="171" t="s">
        <v>65</v>
      </c>
      <c r="F8" s="172" t="s">
        <v>65</v>
      </c>
      <c r="G8" s="172"/>
      <c r="H8" s="172"/>
      <c r="I8" s="172" t="s">
        <v>20</v>
      </c>
      <c r="J8" s="172" t="s">
        <v>65</v>
      </c>
      <c r="K8" s="172" t="s">
        <v>65</v>
      </c>
      <c r="L8" s="172" t="s">
        <v>65</v>
      </c>
      <c r="M8" s="172" t="s">
        <v>65</v>
      </c>
      <c r="N8" s="172"/>
      <c r="O8" s="172"/>
      <c r="P8" s="172" t="s">
        <v>65</v>
      </c>
      <c r="Q8" s="172" t="s">
        <v>65</v>
      </c>
      <c r="R8" s="172" t="s">
        <v>65</v>
      </c>
      <c r="S8" s="172" t="s">
        <v>65</v>
      </c>
      <c r="T8" s="172" t="s">
        <v>65</v>
      </c>
      <c r="U8" s="172"/>
      <c r="V8" s="172"/>
      <c r="W8" s="172" t="s">
        <v>65</v>
      </c>
      <c r="X8" s="172" t="s">
        <v>65</v>
      </c>
      <c r="Y8" s="172" t="s">
        <v>65</v>
      </c>
      <c r="Z8" s="172" t="s">
        <v>65</v>
      </c>
      <c r="AA8" s="172" t="s">
        <v>65</v>
      </c>
      <c r="AB8" s="172"/>
      <c r="AC8" s="172"/>
      <c r="AD8" s="177" t="s">
        <v>65</v>
      </c>
      <c r="AE8" s="177" t="s">
        <v>65</v>
      </c>
      <c r="AF8" s="177" t="s">
        <v>65</v>
      </c>
      <c r="AG8" s="177" t="s">
        <v>65</v>
      </c>
      <c r="AH8" s="178" t="s">
        <v>25</v>
      </c>
      <c r="AI8" s="150">
        <f>COUNTIF(E8:AH8,"в")</f>
        <v>20</v>
      </c>
      <c r="AJ8" s="150">
        <f t="shared" si="0"/>
        <v>0</v>
      </c>
      <c r="AK8" s="152">
        <f t="shared" si="1"/>
        <v>0</v>
      </c>
      <c r="AL8" s="154">
        <f t="shared" si="2"/>
        <v>0</v>
      </c>
      <c r="AM8" s="150">
        <f t="shared" si="3"/>
        <v>0</v>
      </c>
      <c r="AN8" s="156">
        <f t="shared" si="4"/>
        <v>0</v>
      </c>
      <c r="AO8" s="158">
        <f t="shared" si="5"/>
        <v>1</v>
      </c>
      <c r="AP8" s="160">
        <f t="shared" si="6"/>
        <v>0</v>
      </c>
      <c r="AQ8" s="162">
        <f t="shared" si="7"/>
        <v>1</v>
      </c>
      <c r="AR8" s="164">
        <f t="shared" si="8"/>
        <v>0</v>
      </c>
      <c r="AS8" s="166">
        <f t="shared" si="9"/>
        <v>0</v>
      </c>
    </row>
    <row r="9" spans="1:45" x14ac:dyDescent="0.25">
      <c r="A9" s="81"/>
      <c r="B9" s="81"/>
      <c r="C9" s="81"/>
      <c r="D9" s="81"/>
      <c r="E9" s="131"/>
      <c r="F9" s="131"/>
      <c r="G9" s="131"/>
      <c r="H9" s="131"/>
      <c r="I9" s="131"/>
      <c r="J9" s="131"/>
      <c r="K9" s="131"/>
      <c r="L9" s="131"/>
      <c r="M9" s="131"/>
      <c r="N9" s="131"/>
      <c r="O9" s="131"/>
      <c r="P9" s="131"/>
      <c r="Q9" s="131"/>
      <c r="R9" s="131"/>
      <c r="S9" s="131"/>
      <c r="T9" s="131"/>
      <c r="U9" s="131"/>
      <c r="V9" s="131"/>
      <c r="W9" s="131"/>
      <c r="X9" s="131"/>
      <c r="Y9" s="131"/>
      <c r="Z9" s="131"/>
      <c r="AA9" s="131"/>
      <c r="AB9" s="131"/>
      <c r="AC9" s="131"/>
      <c r="AD9" s="131"/>
      <c r="AE9" s="131"/>
      <c r="AF9" s="131"/>
      <c r="AG9" s="131"/>
      <c r="AH9" s="131"/>
      <c r="AI9" s="131"/>
      <c r="AJ9" s="131"/>
      <c r="AK9" s="131"/>
      <c r="AL9" s="131"/>
      <c r="AM9" s="131"/>
      <c r="AN9" s="131"/>
      <c r="AO9" s="131"/>
      <c r="AP9" s="131"/>
      <c r="AQ9" s="131"/>
      <c r="AR9" s="131"/>
      <c r="AS9" s="131"/>
    </row>
  </sheetData>
  <sheetProtection algorithmName="SHA-512" hashValue="WDpHJT6XLt65hPRnu3xq0EGkSixkhic/dbmLW7ZbMZ1D4Y8N2OIvEC7KpxVI5W28VGNpA7bhIbHIktsfjczEYQ==" saltValue="bFlkJwgzLNkGYjpL0TdKJg==" spinCount="100000" sheet="1" objects="1" scenarios="1"/>
  <mergeCells count="16">
    <mergeCell ref="AQ4:AQ5"/>
    <mergeCell ref="AR4:AR5"/>
    <mergeCell ref="AS4:AS5"/>
    <mergeCell ref="A1:D3"/>
    <mergeCell ref="AK4:AK5"/>
    <mergeCell ref="AL4:AL5"/>
    <mergeCell ref="AM4:AM5"/>
    <mergeCell ref="AN4:AN5"/>
    <mergeCell ref="AO4:AO5"/>
    <mergeCell ref="AP4:AP5"/>
    <mergeCell ref="A4:A5"/>
    <mergeCell ref="B4:B5"/>
    <mergeCell ref="C4:C5"/>
    <mergeCell ref="D4:D5"/>
    <mergeCell ref="AI4:AI5"/>
    <mergeCell ref="AJ4:AJ5"/>
  </mergeCells>
  <conditionalFormatting sqref="E6:AH9">
    <cfRule type="containsText" dxfId="8" priority="9" operator="containsText" text="б">
      <formula>NOT(ISERROR(SEARCH("б",E6)))</formula>
    </cfRule>
    <cfRule type="containsText" dxfId="7" priority="8" operator="containsText" text="оп">
      <formula>NOT(ISERROR(SEARCH("оп",E6)))</formula>
    </cfRule>
    <cfRule type="containsText" dxfId="6" priority="7" operator="containsText" text="в">
      <formula>NOT(ISERROR(SEARCH("в",E6)))</formula>
    </cfRule>
    <cfRule type="containsText" dxfId="5" priority="6" operator="containsText" text="ог">
      <formula>NOT(ISERROR(SEARCH("ог",E6)))</formula>
    </cfRule>
    <cfRule type="containsText" dxfId="4" priority="5" operator="containsText" text="пр">
      <formula>NOT(ISERROR(SEARCH("пр",E6)))</formula>
    </cfRule>
    <cfRule type="containsText" dxfId="3" priority="4" operator="containsText" text="пг">
      <formula>NOT(ISERROR(SEARCH("пг",E6)))</formula>
    </cfRule>
    <cfRule type="containsText" dxfId="2" priority="3" operator="containsText" text="обс">
      <formula>NOT(ISERROR(SEARCH("обс",E6)))</formula>
    </cfRule>
    <cfRule type="containsText" dxfId="1" priority="2" operator="containsText" text="у">
      <formula>NOT(ISERROR(SEARCH("у",E6)))</formula>
    </cfRule>
    <cfRule type="containsText" dxfId="0" priority="1" operator="containsText" text="к">
      <formula>NOT(ISERROR(SEARCH("к",E6)))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9</vt:i4>
      </vt:variant>
    </vt:vector>
  </HeadingPairs>
  <TitlesOfParts>
    <vt:vector size="13" baseType="lpstr">
      <vt:lpstr>Настройки</vt:lpstr>
      <vt:lpstr>сентябрь 2018</vt:lpstr>
      <vt:lpstr>октябрь 2018</vt:lpstr>
      <vt:lpstr>ноябрь 2018</vt:lpstr>
      <vt:lpstr>Настройки!calc_columns</vt:lpstr>
      <vt:lpstr>Настройки!cl_komandirovka</vt:lpstr>
      <vt:lpstr>Настройки!cl_nedorabotka</vt:lpstr>
      <vt:lpstr>Настройки!cl_otgul</vt:lpstr>
      <vt:lpstr>Настройки!cl_otpusk_bez</vt:lpstr>
      <vt:lpstr>Настройки!cl_pererabotka</vt:lpstr>
      <vt:lpstr>Настройки!cl_prazdnik</vt:lpstr>
      <vt:lpstr>Настройки!cl_progul</vt:lpstr>
      <vt:lpstr>Настройки!cl_uchebniy_otpusk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Goryaninov Maxim</dc:creator>
  <cp:lastModifiedBy>Anastasiya</cp:lastModifiedBy>
  <dcterms:created xsi:type="dcterms:W3CDTF">2006-09-16T00:00:00Z</dcterms:created>
  <dcterms:modified xsi:type="dcterms:W3CDTF">2018-11-30T11:08:19Z</dcterms:modified>
</cp:coreProperties>
</file>