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DMITRIY\Users\Public\Делопроизводство\Табель учета рабочего времени\"/>
    </mc:Choice>
  </mc:AlternateContent>
  <bookViews>
    <workbookView xWindow="0" yWindow="0" windowWidth="24000" windowHeight="9225" activeTab="3"/>
  </bookViews>
  <sheets>
    <sheet name="Настройки" sheetId="1" r:id="rId1"/>
    <sheet name="январь 2019" sheetId="4" r:id="rId2"/>
    <sheet name="февраль 2019" sheetId="6" r:id="rId3"/>
    <sheet name="март 2019" sheetId="7" r:id="rId4"/>
  </sheets>
  <functionGroups builtInGroupCount="18"/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</definedNames>
  <calcPr calcId="152511" refMode="R1C1"/>
</workbook>
</file>

<file path=xl/calcChain.xml><?xml version="1.0" encoding="utf-8"?>
<calcChain xmlns="http://schemas.openxmlformats.org/spreadsheetml/2006/main">
  <c r="AJ8" i="7" l="1"/>
  <c r="AJ7" i="7"/>
  <c r="AJ6" i="7"/>
  <c r="AU6" i="7"/>
  <c r="AU7" i="7"/>
  <c r="AU8" i="7"/>
  <c r="AT6" i="7"/>
  <c r="AT7" i="7"/>
  <c r="AT8" i="7"/>
  <c r="AS6" i="7"/>
  <c r="AS7" i="7"/>
  <c r="AS8" i="7"/>
  <c r="AR6" i="7"/>
  <c r="AR7" i="7"/>
  <c r="AR8" i="7"/>
  <c r="AQ6" i="7"/>
  <c r="AQ7" i="7"/>
  <c r="AQ8" i="7"/>
  <c r="AP6" i="7"/>
  <c r="AP7" i="7"/>
  <c r="AP8" i="7"/>
  <c r="AM6" i="7"/>
  <c r="AM7" i="7"/>
  <c r="AM8" i="7"/>
  <c r="AL6" i="7"/>
  <c r="AL7" i="7"/>
  <c r="AL8" i="7"/>
  <c r="AK6" i="7"/>
  <c r="AK7" i="7"/>
  <c r="AK8" i="7"/>
  <c r="AB3" i="7"/>
  <c r="R3" i="7"/>
  <c r="F3" i="7"/>
  <c r="AB2" i="7"/>
  <c r="R2" i="7"/>
  <c r="F2" i="7"/>
  <c r="AB1" i="7"/>
  <c r="R1" i="7"/>
  <c r="F1" i="7"/>
  <c r="AN7" i="7" l="1"/>
  <c r="AO8" i="7"/>
  <c r="AN6" i="7"/>
  <c r="AN8" i="7"/>
  <c r="AO6" i="7"/>
  <c r="AO7" i="7"/>
  <c r="AG8" i="6"/>
  <c r="AG6" i="6"/>
  <c r="AG7" i="6"/>
  <c r="AR6" i="6"/>
  <c r="AR7" i="6"/>
  <c r="AR8" i="6"/>
  <c r="AQ6" i="6"/>
  <c r="AQ7" i="6"/>
  <c r="AQ8" i="6"/>
  <c r="AP6" i="6"/>
  <c r="AP7" i="6"/>
  <c r="AP8" i="6"/>
  <c r="AO6" i="6"/>
  <c r="AO7" i="6"/>
  <c r="AO8" i="6"/>
  <c r="AN6" i="6"/>
  <c r="AN7" i="6"/>
  <c r="AN8" i="6"/>
  <c r="AM6" i="6"/>
  <c r="AM7" i="6"/>
  <c r="AM8" i="6"/>
  <c r="AJ6" i="6"/>
  <c r="AJ7" i="6"/>
  <c r="AJ8" i="6"/>
  <c r="AI6" i="6"/>
  <c r="AI7" i="6"/>
  <c r="AI8" i="6"/>
  <c r="AH6" i="6"/>
  <c r="AH7" i="6"/>
  <c r="AH8" i="6"/>
  <c r="AB3" i="6"/>
  <c r="R3" i="6"/>
  <c r="F3" i="6"/>
  <c r="AB2" i="6"/>
  <c r="R2" i="6"/>
  <c r="F2" i="6"/>
  <c r="AB1" i="6"/>
  <c r="R1" i="6"/>
  <c r="F1" i="6"/>
  <c r="AL7" i="6" l="1"/>
  <c r="AL8" i="6"/>
  <c r="AL6" i="6"/>
  <c r="AK8" i="6"/>
  <c r="AK7" i="6"/>
  <c r="AK6" i="6"/>
  <c r="AJ8" i="4"/>
  <c r="AJ7" i="4"/>
  <c r="AJ6" i="4"/>
  <c r="AU6" i="4"/>
  <c r="AU7" i="4"/>
  <c r="AU8" i="4"/>
  <c r="AT6" i="4"/>
  <c r="AT7" i="4"/>
  <c r="AT8" i="4"/>
  <c r="AS6" i="4"/>
  <c r="AS7" i="4"/>
  <c r="AS8" i="4"/>
  <c r="AR6" i="4"/>
  <c r="AR7" i="4"/>
  <c r="AR8" i="4"/>
  <c r="AQ6" i="4"/>
  <c r="AQ7" i="4"/>
  <c r="AQ8" i="4"/>
  <c r="AP6" i="4"/>
  <c r="AP7" i="4"/>
  <c r="AP8" i="4"/>
  <c r="AM6" i="4"/>
  <c r="AM7" i="4"/>
  <c r="AM8" i="4"/>
  <c r="AL6" i="4"/>
  <c r="AL7" i="4"/>
  <c r="AL8" i="4"/>
  <c r="AK6" i="4"/>
  <c r="AK7" i="4"/>
  <c r="AK8" i="4"/>
  <c r="AB3" i="4"/>
  <c r="R3" i="4"/>
  <c r="F3" i="4"/>
  <c r="AB2" i="4"/>
  <c r="R2" i="4"/>
  <c r="F2" i="4"/>
  <c r="AB1" i="4"/>
  <c r="R1" i="4"/>
  <c r="F1" i="4"/>
  <c r="AO8" i="4" l="1"/>
  <c r="AN7" i="4"/>
  <c r="AO6" i="4"/>
  <c r="AN8" i="4"/>
  <c r="AO7" i="4"/>
  <c r="AN6" i="4"/>
  <c r="AI4" i="1" l="1"/>
  <c r="AI3" i="1"/>
  <c r="Y4" i="1"/>
  <c r="M4" i="1"/>
  <c r="Y3" i="1"/>
  <c r="Y2" i="1"/>
  <c r="M3" i="1"/>
  <c r="M2" i="1" l="1"/>
  <c r="AI2" i="1"/>
</calcChain>
</file>

<file path=xl/sharedStrings.xml><?xml version="1.0" encoding="utf-8"?>
<sst xmlns="http://schemas.openxmlformats.org/spreadsheetml/2006/main" count="421" uniqueCount="69">
  <si>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</si>
  <si>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</si>
  <si>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</si>
  <si>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</si>
  <si>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</si>
  <si>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</si>
  <si>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</si>
  <si>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</si>
  <si>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</si>
  <si>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</si>
  <si>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</si>
  <si>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</si>
  <si>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</si>
  <si>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</si>
  <si>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</si>
  <si>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</si>
  <si>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</si>
  <si>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</si>
  <si>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</si>
  <si>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</si>
  <si>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</si>
  <si>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</si>
  <si>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</si>
  <si>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</si>
  <si>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</si>
  <si>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</si>
  <si>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</si>
  <si>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</si>
  <si>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</si>
  <si>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</si>
  <si>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</si>
  <si>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</si>
  <si>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</si>
  <si>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</si>
  <si>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</si>
  <si>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</si>
  <si>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</si>
  <si>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 Юрьевич</t>
  </si>
  <si>
    <t>Архитектор</t>
  </si>
  <si>
    <t>Тех. директор</t>
  </si>
  <si>
    <t>Лёнина Анастасия</t>
  </si>
  <si>
    <t>Элина</t>
  </si>
  <si>
    <t>сотрудник</t>
  </si>
  <si>
    <t>должность</t>
  </si>
  <si>
    <t>раб. день (ч.)</t>
  </si>
  <si>
    <t>Сб</t>
  </si>
  <si>
    <t>Вс</t>
  </si>
  <si>
    <t>Пн</t>
  </si>
  <si>
    <t>Вт</t>
  </si>
  <si>
    <t>Ср</t>
  </si>
  <si>
    <t>Чт</t>
  </si>
  <si>
    <t>Пт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</si>
  <si>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</si>
  <si>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</si>
  <si>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</si>
  <si>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</si>
  <si>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</si>
  <si>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</si>
  <si>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</si>
  <si>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</si>
  <si>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</si>
  <si>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</si>
  <si>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</si>
  <si>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</si>
  <si>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</si>
  <si>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январь 2019</t>
  </si>
  <si>
    <t>февраль 2019</t>
  </si>
  <si>
    <t>март 2019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</si>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</sst>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ISOCPEUR"/>
      <family val="2"/>
      <charset val="204"/>
    </font>
    <font>
      <sz val="11"/>
      <color theme="1"/>
      <name val="ISOCPEUR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5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" fillId="12" borderId="32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14" borderId="31" xfId="0" applyFont="1" applyFill="1" applyBorder="1" applyAlignment="1">
      <alignment horizontal="center" vertical="center"/>
    </xf>
    <xf numFmtId="0" fontId="1" fillId="14" borderId="32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15" borderId="31" xfId="0" applyFont="1" applyFill="1" applyBorder="1" applyAlignment="1">
      <alignment horizontal="center" vertical="center"/>
    </xf>
    <xf numFmtId="0" fontId="1" fillId="15" borderId="32" xfId="0" applyFont="1" applyFill="1" applyBorder="1" applyAlignment="1">
      <alignment horizontal="center" vertical="center"/>
    </xf>
    <xf numFmtId="0" fontId="1" fillId="8" borderId="31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11" borderId="44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11" borderId="52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" fillId="12" borderId="61" xfId="0" applyFont="1" applyFill="1" applyBorder="1" applyAlignment="1">
      <alignment horizontal="center" vertical="center"/>
    </xf>
    <xf numFmtId="0" fontId="1" fillId="12" borderId="62" xfId="0" applyFont="1" applyFill="1" applyBorder="1" applyAlignment="1">
      <alignment horizontal="center" vertical="center"/>
    </xf>
    <xf numFmtId="0" fontId="1" fillId="13" borderId="61" xfId="0" applyFont="1" applyFill="1" applyBorder="1" applyAlignment="1">
      <alignment horizontal="center" vertical="center"/>
    </xf>
    <xf numFmtId="0" fontId="1" fillId="13" borderId="62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2" borderId="62" xfId="0" applyFont="1" applyFill="1" applyBorder="1" applyAlignment="1">
      <alignment horizontal="center" vertical="center"/>
    </xf>
    <xf numFmtId="0" fontId="1" fillId="14" borderId="61" xfId="0" applyFont="1" applyFill="1" applyBorder="1" applyAlignment="1">
      <alignment horizontal="center" vertical="center"/>
    </xf>
    <xf numFmtId="0" fontId="1" fillId="14" borderId="62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/>
    </xf>
    <xf numFmtId="0" fontId="1" fillId="5" borderId="62" xfId="0" applyFont="1" applyFill="1" applyBorder="1" applyAlignment="1">
      <alignment horizontal="center" vertical="center"/>
    </xf>
    <xf numFmtId="0" fontId="1" fillId="15" borderId="61" xfId="0" applyFont="1" applyFill="1" applyBorder="1" applyAlignment="1">
      <alignment horizontal="center" vertical="center"/>
    </xf>
    <xf numFmtId="0" fontId="1" fillId="15" borderId="62" xfId="0" applyFont="1" applyFill="1" applyBorder="1" applyAlignment="1">
      <alignment horizontal="center" vertical="center"/>
    </xf>
    <xf numFmtId="0" fontId="1" fillId="8" borderId="61" xfId="0" applyFont="1" applyFill="1" applyBorder="1" applyAlignment="1">
      <alignment horizontal="center" vertical="center"/>
    </xf>
    <xf numFmtId="0" fontId="1" fillId="8" borderId="62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 vertical="center"/>
    </xf>
    <xf numFmtId="0" fontId="1" fillId="4" borderId="62" xfId="0" applyFont="1" applyFill="1" applyBorder="1" applyAlignment="1">
      <alignment horizontal="center" vertical="center"/>
    </xf>
    <xf numFmtId="0" fontId="1" fillId="10" borderId="65" xfId="0" applyFont="1" applyFill="1" applyBorder="1" applyAlignment="1">
      <alignment horizontal="center" vertical="center"/>
    </xf>
    <xf numFmtId="0" fontId="1" fillId="10" borderId="6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11" borderId="74" xfId="0" applyFont="1" applyFill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11" borderId="78" xfId="0" applyFont="1" applyFill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11" borderId="82" xfId="0" applyFont="1" applyFill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11" borderId="83" xfId="0" applyFont="1" applyFill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3" fillId="12" borderId="91" xfId="0" applyFont="1" applyFill="1" applyBorder="1" applyAlignment="1">
      <alignment horizontal="center" vertical="center"/>
    </xf>
    <xf numFmtId="0" fontId="3" fillId="13" borderId="91" xfId="0" applyFont="1" applyFill="1" applyBorder="1" applyAlignment="1">
      <alignment horizontal="center" vertical="center"/>
    </xf>
    <xf numFmtId="0" fontId="3" fillId="2" borderId="91" xfId="0" applyFont="1" applyFill="1" applyBorder="1" applyAlignment="1">
      <alignment horizontal="center" vertical="center"/>
    </xf>
    <xf numFmtId="0" fontId="3" fillId="14" borderId="91" xfId="0" applyFont="1" applyFill="1" applyBorder="1" applyAlignment="1">
      <alignment horizontal="center" vertical="center"/>
    </xf>
    <xf numFmtId="0" fontId="3" fillId="5" borderId="91" xfId="0" applyFont="1" applyFill="1" applyBorder="1" applyAlignment="1">
      <alignment horizontal="center" vertical="center"/>
    </xf>
    <xf numFmtId="0" fontId="3" fillId="15" borderId="91" xfId="0" applyFont="1" applyFill="1" applyBorder="1" applyAlignment="1">
      <alignment horizontal="center" vertical="center"/>
    </xf>
    <xf numFmtId="0" fontId="3" fillId="8" borderId="91" xfId="0" applyFont="1" applyFill="1" applyBorder="1" applyAlignment="1">
      <alignment horizontal="center" vertical="center"/>
    </xf>
    <xf numFmtId="0" fontId="3" fillId="4" borderId="91" xfId="0" applyFont="1" applyFill="1" applyBorder="1" applyAlignment="1">
      <alignment horizontal="center" vertical="center"/>
    </xf>
    <xf numFmtId="0" fontId="3" fillId="10" borderId="95" xfId="0" applyFont="1" applyFill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12" borderId="92" xfId="0" applyFont="1" applyFill="1" applyBorder="1" applyAlignment="1">
      <alignment horizontal="center" vertical="center"/>
    </xf>
    <xf numFmtId="0" fontId="3" fillId="13" borderId="92" xfId="0" applyFont="1" applyFill="1" applyBorder="1" applyAlignment="1">
      <alignment horizontal="center" vertical="center"/>
    </xf>
    <xf numFmtId="0" fontId="3" fillId="2" borderId="92" xfId="0" applyFont="1" applyFill="1" applyBorder="1" applyAlignment="1">
      <alignment horizontal="center" vertical="center"/>
    </xf>
    <xf numFmtId="0" fontId="3" fillId="14" borderId="92" xfId="0" applyFont="1" applyFill="1" applyBorder="1" applyAlignment="1">
      <alignment horizontal="center" vertical="center"/>
    </xf>
    <xf numFmtId="0" fontId="3" fillId="5" borderId="92" xfId="0" applyFont="1" applyFill="1" applyBorder="1" applyAlignment="1">
      <alignment horizontal="center" vertical="center"/>
    </xf>
    <xf numFmtId="0" fontId="3" fillId="15" borderId="92" xfId="0" applyFont="1" applyFill="1" applyBorder="1" applyAlignment="1">
      <alignment horizontal="center" vertical="center"/>
    </xf>
    <xf numFmtId="0" fontId="3" fillId="8" borderId="92" xfId="0" applyFont="1" applyFill="1" applyBorder="1" applyAlignment="1">
      <alignment horizontal="center" vertical="center"/>
    </xf>
    <xf numFmtId="0" fontId="3" fillId="4" borderId="92" xfId="0" applyFont="1" applyFill="1" applyBorder="1" applyAlignment="1">
      <alignment horizontal="center" vertical="center"/>
    </xf>
    <xf numFmtId="0" fontId="3" fillId="10" borderId="9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15" borderId="30" xfId="0" applyFont="1" applyFill="1" applyBorder="1" applyAlignment="1">
      <alignment horizontal="center" vertical="center" wrapText="1"/>
    </xf>
    <xf numFmtId="0" fontId="1" fillId="15" borderId="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4" borderId="30" xfId="0" applyFont="1" applyFill="1" applyBorder="1" applyAlignment="1">
      <alignment horizontal="center" vertical="center" wrapText="1"/>
    </xf>
    <xf numFmtId="0" fontId="1" fillId="14" borderId="9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12" borderId="30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13" borderId="60" xfId="0" applyFont="1" applyFill="1" applyBorder="1" applyAlignment="1">
      <alignment horizontal="center" vertical="center" wrapText="1"/>
    </xf>
    <xf numFmtId="0" fontId="1" fillId="13" borderId="39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12" borderId="60" xfId="0" applyFont="1" applyFill="1" applyBorder="1" applyAlignment="1">
      <alignment horizontal="center" vertical="center" wrapText="1"/>
    </xf>
    <xf numFmtId="0" fontId="1" fillId="12" borderId="39" xfId="0" applyFont="1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1" fillId="15" borderId="60" xfId="0" applyFont="1" applyFill="1" applyBorder="1" applyAlignment="1">
      <alignment horizontal="center" vertical="center" wrapText="1"/>
    </xf>
    <xf numFmtId="0" fontId="1" fillId="15" borderId="39" xfId="0" applyFont="1" applyFill="1" applyBorder="1" applyAlignment="1">
      <alignment horizontal="center" vertical="center" wrapText="1"/>
    </xf>
    <xf numFmtId="0" fontId="1" fillId="8" borderId="60" xfId="0" applyFont="1" applyFill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" fillId="4" borderId="60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10" borderId="63" xfId="0" applyFont="1" applyFill="1" applyBorder="1" applyAlignment="1">
      <alignment horizontal="center" vertical="center" wrapText="1"/>
    </xf>
    <xf numFmtId="0" fontId="1" fillId="10" borderId="64" xfId="0" applyFont="1" applyFill="1" applyBorder="1" applyAlignment="1">
      <alignment horizontal="center" vertical="center" wrapText="1"/>
    </xf>
    <xf numFmtId="0" fontId="1" fillId="14" borderId="60" xfId="0" applyFont="1" applyFill="1" applyBorder="1" applyAlignment="1">
      <alignment horizontal="center" vertical="center" wrapText="1"/>
    </xf>
    <xf numFmtId="0" fontId="1" fillId="14" borderId="39" xfId="0" applyFont="1" applyFill="1" applyBorder="1" applyAlignment="1">
      <alignment horizontal="center" vertical="center" wrapText="1"/>
    </xf>
    <xf numFmtId="0" fontId="1" fillId="5" borderId="60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3" fillId="15" borderId="90" xfId="0" applyFont="1" applyFill="1" applyBorder="1" applyAlignment="1">
      <alignment horizontal="center" vertical="center" wrapText="1"/>
    </xf>
    <xf numFmtId="0" fontId="3" fillId="15" borderId="69" xfId="0" applyFont="1" applyFill="1" applyBorder="1" applyAlignment="1">
      <alignment horizontal="center" vertical="center" wrapText="1"/>
    </xf>
    <xf numFmtId="0" fontId="3" fillId="8" borderId="90" xfId="0" applyFont="1" applyFill="1" applyBorder="1" applyAlignment="1">
      <alignment horizontal="center" vertical="center" wrapText="1"/>
    </xf>
    <xf numFmtId="0" fontId="3" fillId="8" borderId="69" xfId="0" applyFont="1" applyFill="1" applyBorder="1" applyAlignment="1">
      <alignment horizontal="center" vertical="center" wrapText="1"/>
    </xf>
    <xf numFmtId="0" fontId="3" fillId="4" borderId="90" xfId="0" applyFont="1" applyFill="1" applyBorder="1" applyAlignment="1">
      <alignment horizontal="center" vertical="center" wrapText="1"/>
    </xf>
    <xf numFmtId="0" fontId="3" fillId="4" borderId="69" xfId="0" applyFont="1" applyFill="1" applyBorder="1" applyAlignment="1">
      <alignment horizontal="center" vertical="center" wrapText="1"/>
    </xf>
    <xf numFmtId="0" fontId="3" fillId="10" borderId="93" xfId="0" applyFont="1" applyFill="1" applyBorder="1" applyAlignment="1">
      <alignment horizontal="center" vertical="center" wrapText="1"/>
    </xf>
    <xf numFmtId="0" fontId="3" fillId="10" borderId="94" xfId="0" applyFont="1" applyFill="1" applyBorder="1" applyAlignment="1">
      <alignment horizontal="center" vertical="center" wrapText="1"/>
    </xf>
    <xf numFmtId="0" fontId="3" fillId="14" borderId="90" xfId="0" applyFont="1" applyFill="1" applyBorder="1" applyAlignment="1">
      <alignment horizontal="center" vertical="center" wrapText="1"/>
    </xf>
    <xf numFmtId="0" fontId="3" fillId="14" borderId="69" xfId="0" applyFont="1" applyFill="1" applyBorder="1" applyAlignment="1">
      <alignment horizontal="center" vertical="center" wrapText="1"/>
    </xf>
    <xf numFmtId="0" fontId="3" fillId="5" borderId="90" xfId="0" applyFont="1" applyFill="1" applyBorder="1" applyAlignment="1">
      <alignment horizontal="center" vertical="center" wrapText="1"/>
    </xf>
    <xf numFmtId="0" fontId="3" fillId="5" borderId="6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7" xfId="0" applyFont="1" applyBorder="1" applyAlignment="1">
      <alignment horizontal="center" vertical="center"/>
    </xf>
    <xf numFmtId="0" fontId="3" fillId="0" borderId="98" xfId="0" applyFont="1" applyBorder="1" applyAlignment="1">
      <alignment horizontal="center" vertical="center"/>
    </xf>
    <xf numFmtId="0" fontId="3" fillId="13" borderId="90" xfId="0" applyFont="1" applyFill="1" applyBorder="1" applyAlignment="1">
      <alignment horizontal="center" vertical="center" wrapText="1"/>
    </xf>
    <xf numFmtId="0" fontId="3" fillId="13" borderId="69" xfId="0" applyFont="1" applyFill="1" applyBorder="1" applyAlignment="1">
      <alignment horizontal="center" vertical="center" wrapText="1"/>
    </xf>
    <xf numFmtId="0" fontId="3" fillId="2" borderId="90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12" borderId="90" xfId="0" applyFont="1" applyFill="1" applyBorder="1" applyAlignment="1">
      <alignment horizontal="center" vertical="center" wrapText="1"/>
    </xf>
    <xf numFmtId="0" fontId="3" fillId="12" borderId="69" xfId="0" applyFont="1" applyFill="1" applyBorder="1" applyAlignment="1">
      <alignment horizontal="center" vertical="center" wrapText="1"/>
    </xf>
    <xf numFmtId="0" fontId="4" fillId="2" borderId="73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 wrapText="1"/>
    </xf>
    <xf numFmtId="0" fontId="4" fillId="2" borderId="74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78" xfId="0" applyFont="1" applyFill="1" applyBorder="1" applyAlignment="1">
      <alignment horizontal="center" vertical="center" wrapText="1"/>
    </xf>
    <xf numFmtId="0" fontId="4" fillId="2" borderId="8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27"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numFmt numFmtId="30" formatCode="@"/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>
      <c r="A1" s="19" t="s">
        <v>18</v>
      </c>
      <c r="B1" s="19" t="s">
        <v>13</v>
      </c>
      <c r="C1" s="19" t="s">
        <v>14</v>
      </c>
      <c r="D1" s="20" t="s">
        <v>19</v>
      </c>
      <c r="E1" s="172" t="s">
        <v>15</v>
      </c>
      <c r="F1" s="173"/>
      <c r="J1" t="s">
        <v>2</v>
      </c>
      <c r="K1">
        <v>2014</v>
      </c>
    </row>
    <row r="2" spans="1:45">
      <c r="A2" s="6">
        <v>1</v>
      </c>
      <c r="B2" s="1" t="s">
        <v>37</v>
      </c>
      <c r="C2" s="1" t="s">
        <v>39</v>
      </c>
      <c r="D2" s="7">
        <v>8</v>
      </c>
      <c r="E2" s="8" t="s">
        <v>16</v>
      </c>
      <c r="F2" s="2">
        <v>2019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>
      <c r="A3" s="6">
        <v>2</v>
      </c>
      <c r="B3" s="1" t="s">
        <v>40</v>
      </c>
      <c r="C3" s="1" t="s">
        <v>38</v>
      </c>
      <c r="D3" s="7">
        <v>8</v>
      </c>
      <c r="E3" s="8" t="s">
        <v>17</v>
      </c>
      <c r="F3" s="2" t="s">
        <v>4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>
      <c r="A4" s="6">
        <v>3</v>
      </c>
      <c r="B4" s="1" t="s">
        <v>41</v>
      </c>
      <c r="C4" s="1" t="s">
        <v>38</v>
      </c>
      <c r="D4" s="7">
        <v>8</v>
      </c>
      <c r="E4" s="174" t="s">
        <v>27</v>
      </c>
      <c r="F4" s="175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>
      <c r="E5" s="18" t="s">
        <v>28</v>
      </c>
      <c r="F5" s="2" t="s">
        <v>36</v>
      </c>
      <c r="J5" t="s">
        <v>1</v>
      </c>
      <c r="K5">
        <v>2018</v>
      </c>
    </row>
    <row r="6" spans="1:45">
      <c r="E6" s="18" t="s">
        <v>29</v>
      </c>
      <c r="F6" s="2" t="s">
        <v>36</v>
      </c>
      <c r="J6" t="s">
        <v>6</v>
      </c>
      <c r="K6">
        <v>2019</v>
      </c>
    </row>
    <row r="7" spans="1:45"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>
      <c r="E8" s="18" t="s">
        <v>33</v>
      </c>
      <c r="F8" s="2" t="s">
        <v>36</v>
      </c>
      <c r="J8" t="s">
        <v>8</v>
      </c>
      <c r="K8">
        <v>2021</v>
      </c>
    </row>
    <row r="9" spans="1:45">
      <c r="E9" s="18" t="s">
        <v>31</v>
      </c>
      <c r="F9" s="2" t="s">
        <v>36</v>
      </c>
      <c r="J9" t="s">
        <v>9</v>
      </c>
      <c r="K9">
        <v>2022</v>
      </c>
    </row>
    <row r="10" spans="1:45">
      <c r="E10" s="18" t="s">
        <v>34</v>
      </c>
      <c r="F10" s="2" t="s">
        <v>36</v>
      </c>
      <c r="J10" t="s">
        <v>10</v>
      </c>
      <c r="K10">
        <v>2023</v>
      </c>
    </row>
    <row r="11" spans="1:45">
      <c r="E11" s="18" t="s">
        <v>35</v>
      </c>
      <c r="F11" s="2" t="s">
        <v>36</v>
      </c>
      <c r="J11" t="s">
        <v>11</v>
      </c>
      <c r="K11">
        <v>2024</v>
      </c>
    </row>
    <row r="12" spans="1:4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I20" sqref="I20"/>
    </sheetView>
  </sheetViews>
  <sheetFormatPr defaultRowHeight="15"/>
  <cols>
    <col min="2" max="2" width="19.5703125" customWidth="1"/>
    <col min="3" max="3" width="26.28515625" customWidth="1"/>
    <col min="4" max="4" width="10.42578125" customWidth="1"/>
    <col min="5" max="6" width="4.7109375" customWidth="1"/>
    <col min="7" max="7" width="6.140625" customWidth="1"/>
    <col min="8" max="35" width="4.7109375" customWidth="1"/>
    <col min="36" max="47" width="9.85546875" customWidth="1"/>
  </cols>
  <sheetData>
    <row r="1" spans="1:47">
      <c r="A1" s="188" t="s">
        <v>65</v>
      </c>
      <c r="B1" s="188"/>
      <c r="C1" s="188"/>
      <c r="D1" s="189"/>
      <c r="E1" s="3" t="s">
        <v>64</v>
      </c>
      <c r="F1" s="25" t="str">
        <f>"  - рабочий день (обозначение - количество часов)"</f>
        <v xml:space="preserve">  - рабочий день (обозначение - количество часов)</v>
      </c>
      <c r="G1" s="24"/>
      <c r="H1" s="24"/>
      <c r="I1" s="24"/>
      <c r="J1" s="24"/>
      <c r="K1" s="24"/>
      <c r="L1" s="24"/>
      <c r="M1" s="24"/>
      <c r="N1" s="24"/>
      <c r="O1" s="24"/>
      <c r="P1" s="24"/>
      <c r="Q1" s="13" t="s">
        <v>22</v>
      </c>
      <c r="R1" s="25" t="str">
        <f>"  - отпуск (обозначение - оп)"</f>
        <v xml:space="preserve">  - отпуск (обозначение - оп)</v>
      </c>
      <c r="S1" s="24"/>
      <c r="T1" s="24"/>
      <c r="U1" s="24"/>
      <c r="V1" s="24"/>
      <c r="W1" s="24"/>
      <c r="X1" s="24"/>
      <c r="Y1" s="24"/>
      <c r="Z1" s="24"/>
      <c r="AA1" s="5" t="s">
        <v>0</v>
      </c>
      <c r="AB1" s="25" t="str">
        <f>"  - больничных (обозначение - буква б)"</f>
        <v xml:space="preserve">  - больничных (обозначение - буква б)</v>
      </c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</row>
    <row r="2" spans="1:47">
      <c r="A2" s="188"/>
      <c r="B2" s="188"/>
      <c r="C2" s="188"/>
      <c r="D2" s="189"/>
      <c r="E2" s="10" t="s">
        <v>20</v>
      </c>
      <c r="F2" s="25" t="str">
        <f>"  - праздничный день (обозначение - пр)"</f>
        <v xml:space="preserve">  - праздничный день (обозначение - пр)</v>
      </c>
      <c r="G2" s="24"/>
      <c r="H2" s="24"/>
      <c r="I2" s="24"/>
      <c r="J2" s="24"/>
      <c r="K2" s="24"/>
      <c r="L2" s="24"/>
      <c r="M2" s="24"/>
      <c r="N2" s="24"/>
      <c r="O2" s="24"/>
      <c r="P2" s="24"/>
      <c r="Q2" s="16" t="s">
        <v>23</v>
      </c>
      <c r="R2" s="25" t="str">
        <f>"  - отгул (обозначение - ог)"</f>
        <v xml:space="preserve">  - отгул (обозначение - ог)</v>
      </c>
      <c r="S2" s="24"/>
      <c r="T2" s="24"/>
      <c r="U2" s="24"/>
      <c r="V2" s="24"/>
      <c r="W2" s="24"/>
      <c r="X2" s="24"/>
      <c r="Y2" s="24"/>
      <c r="Z2" s="24"/>
      <c r="AA2" s="9" t="s">
        <v>26</v>
      </c>
      <c r="AB2" s="25" t="str">
        <f>"  - учебный отпуск (обозначение - у)"</f>
        <v xml:space="preserve">  - учебный отпуск (обозначение - у)</v>
      </c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</row>
    <row r="3" spans="1:47">
      <c r="A3" s="190"/>
      <c r="B3" s="190"/>
      <c r="C3" s="190"/>
      <c r="D3" s="191"/>
      <c r="E3" s="21" t="s">
        <v>21</v>
      </c>
      <c r="F3" s="25" t="str">
        <f>"  - прогул (обозначение -пг)"</f>
        <v xml:space="preserve">  - прогул (обозначение -пг)</v>
      </c>
      <c r="G3" s="24"/>
      <c r="H3" s="24"/>
      <c r="I3" s="24"/>
      <c r="J3" s="24"/>
      <c r="K3" s="24"/>
      <c r="L3" s="24"/>
      <c r="M3" s="24"/>
      <c r="N3" s="24"/>
      <c r="O3" s="24"/>
      <c r="P3" s="24"/>
      <c r="Q3" s="22" t="s">
        <v>25</v>
      </c>
      <c r="R3" s="25" t="str">
        <f>"  - отпуск без содержания (обозначение - обс)"</f>
        <v xml:space="preserve">  - отпуск без содержания (обозначение - обс)</v>
      </c>
      <c r="S3" s="24"/>
      <c r="T3" s="24"/>
      <c r="U3" s="24"/>
      <c r="V3" s="24"/>
      <c r="W3" s="24"/>
      <c r="X3" s="24"/>
      <c r="Y3" s="24"/>
      <c r="Z3" s="24"/>
      <c r="AA3" s="23" t="s">
        <v>24</v>
      </c>
      <c r="AB3" s="25" t="str">
        <f>"  - командировка (обозначение - буква к)"</f>
        <v xml:space="preserve">  - командировка (обозначение - буква к)</v>
      </c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</row>
    <row r="4" spans="1:47">
      <c r="A4" s="198" t="s">
        <v>18</v>
      </c>
      <c r="B4" s="200" t="s">
        <v>42</v>
      </c>
      <c r="C4" s="200" t="s">
        <v>43</v>
      </c>
      <c r="D4" s="202" t="s">
        <v>44</v>
      </c>
      <c r="E4" s="45" t="s">
        <v>48</v>
      </c>
      <c r="F4" s="30" t="s">
        <v>49</v>
      </c>
      <c r="G4" s="30" t="s">
        <v>50</v>
      </c>
      <c r="H4" s="30" t="s">
        <v>51</v>
      </c>
      <c r="I4" s="31" t="s">
        <v>45</v>
      </c>
      <c r="J4" s="31" t="s">
        <v>46</v>
      </c>
      <c r="K4" s="30" t="s">
        <v>47</v>
      </c>
      <c r="L4" s="30" t="s">
        <v>48</v>
      </c>
      <c r="M4" s="30" t="s">
        <v>49</v>
      </c>
      <c r="N4" s="30" t="s">
        <v>50</v>
      </c>
      <c r="O4" s="30" t="s">
        <v>51</v>
      </c>
      <c r="P4" s="31" t="s">
        <v>45</v>
      </c>
      <c r="Q4" s="31" t="s">
        <v>46</v>
      </c>
      <c r="R4" s="30" t="s">
        <v>47</v>
      </c>
      <c r="S4" s="30" t="s">
        <v>48</v>
      </c>
      <c r="T4" s="30" t="s">
        <v>49</v>
      </c>
      <c r="U4" s="30" t="s">
        <v>50</v>
      </c>
      <c r="V4" s="30" t="s">
        <v>51</v>
      </c>
      <c r="W4" s="31" t="s">
        <v>45</v>
      </c>
      <c r="X4" s="31" t="s">
        <v>46</v>
      </c>
      <c r="Y4" s="30" t="s">
        <v>47</v>
      </c>
      <c r="Z4" s="30" t="s">
        <v>48</v>
      </c>
      <c r="AA4" s="30" t="s">
        <v>49</v>
      </c>
      <c r="AB4" s="30" t="s">
        <v>50</v>
      </c>
      <c r="AC4" s="30" t="s">
        <v>51</v>
      </c>
      <c r="AD4" s="31" t="s">
        <v>45</v>
      </c>
      <c r="AE4" s="31" t="s">
        <v>46</v>
      </c>
      <c r="AF4" s="30" t="s">
        <v>47</v>
      </c>
      <c r="AG4" s="30" t="s">
        <v>48</v>
      </c>
      <c r="AH4" s="30" t="s">
        <v>49</v>
      </c>
      <c r="AI4" s="35" t="s">
        <v>50</v>
      </c>
      <c r="AJ4" s="196" t="s">
        <v>52</v>
      </c>
      <c r="AK4" s="196" t="s">
        <v>53</v>
      </c>
      <c r="AL4" s="192" t="s">
        <v>54</v>
      </c>
      <c r="AM4" s="194" t="s">
        <v>55</v>
      </c>
      <c r="AN4" s="196" t="s">
        <v>56</v>
      </c>
      <c r="AO4" s="196" t="s">
        <v>57</v>
      </c>
      <c r="AP4" s="184" t="s">
        <v>58</v>
      </c>
      <c r="AQ4" s="186" t="s">
        <v>59</v>
      </c>
      <c r="AR4" s="176" t="s">
        <v>60</v>
      </c>
      <c r="AS4" s="178" t="s">
        <v>61</v>
      </c>
      <c r="AT4" s="180" t="s">
        <v>62</v>
      </c>
      <c r="AU4" s="182" t="s">
        <v>63</v>
      </c>
    </row>
    <row r="5" spans="1:47">
      <c r="A5" s="199"/>
      <c r="B5" s="201"/>
      <c r="C5" s="201"/>
      <c r="D5" s="203"/>
      <c r="E5" s="46">
        <v>1</v>
      </c>
      <c r="F5" s="38">
        <v>2</v>
      </c>
      <c r="G5" s="38">
        <v>3</v>
      </c>
      <c r="H5" s="38">
        <v>4</v>
      </c>
      <c r="I5" s="39">
        <v>5</v>
      </c>
      <c r="J5" s="39">
        <v>6</v>
      </c>
      <c r="K5" s="38">
        <v>7</v>
      </c>
      <c r="L5" s="38">
        <v>8</v>
      </c>
      <c r="M5" s="38">
        <v>9</v>
      </c>
      <c r="N5" s="38">
        <v>10</v>
      </c>
      <c r="O5" s="38">
        <v>11</v>
      </c>
      <c r="P5" s="39">
        <v>12</v>
      </c>
      <c r="Q5" s="39">
        <v>13</v>
      </c>
      <c r="R5" s="38">
        <v>14</v>
      </c>
      <c r="S5" s="38">
        <v>15</v>
      </c>
      <c r="T5" s="38">
        <v>16</v>
      </c>
      <c r="U5" s="38">
        <v>17</v>
      </c>
      <c r="V5" s="38">
        <v>18</v>
      </c>
      <c r="W5" s="39">
        <v>19</v>
      </c>
      <c r="X5" s="39">
        <v>20</v>
      </c>
      <c r="Y5" s="38">
        <v>21</v>
      </c>
      <c r="Z5" s="38">
        <v>22</v>
      </c>
      <c r="AA5" s="38">
        <v>23</v>
      </c>
      <c r="AB5" s="38">
        <v>24</v>
      </c>
      <c r="AC5" s="38">
        <v>25</v>
      </c>
      <c r="AD5" s="39">
        <v>26</v>
      </c>
      <c r="AE5" s="39">
        <v>27</v>
      </c>
      <c r="AF5" s="38">
        <v>28</v>
      </c>
      <c r="AG5" s="38">
        <v>29</v>
      </c>
      <c r="AH5" s="38">
        <v>30</v>
      </c>
      <c r="AI5" s="40">
        <v>31</v>
      </c>
      <c r="AJ5" s="197"/>
      <c r="AK5" s="197"/>
      <c r="AL5" s="193"/>
      <c r="AM5" s="195"/>
      <c r="AN5" s="197"/>
      <c r="AO5" s="197"/>
      <c r="AP5" s="185"/>
      <c r="AQ5" s="187"/>
      <c r="AR5" s="177"/>
      <c r="AS5" s="179"/>
      <c r="AT5" s="181"/>
      <c r="AU5" s="183"/>
    </row>
    <row r="6" spans="1:47">
      <c r="A6" s="41">
        <v>1</v>
      </c>
      <c r="B6" s="42" t="s">
        <v>37</v>
      </c>
      <c r="C6" s="42" t="s">
        <v>39</v>
      </c>
      <c r="D6" s="50">
        <v>8</v>
      </c>
      <c r="E6" s="47"/>
      <c r="F6" s="43"/>
      <c r="G6" s="43"/>
      <c r="H6" s="43"/>
      <c r="I6" s="43"/>
      <c r="J6" s="43"/>
      <c r="K6" s="43"/>
      <c r="L6" s="43"/>
      <c r="M6" s="43" t="s">
        <v>64</v>
      </c>
      <c r="N6" s="43" t="s">
        <v>64</v>
      </c>
      <c r="O6" s="43" t="s">
        <v>64</v>
      </c>
      <c r="P6" s="43"/>
      <c r="Q6" s="43"/>
      <c r="R6" s="43" t="s">
        <v>64</v>
      </c>
      <c r="S6" s="43" t="s">
        <v>64</v>
      </c>
      <c r="T6" s="43" t="s">
        <v>64</v>
      </c>
      <c r="U6" s="43" t="s">
        <v>64</v>
      </c>
      <c r="V6" s="43" t="s">
        <v>64</v>
      </c>
      <c r="W6" s="43"/>
      <c r="X6" s="43"/>
      <c r="Y6" s="43" t="s">
        <v>64</v>
      </c>
      <c r="Z6" s="43" t="s">
        <v>64</v>
      </c>
      <c r="AA6" s="43" t="s">
        <v>64</v>
      </c>
      <c r="AB6" s="43" t="s">
        <v>64</v>
      </c>
      <c r="AC6" s="43" t="s">
        <v>64</v>
      </c>
      <c r="AD6" s="43"/>
      <c r="AE6" s="43"/>
      <c r="AF6" s="43" t="s">
        <v>64</v>
      </c>
      <c r="AG6" s="43" t="s">
        <v>64</v>
      </c>
      <c r="AH6" s="43" t="s">
        <v>64</v>
      </c>
      <c r="AI6" s="44" t="s">
        <v>64</v>
      </c>
      <c r="AJ6" s="53">
        <f>COUNTIF(E6:AI6,"в")</f>
        <v>17</v>
      </c>
      <c r="AK6" s="53">
        <f t="shared" ref="AK6:AK8" si="0">SUM(E6:AI6)</f>
        <v>0</v>
      </c>
      <c r="AL6" s="55">
        <f t="shared" ref="AL6:AL8" si="1">COUNTIF(E6:AI6,"=оп")</f>
        <v>0</v>
      </c>
      <c r="AM6" s="57">
        <f t="shared" ref="AM6:AM8" si="2">COUNTIF(E6:AI6,"=б")</f>
        <v>0</v>
      </c>
      <c r="AN6" s="53">
        <f t="shared" ref="AN6:AN8" si="3">IF(D6="",0,IF(AK6-AJ6*D6&lt;0,0,AK6-AJ6*D6))</f>
        <v>0</v>
      </c>
      <c r="AO6" s="53">
        <f t="shared" ref="AO6:AO8" si="4">IF(D6="",0,IF(AJ6*D6-AK6&lt;0,0,AJ6*D6-AK6))</f>
        <v>136</v>
      </c>
      <c r="AP6" s="59">
        <f t="shared" ref="AP6:AP8" si="5">COUNTIF(E6:AI6,"=ог")</f>
        <v>0</v>
      </c>
      <c r="AQ6" s="61">
        <f t="shared" ref="AQ6:AQ8" si="6">COUNTIF(E6:AI6,"=пр")</f>
        <v>0</v>
      </c>
      <c r="AR6" s="63">
        <f t="shared" ref="AR6:AR8" si="7">COUNTIF(E6:AI6,"=пг")</f>
        <v>0</v>
      </c>
      <c r="AS6" s="65">
        <f t="shared" ref="AS6:AS8" si="8">COUNTIF(E6:AI6,"=обс")</f>
        <v>0</v>
      </c>
      <c r="AT6" s="67">
        <f t="shared" ref="AT6:AT8" si="9">COUNTIF(E6:AI6,"=у")</f>
        <v>0</v>
      </c>
      <c r="AU6" s="69">
        <f t="shared" ref="AU6:AU8" si="10">COUNTIF(E6:AI6,"=к")</f>
        <v>0</v>
      </c>
    </row>
    <row r="7" spans="1:47">
      <c r="A7" s="29">
        <v>2</v>
      </c>
      <c r="B7" s="27" t="s">
        <v>40</v>
      </c>
      <c r="C7" s="27" t="s">
        <v>38</v>
      </c>
      <c r="D7" s="51">
        <v>8</v>
      </c>
      <c r="E7" s="48"/>
      <c r="F7" s="28"/>
      <c r="G7" s="28"/>
      <c r="H7" s="28"/>
      <c r="I7" s="28"/>
      <c r="J7" s="28"/>
      <c r="K7" s="28"/>
      <c r="L7" s="28"/>
      <c r="M7" s="28" t="s">
        <v>64</v>
      </c>
      <c r="N7" s="28" t="s">
        <v>64</v>
      </c>
      <c r="O7" s="28" t="s">
        <v>64</v>
      </c>
      <c r="P7" s="28"/>
      <c r="Q7" s="28"/>
      <c r="R7" s="28"/>
      <c r="S7" s="28" t="s">
        <v>64</v>
      </c>
      <c r="T7" s="28" t="s">
        <v>64</v>
      </c>
      <c r="U7" s="28" t="s">
        <v>64</v>
      </c>
      <c r="V7" s="28" t="s">
        <v>64</v>
      </c>
      <c r="W7" s="28"/>
      <c r="X7" s="28"/>
      <c r="Y7" s="28" t="s">
        <v>64</v>
      </c>
      <c r="Z7" s="28" t="s">
        <v>64</v>
      </c>
      <c r="AA7" s="28" t="s">
        <v>64</v>
      </c>
      <c r="AB7" s="28" t="s">
        <v>64</v>
      </c>
      <c r="AC7" s="28" t="s">
        <v>64</v>
      </c>
      <c r="AD7" s="28"/>
      <c r="AE7" s="28"/>
      <c r="AF7" s="28" t="s">
        <v>64</v>
      </c>
      <c r="AG7" s="28" t="s">
        <v>64</v>
      </c>
      <c r="AH7" s="28" t="s">
        <v>64</v>
      </c>
      <c r="AI7" s="36" t="s">
        <v>64</v>
      </c>
      <c r="AJ7" s="53">
        <f>COUNTIF(E7:AI7,"в")</f>
        <v>16</v>
      </c>
      <c r="AK7" s="53">
        <f t="shared" si="0"/>
        <v>0</v>
      </c>
      <c r="AL7" s="55">
        <f t="shared" si="1"/>
        <v>0</v>
      </c>
      <c r="AM7" s="57">
        <f t="shared" si="2"/>
        <v>0</v>
      </c>
      <c r="AN7" s="53">
        <f t="shared" si="3"/>
        <v>0</v>
      </c>
      <c r="AO7" s="53">
        <f t="shared" si="4"/>
        <v>128</v>
      </c>
      <c r="AP7" s="59">
        <f t="shared" si="5"/>
        <v>0</v>
      </c>
      <c r="AQ7" s="61">
        <f t="shared" si="6"/>
        <v>0</v>
      </c>
      <c r="AR7" s="63">
        <f t="shared" si="7"/>
        <v>0</v>
      </c>
      <c r="AS7" s="65">
        <f t="shared" si="8"/>
        <v>0</v>
      </c>
      <c r="AT7" s="67">
        <f t="shared" si="9"/>
        <v>0</v>
      </c>
      <c r="AU7" s="69">
        <f t="shared" si="10"/>
        <v>0</v>
      </c>
    </row>
    <row r="8" spans="1:47">
      <c r="A8" s="32">
        <v>3</v>
      </c>
      <c r="B8" s="33" t="s">
        <v>41</v>
      </c>
      <c r="C8" s="33" t="s">
        <v>38</v>
      </c>
      <c r="D8" s="52">
        <v>8</v>
      </c>
      <c r="E8" s="49"/>
      <c r="F8" s="34"/>
      <c r="G8" s="34"/>
      <c r="H8" s="34"/>
      <c r="I8" s="34"/>
      <c r="J8" s="34"/>
      <c r="K8" s="34"/>
      <c r="L8" s="34"/>
      <c r="M8" s="34" t="s">
        <v>64</v>
      </c>
      <c r="N8" s="34" t="s">
        <v>64</v>
      </c>
      <c r="O8" s="34" t="s">
        <v>64</v>
      </c>
      <c r="P8" s="34"/>
      <c r="Q8" s="34"/>
      <c r="R8" s="34" t="s">
        <v>64</v>
      </c>
      <c r="S8" s="34" t="s">
        <v>64</v>
      </c>
      <c r="T8" s="34" t="s">
        <v>64</v>
      </c>
      <c r="U8" s="34" t="s">
        <v>64</v>
      </c>
      <c r="V8" s="34" t="s">
        <v>64</v>
      </c>
      <c r="W8" s="34"/>
      <c r="X8" s="34"/>
      <c r="Y8" s="34" t="s">
        <v>64</v>
      </c>
      <c r="Z8" s="34" t="s">
        <v>64</v>
      </c>
      <c r="AA8" s="34" t="s">
        <v>64</v>
      </c>
      <c r="AB8" s="34" t="s">
        <v>64</v>
      </c>
      <c r="AC8" s="34" t="s">
        <v>64</v>
      </c>
      <c r="AD8" s="34"/>
      <c r="AE8" s="34"/>
      <c r="AF8" s="34" t="s">
        <v>64</v>
      </c>
      <c r="AG8" s="34" t="s">
        <v>64</v>
      </c>
      <c r="AH8" s="34" t="s">
        <v>64</v>
      </c>
      <c r="AI8" s="37" t="s">
        <v>64</v>
      </c>
      <c r="AJ8" s="54">
        <f>COUNTIF(E8:AI8,"в")</f>
        <v>17</v>
      </c>
      <c r="AK8" s="54">
        <f t="shared" si="0"/>
        <v>0</v>
      </c>
      <c r="AL8" s="56">
        <f t="shared" si="1"/>
        <v>0</v>
      </c>
      <c r="AM8" s="58">
        <f t="shared" si="2"/>
        <v>0</v>
      </c>
      <c r="AN8" s="54">
        <f t="shared" si="3"/>
        <v>0</v>
      </c>
      <c r="AO8" s="54">
        <f t="shared" si="4"/>
        <v>136</v>
      </c>
      <c r="AP8" s="60">
        <f t="shared" si="5"/>
        <v>0</v>
      </c>
      <c r="AQ8" s="62">
        <f t="shared" si="6"/>
        <v>0</v>
      </c>
      <c r="AR8" s="64">
        <f t="shared" si="7"/>
        <v>0</v>
      </c>
      <c r="AS8" s="66">
        <f t="shared" si="8"/>
        <v>0</v>
      </c>
      <c r="AT8" s="68">
        <f t="shared" si="9"/>
        <v>0</v>
      </c>
      <c r="AU8" s="70">
        <f t="shared" si="10"/>
        <v>0</v>
      </c>
    </row>
    <row r="9" spans="1:47">
      <c r="A9" s="24"/>
      <c r="B9" s="24"/>
      <c r="C9" s="24"/>
      <c r="D9" s="24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E6:AI9">
    <cfRule type="containsText" dxfId="26" priority="9" operator="containsText" text="б">
      <formula>NOT(ISERROR(SEARCH("б",E6)))</formula>
    </cfRule>
    <cfRule type="containsText" dxfId="25" priority="8" operator="containsText" text="оп">
      <formula>NOT(ISERROR(SEARCH("оп",E6)))</formula>
    </cfRule>
    <cfRule type="containsText" dxfId="24" priority="7" operator="containsText" text="в">
      <formula>NOT(ISERROR(SEARCH("в",E6)))</formula>
    </cfRule>
    <cfRule type="containsText" dxfId="23" priority="6" operator="containsText" text="ог">
      <formula>NOT(ISERROR(SEARCH("ог",E6)))</formula>
    </cfRule>
    <cfRule type="containsText" dxfId="22" priority="5" operator="containsText" text="пр">
      <formula>NOT(ISERROR(SEARCH("пр",E6)))</formula>
    </cfRule>
    <cfRule type="containsText" dxfId="21" priority="4" operator="containsText" text="пг">
      <formula>NOT(ISERROR(SEARCH("пг",E6)))</formula>
    </cfRule>
    <cfRule type="containsText" dxfId="20" priority="3" operator="containsText" text="обс">
      <formula>NOT(ISERROR(SEARCH("обс",E6)))</formula>
    </cfRule>
    <cfRule type="containsText" dxfId="19" priority="2" operator="containsText" text="у">
      <formula>NOT(ISERROR(SEARCH("у",E6)))</formula>
    </cfRule>
    <cfRule type="containsText" dxfId="18" priority="1" operator="containsText" text="к">
      <formula>NOT(ISERROR(SEARCH("к",E6)))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Views>
    <sheetView zoomScale="90" zoomScaleNormal="90" workbookViewId="0">
      <pane xSplit="4" ySplit="5" topLeftCell="I6" activePane="bottomRight" state="frozen"/>
      <selection pane="topRight" activeCell="E1" sqref="E1"/>
      <selection pane="bottomLeft" activeCell="A6" sqref="A6"/>
      <selection pane="bottomRight" activeCell="AC16" sqref="AC16"/>
    </sheetView>
  </sheetViews>
  <sheetFormatPr defaultRowHeight="15"/>
  <cols>
    <col min="2" max="3" width="36.7109375" customWidth="1"/>
    <col min="5" max="32" width="4.7109375" customWidth="1"/>
    <col min="33" max="44" width="9.85546875" customWidth="1"/>
  </cols>
  <sheetData>
    <row r="1" spans="1:44">
      <c r="A1" s="188" t="s">
        <v>66</v>
      </c>
      <c r="B1" s="188"/>
      <c r="C1" s="188"/>
      <c r="D1" s="189"/>
      <c r="E1" s="3" t="s">
        <v>64</v>
      </c>
      <c r="F1" s="25" t="str">
        <f>"  - рабочий день (обозначение - количество часов)"</f>
        <v xml:space="preserve">  - рабочий день (обозначение - количество часов)</v>
      </c>
      <c r="G1" s="24"/>
      <c r="H1" s="24"/>
      <c r="I1" s="24"/>
      <c r="J1" s="24"/>
      <c r="K1" s="24"/>
      <c r="L1" s="24"/>
      <c r="M1" s="24"/>
      <c r="N1" s="24"/>
      <c r="O1" s="24"/>
      <c r="P1" s="24"/>
      <c r="Q1" s="13" t="s">
        <v>22</v>
      </c>
      <c r="R1" s="25" t="str">
        <f>"  - отпуск (обозначение - оп)"</f>
        <v xml:space="preserve">  - отпуск (обозначение - оп)</v>
      </c>
      <c r="S1" s="24"/>
      <c r="T1" s="24"/>
      <c r="U1" s="24"/>
      <c r="V1" s="24"/>
      <c r="W1" s="24"/>
      <c r="X1" s="24"/>
      <c r="Y1" s="24"/>
      <c r="Z1" s="24"/>
      <c r="AA1" s="5" t="s">
        <v>0</v>
      </c>
      <c r="AB1" s="25" t="str">
        <f>"  - больничных (обозначение - буква б)"</f>
        <v xml:space="preserve">  - больничных (обозначение - буква б)</v>
      </c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</row>
    <row r="2" spans="1:44">
      <c r="A2" s="188"/>
      <c r="B2" s="188"/>
      <c r="C2" s="188"/>
      <c r="D2" s="189"/>
      <c r="E2" s="10" t="s">
        <v>20</v>
      </c>
      <c r="F2" s="25" t="str">
        <f>"  - праздничный день (обозначение - пр)"</f>
        <v xml:space="preserve">  - праздничный день (обозначение - пр)</v>
      </c>
      <c r="G2" s="24"/>
      <c r="H2" s="24"/>
      <c r="I2" s="24"/>
      <c r="J2" s="24"/>
      <c r="K2" s="24"/>
      <c r="L2" s="24"/>
      <c r="M2" s="24"/>
      <c r="N2" s="24"/>
      <c r="O2" s="24"/>
      <c r="P2" s="24"/>
      <c r="Q2" s="16" t="s">
        <v>23</v>
      </c>
      <c r="R2" s="25" t="str">
        <f>"  - отгул (обозначение - ог)"</f>
        <v xml:space="preserve">  - отгул (обозначение - ог)</v>
      </c>
      <c r="S2" s="24"/>
      <c r="T2" s="24"/>
      <c r="U2" s="24"/>
      <c r="V2" s="24"/>
      <c r="W2" s="24"/>
      <c r="X2" s="24"/>
      <c r="Y2" s="24"/>
      <c r="Z2" s="24"/>
      <c r="AA2" s="9" t="s">
        <v>26</v>
      </c>
      <c r="AB2" s="25" t="str">
        <f>"  - учебный отпуск (обозначение - у)"</f>
        <v xml:space="preserve">  - учебный отпуск (обозначение - у)</v>
      </c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</row>
    <row r="3" spans="1:44">
      <c r="A3" s="204"/>
      <c r="B3" s="204"/>
      <c r="C3" s="204"/>
      <c r="D3" s="205"/>
      <c r="E3" s="21" t="s">
        <v>21</v>
      </c>
      <c r="F3" s="25" t="str">
        <f>"  - прогул (обозначение -пг)"</f>
        <v xml:space="preserve">  - прогул (обозначение -пг)</v>
      </c>
      <c r="G3" s="24"/>
      <c r="H3" s="24"/>
      <c r="I3" s="24"/>
      <c r="J3" s="24"/>
      <c r="K3" s="24"/>
      <c r="L3" s="24"/>
      <c r="M3" s="24"/>
      <c r="N3" s="24"/>
      <c r="O3" s="24"/>
      <c r="P3" s="24"/>
      <c r="Q3" s="22" t="s">
        <v>25</v>
      </c>
      <c r="R3" s="25" t="str">
        <f>"  - отпуск без содержания (обозначение - обс)"</f>
        <v xml:space="preserve">  - отпуск без содержания (обозначение - обс)</v>
      </c>
      <c r="S3" s="24"/>
      <c r="T3" s="24"/>
      <c r="U3" s="24"/>
      <c r="V3" s="24"/>
      <c r="W3" s="24"/>
      <c r="X3" s="24"/>
      <c r="Y3" s="24"/>
      <c r="Z3" s="24"/>
      <c r="AA3" s="23" t="s">
        <v>24</v>
      </c>
      <c r="AB3" s="25" t="str">
        <f>"  - командировка (обозначение - буква к)"</f>
        <v xml:space="preserve">  - командировка (обозначение - буква к)</v>
      </c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</row>
    <row r="4" spans="1:44">
      <c r="A4" s="212" t="s">
        <v>18</v>
      </c>
      <c r="B4" s="214" t="s">
        <v>42</v>
      </c>
      <c r="C4" s="214" t="s">
        <v>43</v>
      </c>
      <c r="D4" s="216" t="s">
        <v>44</v>
      </c>
      <c r="E4" s="90" t="s">
        <v>51</v>
      </c>
      <c r="F4" s="76" t="s">
        <v>45</v>
      </c>
      <c r="G4" s="76" t="s">
        <v>46</v>
      </c>
      <c r="H4" s="75" t="s">
        <v>47</v>
      </c>
      <c r="I4" s="75" t="s">
        <v>48</v>
      </c>
      <c r="J4" s="75" t="s">
        <v>49</v>
      </c>
      <c r="K4" s="75" t="s">
        <v>50</v>
      </c>
      <c r="L4" s="75" t="s">
        <v>51</v>
      </c>
      <c r="M4" s="76" t="s">
        <v>45</v>
      </c>
      <c r="N4" s="76" t="s">
        <v>46</v>
      </c>
      <c r="O4" s="75" t="s">
        <v>47</v>
      </c>
      <c r="P4" s="75" t="s">
        <v>48</v>
      </c>
      <c r="Q4" s="75" t="s">
        <v>49</v>
      </c>
      <c r="R4" s="75" t="s">
        <v>50</v>
      </c>
      <c r="S4" s="75" t="s">
        <v>51</v>
      </c>
      <c r="T4" s="76" t="s">
        <v>45</v>
      </c>
      <c r="U4" s="76" t="s">
        <v>46</v>
      </c>
      <c r="V4" s="75" t="s">
        <v>47</v>
      </c>
      <c r="W4" s="75" t="s">
        <v>48</v>
      </c>
      <c r="X4" s="75" t="s">
        <v>49</v>
      </c>
      <c r="Y4" s="75" t="s">
        <v>50</v>
      </c>
      <c r="Z4" s="75" t="s">
        <v>51</v>
      </c>
      <c r="AA4" s="76" t="s">
        <v>45</v>
      </c>
      <c r="AB4" s="76" t="s">
        <v>46</v>
      </c>
      <c r="AC4" s="75" t="s">
        <v>47</v>
      </c>
      <c r="AD4" s="75" t="s">
        <v>48</v>
      </c>
      <c r="AE4" s="75" t="s">
        <v>49</v>
      </c>
      <c r="AF4" s="80" t="s">
        <v>50</v>
      </c>
      <c r="AG4" s="210" t="s">
        <v>52</v>
      </c>
      <c r="AH4" s="210" t="s">
        <v>53</v>
      </c>
      <c r="AI4" s="206" t="s">
        <v>54</v>
      </c>
      <c r="AJ4" s="208" t="s">
        <v>55</v>
      </c>
      <c r="AK4" s="210" t="s">
        <v>56</v>
      </c>
      <c r="AL4" s="210" t="s">
        <v>57</v>
      </c>
      <c r="AM4" s="226" t="s">
        <v>58</v>
      </c>
      <c r="AN4" s="228" t="s">
        <v>59</v>
      </c>
      <c r="AO4" s="218" t="s">
        <v>60</v>
      </c>
      <c r="AP4" s="220" t="s">
        <v>61</v>
      </c>
      <c r="AQ4" s="222" t="s">
        <v>62</v>
      </c>
      <c r="AR4" s="224" t="s">
        <v>63</v>
      </c>
    </row>
    <row r="5" spans="1:44">
      <c r="A5" s="213"/>
      <c r="B5" s="215"/>
      <c r="C5" s="215"/>
      <c r="D5" s="217"/>
      <c r="E5" s="91">
        <v>1</v>
      </c>
      <c r="F5" s="84">
        <v>2</v>
      </c>
      <c r="G5" s="84">
        <v>3</v>
      </c>
      <c r="H5" s="83">
        <v>4</v>
      </c>
      <c r="I5" s="83">
        <v>5</v>
      </c>
      <c r="J5" s="83">
        <v>6</v>
      </c>
      <c r="K5" s="83">
        <v>7</v>
      </c>
      <c r="L5" s="83">
        <v>8</v>
      </c>
      <c r="M5" s="84">
        <v>9</v>
      </c>
      <c r="N5" s="84">
        <v>10</v>
      </c>
      <c r="O5" s="83">
        <v>11</v>
      </c>
      <c r="P5" s="83">
        <v>12</v>
      </c>
      <c r="Q5" s="83">
        <v>13</v>
      </c>
      <c r="R5" s="83">
        <v>14</v>
      </c>
      <c r="S5" s="83">
        <v>15</v>
      </c>
      <c r="T5" s="84">
        <v>16</v>
      </c>
      <c r="U5" s="84">
        <v>17</v>
      </c>
      <c r="V5" s="83">
        <v>18</v>
      </c>
      <c r="W5" s="83">
        <v>19</v>
      </c>
      <c r="X5" s="83">
        <v>20</v>
      </c>
      <c r="Y5" s="83">
        <v>21</v>
      </c>
      <c r="Z5" s="83">
        <v>22</v>
      </c>
      <c r="AA5" s="84">
        <v>23</v>
      </c>
      <c r="AB5" s="84">
        <v>24</v>
      </c>
      <c r="AC5" s="83">
        <v>25</v>
      </c>
      <c r="AD5" s="83">
        <v>26</v>
      </c>
      <c r="AE5" s="83">
        <v>27</v>
      </c>
      <c r="AF5" s="85">
        <v>28</v>
      </c>
      <c r="AG5" s="211"/>
      <c r="AH5" s="211"/>
      <c r="AI5" s="207"/>
      <c r="AJ5" s="209"/>
      <c r="AK5" s="211"/>
      <c r="AL5" s="211"/>
      <c r="AM5" s="227"/>
      <c r="AN5" s="229"/>
      <c r="AO5" s="219"/>
      <c r="AP5" s="221"/>
      <c r="AQ5" s="223"/>
      <c r="AR5" s="225"/>
    </row>
    <row r="6" spans="1:44">
      <c r="A6" s="86">
        <v>1</v>
      </c>
      <c r="B6" s="87" t="s">
        <v>37</v>
      </c>
      <c r="C6" s="87" t="s">
        <v>39</v>
      </c>
      <c r="D6" s="95">
        <v>8</v>
      </c>
      <c r="E6" s="92"/>
      <c r="F6" s="88"/>
      <c r="G6" s="88"/>
      <c r="H6" s="88" t="s">
        <v>64</v>
      </c>
      <c r="I6" s="88" t="s">
        <v>64</v>
      </c>
      <c r="J6" s="88" t="s">
        <v>64</v>
      </c>
      <c r="K6" s="88" t="s">
        <v>64</v>
      </c>
      <c r="L6" s="88" t="s">
        <v>64</v>
      </c>
      <c r="M6" s="88"/>
      <c r="N6" s="88"/>
      <c r="O6" s="88" t="s">
        <v>64</v>
      </c>
      <c r="P6" s="88" t="s">
        <v>64</v>
      </c>
      <c r="Q6" s="88" t="s">
        <v>64</v>
      </c>
      <c r="R6" s="88" t="s">
        <v>64</v>
      </c>
      <c r="S6" s="88" t="s">
        <v>64</v>
      </c>
      <c r="T6" s="88"/>
      <c r="U6" s="88"/>
      <c r="V6" s="88" t="s">
        <v>64</v>
      </c>
      <c r="W6" s="88" t="s">
        <v>64</v>
      </c>
      <c r="X6" s="88" t="s">
        <v>64</v>
      </c>
      <c r="Y6" s="88" t="s">
        <v>64</v>
      </c>
      <c r="Z6" s="88" t="s">
        <v>64</v>
      </c>
      <c r="AA6" s="88"/>
      <c r="AB6" s="88"/>
      <c r="AC6" s="88" t="s">
        <v>64</v>
      </c>
      <c r="AD6" s="88" t="s">
        <v>64</v>
      </c>
      <c r="AE6" s="88" t="s">
        <v>64</v>
      </c>
      <c r="AF6" s="89" t="s">
        <v>64</v>
      </c>
      <c r="AG6" s="98">
        <f>COUNTIF(E6:AF6,"в")</f>
        <v>19</v>
      </c>
      <c r="AH6" s="98">
        <f t="shared" ref="AH6:AH8" si="0">SUM(E6:AF6)</f>
        <v>0</v>
      </c>
      <c r="AI6" s="100">
        <f t="shared" ref="AI6:AI8" si="1">COUNTIF(E6:AF6,"=оп")</f>
        <v>0</v>
      </c>
      <c r="AJ6" s="102">
        <f t="shared" ref="AJ6:AJ8" si="2">COUNTIF(E6:AF6,"=б")</f>
        <v>0</v>
      </c>
      <c r="AK6" s="98">
        <f t="shared" ref="AK6:AK8" si="3">IF(D6="",0,IF(AH6-AG6*D6&lt;0,0,AH6-AG6*D6))</f>
        <v>0</v>
      </c>
      <c r="AL6" s="98">
        <f t="shared" ref="AL6:AL8" si="4">IF(D6="",0,IF(AG6*D6-AH6&lt;0,0,AG6*D6-AH6))</f>
        <v>152</v>
      </c>
      <c r="AM6" s="104">
        <f t="shared" ref="AM6:AM8" si="5">COUNTIF(E6:AF6,"=ог")</f>
        <v>0</v>
      </c>
      <c r="AN6" s="106">
        <f t="shared" ref="AN6:AN8" si="6">COUNTIF(E6:AF6,"=пр")</f>
        <v>0</v>
      </c>
      <c r="AO6" s="108">
        <f t="shared" ref="AO6:AO8" si="7">COUNTIF(E6:AF6,"=пг")</f>
        <v>0</v>
      </c>
      <c r="AP6" s="110">
        <f t="shared" ref="AP6:AP8" si="8">COUNTIF(E6:AF6,"=обс")</f>
        <v>0</v>
      </c>
      <c r="AQ6" s="112">
        <f t="shared" ref="AQ6:AQ8" si="9">COUNTIF(E6:AF6,"=у")</f>
        <v>0</v>
      </c>
      <c r="AR6" s="114">
        <f t="shared" ref="AR6:AR8" si="10">COUNTIF(E6:AF6,"=к")</f>
        <v>0</v>
      </c>
    </row>
    <row r="7" spans="1:44">
      <c r="A7" s="74">
        <v>2</v>
      </c>
      <c r="B7" s="72" t="s">
        <v>40</v>
      </c>
      <c r="C7" s="72" t="s">
        <v>38</v>
      </c>
      <c r="D7" s="96">
        <v>8</v>
      </c>
      <c r="E7" s="93" t="s">
        <v>64</v>
      </c>
      <c r="F7" s="73"/>
      <c r="G7" s="73"/>
      <c r="H7" s="73" t="s">
        <v>64</v>
      </c>
      <c r="I7" s="73" t="s">
        <v>64</v>
      </c>
      <c r="J7" s="73" t="s">
        <v>64</v>
      </c>
      <c r="K7" s="73" t="s">
        <v>64</v>
      </c>
      <c r="L7" s="73" t="s">
        <v>64</v>
      </c>
      <c r="M7" s="73"/>
      <c r="N7" s="73"/>
      <c r="O7" s="73" t="s">
        <v>64</v>
      </c>
      <c r="P7" s="73" t="s">
        <v>64</v>
      </c>
      <c r="Q7" s="73" t="s">
        <v>64</v>
      </c>
      <c r="R7" s="73" t="s">
        <v>64</v>
      </c>
      <c r="S7" s="73" t="s">
        <v>64</v>
      </c>
      <c r="T7" s="73"/>
      <c r="U7" s="73"/>
      <c r="V7" s="73" t="s">
        <v>64</v>
      </c>
      <c r="W7" s="73" t="s">
        <v>64</v>
      </c>
      <c r="X7" s="73" t="s">
        <v>64</v>
      </c>
      <c r="Y7" s="73" t="s">
        <v>64</v>
      </c>
      <c r="Z7" s="73" t="s">
        <v>64</v>
      </c>
      <c r="AA7" s="73"/>
      <c r="AB7" s="73"/>
      <c r="AC7" s="73" t="s">
        <v>64</v>
      </c>
      <c r="AD7" s="73" t="s">
        <v>64</v>
      </c>
      <c r="AE7" s="73" t="s">
        <v>64</v>
      </c>
      <c r="AF7" s="81" t="s">
        <v>64</v>
      </c>
      <c r="AG7" s="98">
        <f>COUNTIF(E7:AF7,"в")</f>
        <v>20</v>
      </c>
      <c r="AH7" s="98">
        <f t="shared" si="0"/>
        <v>0</v>
      </c>
      <c r="AI7" s="100">
        <f t="shared" si="1"/>
        <v>0</v>
      </c>
      <c r="AJ7" s="102">
        <f t="shared" si="2"/>
        <v>0</v>
      </c>
      <c r="AK7" s="98">
        <f t="shared" si="3"/>
        <v>0</v>
      </c>
      <c r="AL7" s="98">
        <f t="shared" si="4"/>
        <v>160</v>
      </c>
      <c r="AM7" s="104">
        <f t="shared" si="5"/>
        <v>0</v>
      </c>
      <c r="AN7" s="106">
        <f t="shared" si="6"/>
        <v>0</v>
      </c>
      <c r="AO7" s="108">
        <f t="shared" si="7"/>
        <v>0</v>
      </c>
      <c r="AP7" s="110">
        <f t="shared" si="8"/>
        <v>0</v>
      </c>
      <c r="AQ7" s="112">
        <f t="shared" si="9"/>
        <v>0</v>
      </c>
      <c r="AR7" s="114">
        <f t="shared" si="10"/>
        <v>0</v>
      </c>
    </row>
    <row r="8" spans="1:44">
      <c r="A8" s="77">
        <v>3</v>
      </c>
      <c r="B8" s="78" t="s">
        <v>41</v>
      </c>
      <c r="C8" s="78" t="s">
        <v>38</v>
      </c>
      <c r="D8" s="97">
        <v>8</v>
      </c>
      <c r="E8" s="94" t="s">
        <v>64</v>
      </c>
      <c r="F8" s="79"/>
      <c r="G8" s="79"/>
      <c r="H8" s="79" t="s">
        <v>64</v>
      </c>
      <c r="I8" s="79" t="s">
        <v>64</v>
      </c>
      <c r="J8" s="79" t="s">
        <v>64</v>
      </c>
      <c r="K8" s="79" t="s">
        <v>64</v>
      </c>
      <c r="L8" s="79" t="s">
        <v>64</v>
      </c>
      <c r="M8" s="79"/>
      <c r="N8" s="79"/>
      <c r="O8" s="79" t="s">
        <v>64</v>
      </c>
      <c r="P8" s="79" t="s">
        <v>64</v>
      </c>
      <c r="Q8" s="79" t="s">
        <v>64</v>
      </c>
      <c r="R8" s="79" t="s">
        <v>64</v>
      </c>
      <c r="S8" s="79" t="s">
        <v>64</v>
      </c>
      <c r="T8" s="79"/>
      <c r="U8" s="79"/>
      <c r="V8" s="79" t="s">
        <v>64</v>
      </c>
      <c r="W8" s="79" t="s">
        <v>64</v>
      </c>
      <c r="X8" s="79" t="s">
        <v>64</v>
      </c>
      <c r="Y8" s="79" t="s">
        <v>64</v>
      </c>
      <c r="Z8" s="79" t="s">
        <v>64</v>
      </c>
      <c r="AA8" s="79"/>
      <c r="AB8" s="79"/>
      <c r="AC8" s="79" t="s">
        <v>64</v>
      </c>
      <c r="AD8" s="79" t="s">
        <v>64</v>
      </c>
      <c r="AE8" s="79" t="s">
        <v>64</v>
      </c>
      <c r="AF8" s="82" t="s">
        <v>64</v>
      </c>
      <c r="AG8" s="99">
        <f>COUNTIF(E8:AF8,"в")</f>
        <v>20</v>
      </c>
      <c r="AH8" s="99">
        <f t="shared" si="0"/>
        <v>0</v>
      </c>
      <c r="AI8" s="101">
        <f t="shared" si="1"/>
        <v>0</v>
      </c>
      <c r="AJ8" s="103">
        <f t="shared" si="2"/>
        <v>0</v>
      </c>
      <c r="AK8" s="99">
        <f t="shared" si="3"/>
        <v>0</v>
      </c>
      <c r="AL8" s="99">
        <f t="shared" si="4"/>
        <v>160</v>
      </c>
      <c r="AM8" s="105">
        <f t="shared" si="5"/>
        <v>0</v>
      </c>
      <c r="AN8" s="107">
        <f t="shared" si="6"/>
        <v>0</v>
      </c>
      <c r="AO8" s="109">
        <f t="shared" si="7"/>
        <v>0</v>
      </c>
      <c r="AP8" s="111">
        <f t="shared" si="8"/>
        <v>0</v>
      </c>
      <c r="AQ8" s="113">
        <f t="shared" si="9"/>
        <v>0</v>
      </c>
      <c r="AR8" s="115">
        <f t="shared" si="10"/>
        <v>0</v>
      </c>
    </row>
    <row r="9" spans="1:44">
      <c r="A9" s="24"/>
      <c r="B9" s="24"/>
      <c r="C9" s="24"/>
      <c r="D9" s="24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</row>
  </sheetData>
  <mergeCells count="17">
    <mergeCell ref="AO4:AO5"/>
    <mergeCell ref="AP4:AP5"/>
    <mergeCell ref="AQ4:AQ5"/>
    <mergeCell ref="AR4:AR5"/>
    <mergeCell ref="AM4:AM5"/>
    <mergeCell ref="AN4:AN5"/>
    <mergeCell ref="A1:D3"/>
    <mergeCell ref="AI4:AI5"/>
    <mergeCell ref="AJ4:AJ5"/>
    <mergeCell ref="AK4:AK5"/>
    <mergeCell ref="AL4:AL5"/>
    <mergeCell ref="A4:A5"/>
    <mergeCell ref="B4:B5"/>
    <mergeCell ref="C4:C5"/>
    <mergeCell ref="D4:D5"/>
    <mergeCell ref="AG4:AG5"/>
    <mergeCell ref="AH4:AH5"/>
  </mergeCells>
  <conditionalFormatting sqref="E6:AF9">
    <cfRule type="containsText" dxfId="17" priority="9" operator="containsText" text="б">
      <formula>NOT(ISERROR(SEARCH("б",E6)))</formula>
    </cfRule>
    <cfRule type="containsText" dxfId="16" priority="8" operator="containsText" text="оп">
      <formula>NOT(ISERROR(SEARCH("оп",E6)))</formula>
    </cfRule>
    <cfRule type="containsText" dxfId="15" priority="7" operator="containsText" text="в">
      <formula>NOT(ISERROR(SEARCH("в",E6)))</formula>
    </cfRule>
    <cfRule type="containsText" dxfId="14" priority="6" operator="containsText" text="ог">
      <formula>NOT(ISERROR(SEARCH("ог",E6)))</formula>
    </cfRule>
    <cfRule type="containsText" dxfId="13" priority="5" operator="containsText" text="пр">
      <formula>NOT(ISERROR(SEARCH("пр",E6)))</formula>
    </cfRule>
    <cfRule type="containsText" dxfId="12" priority="4" operator="containsText" text="пг">
      <formula>NOT(ISERROR(SEARCH("пг",E6)))</formula>
    </cfRule>
    <cfRule type="containsText" dxfId="11" priority="3" operator="containsText" text="обс">
      <formula>NOT(ISERROR(SEARCH("обс",E6)))</formula>
    </cfRule>
    <cfRule type="containsText" dxfId="10" priority="2" operator="containsText" text="у">
      <formula>NOT(ISERROR(SEARCH("у",E6)))</formula>
    </cfRule>
    <cfRule type="containsText" dxfId="9" priority="1" operator="containsText" text="к">
      <formula>NOT(ISERROR(SEARCH("к",E6)))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0"/>
  <sheetViews>
    <sheetView tabSelected="1" zoomScale="90" zoomScaleNormal="90" workbookViewId="0">
      <pane xSplit="4" ySplit="5" topLeftCell="N6" activePane="bottomRight" state="frozen"/>
      <selection pane="topRight" activeCell="E1" sqref="E1"/>
      <selection pane="bottomLeft" activeCell="A6" sqref="A6"/>
      <selection pane="bottomRight" activeCell="AK15" sqref="AK15"/>
    </sheetView>
  </sheetViews>
  <sheetFormatPr defaultRowHeight="15"/>
  <cols>
    <col min="2" max="3" width="36.7109375" customWidth="1"/>
    <col min="5" max="35" width="4.7109375" customWidth="1"/>
    <col min="36" max="47" width="9.85546875" customWidth="1"/>
  </cols>
  <sheetData>
    <row r="1" spans="1:47">
      <c r="A1" s="242" t="s">
        <v>67</v>
      </c>
      <c r="B1" s="242"/>
      <c r="C1" s="242"/>
      <c r="D1" s="243"/>
      <c r="E1" s="117" t="s">
        <v>64</v>
      </c>
      <c r="F1" s="118" t="str">
        <f>"  - рабочий день (обозначение - количество часов)"</f>
        <v xml:space="preserve">  - рабочий день (обозначение - количество часов)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20" t="s">
        <v>22</v>
      </c>
      <c r="R1" s="118" t="str">
        <f>"  - отпуск (обозначение - оп)"</f>
        <v xml:space="preserve">  - отпуск (обозначение - оп)</v>
      </c>
      <c r="S1" s="119"/>
      <c r="T1" s="119"/>
      <c r="U1" s="119"/>
      <c r="V1" s="119"/>
      <c r="W1" s="119"/>
      <c r="X1" s="119"/>
      <c r="Y1" s="119"/>
      <c r="Z1" s="119"/>
      <c r="AA1" s="121" t="s">
        <v>0</v>
      </c>
      <c r="AB1" s="118" t="str">
        <f>"  - больничных (обозначение - буква б)"</f>
        <v xml:space="preserve">  - больничных (обозначение - буква б)</v>
      </c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</row>
    <row r="2" spans="1:47">
      <c r="A2" s="242"/>
      <c r="B2" s="242"/>
      <c r="C2" s="242"/>
      <c r="D2" s="243"/>
      <c r="E2" s="122" t="s">
        <v>20</v>
      </c>
      <c r="F2" s="118" t="str">
        <f>"  - праздничный день (обозначение - пр)"</f>
        <v xml:space="preserve">  - праздничный день (обозначение - пр)</v>
      </c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23" t="s">
        <v>23</v>
      </c>
      <c r="R2" s="118" t="str">
        <f>"  - отгул (обозначение - ог)"</f>
        <v xml:space="preserve">  - отгул (обозначение - ог)</v>
      </c>
      <c r="S2" s="119"/>
      <c r="T2" s="119"/>
      <c r="U2" s="119"/>
      <c r="V2" s="119"/>
      <c r="W2" s="119"/>
      <c r="X2" s="119"/>
      <c r="Y2" s="119"/>
      <c r="Z2" s="119"/>
      <c r="AA2" s="124" t="s">
        <v>26</v>
      </c>
      <c r="AB2" s="118" t="str">
        <f>"  - учебный отпуск (обозначение - у)"</f>
        <v xml:space="preserve">  - учебный отпуск (обозначение - у)</v>
      </c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</row>
    <row r="3" spans="1:47">
      <c r="A3" s="244"/>
      <c r="B3" s="244"/>
      <c r="C3" s="244"/>
      <c r="D3" s="245"/>
      <c r="E3" s="125" t="s">
        <v>21</v>
      </c>
      <c r="F3" s="118" t="str">
        <f>"  - прогул (обозначение -пг)"</f>
        <v xml:space="preserve">  - прогул (обозначение -пг)</v>
      </c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26" t="s">
        <v>25</v>
      </c>
      <c r="R3" s="118" t="str">
        <f>"  - отпуск без содержания (обозначение - обс)"</f>
        <v xml:space="preserve">  - отпуск без содержания (обозначение - обс)</v>
      </c>
      <c r="S3" s="119"/>
      <c r="T3" s="119"/>
      <c r="U3" s="119"/>
      <c r="V3" s="119"/>
      <c r="W3" s="119"/>
      <c r="X3" s="119"/>
      <c r="Y3" s="119"/>
      <c r="Z3" s="119"/>
      <c r="AA3" s="127" t="s">
        <v>24</v>
      </c>
      <c r="AB3" s="118" t="str">
        <f>"  - командировка (обозначение - буква к)"</f>
        <v xml:space="preserve">  - командировка (обозначение - буква к)</v>
      </c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</row>
    <row r="4" spans="1:47">
      <c r="A4" s="252" t="s">
        <v>18</v>
      </c>
      <c r="B4" s="254" t="s">
        <v>42</v>
      </c>
      <c r="C4" s="254" t="s">
        <v>43</v>
      </c>
      <c r="D4" s="256" t="s">
        <v>44</v>
      </c>
      <c r="E4" s="128" t="s">
        <v>51</v>
      </c>
      <c r="F4" s="129" t="s">
        <v>45</v>
      </c>
      <c r="G4" s="129" t="s">
        <v>46</v>
      </c>
      <c r="H4" s="130" t="s">
        <v>47</v>
      </c>
      <c r="I4" s="130" t="s">
        <v>48</v>
      </c>
      <c r="J4" s="130" t="s">
        <v>49</v>
      </c>
      <c r="K4" s="130" t="s">
        <v>50</v>
      </c>
      <c r="L4" s="130" t="s">
        <v>51</v>
      </c>
      <c r="M4" s="129" t="s">
        <v>45</v>
      </c>
      <c r="N4" s="129" t="s">
        <v>46</v>
      </c>
      <c r="O4" s="130" t="s">
        <v>47</v>
      </c>
      <c r="P4" s="130" t="s">
        <v>48</v>
      </c>
      <c r="Q4" s="130" t="s">
        <v>49</v>
      </c>
      <c r="R4" s="130" t="s">
        <v>50</v>
      </c>
      <c r="S4" s="130" t="s">
        <v>51</v>
      </c>
      <c r="T4" s="129" t="s">
        <v>45</v>
      </c>
      <c r="U4" s="129" t="s">
        <v>46</v>
      </c>
      <c r="V4" s="130" t="s">
        <v>47</v>
      </c>
      <c r="W4" s="130" t="s">
        <v>48</v>
      </c>
      <c r="X4" s="130" t="s">
        <v>49</v>
      </c>
      <c r="Y4" s="130" t="s">
        <v>50</v>
      </c>
      <c r="Z4" s="130" t="s">
        <v>51</v>
      </c>
      <c r="AA4" s="129" t="s">
        <v>45</v>
      </c>
      <c r="AB4" s="129" t="s">
        <v>46</v>
      </c>
      <c r="AC4" s="130" t="s">
        <v>47</v>
      </c>
      <c r="AD4" s="130" t="s">
        <v>48</v>
      </c>
      <c r="AE4" s="130" t="s">
        <v>49</v>
      </c>
      <c r="AF4" s="130" t="s">
        <v>50</v>
      </c>
      <c r="AG4" s="130" t="s">
        <v>51</v>
      </c>
      <c r="AH4" s="129" t="s">
        <v>45</v>
      </c>
      <c r="AI4" s="131" t="s">
        <v>46</v>
      </c>
      <c r="AJ4" s="250" t="s">
        <v>52</v>
      </c>
      <c r="AK4" s="250" t="s">
        <v>53</v>
      </c>
      <c r="AL4" s="246" t="s">
        <v>54</v>
      </c>
      <c r="AM4" s="248" t="s">
        <v>55</v>
      </c>
      <c r="AN4" s="250" t="s">
        <v>56</v>
      </c>
      <c r="AO4" s="250" t="s">
        <v>57</v>
      </c>
      <c r="AP4" s="238" t="s">
        <v>58</v>
      </c>
      <c r="AQ4" s="240" t="s">
        <v>59</v>
      </c>
      <c r="AR4" s="230" t="s">
        <v>60</v>
      </c>
      <c r="AS4" s="232" t="s">
        <v>61</v>
      </c>
      <c r="AT4" s="234" t="s">
        <v>62</v>
      </c>
      <c r="AU4" s="236" t="s">
        <v>63</v>
      </c>
    </row>
    <row r="5" spans="1:47">
      <c r="A5" s="253"/>
      <c r="B5" s="255"/>
      <c r="C5" s="255"/>
      <c r="D5" s="257"/>
      <c r="E5" s="132">
        <v>1</v>
      </c>
      <c r="F5" s="133">
        <v>2</v>
      </c>
      <c r="G5" s="133">
        <v>3</v>
      </c>
      <c r="H5" s="134">
        <v>4</v>
      </c>
      <c r="I5" s="134">
        <v>5</v>
      </c>
      <c r="J5" s="134">
        <v>6</v>
      </c>
      <c r="K5" s="134">
        <v>7</v>
      </c>
      <c r="L5" s="134">
        <v>8</v>
      </c>
      <c r="M5" s="133">
        <v>9</v>
      </c>
      <c r="N5" s="133">
        <v>10</v>
      </c>
      <c r="O5" s="134">
        <v>11</v>
      </c>
      <c r="P5" s="134">
        <v>12</v>
      </c>
      <c r="Q5" s="134">
        <v>13</v>
      </c>
      <c r="R5" s="134">
        <v>14</v>
      </c>
      <c r="S5" s="134">
        <v>15</v>
      </c>
      <c r="T5" s="133">
        <v>16</v>
      </c>
      <c r="U5" s="133">
        <v>17</v>
      </c>
      <c r="V5" s="134">
        <v>18</v>
      </c>
      <c r="W5" s="134">
        <v>19</v>
      </c>
      <c r="X5" s="134">
        <v>20</v>
      </c>
      <c r="Y5" s="134">
        <v>21</v>
      </c>
      <c r="Z5" s="134">
        <v>22</v>
      </c>
      <c r="AA5" s="133">
        <v>23</v>
      </c>
      <c r="AB5" s="133">
        <v>24</v>
      </c>
      <c r="AC5" s="134">
        <v>25</v>
      </c>
      <c r="AD5" s="134">
        <v>26</v>
      </c>
      <c r="AE5" s="134">
        <v>27</v>
      </c>
      <c r="AF5" s="134">
        <v>28</v>
      </c>
      <c r="AG5" s="134">
        <v>29</v>
      </c>
      <c r="AH5" s="133">
        <v>30</v>
      </c>
      <c r="AI5" s="135">
        <v>31</v>
      </c>
      <c r="AJ5" s="251"/>
      <c r="AK5" s="251"/>
      <c r="AL5" s="247"/>
      <c r="AM5" s="249"/>
      <c r="AN5" s="251"/>
      <c r="AO5" s="251"/>
      <c r="AP5" s="239"/>
      <c r="AQ5" s="241"/>
      <c r="AR5" s="231"/>
      <c r="AS5" s="233"/>
      <c r="AT5" s="235"/>
      <c r="AU5" s="237"/>
    </row>
    <row r="6" spans="1:47">
      <c r="A6" s="136">
        <v>1</v>
      </c>
      <c r="B6" s="137" t="s">
        <v>37</v>
      </c>
      <c r="C6" s="137" t="s">
        <v>39</v>
      </c>
      <c r="D6" s="138">
        <v>8</v>
      </c>
      <c r="E6" s="139" t="s">
        <v>64</v>
      </c>
      <c r="F6" s="140"/>
      <c r="G6" s="140"/>
      <c r="H6" s="140" t="s">
        <v>64</v>
      </c>
      <c r="I6" s="140" t="s">
        <v>64</v>
      </c>
      <c r="J6" s="140" t="s">
        <v>64</v>
      </c>
      <c r="K6" s="140" t="s">
        <v>64</v>
      </c>
      <c r="L6" s="140" t="s">
        <v>20</v>
      </c>
      <c r="M6" s="140"/>
      <c r="N6" s="140" t="s">
        <v>64</v>
      </c>
      <c r="O6" s="140" t="s">
        <v>64</v>
      </c>
      <c r="P6" s="140" t="s">
        <v>64</v>
      </c>
      <c r="Q6" s="140" t="s">
        <v>64</v>
      </c>
      <c r="R6" s="140"/>
      <c r="S6" s="140" t="s">
        <v>64</v>
      </c>
      <c r="T6" s="140" t="s">
        <v>64</v>
      </c>
      <c r="U6" s="140" t="s">
        <v>64</v>
      </c>
      <c r="V6" s="140" t="s">
        <v>64</v>
      </c>
      <c r="W6" s="140" t="s">
        <v>64</v>
      </c>
      <c r="X6" s="140" t="s">
        <v>64</v>
      </c>
      <c r="Y6" s="140" t="s">
        <v>64</v>
      </c>
      <c r="Z6" s="140" t="s">
        <v>64</v>
      </c>
      <c r="AA6" s="140" t="s">
        <v>64</v>
      </c>
      <c r="AB6" s="140" t="s">
        <v>64</v>
      </c>
      <c r="AC6" s="140" t="s">
        <v>64</v>
      </c>
      <c r="AD6" s="140" t="s">
        <v>64</v>
      </c>
      <c r="AE6" s="140" t="s">
        <v>64</v>
      </c>
      <c r="AF6" s="140" t="s">
        <v>64</v>
      </c>
      <c r="AG6" s="140" t="s">
        <v>64</v>
      </c>
      <c r="AH6" s="140" t="s">
        <v>64</v>
      </c>
      <c r="AI6" s="141" t="s">
        <v>64</v>
      </c>
      <c r="AJ6" s="142">
        <f>COUNTIF(E6:AI6,"в")</f>
        <v>26</v>
      </c>
      <c r="AK6" s="142">
        <f t="shared" ref="AK6:AK8" si="0">SUM(E6:AI6)</f>
        <v>0</v>
      </c>
      <c r="AL6" s="143">
        <f t="shared" ref="AL6:AL8" si="1">COUNTIF(E6:AI6,"=оп")</f>
        <v>0</v>
      </c>
      <c r="AM6" s="144">
        <f t="shared" ref="AM6:AM8" si="2">COUNTIF(E6:AI6,"=б")</f>
        <v>0</v>
      </c>
      <c r="AN6" s="142">
        <f t="shared" ref="AN6:AN8" si="3">IF(D6="",0,IF(AK6-AJ6*D6&lt;0,0,AK6-AJ6*D6))</f>
        <v>0</v>
      </c>
      <c r="AO6" s="142">
        <f t="shared" ref="AO6:AO8" si="4">IF(D6="",0,IF(AJ6*D6-AK6&lt;0,0,AJ6*D6-AK6))</f>
        <v>208</v>
      </c>
      <c r="AP6" s="145">
        <f t="shared" ref="AP6:AP8" si="5">COUNTIF(E6:AI6,"=ог")</f>
        <v>0</v>
      </c>
      <c r="AQ6" s="146">
        <f t="shared" ref="AQ6:AQ8" si="6">COUNTIF(E6:AI6,"=пр")</f>
        <v>1</v>
      </c>
      <c r="AR6" s="147">
        <f t="shared" ref="AR6:AR8" si="7">COUNTIF(E6:AI6,"=пг")</f>
        <v>0</v>
      </c>
      <c r="AS6" s="148">
        <f t="shared" ref="AS6:AS8" si="8">COUNTIF(E6:AI6,"=обс")</f>
        <v>0</v>
      </c>
      <c r="AT6" s="149">
        <f t="shared" ref="AT6:AT8" si="9">COUNTIF(E6:AI6,"=у")</f>
        <v>0</v>
      </c>
      <c r="AU6" s="150">
        <f t="shared" ref="AU6:AU8" si="10">COUNTIF(E6:AI6,"=к")</f>
        <v>0</v>
      </c>
    </row>
    <row r="7" spans="1:47">
      <c r="A7" s="151">
        <v>2</v>
      </c>
      <c r="B7" s="152" t="s">
        <v>40</v>
      </c>
      <c r="C7" s="152" t="s">
        <v>38</v>
      </c>
      <c r="D7" s="153">
        <v>8</v>
      </c>
      <c r="E7" s="154" t="s">
        <v>64</v>
      </c>
      <c r="F7" s="155"/>
      <c r="G7" s="155"/>
      <c r="H7" s="155" t="s">
        <v>64</v>
      </c>
      <c r="I7" s="155" t="s">
        <v>64</v>
      </c>
      <c r="J7" s="155" t="s">
        <v>64</v>
      </c>
      <c r="K7" s="155" t="s">
        <v>64</v>
      </c>
      <c r="L7" s="155" t="s">
        <v>20</v>
      </c>
      <c r="M7" s="155"/>
      <c r="N7" s="155" t="s">
        <v>64</v>
      </c>
      <c r="O7" s="155" t="s">
        <v>64</v>
      </c>
      <c r="P7" s="155" t="s">
        <v>64</v>
      </c>
      <c r="Q7" s="155" t="s">
        <v>64</v>
      </c>
      <c r="R7" s="155" t="s">
        <v>64</v>
      </c>
      <c r="S7" s="155" t="s">
        <v>64</v>
      </c>
      <c r="T7" s="155"/>
      <c r="U7" s="155" t="s">
        <v>64</v>
      </c>
      <c r="V7" s="155" t="s">
        <v>64</v>
      </c>
      <c r="W7" s="155" t="s">
        <v>64</v>
      </c>
      <c r="X7" s="155" t="s">
        <v>64</v>
      </c>
      <c r="Y7" s="155" t="s">
        <v>64</v>
      </c>
      <c r="Z7" s="155" t="s">
        <v>64</v>
      </c>
      <c r="AA7" s="155" t="s">
        <v>64</v>
      </c>
      <c r="AB7" s="155" t="s">
        <v>64</v>
      </c>
      <c r="AC7" s="155"/>
      <c r="AD7" s="155" t="s">
        <v>64</v>
      </c>
      <c r="AE7" s="155" t="s">
        <v>64</v>
      </c>
      <c r="AF7" s="155" t="s">
        <v>64</v>
      </c>
      <c r="AG7" s="155" t="s">
        <v>64</v>
      </c>
      <c r="AH7" s="155" t="s">
        <v>64</v>
      </c>
      <c r="AI7" s="156"/>
      <c r="AJ7" s="142">
        <f>COUNTIF(E7:AI7,"в")</f>
        <v>24</v>
      </c>
      <c r="AK7" s="142">
        <f t="shared" si="0"/>
        <v>0</v>
      </c>
      <c r="AL7" s="143">
        <f t="shared" si="1"/>
        <v>0</v>
      </c>
      <c r="AM7" s="144">
        <f t="shared" si="2"/>
        <v>0</v>
      </c>
      <c r="AN7" s="142">
        <f t="shared" si="3"/>
        <v>0</v>
      </c>
      <c r="AO7" s="142">
        <f t="shared" si="4"/>
        <v>192</v>
      </c>
      <c r="AP7" s="145">
        <f t="shared" si="5"/>
        <v>0</v>
      </c>
      <c r="AQ7" s="146">
        <f t="shared" si="6"/>
        <v>1</v>
      </c>
      <c r="AR7" s="147">
        <f t="shared" si="7"/>
        <v>0</v>
      </c>
      <c r="AS7" s="148">
        <f t="shared" si="8"/>
        <v>0</v>
      </c>
      <c r="AT7" s="149">
        <f t="shared" si="9"/>
        <v>0</v>
      </c>
      <c r="AU7" s="150">
        <f t="shared" si="10"/>
        <v>0</v>
      </c>
    </row>
    <row r="8" spans="1:47">
      <c r="A8" s="157">
        <v>3</v>
      </c>
      <c r="B8" s="158" t="s">
        <v>41</v>
      </c>
      <c r="C8" s="158" t="s">
        <v>38</v>
      </c>
      <c r="D8" s="159">
        <v>8</v>
      </c>
      <c r="E8" s="160" t="s">
        <v>64</v>
      </c>
      <c r="F8" s="161"/>
      <c r="G8" s="161"/>
      <c r="H8" s="161" t="s">
        <v>64</v>
      </c>
      <c r="I8" s="161" t="s">
        <v>64</v>
      </c>
      <c r="J8" s="161" t="s">
        <v>64</v>
      </c>
      <c r="K8" s="161" t="s">
        <v>64</v>
      </c>
      <c r="L8" s="161" t="s">
        <v>20</v>
      </c>
      <c r="M8" s="161"/>
      <c r="N8" s="161" t="s">
        <v>64</v>
      </c>
      <c r="O8" s="161" t="s">
        <v>64</v>
      </c>
      <c r="P8" s="161" t="s">
        <v>64</v>
      </c>
      <c r="Q8" s="161" t="s">
        <v>64</v>
      </c>
      <c r="R8" s="161" t="s">
        <v>64</v>
      </c>
      <c r="S8" s="161" t="s">
        <v>64</v>
      </c>
      <c r="T8" s="161" t="s">
        <v>64</v>
      </c>
      <c r="U8" s="161" t="s">
        <v>64</v>
      </c>
      <c r="V8" s="161" t="s">
        <v>64</v>
      </c>
      <c r="W8" s="161" t="s">
        <v>64</v>
      </c>
      <c r="X8" s="161" t="s">
        <v>64</v>
      </c>
      <c r="Y8" s="161" t="s">
        <v>64</v>
      </c>
      <c r="Z8" s="161"/>
      <c r="AA8" s="161"/>
      <c r="AB8" s="161"/>
      <c r="AC8" s="161"/>
      <c r="AD8" s="161"/>
      <c r="AE8" s="161"/>
      <c r="AF8" s="161" t="s">
        <v>64</v>
      </c>
      <c r="AG8" s="161" t="s">
        <v>64</v>
      </c>
      <c r="AH8" s="161" t="s">
        <v>64</v>
      </c>
      <c r="AI8" s="162" t="s">
        <v>64</v>
      </c>
      <c r="AJ8" s="163">
        <f>COUNTIF(E8:AI8,"в")</f>
        <v>21</v>
      </c>
      <c r="AK8" s="163">
        <f t="shared" si="0"/>
        <v>0</v>
      </c>
      <c r="AL8" s="164">
        <f t="shared" si="1"/>
        <v>0</v>
      </c>
      <c r="AM8" s="165">
        <f t="shared" si="2"/>
        <v>0</v>
      </c>
      <c r="AN8" s="163">
        <f t="shared" si="3"/>
        <v>0</v>
      </c>
      <c r="AO8" s="163">
        <f t="shared" si="4"/>
        <v>168</v>
      </c>
      <c r="AP8" s="166">
        <f t="shared" si="5"/>
        <v>0</v>
      </c>
      <c r="AQ8" s="167">
        <f t="shared" si="6"/>
        <v>1</v>
      </c>
      <c r="AR8" s="168">
        <f t="shared" si="7"/>
        <v>0</v>
      </c>
      <c r="AS8" s="169">
        <f t="shared" si="8"/>
        <v>0</v>
      </c>
      <c r="AT8" s="170">
        <f t="shared" si="9"/>
        <v>0</v>
      </c>
      <c r="AU8" s="171">
        <f t="shared" si="10"/>
        <v>0</v>
      </c>
    </row>
    <row r="9" spans="1:47">
      <c r="A9" s="24"/>
      <c r="B9" s="24"/>
      <c r="C9" s="24"/>
      <c r="D9" s="24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</row>
    <row r="30" spans="40:40">
      <c r="AN30" t="s">
        <v>68</v>
      </c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E6:AI9">
    <cfRule type="containsText" dxfId="8" priority="9" operator="containsText" text="б">
      <formula>NOT(ISERROR(SEARCH("б",E6)))</formula>
    </cfRule>
    <cfRule type="containsText" dxfId="7" priority="8" operator="containsText" text="оп">
      <formula>NOT(ISERROR(SEARCH("оп",E6)))</formula>
    </cfRule>
    <cfRule type="containsText" dxfId="6" priority="7" operator="containsText" text="в">
      <formula>NOT(ISERROR(SEARCH("в",E6)))</formula>
    </cfRule>
    <cfRule type="containsText" dxfId="5" priority="6" operator="containsText" text="ог">
      <formula>NOT(ISERROR(SEARCH("ог",E6)))</formula>
    </cfRule>
    <cfRule type="containsText" dxfId="4" priority="5" operator="containsText" text="пр">
      <formula>NOT(ISERROR(SEARCH("пр",E6)))</formula>
    </cfRule>
    <cfRule type="containsText" dxfId="3" priority="4" operator="containsText" text="пг">
      <formula>NOT(ISERROR(SEARCH("пг",E6)))</formula>
    </cfRule>
    <cfRule type="containsText" dxfId="2" priority="3" operator="containsText" text="обс">
      <formula>NOT(ISERROR(SEARCH("обс",E6)))</formula>
    </cfRule>
    <cfRule type="containsText" dxfId="1" priority="2" operator="containsText" text="у">
      <formula>NOT(ISERROR(SEARCH("у",E6)))</formula>
    </cfRule>
    <cfRule type="containsText" dxfId="0" priority="1" operator="containsText" text="к">
      <formula>NOT(ISERROR(SEARCH("к",E6)))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январь 2019</vt:lpstr>
      <vt:lpstr>февраль 2019</vt:lpstr>
      <vt:lpstr>март 2019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User</cp:lastModifiedBy>
  <dcterms:created xsi:type="dcterms:W3CDTF">2006-09-16T00:00:00Z</dcterms:created>
  <dcterms:modified xsi:type="dcterms:W3CDTF">2019-04-01T08:30:40Z</dcterms:modified>
</cp:coreProperties>
</file>