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mike_\OneDrive\Рабочий стол\"/>
    </mc:Choice>
  </mc:AlternateContent>
  <xr:revisionPtr revIDLastSave="0" documentId="13_ncr:1_{B7642AA1-0FD5-45E6-8A49-B369C462395C}" xr6:coauthVersionLast="47" xr6:coauthVersionMax="47" xr10:uidLastSave="{00000000-0000-0000-0000-000000000000}"/>
  <bookViews>
    <workbookView xWindow="1815" yWindow="1815" windowWidth="14355" windowHeight="13185" xr2:uid="{00000000-000D-0000-FFFF-FFFF00000000}"/>
  </bookViews>
  <sheets>
    <sheet name="См_мск_гидро"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_______________Kf1">1.29</definedName>
    <definedName name="_______________Kf1">1.29</definedName>
    <definedName name="______________Kf1">1.29</definedName>
    <definedName name="_____________Kf1">1.29</definedName>
    <definedName name="____________Kf1">1.29</definedName>
    <definedName name="___________Kf1">1.29</definedName>
    <definedName name="__________Kf1">1.29</definedName>
    <definedName name="_________Kf1">1.29</definedName>
    <definedName name="________Kf1">1.29</definedName>
    <definedName name="_______Kf1">1.29</definedName>
    <definedName name="______Kf1">1.29</definedName>
    <definedName name="_____Kf1">1.29</definedName>
    <definedName name="____Kf1">1.29</definedName>
    <definedName name="___Kf1">1.29</definedName>
    <definedName name="___xlfn.BAHTTEXT" hidden="1">#NAME?</definedName>
    <definedName name="__Kf1">1.29</definedName>
    <definedName name="__xlfn.BAHTTEXT" hidden="1">#NAME?</definedName>
    <definedName name="_38.4">#N/A</definedName>
    <definedName name="_Cus1">#REF!</definedName>
    <definedName name="_FilterDatabase" localSheetId="0" hidden="1">См_мск_гидро!$A$5:$A$228</definedName>
    <definedName name="_Kf1">1.29</definedName>
    <definedName name="_xlnm._FilterDatabase" localSheetId="0" hidden="1">См_мск_гидро!$A$5:$A$228</definedName>
    <definedName name="_xlnm._FilterDatabase" hidden="1">#REF!</definedName>
    <definedName name="ADSUM">#REF!</definedName>
    <definedName name="ANESTCIP">#REF!</definedName>
    <definedName name="ANESTDDP">#REF!</definedName>
    <definedName name="ANNETCIP">#REF!</definedName>
    <definedName name="ANNETDDP">#REF!</definedName>
    <definedName name="as">[1]SpecUSD!#REF!</definedName>
    <definedName name="asd">[1]SpecUSD!#REF!</definedName>
    <definedName name="asdf">#REF!</definedName>
    <definedName name="Base">[2]База!$A$5:$D$259</definedName>
    <definedName name="Budget">#REF!</definedName>
    <definedName name="CAB">#REF!</definedName>
    <definedName name="ccc" localSheetId="0" hidden="1">{#N/A,#N/A,TRUE,"Смета на пасс. обор. №1"}</definedName>
    <definedName name="ccc" hidden="1">{#N/A,#N/A,TRUE,"Смета на пасс. обор. №1"}</definedName>
    <definedName name="CIS">#REF!</definedName>
    <definedName name="Cus">#REF!</definedName>
    <definedName name="d" localSheetId="0" hidden="1">{#N/A,#N/A,FALSE,"Акт-Смета"}</definedName>
    <definedName name="d" hidden="1">{#N/A,#N/A,FALSE,"Акт-Смета"}</definedName>
    <definedName name="day">[3]total!$E$41</definedName>
    <definedName name="Delivery">#REF!</definedName>
    <definedName name="DIS">#REF!</definedName>
    <definedName name="Discount">#REF!</definedName>
    <definedName name="ds">[1]SpecUSD!#REF!</definedName>
    <definedName name="eq">'[4]19011,1'!$F$2</definedName>
    <definedName name="erty">#REF!</definedName>
    <definedName name="f" localSheetId="0" hidden="1">{#N/A,#N/A,FALSE,"Акт-Смета"}</definedName>
    <definedName name="f" hidden="1">{#N/A,#N/A,FALSE,"Акт-Смета"}</definedName>
    <definedName name="fd">[1]SpecUSD!#REF!</definedName>
    <definedName name="fgh">#REF!</definedName>
    <definedName name="FIO">#REF!</definedName>
    <definedName name="g" localSheetId="0" hidden="1">{#N/A,#N/A,FALSE,"Акт-Смета"}</definedName>
    <definedName name="g" hidden="1">{#N/A,#N/A,FALSE,"Акт-Смета"}</definedName>
    <definedName name="gf">[1]SpecUSD!#REF!</definedName>
    <definedName name="ggg" localSheetId="0" hidden="1">{#N/A,#N/A,TRUE,"Смета на пасс. обор. №1"}</definedName>
    <definedName name="ggg" hidden="1">{#N/A,#N/A,TRUE,"Смета на пасс. обор. №1"}</definedName>
    <definedName name="gh" hidden="1">{#N/A,#N/A,FALSE,"Акт-Смета"}</definedName>
    <definedName name="hd">[1]SpecUSD!#REF!</definedName>
    <definedName name="Header1" localSheetId="0" hidden="1">IF(COUNTA(#REF!)=0,0,INDEX(#REF!,MATCH(ROW(#REF!),#REF!,TRUE)))+1</definedName>
    <definedName name="Header1" hidden="1">IF(COUNTA(#REF!)=0,0,INDEX(#REF!,MATCH(ROW(#REF!),#REF!,TRUE)))+1</definedName>
    <definedName name="Header2" hidden="1">#N/A</definedName>
    <definedName name="hg">[1]SpecUSD!#REF!</definedName>
    <definedName name="HP">#REF!</definedName>
    <definedName name="iii" localSheetId="0" hidden="1">{#N/A,#N/A,FALSE,"Шаблон_Спец1"}</definedName>
    <definedName name="iii" hidden="1">{#N/A,#N/A,FALSE,"Шаблон_Спец1"}</definedName>
    <definedName name="itg">#REF!</definedName>
    <definedName name="j" localSheetId="0" hidden="1">{#N/A,#N/A,FALSE,"Акт-Смета"}</definedName>
    <definedName name="j" hidden="1">{#N/A,#N/A,FALSE,"Акт-Смета"}</definedName>
    <definedName name="k">[5]база!#REF!</definedName>
    <definedName name="kjh">#REF!</definedName>
    <definedName name="Kurs">'[6]смета на работы'!$D$2</definedName>
    <definedName name="lg">1.6</definedName>
    <definedName name="ll" localSheetId="0" hidden="1">{#N/A,#N/A,TRUE,"Смета на пасс. обор. №1"}</definedName>
    <definedName name="ll" hidden="1">{#N/A,#N/A,TRUE,"Смета на пасс. обор. №1"}</definedName>
    <definedName name="lp">[7]Panduit!$E$4</definedName>
    <definedName name="MainAcc">#REF!</definedName>
    <definedName name="NA">#REF!</definedName>
    <definedName name="NDS">#REF!</definedName>
    <definedName name="NetEquipUSD">#REF!</definedName>
    <definedName name="NEU">#REF!</definedName>
    <definedName name="No_дог">#REF!</definedName>
    <definedName name="No_доп">#REF!</definedName>
    <definedName name="NPBU">#REF!</definedName>
    <definedName name="NSC">#REF!</definedName>
    <definedName name="oiu">#REF!</definedName>
    <definedName name="Orl">#REF!</definedName>
    <definedName name="oth">1.4</definedName>
    <definedName name="pan">[3]total!$E$38</definedName>
    <definedName name="PC">#REF!</definedName>
    <definedName name="PROF">#REF!</definedName>
    <definedName name="q" hidden="1">{#N/A,#N/A,FALSE,"Акт-Смета"}</definedName>
    <definedName name="qw">[1]SpecUSD!#REF!</definedName>
    <definedName name="qwe">#REF!</definedName>
    <definedName name="qwer">#REF!</definedName>
    <definedName name="qwert">#REF!</definedName>
    <definedName name="qwerty">#REF!</definedName>
    <definedName name="Region">#REF!</definedName>
    <definedName name="Region1">#REF!</definedName>
    <definedName name="rfv">#REF!</definedName>
    <definedName name="RIT">#REF!</definedName>
    <definedName name="s" hidden="1">{#N/A,#N/A,FALSE,"Акт-Смета"}</definedName>
    <definedName name="SBU">#REF!</definedName>
    <definedName name="sdfg">#REF!</definedName>
    <definedName name="Sup">#REF!</definedName>
    <definedName name="Total">#REF!</definedName>
    <definedName name="TotalEquipUSD">#REF!</definedName>
    <definedName name="TotalVAT">#REF!</definedName>
    <definedName name="TotalWorkRR">#REF!</definedName>
    <definedName name="tr">[3]total!$E$40</definedName>
    <definedName name="TRN">#REF!</definedName>
    <definedName name="TRNRU">#REF!</definedName>
    <definedName name="wb">[3]total!$E$36</definedName>
    <definedName name="wrn.1." localSheetId="0" hidden="1">{#N/A,#N/A,FALSE,"Шаблон_Спец1"}</definedName>
    <definedName name="wrn.1." hidden="1">{#N/A,#N/A,FALSE,"Шаблон_Спец1"}</definedName>
    <definedName name="wrn.2" localSheetId="0" hidden="1">{#N/A,#N/A,FALSE,"Шаблон_Спец1"}</definedName>
    <definedName name="wrn.2" hidden="1">{#N/A,#N/A,FALSE,"Шаблон_Спец1"}</definedName>
    <definedName name="wrn.Coded._.IAS._.FS." localSheetId="0" hidden="1">{"IASTrail",#N/A,FALSE,"IAS"}</definedName>
    <definedName name="wrn.Coded._.IAS._.FS." hidden="1">{"IASTrail",#N/A,FALSE,"IAS"}</definedName>
    <definedName name="wrn.Fixed._.Assets._.Note._.and._.Depreciation." localSheetId="0" hidden="1">{#N/A,#N/A,FALSE,"FA_1";#N/A,#N/A,FALSE,"Dep'n SE";#N/A,#N/A,FALSE,"Dep'n FC"}</definedName>
    <definedName name="wrn.Fixed._.Assets._.Note._.and._.Depreciation." hidden="1">{#N/A,#N/A,FALSE,"FA_1";#N/A,#N/A,FALSE,"Dep'n SE";#N/A,#N/A,FALSE,"Dep'n FC"}</definedName>
    <definedName name="wrn.Full._.IAS._.STATEMENTS." localSheetId="0" hidden="1">{"IASBS",#N/A,FALSE,"IAS";"IASPL",#N/A,FALSE,"IAS";#N/A,#N/A,FALSE,"CF DIR";"IASNotes",#N/A,FALSE,"IAS";#N/A,#N/A,FALSE,"FA_1";#N/A,#N/A,FALSE,"Dep'n FC";#N/A,#N/A,FALSE,"Dep'n SE";#N/A,#N/A,FALSE,"Inv_1";#N/A,#N/A,FALSE,"NMG";#N/A,#N/A,FALSE,"Recon";#N/A,#N/A,FALSE,"EPS"}</definedName>
    <definedName name="wrn.Full._.IAS._.STATEMENTS." hidden="1">{"IASBS",#N/A,FALSE,"IAS";"IASPL",#N/A,FALSE,"IAS";#N/A,#N/A,FALSE,"CF DIR";"IASNotes",#N/A,FALSE,"IAS";#N/A,#N/A,FALSE,"FA_1";#N/A,#N/A,FALSE,"Dep'n FC";#N/A,#N/A,FALSE,"Dep'n SE";#N/A,#N/A,FALSE,"Inv_1";#N/A,#N/A,FALSE,"NMG";#N/A,#N/A,FALSE,"Recon";#N/A,#N/A,FALSE,"EPS"}</definedName>
    <definedName name="wrn.Full._.TRAIL." localSheetId="0" hidden="1">{"IAS Mapping",#N/A,FALSE,"RSA_FS";#N/A,#N/A,FALSE,"CHECK!";#N/A,#N/A,FALSE,"Recon";#N/A,#N/A,FALSE,"NMG";#N/A,#N/A,FALSE,"Journals";"AnalRSA",#N/A,FALSE,"PL-Anal";"AnalIAS",#N/A,FALSE,"PL-Anal";#N/A,#N/A,FALSE,"COS"}</definedName>
    <definedName name="wrn.Full._.TRAIL." hidden="1">{"IAS Mapping",#N/A,FALSE,"RSA_FS";#N/A,#N/A,FALSE,"CHECK!";#N/A,#N/A,FALSE,"Recon";#N/A,#N/A,FALSE,"NMG";#N/A,#N/A,FALSE,"Journals";"AnalRSA",#N/A,FALSE,"PL-Anal";"AnalIAS",#N/A,FALSE,"PL-Anal";#N/A,#N/A,FALSE,"COS"}</definedName>
    <definedName name="wrn.Help." localSheetId="0" hidden="1">{#N/A,#N/A,TRUE,"MAP";#N/A,#N/A,TRUE,"STEPS";#N/A,#N/A,TRUE,"RULES"}</definedName>
    <definedName name="wrn.Help." hidden="1">{#N/A,#N/A,TRUE,"MAP";#N/A,#N/A,TRUE,"STEPS";#N/A,#N/A,TRUE,"RULES"}</definedName>
    <definedName name="wrn.IAS._.BS._.PL._.CF._.and._.Notes." localSheetId="0" hidden="1">{"IASBS",#N/A,TRUE,"IAS";"IASPL",#N/A,TRUE,"IAS";"IASNotes",#N/A,TRUE,"IAS";"CFDir - expanded",#N/A,TRUE,"CF DIR"}</definedName>
    <definedName name="wrn.IAS._.BS._.PL._.CF._.and._.Notes." hidden="1">{"IASBS",#N/A,TRUE,"IAS";"IASPL",#N/A,TRUE,"IAS";"IASNotes",#N/A,TRUE,"IAS";"CFDir - expanded",#N/A,TRUE,"CF DIR"}</definedName>
    <definedName name="wrn.IAS._.FS._.ZOOMED._.IN._.Forms." localSheetId="0" hidden="1">{"IAS_ShortView_1",#N/A,FALSE,"IAS";"IAS_ShortView_2",#N/A,FALSE,"IAS";"IAS_ShortView_3",#N/A,FALSE,"IAS";"IAS_ShortView_4",#N/A,FALSE,"IAS";"IAS_ShortView_5",#N/A,FALSE,"IAS";"IAS_ShortView_6",#N/A,FALSE,"IAS";"IAS_ShortView_7",#N/A,FALSE,"IAS";"CFDir - Zoomed In",#N/A,FALSE,"CF DIR"}</definedName>
    <definedName name="wrn.IAS._.FS._.ZOOMED._.IN._.Forms." hidden="1">{"IAS_ShortView_1",#N/A,FALSE,"IAS";"IAS_ShortView_2",#N/A,FALSE,"IAS";"IAS_ShortView_3",#N/A,FALSE,"IAS";"IAS_ShortView_4",#N/A,FALSE,"IAS";"IAS_ShortView_5",#N/A,FALSE,"IAS";"IAS_ShortView_6",#N/A,FALSE,"IAS";"IAS_ShortView_7",#N/A,FALSE,"IAS";"CFDir - Zoomed In",#N/A,FALSE,"CF DIR"}</definedName>
    <definedName name="wrn.IAS._.Mapping." localSheetId="0" hidden="1">{"IAS Mapping",#N/A,TRUE,"RSA_FS"}</definedName>
    <definedName name="wrn.IAS._.Mapping." hidden="1">{"IAS Mapping",#N/A,TRUE,"RSA_FS"}</definedName>
    <definedName name="wrn.Inflation._.factors._.used." localSheetId="0" hidden="1">{#N/A,#N/A,FALSE,"Infl_fact"}</definedName>
    <definedName name="wrn.Inflation._.factors._.used." hidden="1">{#N/A,#N/A,FALSE,"Infl_fact"}</definedName>
    <definedName name="wrn.PL._.Analysis." localSheetId="0" hidden="1">{"AnalRSA",#N/A,TRUE,"PL-Anal";"AnalIAS",#N/A,TRUE,"PL-Anal"}</definedName>
    <definedName name="wrn.PL._.Analysis." hidden="1">{"AnalRSA",#N/A,TRUE,"PL-Anal";"AnalIAS",#N/A,TRUE,"PL-Anal"}</definedName>
    <definedName name="wrn.RSA._.BS._.and._.PL." localSheetId="0" hidden="1">{"BS1",#N/A,TRUE,"RSA_FS";"BS2",#N/A,TRUE,"RSA_FS";"BS3",#N/A,TRUE,"RSA_FS"}</definedName>
    <definedName name="wrn.RSA._.BS._.and._.PL." hidden="1">{"BS1",#N/A,TRUE,"RSA_FS";"BS2",#N/A,TRUE,"RSA_FS";"BS3",#N/A,TRUE,"RSA_FS"}</definedName>
    <definedName name="wrn.sp2344." localSheetId="0" hidden="1">{#N/A,#N/A,TRUE,"Смета на пасс. обор. №1"}</definedName>
    <definedName name="wrn.sp2344." hidden="1">{#N/A,#N/A,TRUE,"Смета на пасс. обор. №1"}</definedName>
    <definedName name="wrn.sp2345" localSheetId="0" hidden="1">{#N/A,#N/A,TRUE,"Смета на пасс. обор. №1"}</definedName>
    <definedName name="wrn.sp2345" hidden="1">{#N/A,#N/A,TRUE,"Смета на пасс. обор. №1"}</definedName>
    <definedName name="wrn.Все." localSheetId="0" hidden="1">{#N/A,#N/A,TRUE,"Смета";#N/A,#N/A,TRUE,"Износ";#N/A,#N/A,TRUE,"Материалы";#N/A,#N/A,TRUE,"Оклад";#N/A,#N/A,TRUE,"Амортизация";#N/A,#N/A,TRUE,"Транспорт";#N/A,#N/A,TRUE,"Задание"}</definedName>
    <definedName name="wrn.Все." hidden="1">{#N/A,#N/A,TRUE,"Смета";#N/A,#N/A,TRUE,"Износ";#N/A,#N/A,TRUE,"Материалы";#N/A,#N/A,TRUE,"Оклад";#N/A,#N/A,TRUE,"Амортизация";#N/A,#N/A,TRUE,"Транспорт";#N/A,#N/A,TRUE,"Задание"}</definedName>
    <definedName name="wrn.о1." localSheetId="0" hidden="1">{#N/A,#N/A,FALSE,"Акт-Смета"}</definedName>
    <definedName name="wrn.о1." hidden="1">{#N/A,#N/A,FALSE,"Акт-Смета"}</definedName>
    <definedName name="wrn.протокол." localSheetId="0" hidden="1">{#N/A,#N/A,FALSE,"Откр.вод.(осн.)"}</definedName>
    <definedName name="wrn.протокол." hidden="1">{#N/A,#N/A,FALSE,"Откр.вод.(осн.)"}</definedName>
    <definedName name="wrn.тест." localSheetId="0" hidden="1">{#N/A,#N/A,TRUE,"Транспорт";#N/A,#N/A,TRUE,"Оклад"}</definedName>
    <definedName name="wrn.тест." hidden="1">{#N/A,#N/A,TRUE,"Транспорт";#N/A,#N/A,TRUE,"Оклад"}</definedName>
    <definedName name="x" localSheetId="0" hidden="1">{#N/A,#N/A,FALSE,"Акт-Смета"}</definedName>
    <definedName name="x" hidden="1">{#N/A,#N/A,FALSE,"Акт-Смета"}</definedName>
    <definedName name="z" localSheetId="0" hidden="1">{#N/A,#N/A,FALSE,"Акт-Смета"}</definedName>
    <definedName name="z" hidden="1">{#N/A,#N/A,FALSE,"Акт-Смета"}</definedName>
    <definedName name="Z_01B9E34F_80F0_46B9_B861_74B2A43D41B8_.wvu.FilterData" localSheetId="0" hidden="1">#REF!</definedName>
    <definedName name="Z_01B9E34F_80F0_46B9_B861_74B2A43D41B8_.wvu.FilterData" hidden="1">#REF!</definedName>
    <definedName name="Z_01C47C6E_73EE_40C4_8D09_6491185BFAFB_.wvu.FilterData" localSheetId="0" hidden="1">#REF!</definedName>
    <definedName name="Z_01C47C6E_73EE_40C4_8D09_6491185BFAFB_.wvu.FilterData" hidden="1">#REF!</definedName>
    <definedName name="Z_040DD8BD_D054_43F6_9140_DA543CBAAE85_.wvu.FilterData" localSheetId="0" hidden="1">#REF!</definedName>
    <definedName name="Z_040DD8BD_D054_43F6_9140_DA543CBAAE85_.wvu.FilterData" hidden="1">#REF!</definedName>
    <definedName name="Z_04F359AE_C2F8_4E6E_9445_639809E70C2B_.wvu.FilterData" localSheetId="0" hidden="1">#REF!</definedName>
    <definedName name="Z_04F359AE_C2F8_4E6E_9445_639809E70C2B_.wvu.FilterData" hidden="1">#REF!</definedName>
    <definedName name="Z_0547618D_99D3_445E_BB47_C926B9693DB3_.wvu.FilterData" localSheetId="0" hidden="1">#REF!</definedName>
    <definedName name="Z_0547618D_99D3_445E_BB47_C926B9693DB3_.wvu.FilterData" hidden="1">#REF!</definedName>
    <definedName name="Z_06CB3EB2_D4A3_4793_B407_9559F20FAAAE_.wvu.FilterData" localSheetId="0" hidden="1">#REF!</definedName>
    <definedName name="Z_06CB3EB2_D4A3_4793_B407_9559F20FAAAE_.wvu.FilterData" hidden="1">#REF!</definedName>
    <definedName name="Z_06F21C74_6BE8_4794_81F1_36C8305A2961_.wvu.FilterData" localSheetId="0" hidden="1">#REF!</definedName>
    <definedName name="Z_06F21C74_6BE8_4794_81F1_36C8305A2961_.wvu.FilterData" hidden="1">#REF!</definedName>
    <definedName name="Z_07830EC9_AADE_45ED_8B8D_20C0CE7C8B70_.wvu.FilterData" localSheetId="0" hidden="1">#REF!</definedName>
    <definedName name="Z_07830EC9_AADE_45ED_8B8D_20C0CE7C8B70_.wvu.FilterData" hidden="1">#REF!</definedName>
    <definedName name="Z_07868AE6_27AA_4310_BAAC_8AC06EAC052D_.wvu.FilterData" localSheetId="0" hidden="1">#REF!</definedName>
    <definedName name="Z_07868AE6_27AA_4310_BAAC_8AC06EAC052D_.wvu.FilterData" hidden="1">#REF!</definedName>
    <definedName name="Z_07BE7D07_EAEC_4901_80DE_3595577F308A_.wvu.FilterData" localSheetId="0" hidden="1">#REF!</definedName>
    <definedName name="Z_07BE7D07_EAEC_4901_80DE_3595577F308A_.wvu.FilterData" hidden="1">#REF!</definedName>
    <definedName name="Z_08020EC2_D5A6_490B_9239_7BF78C164E2C_.wvu.FilterData" localSheetId="0" hidden="1">#REF!</definedName>
    <definedName name="Z_08020EC2_D5A6_490B_9239_7BF78C164E2C_.wvu.FilterData" hidden="1">#REF!</definedName>
    <definedName name="Z_09462F94_2769_47EB_B3C3_3E74F510592A_.wvu.FilterData" localSheetId="0" hidden="1">#REF!</definedName>
    <definedName name="Z_09462F94_2769_47EB_B3C3_3E74F510592A_.wvu.FilterData" hidden="1">#REF!</definedName>
    <definedName name="Z_09F2EF98_EB70_4D7D_B098_01C0ABD72D72_.wvu.FilterData" localSheetId="0" hidden="1">#REF!</definedName>
    <definedName name="Z_09F2EF98_EB70_4D7D_B098_01C0ABD72D72_.wvu.FilterData" hidden="1">#REF!</definedName>
    <definedName name="Z_0AB68407_2AB6_4CA7_B142_4E81F8B0217A_.wvu.FilterData" localSheetId="0" hidden="1">#REF!</definedName>
    <definedName name="Z_0AB68407_2AB6_4CA7_B142_4E81F8B0217A_.wvu.FilterData" hidden="1">#REF!</definedName>
    <definedName name="Z_0AB68407_2AB6_4CA7_B142_4E81F8B0217A_.wvu.Rows" localSheetId="0" hidden="1">#REF!,#REF!,#REF!,#REF!,#REF!,#REF!,#REF!,#REF!,#REF!,#REF!,#REF!,#REF!,#REF!,#REF!,#REF!,#REF!,#REF!,#REF!,#REF!,#REF!,#REF!,#REF!,#REF!,#REF!,#REF!,#REF!,#REF!,#REF!,#REF!,#REF!,#REF!,#REF!,#REF!,#REF!,#REF!,#REF!,#REF!,#REF!,#REF!,#REF!,#REF!,#REF!,#REF!,#REF!</definedName>
    <definedName name="Z_0AB68407_2AB6_4CA7_B142_4E81F8B0217A_.wvu.Rows" hidden="1">#REF!,#REF!,#REF!,#REF!,#REF!,#REF!,#REF!,#REF!,#REF!,#REF!,#REF!,#REF!,#REF!,#REF!,#REF!,#REF!,#REF!,#REF!,#REF!,#REF!,#REF!,#REF!,#REF!,#REF!,#REF!,#REF!,#REF!,#REF!,#REF!,#REF!,#REF!,#REF!,#REF!,#REF!,#REF!,#REF!,#REF!,#REF!,#REF!,#REF!,#REF!,#REF!,#REF!,#REF!</definedName>
    <definedName name="Z_0B85430C_45DD_4286_ABA4_7FF797A27DCE_.wvu.FilterData" localSheetId="0" hidden="1">#REF!</definedName>
    <definedName name="Z_0B85430C_45DD_4286_ABA4_7FF797A27DCE_.wvu.FilterData" hidden="1">#REF!</definedName>
    <definedName name="Z_0B9BA97A_1378_477A_9505_9EC28EDDEBC6_.wvu.FilterData" localSheetId="0" hidden="1">#REF!</definedName>
    <definedName name="Z_0B9BA97A_1378_477A_9505_9EC28EDDEBC6_.wvu.FilterData" hidden="1">#REF!</definedName>
    <definedName name="Z_0D5F6C64_80DC_4C9D_9322_FB8825A62010_.wvu.FilterData" localSheetId="0" hidden="1">#REF!</definedName>
    <definedName name="Z_0D5F6C64_80DC_4C9D_9322_FB8825A62010_.wvu.FilterData" hidden="1">#REF!</definedName>
    <definedName name="Z_0ED647E8_4EEC_4A0D_9BC3_E1B24058B5A7_.wvu.FilterData" localSheetId="0" hidden="1">#REF!</definedName>
    <definedName name="Z_0ED647E8_4EEC_4A0D_9BC3_E1B24058B5A7_.wvu.FilterData" hidden="1">#REF!</definedName>
    <definedName name="Z_0FEE6DF0_B6B1_409E_9012_941C2AD3D757_.wvu.FilterData" localSheetId="0" hidden="1">#REF!</definedName>
    <definedName name="Z_0FEE6DF0_B6B1_409E_9012_941C2AD3D757_.wvu.FilterData" hidden="1">#REF!</definedName>
    <definedName name="Z_123868D4_54BE_4BF2_BFE5_762F87CCFE6E_.wvu.FilterData" localSheetId="0" hidden="1">#REF!</definedName>
    <definedName name="Z_123868D4_54BE_4BF2_BFE5_762F87CCFE6E_.wvu.FilterData" hidden="1">#REF!</definedName>
    <definedName name="Z_149A251D_CD71_4A1A_A398_F9876C4B21F8_.wvu.FilterData" localSheetId="0" hidden="1">#REF!</definedName>
    <definedName name="Z_149A251D_CD71_4A1A_A398_F9876C4B21F8_.wvu.FilterData" hidden="1">#REF!</definedName>
    <definedName name="Z_15D77F25_0280_4EEF_B787_A334AC98CE0A_.wvu.FilterData" localSheetId="0" hidden="1">#REF!</definedName>
    <definedName name="Z_15D77F25_0280_4EEF_B787_A334AC98CE0A_.wvu.FilterData" hidden="1">#REF!</definedName>
    <definedName name="Z_15E363F5_6D89_4329_B525_F25B1BD44BFF_.wvu.FilterData" localSheetId="0" hidden="1">#REF!</definedName>
    <definedName name="Z_15E363F5_6D89_4329_B525_F25B1BD44BFF_.wvu.FilterData" hidden="1">#REF!</definedName>
    <definedName name="Z_1615E3F4_A531_4807_BF07_3B2E69772A77_.wvu.FilterData" localSheetId="0" hidden="1">#REF!</definedName>
    <definedName name="Z_1615E3F4_A531_4807_BF07_3B2E69772A77_.wvu.FilterData" hidden="1">#REF!</definedName>
    <definedName name="Z_17E084A6_F624_4F2A_A79B_8563FAB4AE96_.wvu.FilterData" localSheetId="0" hidden="1">#REF!</definedName>
    <definedName name="Z_17E084A6_F624_4F2A_A79B_8563FAB4AE96_.wvu.FilterData" hidden="1">#REF!</definedName>
    <definedName name="Z_184726B2_EF0C_425E_B815_4EC258A6C9DB_.wvu.FilterData" localSheetId="0" hidden="1">#REF!</definedName>
    <definedName name="Z_184726B2_EF0C_425E_B815_4EC258A6C9DB_.wvu.FilterData" hidden="1">#REF!</definedName>
    <definedName name="Z_18A8D7D5_DF9E_4A4D_8EFF_A9EE9DF60A27_.wvu.FilterData" localSheetId="0" hidden="1">#REF!</definedName>
    <definedName name="Z_18A8D7D5_DF9E_4A4D_8EFF_A9EE9DF60A27_.wvu.FilterData" hidden="1">#REF!</definedName>
    <definedName name="Z_19A53A0C_7ADB_4052_B347_0E4C8E111035_.wvu.FilterData" localSheetId="0" hidden="1">#REF!</definedName>
    <definedName name="Z_19A53A0C_7ADB_4052_B347_0E4C8E111035_.wvu.FilterData" hidden="1">#REF!</definedName>
    <definedName name="Z_1CE615D2_413C_43CB_8F33_9248DBCBF858_.wvu.FilterData" localSheetId="0" hidden="1">#REF!</definedName>
    <definedName name="Z_1CE615D2_413C_43CB_8F33_9248DBCBF858_.wvu.FilterData" hidden="1">#REF!</definedName>
    <definedName name="Z_1DB39D48_C794_493B_AA3A_1E828B55A91A_.wvu.FilterData" localSheetId="0" hidden="1">#REF!</definedName>
    <definedName name="Z_1DB39D48_C794_493B_AA3A_1E828B55A91A_.wvu.FilterData" hidden="1">#REF!</definedName>
    <definedName name="Z_1DE18FEB_0768_44AE_B506_5F73E524ACCA_.wvu.FilterData" localSheetId="0" hidden="1">#REF!</definedName>
    <definedName name="Z_1DE18FEB_0768_44AE_B506_5F73E524ACCA_.wvu.FilterData" hidden="1">#REF!</definedName>
    <definedName name="Z_1E6A9DD8_5B95_4131_B289_F29A975A49A6_.wvu.FilterData" localSheetId="0" hidden="1">#REF!</definedName>
    <definedName name="Z_1E6A9DD8_5B95_4131_B289_F29A975A49A6_.wvu.FilterData" hidden="1">#REF!</definedName>
    <definedName name="Z_1E6A9DD8_5B95_4131_B289_F29A975A49A6_.wvu.PrintTitles" localSheetId="0" hidden="1">#REF!</definedName>
    <definedName name="Z_1E6A9DD8_5B95_4131_B289_F29A975A49A6_.wvu.PrintTitles" hidden="1">#REF!</definedName>
    <definedName name="Z_1E798AD5_C1E3_4A7A_A5A8_2BD7D32A8590_.wvu.FilterData" localSheetId="0" hidden="1">#REF!</definedName>
    <definedName name="Z_1E798AD5_C1E3_4A7A_A5A8_2BD7D32A8590_.wvu.FilterData" hidden="1">#REF!</definedName>
    <definedName name="Z_1F446AC4_5836_4260_A19C_4DA439F4B49D_.wvu.FilterData" localSheetId="0" hidden="1">#REF!</definedName>
    <definedName name="Z_1F446AC4_5836_4260_A19C_4DA439F4B49D_.wvu.FilterData" hidden="1">#REF!</definedName>
    <definedName name="Z_1F8A7AB2_1A58_4E9F_9E30_61282D0795C4_.wvu.FilterData" localSheetId="0" hidden="1">#REF!</definedName>
    <definedName name="Z_1F8A7AB2_1A58_4E9F_9E30_61282D0795C4_.wvu.FilterData" hidden="1">#REF!</definedName>
    <definedName name="Z_1F972D8D_5BFF_4180_87FB_A67EE7518876_.wvu.FilterData" localSheetId="0" hidden="1">#REF!</definedName>
    <definedName name="Z_1F972D8D_5BFF_4180_87FB_A67EE7518876_.wvu.FilterData" hidden="1">#REF!</definedName>
    <definedName name="Z_20B88347_EA71_4B72_96F6_0430DD6CF683_.wvu.FilterData" localSheetId="0" hidden="1">#REF!</definedName>
    <definedName name="Z_20B88347_EA71_4B72_96F6_0430DD6CF683_.wvu.FilterData" hidden="1">#REF!</definedName>
    <definedName name="Z_2126CDAB_1156_4E6C_97E1_AA9A65DD6B1C_.wvu.FilterData" localSheetId="0" hidden="1">#REF!</definedName>
    <definedName name="Z_2126CDAB_1156_4E6C_97E1_AA9A65DD6B1C_.wvu.FilterData" hidden="1">#REF!</definedName>
    <definedName name="Z_2139F629_098E_4DBA_80EC_9CAE7B114E3D_.wvu.FilterData" localSheetId="0" hidden="1">#REF!</definedName>
    <definedName name="Z_2139F629_098E_4DBA_80EC_9CAE7B114E3D_.wvu.FilterData" hidden="1">#REF!</definedName>
    <definedName name="Z_233204EA_2E5C_465D_A673_CD1522792965_.wvu.FilterData" localSheetId="0" hidden="1">#REF!</definedName>
    <definedName name="Z_233204EA_2E5C_465D_A673_CD1522792965_.wvu.FilterData" hidden="1">#REF!</definedName>
    <definedName name="Z_23D4D87B_E328_42A4_850C_A5F5E38C0896_.wvu.FilterData" localSheetId="0" hidden="1">#REF!</definedName>
    <definedName name="Z_23D4D87B_E328_42A4_850C_A5F5E38C0896_.wvu.FilterData" hidden="1">#REF!</definedName>
    <definedName name="Z_24528680_959E_4550_936C_1982C9D5AD93_.wvu.FilterData" localSheetId="0" hidden="1">#REF!</definedName>
    <definedName name="Z_24528680_959E_4550_936C_1982C9D5AD93_.wvu.FilterData" hidden="1">#REF!</definedName>
    <definedName name="Z_260CB89E_3B5F_45AE_AEB4_D0CB957691B3_.wvu.FilterData" localSheetId="0" hidden="1">#REF!</definedName>
    <definedName name="Z_260CB89E_3B5F_45AE_AEB4_D0CB957691B3_.wvu.FilterData" hidden="1">#REF!</definedName>
    <definedName name="Z_264C1B79_36AB_4A2F_B216_0AAE38D9FCEE_.wvu.FilterData" localSheetId="0" hidden="1">#REF!</definedName>
    <definedName name="Z_264C1B79_36AB_4A2F_B216_0AAE38D9FCEE_.wvu.FilterData" hidden="1">#REF!</definedName>
    <definedName name="Z_281063A5_BE88_49B0_9AE6_06DB95A6574F_.wvu.FilterData" localSheetId="0" hidden="1">#REF!</definedName>
    <definedName name="Z_281063A5_BE88_49B0_9AE6_06DB95A6574F_.wvu.FilterData" hidden="1">#REF!</definedName>
    <definedName name="Z_29113478_A706_48CF_BCA7_D812794D724A_.wvu.FilterData" localSheetId="0" hidden="1">#REF!</definedName>
    <definedName name="Z_29113478_A706_48CF_BCA7_D812794D724A_.wvu.FilterData" hidden="1">#REF!</definedName>
    <definedName name="Z_2935D90A_C0D5_4AAC_9F3B_860FFE850CF8_.wvu.FilterData" localSheetId="0" hidden="1">#REF!</definedName>
    <definedName name="Z_2935D90A_C0D5_4AAC_9F3B_860FFE850CF8_.wvu.FilterData" hidden="1">#REF!</definedName>
    <definedName name="Z_2AB7915D_DACF_4EC4_BC32_ED6C7808E238_.wvu.FilterData" localSheetId="0" hidden="1">#REF!</definedName>
    <definedName name="Z_2AB7915D_DACF_4EC4_BC32_ED6C7808E238_.wvu.FilterData" hidden="1">#REF!</definedName>
    <definedName name="Z_2B1FB9BC_DA2A_4B49_B62E_C3814E35D3D6_.wvu.FilterData" localSheetId="0" hidden="1">#REF!</definedName>
    <definedName name="Z_2B1FB9BC_DA2A_4B49_B62E_C3814E35D3D6_.wvu.FilterData" hidden="1">#REF!</definedName>
    <definedName name="Z_2BB0C1CE_B092_4E45_8314_5AF04D1A5585_.wvu.FilterData" localSheetId="0" hidden="1">#REF!</definedName>
    <definedName name="Z_2BB0C1CE_B092_4E45_8314_5AF04D1A5585_.wvu.FilterData" hidden="1">#REF!</definedName>
    <definedName name="Z_2F70B19E_92D8_4B52_A9E0_5AA5E351B875_.wvu.FilterData" localSheetId="0" hidden="1">#REF!</definedName>
    <definedName name="Z_2F70B19E_92D8_4B52_A9E0_5AA5E351B875_.wvu.FilterData" hidden="1">#REF!</definedName>
    <definedName name="Z_2FDE9FB7_A9E4_4C59_BAF3_4B314E523113_.wvu.FilterData" localSheetId="0" hidden="1">#REF!</definedName>
    <definedName name="Z_2FDE9FB7_A9E4_4C59_BAF3_4B314E523113_.wvu.FilterData" hidden="1">#REF!</definedName>
    <definedName name="Z_3207F8D0_941B_4818_9EDF_0F0E6A8FB699_.wvu.FilterData" localSheetId="0" hidden="1">#REF!</definedName>
    <definedName name="Z_3207F8D0_941B_4818_9EDF_0F0E6A8FB699_.wvu.FilterData" hidden="1">#REF!</definedName>
    <definedName name="Z_326A8AD5_6F81_4722_AB32_2B8561C0B27F_.wvu.FilterData" localSheetId="0" hidden="1">#REF!</definedName>
    <definedName name="Z_326A8AD5_6F81_4722_AB32_2B8561C0B27F_.wvu.FilterData" hidden="1">#REF!</definedName>
    <definedName name="Z_338AA561_3E23_4683_8B84_5BDD13F5FB22_.wvu.FilterData" localSheetId="0" hidden="1">#REF!</definedName>
    <definedName name="Z_338AA561_3E23_4683_8B84_5BDD13F5FB22_.wvu.FilterData" hidden="1">#REF!</definedName>
    <definedName name="Z_33EFE1D4_1635_4E36_8971_B021BA5B94A3_.wvu.FilterData" localSheetId="0" hidden="1">#REF!</definedName>
    <definedName name="Z_33EFE1D4_1635_4E36_8971_B021BA5B94A3_.wvu.FilterData" hidden="1">#REF!</definedName>
    <definedName name="Z_344D8FDE_1BF2_4A0B_879A_F4B9D317F6C2_.wvu.FilterData" localSheetId="0" hidden="1">#REF!</definedName>
    <definedName name="Z_344D8FDE_1BF2_4A0B_879A_F4B9D317F6C2_.wvu.FilterData" hidden="1">#REF!</definedName>
    <definedName name="Z_34BB3CAB_4C66_4107_B4AC_9CC7E430216B_.wvu.FilterData" localSheetId="0" hidden="1">#REF!</definedName>
    <definedName name="Z_34BB3CAB_4C66_4107_B4AC_9CC7E430216B_.wvu.FilterData" hidden="1">#REF!</definedName>
    <definedName name="Z_36FF74A7_09C2_427F_B4E2_AFC58FD33E4E_.wvu.FilterData" localSheetId="0" hidden="1">#REF!</definedName>
    <definedName name="Z_36FF74A7_09C2_427F_B4E2_AFC58FD33E4E_.wvu.FilterData" hidden="1">#REF!</definedName>
    <definedName name="Z_3801DCB7_5391_4628_B86C_91331E33E863_.wvu.FilterData" localSheetId="0" hidden="1">#REF!</definedName>
    <definedName name="Z_3801DCB7_5391_4628_B86C_91331E33E863_.wvu.FilterData" hidden="1">#REF!</definedName>
    <definedName name="Z_39C6E7EB_35AE_4990_B01E_5CE29EE5C78D_.wvu.FilterData" localSheetId="0" hidden="1">#REF!</definedName>
    <definedName name="Z_39C6E7EB_35AE_4990_B01E_5CE29EE5C78D_.wvu.FilterData" hidden="1">#REF!</definedName>
    <definedName name="Z_39DCE38A_8BFC_42B0_BE58_05B2B8E3CF93_.wvu.FilterData" localSheetId="0" hidden="1">#REF!</definedName>
    <definedName name="Z_39DCE38A_8BFC_42B0_BE58_05B2B8E3CF93_.wvu.FilterData" hidden="1">#REF!</definedName>
    <definedName name="Z_3A160DE1_3AF2_4676_8E42_85B4E23450DD_.wvu.FilterData" localSheetId="0" hidden="1">#REF!</definedName>
    <definedName name="Z_3A160DE1_3AF2_4676_8E42_85B4E23450DD_.wvu.FilterData" hidden="1">#REF!</definedName>
    <definedName name="Z_3C62743D_BD70_48A9_935D_71359E3E6185_.wvu.FilterData" localSheetId="0" hidden="1">#REF!</definedName>
    <definedName name="Z_3C62743D_BD70_48A9_935D_71359E3E6185_.wvu.FilterData" hidden="1">#REF!</definedName>
    <definedName name="Z_3E0AC507_7D67_4827_9D1C_B08EEB845EEE_.wvu.FilterData" localSheetId="0" hidden="1">#REF!</definedName>
    <definedName name="Z_3E0AC507_7D67_4827_9D1C_B08EEB845EEE_.wvu.FilterData" hidden="1">#REF!</definedName>
    <definedName name="Z_3E55370D_CDBE_46FE_9787_E04F332531E6_.wvu.FilterData" localSheetId="0" hidden="1">#REF!</definedName>
    <definedName name="Z_3E55370D_CDBE_46FE_9787_E04F332531E6_.wvu.FilterData" hidden="1">#REF!</definedName>
    <definedName name="Z_3F84FB7B_8ACA_41F1_9D3E_880588F02BE6_.wvu.FilterData" localSheetId="0" hidden="1">#REF!</definedName>
    <definedName name="Z_3F84FB7B_8ACA_41F1_9D3E_880588F02BE6_.wvu.FilterData" hidden="1">#REF!</definedName>
    <definedName name="Z_41411E57_1B24_4F47_9532_3D6B371216B7_.wvu.FilterData" localSheetId="0" hidden="1">#REF!</definedName>
    <definedName name="Z_41411E57_1B24_4F47_9532_3D6B371216B7_.wvu.FilterData" hidden="1">#REF!</definedName>
    <definedName name="Z_43E54362_25E0_43EA_8D89_B59839049F13_.wvu.FilterData" localSheetId="0" hidden="1">#REF!</definedName>
    <definedName name="Z_43E54362_25E0_43EA_8D89_B59839049F13_.wvu.FilterData" hidden="1">#REF!</definedName>
    <definedName name="Z_465671FE_53E9_4F55_BC3A_126618F4D0C6_.wvu.FilterData" localSheetId="0" hidden="1">#REF!</definedName>
    <definedName name="Z_465671FE_53E9_4F55_BC3A_126618F4D0C6_.wvu.FilterData" hidden="1">#REF!</definedName>
    <definedName name="Z_47597DAC_F7F1_4549_8981_4D473E4A7ACC_.wvu.FilterData" localSheetId="0" hidden="1">#REF!</definedName>
    <definedName name="Z_47597DAC_F7F1_4549_8981_4D473E4A7ACC_.wvu.FilterData" hidden="1">#REF!</definedName>
    <definedName name="Z_487A38C1_073E_471A_9668_6284958D8DBA_.wvu.FilterData" localSheetId="0" hidden="1">#REF!</definedName>
    <definedName name="Z_487A38C1_073E_471A_9668_6284958D8DBA_.wvu.FilterData" hidden="1">#REF!</definedName>
    <definedName name="Z_4CF92307_2217_4DE3_996A_A3115CFB22C6_.wvu.FilterData" localSheetId="0" hidden="1">#REF!</definedName>
    <definedName name="Z_4CF92307_2217_4DE3_996A_A3115CFB22C6_.wvu.FilterData" hidden="1">#REF!</definedName>
    <definedName name="Z_4D3A3A50_1E5E_4ABD_B42A_A700F2D9FA9C_.wvu.FilterData" localSheetId="0" hidden="1">#REF!</definedName>
    <definedName name="Z_4D3A3A50_1E5E_4ABD_B42A_A700F2D9FA9C_.wvu.FilterData" hidden="1">#REF!</definedName>
    <definedName name="Z_4E5084C6_988E_4780_93B3_7C0275D06567_.wvu.FilterData" localSheetId="0" hidden="1">#REF!</definedName>
    <definedName name="Z_4E5084C6_988E_4780_93B3_7C0275D06567_.wvu.FilterData" hidden="1">#REF!</definedName>
    <definedName name="Z_4F345B1E_296C_4D08_A451_454D67258D24_.wvu.FilterData" localSheetId="0" hidden="1">#REF!</definedName>
    <definedName name="Z_4F345B1E_296C_4D08_A451_454D67258D24_.wvu.FilterData" hidden="1">#REF!</definedName>
    <definedName name="Z_52BC56C2_1006_4B41_A42A_6B40554CDA39_.wvu.FilterData" localSheetId="0" hidden="1">#REF!</definedName>
    <definedName name="Z_52BC56C2_1006_4B41_A42A_6B40554CDA39_.wvu.FilterData" hidden="1">#REF!</definedName>
    <definedName name="Z_5319CC99_822D_406F_9C12_25F47E472F3D_.wvu.FilterData" localSheetId="0" hidden="1">#REF!</definedName>
    <definedName name="Z_5319CC99_822D_406F_9C12_25F47E472F3D_.wvu.FilterData" hidden="1">#REF!</definedName>
    <definedName name="Z_531A2E4D_1988_4D59_B927_B7190C80EBAA_.wvu.FilterData" localSheetId="0" hidden="1">#REF!</definedName>
    <definedName name="Z_531A2E4D_1988_4D59_B927_B7190C80EBAA_.wvu.FilterData" hidden="1">#REF!</definedName>
    <definedName name="Z_540A29FC_6866_45E6_BCF1_3D779D34DD08_.wvu.FilterData" localSheetId="0" hidden="1">#REF!</definedName>
    <definedName name="Z_540A29FC_6866_45E6_BCF1_3D779D34DD08_.wvu.FilterData" hidden="1">#REF!</definedName>
    <definedName name="Z_5520ABA1_AA06_4713_8D35_BC0DC6F6E924_.wvu.FilterData" localSheetId="0" hidden="1">#REF!</definedName>
    <definedName name="Z_5520ABA1_AA06_4713_8D35_BC0DC6F6E924_.wvu.FilterData" hidden="1">#REF!</definedName>
    <definedName name="Z_55DB2FC2_4B03_4B29_9354_7D40FB3B7538_.wvu.FilterData" localSheetId="0" hidden="1">#REF!</definedName>
    <definedName name="Z_55DB2FC2_4B03_4B29_9354_7D40FB3B7538_.wvu.FilterData" hidden="1">#REF!</definedName>
    <definedName name="Z_56E2F2B5_BB44_431E_ACC1_F39B0DD4EA71_.wvu.FilterData" localSheetId="0" hidden="1">#REF!</definedName>
    <definedName name="Z_56E2F2B5_BB44_431E_ACC1_F39B0DD4EA71_.wvu.FilterData" hidden="1">#REF!</definedName>
    <definedName name="Z_5A5F47F0_2B02_425F_9509_902FEC6CB8D4_.wvu.FilterData" localSheetId="0" hidden="1">#REF!</definedName>
    <definedName name="Z_5A5F47F0_2B02_425F_9509_902FEC6CB8D4_.wvu.FilterData" hidden="1">#REF!</definedName>
    <definedName name="Z_5A706A12_B85E_41E2_8BDD_EC85C55902AB_.wvu.FilterData" localSheetId="0" hidden="1">#REF!</definedName>
    <definedName name="Z_5A706A12_B85E_41E2_8BDD_EC85C55902AB_.wvu.FilterData" hidden="1">#REF!</definedName>
    <definedName name="Z_5B398CB5_38BC_4CC3_9A0E_9513DC3E75AD_.wvu.FilterData" localSheetId="0" hidden="1">#REF!</definedName>
    <definedName name="Z_5B398CB5_38BC_4CC3_9A0E_9513DC3E75AD_.wvu.FilterData" hidden="1">#REF!</definedName>
    <definedName name="Z_5CA8EFA6_7E89_4616_928A_39059E3AA216_.wvu.FilterData" localSheetId="0" hidden="1">#REF!</definedName>
    <definedName name="Z_5CA8EFA6_7E89_4616_928A_39059E3AA216_.wvu.FilterData" hidden="1">#REF!</definedName>
    <definedName name="Z_60FDB94A_50AF_4E10_876B_D144A2E9568B_.wvu.FilterData" localSheetId="0" hidden="1">#REF!</definedName>
    <definedName name="Z_60FDB94A_50AF_4E10_876B_D144A2E9568B_.wvu.FilterData" hidden="1">#REF!</definedName>
    <definedName name="Z_63475192_9094_4BA2_9AFC_8536BC77489E_.wvu.FilterData" localSheetId="0" hidden="1">#REF!</definedName>
    <definedName name="Z_63475192_9094_4BA2_9AFC_8536BC77489E_.wvu.FilterData" hidden="1">#REF!</definedName>
    <definedName name="Z_6403545B_2A3B_4863_8819_F89E80114385_.wvu.FilterData" localSheetId="0" hidden="1">#REF!</definedName>
    <definedName name="Z_6403545B_2A3B_4863_8819_F89E80114385_.wvu.FilterData" hidden="1">#REF!</definedName>
    <definedName name="Z_66636C07_5702_4EF3_B655_CDBAF654F15A_.wvu.FilterData" localSheetId="0" hidden="1">#REF!</definedName>
    <definedName name="Z_66636C07_5702_4EF3_B655_CDBAF654F15A_.wvu.FilterData" hidden="1">#REF!</definedName>
    <definedName name="Z_6963484B_0282_48B8_8317_EBF3903C7746_.wvu.FilterData" localSheetId="0" hidden="1">#REF!</definedName>
    <definedName name="Z_6963484B_0282_48B8_8317_EBF3903C7746_.wvu.FilterData" hidden="1">#REF!</definedName>
    <definedName name="Z_69D06662_5693_4F4C_AFD2_A32734DE2B11_.wvu.FilterData" localSheetId="0" hidden="1">#REF!</definedName>
    <definedName name="Z_69D06662_5693_4F4C_AFD2_A32734DE2B11_.wvu.FilterData" hidden="1">#REF!</definedName>
    <definedName name="Z_6AE2FF41_261D_4F00_9D6D_F4804D21DDB3_.wvu.FilterData" localSheetId="0" hidden="1">#REF!</definedName>
    <definedName name="Z_6AE2FF41_261D_4F00_9D6D_F4804D21DDB3_.wvu.FilterData" hidden="1">#REF!</definedName>
    <definedName name="Z_6B67A6A0_1413_448D_98A5_D43F57DEC926_.wvu.FilterData" localSheetId="0" hidden="1">#REF!</definedName>
    <definedName name="Z_6B67A6A0_1413_448D_98A5_D43F57DEC926_.wvu.FilterData" hidden="1">#REF!</definedName>
    <definedName name="Z_6B73B95E_43C0_4085_B9FE_22A6F30869ED_.wvu.FilterData" localSheetId="0" hidden="1">#REF!</definedName>
    <definedName name="Z_6B73B95E_43C0_4085_B9FE_22A6F30869ED_.wvu.FilterData" hidden="1">#REF!</definedName>
    <definedName name="Z_6BCB3D0F_5DBD_48EF_9460_43FFCBBCD422_.wvu.FilterData" localSheetId="0" hidden="1">#REF!</definedName>
    <definedName name="Z_6BCB3D0F_5DBD_48EF_9460_43FFCBBCD422_.wvu.FilterData" hidden="1">#REF!</definedName>
    <definedName name="Z_6C3174E8_A2D4_4179_AA88_08CB5E7EA480_.wvu.FilterData" localSheetId="0" hidden="1">#REF!</definedName>
    <definedName name="Z_6C3174E8_A2D4_4179_AA88_08CB5E7EA480_.wvu.FilterData" hidden="1">#REF!</definedName>
    <definedName name="Z_6CA47E86_B3B9_49E0_9BB0_E98600830225_.wvu.FilterData" localSheetId="0" hidden="1">#REF!</definedName>
    <definedName name="Z_6CA47E86_B3B9_49E0_9BB0_E98600830225_.wvu.FilterData" hidden="1">#REF!</definedName>
    <definedName name="Z_6CF14753_FB4C_4C53_8AD7_D56F6E280083_.wvu.FilterData" localSheetId="0" hidden="1">#REF!</definedName>
    <definedName name="Z_6CF14753_FB4C_4C53_8AD7_D56F6E280083_.wvu.FilterData" hidden="1">#REF!</definedName>
    <definedName name="Z_6D917413_A3B5_4E5B_9004_56E0184D00F3_.wvu.FilterData" localSheetId="0" hidden="1">#REF!</definedName>
    <definedName name="Z_6D917413_A3B5_4E5B_9004_56E0184D00F3_.wvu.FilterData" hidden="1">#REF!</definedName>
    <definedName name="Z_6E299587_D8E0_4139_8A2F_67139875A814_.wvu.FilterData" localSheetId="0" hidden="1">#REF!</definedName>
    <definedName name="Z_6E299587_D8E0_4139_8A2F_67139875A814_.wvu.FilterData" hidden="1">#REF!</definedName>
    <definedName name="Z_6FD7247E_19B7_4029_9F3A_EE01E21A1B67_.wvu.FilterData" localSheetId="0" hidden="1">#REF!</definedName>
    <definedName name="Z_6FD7247E_19B7_4029_9F3A_EE01E21A1B67_.wvu.FilterData" hidden="1">#REF!</definedName>
    <definedName name="Z_70C94FA5_FE89_4042_B93F_6AAFC00B0B8D_.wvu.FilterData" localSheetId="0" hidden="1">#REF!</definedName>
    <definedName name="Z_70C94FA5_FE89_4042_B93F_6AAFC00B0B8D_.wvu.FilterData" hidden="1">#REF!</definedName>
    <definedName name="Z_735B96DC_7219_4D8B_ABAD_220D2B7947CB_.wvu.FilterData" localSheetId="0" hidden="1">#REF!</definedName>
    <definedName name="Z_735B96DC_7219_4D8B_ABAD_220D2B7947CB_.wvu.FilterData" hidden="1">#REF!</definedName>
    <definedName name="Z_7477AF3A_2BAF_4725_8909_5A723A8007EF_.wvu.FilterData" localSheetId="0" hidden="1">#REF!</definedName>
    <definedName name="Z_7477AF3A_2BAF_4725_8909_5A723A8007EF_.wvu.FilterData" hidden="1">#REF!</definedName>
    <definedName name="Z_769F22F0_2CE4_4330_85CB_1C9A68E8695A_.wvu.Cols" localSheetId="0" hidden="1">#REF!</definedName>
    <definedName name="Z_769F22F0_2CE4_4330_85CB_1C9A68E8695A_.wvu.Cols" hidden="1">#REF!</definedName>
    <definedName name="Z_779FC938_DF7A_4CF6_94B0_CDCDD6986FF7_.wvu.FilterData" localSheetId="0" hidden="1">#REF!</definedName>
    <definedName name="Z_779FC938_DF7A_4CF6_94B0_CDCDD6986FF7_.wvu.FilterData" hidden="1">#REF!</definedName>
    <definedName name="Z_77C15715_A4AB_4912_82E3_0F7DB54190C8_.wvu.FilterData" localSheetId="0" hidden="1">#REF!</definedName>
    <definedName name="Z_77C15715_A4AB_4912_82E3_0F7DB54190C8_.wvu.FilterData" hidden="1">#REF!</definedName>
    <definedName name="Z_78843FEE_592A_4684_AA75_B78B1EF9F038_.wvu.FilterData" localSheetId="0" hidden="1">#REF!</definedName>
    <definedName name="Z_78843FEE_592A_4684_AA75_B78B1EF9F038_.wvu.FilterData" hidden="1">#REF!</definedName>
    <definedName name="Z_7990C264_C2FA_4640_A803_28B1D360B5E8_.wvu.FilterData" localSheetId="0" hidden="1">#REF!</definedName>
    <definedName name="Z_7990C264_C2FA_4640_A803_28B1D360B5E8_.wvu.FilterData" hidden="1">#REF!</definedName>
    <definedName name="Z_7A398D2C_8D5C_43F0_ACD4_39BBBD17F460_.wvu.FilterData" localSheetId="0" hidden="1">#REF!</definedName>
    <definedName name="Z_7A398D2C_8D5C_43F0_ACD4_39BBBD17F460_.wvu.FilterData" hidden="1">#REF!</definedName>
    <definedName name="Z_7BCAD35B_48BA_4F56_9D13_DD526F9AC0B8_.wvu.FilterData" localSheetId="0" hidden="1">#REF!</definedName>
    <definedName name="Z_7BCAD35B_48BA_4F56_9D13_DD526F9AC0B8_.wvu.FilterData" hidden="1">#REF!</definedName>
    <definedName name="Z_7C4B07A8_2C5F_4DD5_99EB_9D4251FC0870_.wvu.FilterData" localSheetId="0" hidden="1">#REF!</definedName>
    <definedName name="Z_7C4B07A8_2C5F_4DD5_99EB_9D4251FC0870_.wvu.FilterData" hidden="1">#REF!</definedName>
    <definedName name="Z_7C5D64EB_B280_4DF7_8070_7F6FFC6C118D_.wvu.FilterData" localSheetId="0" hidden="1">#REF!</definedName>
    <definedName name="Z_7C5D64EB_B280_4DF7_8070_7F6FFC6C118D_.wvu.FilterData" hidden="1">#REF!</definedName>
    <definedName name="Z_7CB778C4_AF6E_4D70_BAFD_ACCBAF83FC37_.wvu.FilterData" localSheetId="0" hidden="1">#REF!</definedName>
    <definedName name="Z_7CB778C4_AF6E_4D70_BAFD_ACCBAF83FC37_.wvu.FilterData" hidden="1">#REF!</definedName>
    <definedName name="Z_7DCC4356_81CF_48CE_B7EB_F916460AE99C_.wvu.FilterData" localSheetId="0" hidden="1">#REF!</definedName>
    <definedName name="Z_7DCC4356_81CF_48CE_B7EB_F916460AE99C_.wvu.FilterData" hidden="1">#REF!</definedName>
    <definedName name="Z_80BB6A2B_9544_4672_8398_FF4DA23DF7E3_.wvu.FilterData" localSheetId="0" hidden="1">#REF!</definedName>
    <definedName name="Z_80BB6A2B_9544_4672_8398_FF4DA23DF7E3_.wvu.FilterData" hidden="1">#REF!</definedName>
    <definedName name="Z_82B9C43D_DB96_4397_AB1F_50E5A3A51795_.wvu.FilterData" localSheetId="0" hidden="1">#REF!</definedName>
    <definedName name="Z_82B9C43D_DB96_4397_AB1F_50E5A3A51795_.wvu.FilterData" hidden="1">#REF!</definedName>
    <definedName name="Z_82C8496E_E420_4D06_A8C1_E376CC09F820_.wvu.FilterData" localSheetId="0" hidden="1">#REF!</definedName>
    <definedName name="Z_82C8496E_E420_4D06_A8C1_E376CC09F820_.wvu.FilterData" hidden="1">#REF!</definedName>
    <definedName name="Z_837E5FC6_4281_4107_B0DC_A8F463497E55_.wvu.FilterData" localSheetId="0" hidden="1">#REF!</definedName>
    <definedName name="Z_837E5FC6_4281_4107_B0DC_A8F463497E55_.wvu.FilterData" hidden="1">#REF!</definedName>
    <definedName name="Z_83DCEEFF_4705_40AE_8072_0483B5743B5D_.wvu.FilterData" localSheetId="0" hidden="1">#REF!</definedName>
    <definedName name="Z_83DCEEFF_4705_40AE_8072_0483B5743B5D_.wvu.FilterData" hidden="1">#REF!</definedName>
    <definedName name="Z_847A5FFF_A89C_4897_906B_EE405B25B225_.wvu.FilterData" localSheetId="0" hidden="1">#REF!</definedName>
    <definedName name="Z_847A5FFF_A89C_4897_906B_EE405B25B225_.wvu.FilterData" hidden="1">#REF!</definedName>
    <definedName name="Z_854255C5_1077_459B_B647_AC8F4FD47D3A_.wvu.FilterData" localSheetId="0" hidden="1">#REF!</definedName>
    <definedName name="Z_854255C5_1077_459B_B647_AC8F4FD47D3A_.wvu.FilterData" hidden="1">#REF!</definedName>
    <definedName name="Z_85688AD2_A893_478E_9B2F_09B7C42482BA_.wvu.FilterData" localSheetId="0" hidden="1">#REF!</definedName>
    <definedName name="Z_85688AD2_A893_478E_9B2F_09B7C42482BA_.wvu.FilterData" hidden="1">#REF!</definedName>
    <definedName name="Z_86E9B424_197E_49CF_BFDA_2932BCEDD971_.wvu.FilterData" localSheetId="0" hidden="1">#REF!</definedName>
    <definedName name="Z_86E9B424_197E_49CF_BFDA_2932BCEDD971_.wvu.FilterData" hidden="1">#REF!</definedName>
    <definedName name="Z_87D15442_58BD_4F3C_94DE_531020BB2A9F_.wvu.FilterData" localSheetId="0" hidden="1">#REF!</definedName>
    <definedName name="Z_87D15442_58BD_4F3C_94DE_531020BB2A9F_.wvu.FilterData" hidden="1">#REF!</definedName>
    <definedName name="Z_87D52449_3B5E_4E8B_88A5_E300D9996EC7_.wvu.FilterData" localSheetId="0" hidden="1">#REF!</definedName>
    <definedName name="Z_87D52449_3B5E_4E8B_88A5_E300D9996EC7_.wvu.FilterData" hidden="1">#REF!</definedName>
    <definedName name="Z_889FE9FF_01D3_44AA_A47F_CD9BB14E2F74_.wvu.FilterData" localSheetId="0" hidden="1">#REF!</definedName>
    <definedName name="Z_889FE9FF_01D3_44AA_A47F_CD9BB14E2F74_.wvu.FilterData" hidden="1">#REF!</definedName>
    <definedName name="Z_8A11493B_31C6_480A_939B_94F8B46F7CAD_.wvu.FilterData" localSheetId="0" hidden="1">#REF!</definedName>
    <definedName name="Z_8A11493B_31C6_480A_939B_94F8B46F7CAD_.wvu.FilterData" hidden="1">#REF!</definedName>
    <definedName name="Z_8A3676BD_192D_4B28_9F15_641104F7EB84_.wvu.FilterData" localSheetId="0" hidden="1">#REF!</definedName>
    <definedName name="Z_8A3676BD_192D_4B28_9F15_641104F7EB84_.wvu.FilterData" hidden="1">#REF!</definedName>
    <definedName name="Z_8AC1FF86_8181_4D33_A09C_D9252642F43D_.wvu.FilterData" localSheetId="0" hidden="1">#REF!</definedName>
    <definedName name="Z_8AC1FF86_8181_4D33_A09C_D9252642F43D_.wvu.FilterData" hidden="1">#REF!</definedName>
    <definedName name="Z_8BCA58BD_70B7_40CE_A039_A616AAA9DF70_.wvu.FilterData" localSheetId="0" hidden="1">#REF!</definedName>
    <definedName name="Z_8BCA58BD_70B7_40CE_A039_A616AAA9DF70_.wvu.FilterData" hidden="1">#REF!</definedName>
    <definedName name="Z_8C04156B_ECE3_4BE6_AE81_B06AC9DDCBBD_.wvu.FilterData" localSheetId="0" hidden="1">#REF!</definedName>
    <definedName name="Z_8C04156B_ECE3_4BE6_AE81_B06AC9DDCBBD_.wvu.FilterData" hidden="1">#REF!</definedName>
    <definedName name="Z_8D3BBDE3_D029_48FA_A7B1_266CA3A2B214_.wvu.FilterData" localSheetId="0" hidden="1">#REF!</definedName>
    <definedName name="Z_8D3BBDE3_D029_48FA_A7B1_266CA3A2B214_.wvu.FilterData" hidden="1">#REF!</definedName>
    <definedName name="Z_8D4E2CE7_B4AE_4487_A6EA_D94B532EF301_.wvu.FilterData" localSheetId="0" hidden="1">#REF!</definedName>
    <definedName name="Z_8D4E2CE7_B4AE_4487_A6EA_D94B532EF301_.wvu.FilterData" hidden="1">#REF!</definedName>
    <definedName name="Z_8EF961B3_4699_4490_B556_B5887737954D_.wvu.FilterData" localSheetId="0" hidden="1">#REF!</definedName>
    <definedName name="Z_8EF961B3_4699_4490_B556_B5887737954D_.wvu.FilterData" hidden="1">#REF!</definedName>
    <definedName name="Z_8F73BF06_066B_4104_83FA_9338D9429A84_.wvu.FilterData" localSheetId="0" hidden="1">#REF!</definedName>
    <definedName name="Z_8F73BF06_066B_4104_83FA_9338D9429A84_.wvu.FilterData" hidden="1">#REF!</definedName>
    <definedName name="Z_91195996_3591_4989_AC51_1CC20C4DA8EA_.wvu.FilterData" localSheetId="0" hidden="1">#REF!</definedName>
    <definedName name="Z_91195996_3591_4989_AC51_1CC20C4DA8EA_.wvu.FilterData" hidden="1">#REF!</definedName>
    <definedName name="Z_9337D27C_F450_4E0F_A993_9FA6026031B4_.wvu.FilterData" localSheetId="0" hidden="1">#REF!</definedName>
    <definedName name="Z_9337D27C_F450_4E0F_A993_9FA6026031B4_.wvu.FilterData" hidden="1">#REF!</definedName>
    <definedName name="Z_941E78A0_DA15_4559_8D24_47E60F64B332_.wvu.FilterData" localSheetId="0" hidden="1">#REF!</definedName>
    <definedName name="Z_941E78A0_DA15_4559_8D24_47E60F64B332_.wvu.FilterData" hidden="1">#REF!</definedName>
    <definedName name="Z_96F2EE26_6561_4F4C_A5EB_5B153675D529_.wvu.FilterData" localSheetId="0" hidden="1">#REF!</definedName>
    <definedName name="Z_96F2EE26_6561_4F4C_A5EB_5B153675D529_.wvu.FilterData" hidden="1">#REF!</definedName>
    <definedName name="Z_97D4D5E5_43F4_446C_A651_11999CE73F0D_.wvu.FilterData" localSheetId="0" hidden="1">#REF!</definedName>
    <definedName name="Z_97D4D5E5_43F4_446C_A651_11999CE73F0D_.wvu.FilterData" hidden="1">#REF!</definedName>
    <definedName name="Z_9B9949C8_0BAA_4B11_A1CA_00EC9D2DC419_.wvu.FilterData" localSheetId="0" hidden="1">#REF!</definedName>
    <definedName name="Z_9B9949C8_0BAA_4B11_A1CA_00EC9D2DC419_.wvu.FilterData" hidden="1">#REF!</definedName>
    <definedName name="Z_9C3E33FF_6562_4D26_BDF3_B29555E64301_.wvu.FilterData" localSheetId="0" hidden="1">#REF!</definedName>
    <definedName name="Z_9C3E33FF_6562_4D26_BDF3_B29555E64301_.wvu.FilterData" hidden="1">#REF!</definedName>
    <definedName name="Z_9DFA07EB_C6E0_4532_9E8F_13C24B46A1AE_.wvu.FilterData" localSheetId="0" hidden="1">#REF!</definedName>
    <definedName name="Z_9DFA07EB_C6E0_4532_9E8F_13C24B46A1AE_.wvu.FilterData" hidden="1">#REF!</definedName>
    <definedName name="Z_A0DAD961_7197_404E_AC96_B0E615F9E830_.wvu.FilterData" localSheetId="0" hidden="1">#REF!</definedName>
    <definedName name="Z_A0DAD961_7197_404E_AC96_B0E615F9E830_.wvu.FilterData" hidden="1">#REF!</definedName>
    <definedName name="Z_A24ACA16_EB04_482F_BB9A_2599E185C3D3_.wvu.FilterData" localSheetId="0" hidden="1">#REF!</definedName>
    <definedName name="Z_A24ACA16_EB04_482F_BB9A_2599E185C3D3_.wvu.FilterData" hidden="1">#REF!</definedName>
    <definedName name="Z_A4633B85_467D_49EB_95E7_E7B11A609631_.wvu.Cols" localSheetId="0" hidden="1">#REF!,#REF!</definedName>
    <definedName name="Z_A4633B85_467D_49EB_95E7_E7B11A609631_.wvu.Cols" hidden="1">#REF!,#REF!</definedName>
    <definedName name="Z_A4633B85_467D_49EB_95E7_E7B11A609631_.wvu.Rows" localSheetId="0" hidden="1">#REF!,#REF!</definedName>
    <definedName name="Z_A4633B85_467D_49EB_95E7_E7B11A609631_.wvu.Rows" hidden="1">#REF!,#REF!</definedName>
    <definedName name="Z_A4C45DF8_E6D8_4B06_84E7_81A5A9500D55_.wvu.FilterData" localSheetId="0" hidden="1">#REF!</definedName>
    <definedName name="Z_A4C45DF8_E6D8_4B06_84E7_81A5A9500D55_.wvu.FilterData" hidden="1">#REF!</definedName>
    <definedName name="Z_A52E95D2_430A_43EF_8C82_83878B555090_.wvu.FilterData" localSheetId="0" hidden="1">#REF!</definedName>
    <definedName name="Z_A52E95D2_430A_43EF_8C82_83878B555090_.wvu.FilterData" hidden="1">#REF!</definedName>
    <definedName name="Z_A564E848_8A16_4DE3_8578_F95B0AFD9DC2_.wvu.FilterData" localSheetId="0" hidden="1">#REF!</definedName>
    <definedName name="Z_A564E848_8A16_4DE3_8578_F95B0AFD9DC2_.wvu.FilterData" hidden="1">#REF!</definedName>
    <definedName name="Z_A781204A_C096_4FD9_8686_E749AD880175_.wvu.FilterData" localSheetId="0" hidden="1">#REF!</definedName>
    <definedName name="Z_A781204A_C096_4FD9_8686_E749AD880175_.wvu.FilterData" hidden="1">#REF!</definedName>
    <definedName name="Z_A8794A83_181C_4122_B911_4BBD3A571DEC_.wvu.FilterData" localSheetId="0" hidden="1">#REF!</definedName>
    <definedName name="Z_A8794A83_181C_4122_B911_4BBD3A571DEC_.wvu.FilterData" hidden="1">#REF!</definedName>
    <definedName name="Z_AA3FC3D4_6E6E_4CE7_81E8_4A7B17AB1715_.wvu.FilterData" localSheetId="0" hidden="1">#REF!</definedName>
    <definedName name="Z_AA3FC3D4_6E6E_4CE7_81E8_4A7B17AB1715_.wvu.FilterData" hidden="1">#REF!</definedName>
    <definedName name="Z_AAB7394C_3FF8_4265_B8C2_66BBB8B1248C_.wvu.FilterData" localSheetId="0" hidden="1">#REF!</definedName>
    <definedName name="Z_AAB7394C_3FF8_4265_B8C2_66BBB8B1248C_.wvu.FilterData" hidden="1">#REF!</definedName>
    <definedName name="Z_ABFCADC3_4CF7_48CF_B39D_E5828A75D43E_.wvu.FilterData" localSheetId="0" hidden="1">#REF!</definedName>
    <definedName name="Z_ABFCADC3_4CF7_48CF_B39D_E5828A75D43E_.wvu.FilterData" hidden="1">#REF!</definedName>
    <definedName name="Z_AC4A34A8_23F5_4C09_A60F_7421B1C74590_.wvu.FilterData" localSheetId="0" hidden="1">#REF!</definedName>
    <definedName name="Z_AC4A34A8_23F5_4C09_A60F_7421B1C74590_.wvu.FilterData" hidden="1">#REF!</definedName>
    <definedName name="Z_AC584ACE_C266_4881_B354_E52E6427C1D4_.wvu.FilterData" localSheetId="0" hidden="1">#REF!</definedName>
    <definedName name="Z_AC584ACE_C266_4881_B354_E52E6427C1D4_.wvu.FilterData" hidden="1">#REF!</definedName>
    <definedName name="Z_AD28BEA7_74AD_4668_98DA_B02594AB4A9F_.wvu.FilterData" localSheetId="0" hidden="1">#REF!</definedName>
    <definedName name="Z_AD28BEA7_74AD_4668_98DA_B02594AB4A9F_.wvu.FilterData" hidden="1">#REF!</definedName>
    <definedName name="Z_AD8CB258_9B74_4AA6_9A89_0F0C11891F47_.wvu.Cols" localSheetId="0" hidden="1">См_мск_гидро!$M:$M</definedName>
    <definedName name="Z_AD8CB258_9B74_4AA6_9A89_0F0C11891F47_.wvu.FilterData" localSheetId="0" hidden="1">См_мск_гидро!$A$5:$A$228</definedName>
    <definedName name="Z_AD8CB258_9B74_4AA6_9A89_0F0C11891F47_.wvu.PrintArea" localSheetId="0" hidden="1">См_мск_гидро!$A$5:$L$228</definedName>
    <definedName name="Z_AD8CB258_9B74_4AA6_9A89_0F0C11891F47_.wvu.PrintTitles" localSheetId="0" hidden="1">См_мск_гидро!$28:$28</definedName>
    <definedName name="Z_ADDFEFC7_F8D4_4F51_8B45_4DF1B03C1D84_.wvu.FilterData" localSheetId="0" hidden="1">#REF!</definedName>
    <definedName name="Z_ADDFEFC7_F8D4_4F51_8B45_4DF1B03C1D84_.wvu.FilterData" hidden="1">#REF!</definedName>
    <definedName name="Z_AFC4E5D4_3A50_4BD7_8981_E00CA5601E99_.wvu.FilterData" localSheetId="0" hidden="1">#REF!</definedName>
    <definedName name="Z_AFC4E5D4_3A50_4BD7_8981_E00CA5601E99_.wvu.FilterData" hidden="1">#REF!</definedName>
    <definedName name="Z_B0364D3E_645F_4033_893D_29F2224BCCD7_.wvu.FilterData" localSheetId="0" hidden="1">#REF!</definedName>
    <definedName name="Z_B0364D3E_645F_4033_893D_29F2224BCCD7_.wvu.FilterData" hidden="1">#REF!</definedName>
    <definedName name="Z_B08CF5DC_76DD_45F7_8117_C9FE4CDFE13D_.wvu.FilterData" localSheetId="0" hidden="1">#REF!</definedName>
    <definedName name="Z_B08CF5DC_76DD_45F7_8117_C9FE4CDFE13D_.wvu.FilterData" hidden="1">#REF!</definedName>
    <definedName name="Z_B13DA151_EB04_4E46_A0CB_FABFF9C5DF72_.wvu.FilterData" localSheetId="0" hidden="1">#REF!</definedName>
    <definedName name="Z_B13DA151_EB04_4E46_A0CB_FABFF9C5DF72_.wvu.FilterData" hidden="1">#REF!</definedName>
    <definedName name="Z_B340090A_7121_4DF7_B8FD_E7BF8654F2EB_.wvu.FilterData" localSheetId="0" hidden="1">#REF!</definedName>
    <definedName name="Z_B340090A_7121_4DF7_B8FD_E7BF8654F2EB_.wvu.FilterData" hidden="1">#REF!</definedName>
    <definedName name="Z_B3790809_8402_4639_802D_68CB564D3CAD_.wvu.FilterData" localSheetId="0" hidden="1">#REF!</definedName>
    <definedName name="Z_B3790809_8402_4639_802D_68CB564D3CAD_.wvu.FilterData" hidden="1">#REF!</definedName>
    <definedName name="Z_B3C1D59A_903F_46DF_8DF2_31381BD91025_.wvu.FilterData" localSheetId="0" hidden="1">#REF!</definedName>
    <definedName name="Z_B3C1D59A_903F_46DF_8DF2_31381BD91025_.wvu.FilterData" hidden="1">#REF!</definedName>
    <definedName name="Z_B3CDBC94_37F5_4116_BD6E_D5B385C07413_.wvu.FilterData" localSheetId="0" hidden="1">#REF!</definedName>
    <definedName name="Z_B3CDBC94_37F5_4116_BD6E_D5B385C07413_.wvu.FilterData" hidden="1">#REF!</definedName>
    <definedName name="Z_B40719B5_6DD8_41F3_9C61_FA18B7BEC194_.wvu.FilterData" localSheetId="0" hidden="1">#REF!</definedName>
    <definedName name="Z_B40719B5_6DD8_41F3_9C61_FA18B7BEC194_.wvu.FilterData" hidden="1">#REF!</definedName>
    <definedName name="Z_B5FB1767_00F1_47E1_979A_38E2CFECCE4E_.wvu.FilterData" localSheetId="0" hidden="1">#REF!</definedName>
    <definedName name="Z_B5FB1767_00F1_47E1_979A_38E2CFECCE4E_.wvu.FilterData" hidden="1">#REF!</definedName>
    <definedName name="Z_B6D61CEC_479F_40D2_BFB7_830AFA48121C_.wvu.FilterData" localSheetId="0" hidden="1">#REF!</definedName>
    <definedName name="Z_B6D61CEC_479F_40D2_BFB7_830AFA48121C_.wvu.FilterData" hidden="1">#REF!</definedName>
    <definedName name="Z_B6EA8A04_6067_4CED_8676_4375FC6E4929_.wvu.FilterData" localSheetId="0" hidden="1">#REF!</definedName>
    <definedName name="Z_B6EA8A04_6067_4CED_8676_4375FC6E4929_.wvu.FilterData" hidden="1">#REF!</definedName>
    <definedName name="Z_B8515688_C072_49D4_80D4_1978E858526D_.wvu.FilterData" localSheetId="0" hidden="1">#REF!</definedName>
    <definedName name="Z_B8515688_C072_49D4_80D4_1978E858526D_.wvu.FilterData" hidden="1">#REF!</definedName>
    <definedName name="Z_BB0C7DED_1A2A_447D_AC53_8122CFF9D6F6_.wvu.FilterData" localSheetId="0" hidden="1">#REF!</definedName>
    <definedName name="Z_BB0C7DED_1A2A_447D_AC53_8122CFF9D6F6_.wvu.FilterData" hidden="1">#REF!</definedName>
    <definedName name="Z_BD047219_C723_45AF_B6CE_3194D750F96A_.wvu.FilterData" localSheetId="0" hidden="1">#REF!</definedName>
    <definedName name="Z_BD047219_C723_45AF_B6CE_3194D750F96A_.wvu.FilterData" hidden="1">#REF!</definedName>
    <definedName name="Z_BD9F2785_62CE_454B_8EC4_5B70580F1E90_.wvu.FilterData" localSheetId="0" hidden="1">#REF!</definedName>
    <definedName name="Z_BD9F2785_62CE_454B_8EC4_5B70580F1E90_.wvu.FilterData" hidden="1">#REF!</definedName>
    <definedName name="Z_BF9A441D_91C9_4CBB_A8C6_B1C8DDED0022_.wvu.FilterData" localSheetId="0" hidden="1">#REF!</definedName>
    <definedName name="Z_BF9A441D_91C9_4CBB_A8C6_B1C8DDED0022_.wvu.FilterData" hidden="1">#REF!</definedName>
    <definedName name="Z_BFC54781_86DE_4A03_8DE2_96245227F466_.wvu.FilterData" localSheetId="0" hidden="1">#REF!</definedName>
    <definedName name="Z_BFC54781_86DE_4A03_8DE2_96245227F466_.wvu.FilterData" hidden="1">#REF!</definedName>
    <definedName name="Z_BFD46250_AAC1_4A55_AF46_ED8E09898BF5_.wvu.FilterData" localSheetId="0" hidden="1">#REF!</definedName>
    <definedName name="Z_BFD46250_AAC1_4A55_AF46_ED8E09898BF5_.wvu.FilterData" hidden="1">#REF!</definedName>
    <definedName name="Z_C061817B_F471_4B81_90AE_E317DA2C9A58_.wvu.FilterData" localSheetId="0" hidden="1">#REF!</definedName>
    <definedName name="Z_C061817B_F471_4B81_90AE_E317DA2C9A58_.wvu.FilterData" hidden="1">#REF!</definedName>
    <definedName name="Z_C131E47D_3396_4B17_9E92_DB888AEA91D5_.wvu.FilterData" localSheetId="0" hidden="1">#REF!</definedName>
    <definedName name="Z_C131E47D_3396_4B17_9E92_DB888AEA91D5_.wvu.FilterData" hidden="1">#REF!</definedName>
    <definedName name="Z_C1802170_5495_42FB_B728_35CD980B19D6_.wvu.FilterData" localSheetId="0" hidden="1">#REF!</definedName>
    <definedName name="Z_C1802170_5495_42FB_B728_35CD980B19D6_.wvu.FilterData" hidden="1">#REF!</definedName>
    <definedName name="Z_C26D4D2E_294B_4D2B_871F_2EC8A4E760C7_.wvu.FilterData" localSheetId="0" hidden="1">#REF!</definedName>
    <definedName name="Z_C26D4D2E_294B_4D2B_871F_2EC8A4E760C7_.wvu.FilterData" hidden="1">#REF!</definedName>
    <definedName name="Z_C3063329_D0D0_4637_A72C_F328A5547CE7_.wvu.FilterData" localSheetId="0" hidden="1">#REF!</definedName>
    <definedName name="Z_C3063329_D0D0_4637_A72C_F328A5547CE7_.wvu.FilterData" hidden="1">#REF!</definedName>
    <definedName name="Z_C3D9BAF0_1C78_4CB5_AEF9_0EEE2A9DE669_.wvu.FilterData" localSheetId="0" hidden="1">#REF!</definedName>
    <definedName name="Z_C3D9BAF0_1C78_4CB5_AEF9_0EEE2A9DE669_.wvu.FilterData" hidden="1">#REF!</definedName>
    <definedName name="Z_C4068392_70E2_11D7_882C_000102B7EA93_.wvu.FilterData" localSheetId="0" hidden="1">#REF!</definedName>
    <definedName name="Z_C4068392_70E2_11D7_882C_000102B7EA93_.wvu.FilterData" hidden="1">#REF!</definedName>
    <definedName name="Z_C52FD69E_5B9C_4D82_B7ED_70C261BE0700_.wvu.FilterData" localSheetId="0" hidden="1">#REF!</definedName>
    <definedName name="Z_C52FD69E_5B9C_4D82_B7ED_70C261BE0700_.wvu.FilterData" hidden="1">#REF!</definedName>
    <definedName name="Z_C5C733EB_610D_427A_858C_C033BAAB9779_.wvu.FilterData" localSheetId="0" hidden="1">#REF!</definedName>
    <definedName name="Z_C5C733EB_610D_427A_858C_C033BAAB9779_.wvu.FilterData" hidden="1">#REF!</definedName>
    <definedName name="Z_C6A4B951_CE93_4890_83F3_C23448F2D1D7_.wvu.FilterData" localSheetId="0" hidden="1">#REF!</definedName>
    <definedName name="Z_C6A4B951_CE93_4890_83F3_C23448F2D1D7_.wvu.FilterData" hidden="1">#REF!</definedName>
    <definedName name="Z_C76CCD33_7C08_45FB_9AA2_FEC286E8C541_.wvu.FilterData" localSheetId="0" hidden="1">#REF!</definedName>
    <definedName name="Z_C76CCD33_7C08_45FB_9AA2_FEC286E8C541_.wvu.FilterData" hidden="1">#REF!</definedName>
    <definedName name="Z_C8B71C34_C314_4936_BB18_B6D11C7CA539_.wvu.FilterData" localSheetId="0" hidden="1">#REF!</definedName>
    <definedName name="Z_C8B71C34_C314_4936_BB18_B6D11C7CA539_.wvu.FilterData" hidden="1">#REF!</definedName>
    <definedName name="Z_C9C06A35_3B51_4DE2_AA97_F5650AC53897_.wvu.FilterData" localSheetId="0" hidden="1">#REF!</definedName>
    <definedName name="Z_C9C06A35_3B51_4DE2_AA97_F5650AC53897_.wvu.FilterData" hidden="1">#REF!</definedName>
    <definedName name="Z_CC9625CD_AAA3_4136_9705_36B82D07620E_.wvu.FilterData" localSheetId="0" hidden="1">#REF!</definedName>
    <definedName name="Z_CC9625CD_AAA3_4136_9705_36B82D07620E_.wvu.FilterData" hidden="1">#REF!</definedName>
    <definedName name="Z_CCACCE7A_EDA9_4FA4_88F6_AD6D5528E296_.wvu.FilterData" localSheetId="0" hidden="1">#REF!</definedName>
    <definedName name="Z_CCACCE7A_EDA9_4FA4_88F6_AD6D5528E296_.wvu.FilterData" hidden="1">#REF!</definedName>
    <definedName name="Z_CDBBB3DF_C053_4317_9584_CD4D6DEEA688_.wvu.FilterData" localSheetId="0" hidden="1">#REF!</definedName>
    <definedName name="Z_CDBBB3DF_C053_4317_9584_CD4D6DEEA688_.wvu.FilterData" hidden="1">#REF!</definedName>
    <definedName name="Z_CDFC9A88_B0BB_44E0_97F8_9097DD382BA5_.wvu.FilterData" localSheetId="0" hidden="1">#REF!</definedName>
    <definedName name="Z_CDFC9A88_B0BB_44E0_97F8_9097DD382BA5_.wvu.FilterData" hidden="1">#REF!</definedName>
    <definedName name="Z_CEDDC640_EE2A_4435_891D_2BDAE542CFD2_.wvu.FilterData" localSheetId="0" hidden="1">#REF!</definedName>
    <definedName name="Z_CEDDC640_EE2A_4435_891D_2BDAE542CFD2_.wvu.FilterData" hidden="1">#REF!</definedName>
    <definedName name="Z_D1A82D5E_68FD_4B68_9784_52B58E5636E7_.wvu.FilterData" localSheetId="0" hidden="1">#REF!</definedName>
    <definedName name="Z_D1A82D5E_68FD_4B68_9784_52B58E5636E7_.wvu.FilterData" hidden="1">#REF!</definedName>
    <definedName name="Z_D1FAB40C_1B34_4F9F_B37A_5127BD88BBAC_.wvu.FilterData" localSheetId="0" hidden="1">#REF!</definedName>
    <definedName name="Z_D1FAB40C_1B34_4F9F_B37A_5127BD88BBAC_.wvu.FilterData" hidden="1">#REF!</definedName>
    <definedName name="Z_D33463D8_B4A5_4DE4_B640_CAF7C4299D90_.wvu.FilterData" localSheetId="0" hidden="1">#REF!</definedName>
    <definedName name="Z_D33463D8_B4A5_4DE4_B640_CAF7C4299D90_.wvu.FilterData" hidden="1">#REF!</definedName>
    <definedName name="Z_D6830399_E8F9_4A93_AD4C_0F373575B429_.wvu.FilterData" localSheetId="0" hidden="1">#REF!</definedName>
    <definedName name="Z_D6830399_E8F9_4A93_AD4C_0F373575B429_.wvu.FilterData" hidden="1">#REF!</definedName>
    <definedName name="Z_D77BD545_7453_49A9_86C7_0D8CE7EAA505_.wvu.FilterData" localSheetId="0" hidden="1">#REF!</definedName>
    <definedName name="Z_D77BD545_7453_49A9_86C7_0D8CE7EAA505_.wvu.FilterData" hidden="1">#REF!</definedName>
    <definedName name="Z_D7F87DB1_1990_4C3B_B971_3A6FA5D118CD_.wvu.FilterData" localSheetId="0" hidden="1">#REF!</definedName>
    <definedName name="Z_D7F87DB1_1990_4C3B_B971_3A6FA5D118CD_.wvu.FilterData" hidden="1">#REF!</definedName>
    <definedName name="Z_D8642325_9460_4501_938F_B70C469BB94C_.wvu.FilterData" localSheetId="0" hidden="1">#REF!</definedName>
    <definedName name="Z_D8642325_9460_4501_938F_B70C469BB94C_.wvu.FilterData" hidden="1">#REF!</definedName>
    <definedName name="Z_DB5E2E10_5DC2_40A7_BA2F_BA4FCB2CBC8C_.wvu.FilterData" localSheetId="0" hidden="1">#REF!</definedName>
    <definedName name="Z_DB5E2E10_5DC2_40A7_BA2F_BA4FCB2CBC8C_.wvu.FilterData" hidden="1">#REF!</definedName>
    <definedName name="Z_DB6923EA_4BB0_4B7E_AA47_83C7BF949F2A_.wvu.FilterData" localSheetId="0" hidden="1">#REF!</definedName>
    <definedName name="Z_DB6923EA_4BB0_4B7E_AA47_83C7BF949F2A_.wvu.FilterData" hidden="1">#REF!</definedName>
    <definedName name="Z_DB98C602_A4A4_4B70_9ED4_358D78C2BD5B_.wvu.FilterData" localSheetId="0" hidden="1">#REF!</definedName>
    <definedName name="Z_DB98C602_A4A4_4B70_9ED4_358D78C2BD5B_.wvu.FilterData" hidden="1">#REF!</definedName>
    <definedName name="Z_DCEF54AB_2F3C_4138_9518_0AF912DE68F1_.wvu.FilterData" localSheetId="0" hidden="1">#REF!</definedName>
    <definedName name="Z_DCEF54AB_2F3C_4138_9518_0AF912DE68F1_.wvu.FilterData" hidden="1">#REF!</definedName>
    <definedName name="Z_DD0EE640_D13F_4234_9EE5_3AFCE632A5F2_.wvu.FilterData" localSheetId="0" hidden="1">#REF!</definedName>
    <definedName name="Z_DD0EE640_D13F_4234_9EE5_3AFCE632A5F2_.wvu.FilterData" hidden="1">#REF!</definedName>
    <definedName name="Z_DFA9743D_F3CE_4CF4_8864_78598D0D751C_.wvu.FilterData" localSheetId="0" hidden="1">#REF!</definedName>
    <definedName name="Z_DFA9743D_F3CE_4CF4_8864_78598D0D751C_.wvu.FilterData" hidden="1">#REF!</definedName>
    <definedName name="Z_DFE430D0_DD4E_4E40_B190_19BEE9AD0CBC_.wvu.FilterData" localSheetId="0" hidden="1">#REF!</definedName>
    <definedName name="Z_DFE430D0_DD4E_4E40_B190_19BEE9AD0CBC_.wvu.FilterData" hidden="1">#REF!</definedName>
    <definedName name="Z_E2547EDD_D29F_4DEE_98C5_A9AA79B5E613_.wvu.FilterData" localSheetId="0" hidden="1">#REF!</definedName>
    <definedName name="Z_E2547EDD_D29F_4DEE_98C5_A9AA79B5E613_.wvu.FilterData" hidden="1">#REF!</definedName>
    <definedName name="Z_E62B5FDD_E3DE_49E6_BA80_5948A7E0F370_.wvu.FilterData" localSheetId="0" hidden="1">#REF!</definedName>
    <definedName name="Z_E62B5FDD_E3DE_49E6_BA80_5948A7E0F370_.wvu.FilterData" hidden="1">#REF!</definedName>
    <definedName name="Z_E65CFA7E_41DA_408C_A2AF_C9D9D211D253_.wvu.FilterData" localSheetId="0" hidden="1">#REF!</definedName>
    <definedName name="Z_E65CFA7E_41DA_408C_A2AF_C9D9D211D253_.wvu.FilterData" hidden="1">#REF!</definedName>
    <definedName name="Z_E716EB83_6184_4934_AC9A_F207DFF8271C_.wvu.FilterData" localSheetId="0" hidden="1">#REF!</definedName>
    <definedName name="Z_E716EB83_6184_4934_AC9A_F207DFF8271C_.wvu.FilterData" hidden="1">#REF!</definedName>
    <definedName name="Z_E8DA1088_1B70_45BC_9580_AB21C9779799_.wvu.FilterData" localSheetId="0" hidden="1">#REF!</definedName>
    <definedName name="Z_E8DA1088_1B70_45BC_9580_AB21C9779799_.wvu.FilterData" hidden="1">#REF!</definedName>
    <definedName name="Z_EA132528_EA87_4E89_88E7_B910C8737820_.wvu.FilterData" localSheetId="0" hidden="1">#REF!</definedName>
    <definedName name="Z_EA132528_EA87_4E89_88E7_B910C8737820_.wvu.FilterData" hidden="1">#REF!</definedName>
    <definedName name="Z_EACA5552_6A11_454F_9370_90ABEB10D353_.wvu.FilterData" localSheetId="0" hidden="1">#REF!</definedName>
    <definedName name="Z_EACA5552_6A11_454F_9370_90ABEB10D353_.wvu.FilterData" hidden="1">#REF!</definedName>
    <definedName name="Z_EAD327E5_03D5_4FE6_B20C_6C8F8ED20FDA_.wvu.FilterData" localSheetId="0" hidden="1">#REF!</definedName>
    <definedName name="Z_EAD327E5_03D5_4FE6_B20C_6C8F8ED20FDA_.wvu.FilterData" hidden="1">#REF!</definedName>
    <definedName name="Z_EC0806A7_F8A5_4AB0_9843_BEFEA068EF84_.wvu.FilterData" localSheetId="0" hidden="1">#REF!</definedName>
    <definedName name="Z_EC0806A7_F8A5_4AB0_9843_BEFEA068EF84_.wvu.FilterData" hidden="1">#REF!</definedName>
    <definedName name="Z_EC3BDFDA_32DB_46B4_9DB8_447FB9651E99_.wvu.FilterData" localSheetId="0" hidden="1">#REF!</definedName>
    <definedName name="Z_EC3BDFDA_32DB_46B4_9DB8_447FB9651E99_.wvu.FilterData" hidden="1">#REF!</definedName>
    <definedName name="Z_EC73F126_448D_4348_A573_3BC24AC8795A_.wvu.FilterData" localSheetId="0" hidden="1">#REF!</definedName>
    <definedName name="Z_EC73F126_448D_4348_A573_3BC24AC8795A_.wvu.FilterData" hidden="1">#REF!</definedName>
    <definedName name="Z_EE2FF224_EB99_4F66_89A5_BA724EA24427_.wvu.FilterData" localSheetId="0" hidden="1">#REF!</definedName>
    <definedName name="Z_EE2FF224_EB99_4F66_89A5_BA724EA24427_.wvu.FilterData" hidden="1">#REF!</definedName>
    <definedName name="Z_EE59C669_DD06_4D54_A54F_AB6454CED5F7_.wvu.FilterData" localSheetId="0" hidden="1">#REF!</definedName>
    <definedName name="Z_EE59C669_DD06_4D54_A54F_AB6454CED5F7_.wvu.FilterData" hidden="1">#REF!</definedName>
    <definedName name="Z_EEB39A19_0FC3_44FD_AFD3_08049C71CA5C_.wvu.FilterData" localSheetId="0" hidden="1">#REF!</definedName>
    <definedName name="Z_EEB39A19_0FC3_44FD_AFD3_08049C71CA5C_.wvu.FilterData" hidden="1">#REF!</definedName>
    <definedName name="Z_EF0F7889_2C1E_4238_8B7B_8D0D4B99295B_.wvu.FilterData" localSheetId="0" hidden="1">#REF!</definedName>
    <definedName name="Z_EF0F7889_2C1E_4238_8B7B_8D0D4B99295B_.wvu.FilterData" hidden="1">#REF!</definedName>
    <definedName name="Z_F0BEE053_CC9E_4B75_A7ED_8354A3C87E6D_.wvu.FilterData" localSheetId="0" hidden="1">#REF!</definedName>
    <definedName name="Z_F0BEE053_CC9E_4B75_A7ED_8354A3C87E6D_.wvu.FilterData" hidden="1">#REF!</definedName>
    <definedName name="Z_F1763C82_6D53_4E59_B1FD_6E1B32681758_.wvu.FilterData" localSheetId="0" hidden="1">#REF!</definedName>
    <definedName name="Z_F1763C82_6D53_4E59_B1FD_6E1B32681758_.wvu.FilterData" hidden="1">#REF!</definedName>
    <definedName name="Z_F2091873_10D4_489F_B19B_F2EFD09E7524_.wvu.FilterData" localSheetId="0" hidden="1">#REF!</definedName>
    <definedName name="Z_F2091873_10D4_489F_B19B_F2EFD09E7524_.wvu.FilterData" hidden="1">#REF!</definedName>
    <definedName name="Z_F35BBA14_C940_4E05_8D2F_8EF2382BD8E9_.wvu.FilterData" localSheetId="0" hidden="1">#REF!</definedName>
    <definedName name="Z_F35BBA14_C940_4E05_8D2F_8EF2382BD8E9_.wvu.FilterData" hidden="1">#REF!</definedName>
    <definedName name="Z_F6A8A1D4_2E27_4066_BF73_DF05C2A1BE54_.wvu.FilterData" localSheetId="0" hidden="1">#REF!</definedName>
    <definedName name="Z_F6A8A1D4_2E27_4066_BF73_DF05C2A1BE54_.wvu.FilterData" hidden="1">#REF!</definedName>
    <definedName name="Z_F6F91436_DB8C_43B9_9601_ADA87F20DA85_.wvu.FilterData" localSheetId="0" hidden="1">#REF!</definedName>
    <definedName name="Z_F6F91436_DB8C_43B9_9601_ADA87F20DA85_.wvu.FilterData" hidden="1">#REF!</definedName>
    <definedName name="Z_F9D42F6D_FBB8_4347_9609_09FB930659C7_.wvu.FilterData" localSheetId="0" hidden="1">#REF!</definedName>
    <definedName name="Z_F9D42F6D_FBB8_4347_9609_09FB930659C7_.wvu.FilterData" hidden="1">#REF!</definedName>
    <definedName name="Z_FA249B36_5B5A_4A16_9895_DFF5A4371322_.wvu.FilterData" localSheetId="0" hidden="1">#REF!</definedName>
    <definedName name="Z_FA249B36_5B5A_4A16_9895_DFF5A4371322_.wvu.FilterData" hidden="1">#REF!</definedName>
    <definedName name="Z_FA2BA62A_D02C_47A4_B101_F560E4F5A890_.wvu.FilterData" localSheetId="0" hidden="1">#REF!</definedName>
    <definedName name="Z_FA2BA62A_D02C_47A4_B101_F560E4F5A890_.wvu.FilterData" hidden="1">#REF!</definedName>
    <definedName name="Z_FAE2F684_3BFD_4D9A_A781_817E0C770D03_.wvu.FilterData" localSheetId="0" hidden="1">#REF!</definedName>
    <definedName name="Z_FAE2F684_3BFD_4D9A_A781_817E0C770D03_.wvu.FilterData" hidden="1">#REF!</definedName>
    <definedName name="Z_FB4DC09B_2939_4303_BE5F_7A353FD7CA56_.wvu.FilterData" localSheetId="0" hidden="1">#REF!</definedName>
    <definedName name="Z_FB4DC09B_2939_4303_BE5F_7A353FD7CA56_.wvu.FilterData" hidden="1">#REF!</definedName>
    <definedName name="Z_FE91E8DA_1017_4CBC_AA5E_26CB5F0FC9EA_.wvu.FilterData" localSheetId="0" hidden="1">#REF!</definedName>
    <definedName name="Z_FE91E8DA_1017_4CBC_AA5E_26CB5F0FC9EA_.wvu.FilterData" hidden="1">#REF!</definedName>
    <definedName name="Z_FE9F7420_2C9A_4587_92F9_91B70AF2C236_.wvu.Cols" localSheetId="0" hidden="1">См_мск_гидро!$M:$M</definedName>
    <definedName name="Z_FE9F7420_2C9A_4587_92F9_91B70AF2C236_.wvu.FilterData" localSheetId="0" hidden="1">См_мск_гидро!$A$5:$A$228</definedName>
    <definedName name="Z_FE9F7420_2C9A_4587_92F9_91B70AF2C236_.wvu.PrintArea" localSheetId="0" hidden="1">См_мск_гидро!$A$5:$L$228</definedName>
    <definedName name="Z_FE9F7420_2C9A_4587_92F9_91B70AF2C236_.wvu.PrintTitles" localSheetId="0" hidden="1">См_мск_гидро!$28:$28</definedName>
    <definedName name="Z_FEC78678_1464_4166_9FC6_867AD5962476_.wvu.FilterData" localSheetId="0" hidden="1">#REF!</definedName>
    <definedName name="Z_FEC78678_1464_4166_9FC6_867AD5962476_.wvu.FilterData" hidden="1">#REF!</definedName>
    <definedName name="zapas">0.2</definedName>
    <definedName name="а">#REF!</definedName>
    <definedName name="Аванс">#REF!</definedName>
    <definedName name="Аванс1">#REF!</definedName>
    <definedName name="АВТ">#REF!</definedName>
    <definedName name="АВТ1">#REF!</definedName>
    <definedName name="адрес">#REF!</definedName>
    <definedName name="ап" localSheetId="0" hidden="1">{#N/A,#N/A,TRUE,"Смета на пасс. обор. №1"}</definedName>
    <definedName name="ап" hidden="1">{#N/A,#N/A,TRUE,"Смета на пасс. обор. №1"}</definedName>
    <definedName name="База">#REF!</definedName>
    <definedName name="бол" localSheetId="0" hidden="1">{#N/A,#N/A,TRUE,"Смета на пасс. обор. №1"}</definedName>
    <definedName name="бол" hidden="1">{#N/A,#N/A,TRUE,"Смета на пасс. обор. №1"}</definedName>
    <definedName name="в" hidden="1">#REF!</definedName>
    <definedName name="вапро" localSheetId="0" hidden="1">{#N/A,#N/A,FALSE,"Шаблон_Спец1"}</definedName>
    <definedName name="вапро" hidden="1">{#N/A,#N/A,FALSE,"Шаблон_Спец1"}</definedName>
    <definedName name="ВАХ" localSheetId="0" hidden="1">{#N/A,#N/A,FALSE,"Акт-Смета"}</definedName>
    <definedName name="ВАХ" hidden="1">{#N/A,#N/A,FALSE,"Акт-Смета"}</definedName>
    <definedName name="Вахты" localSheetId="0" hidden="1">{#N/A,#N/A,FALSE,"Акт-Смета"}</definedName>
    <definedName name="Вахты" hidden="1">{#N/A,#N/A,FALSE,"Акт-Смета"}</definedName>
    <definedName name="вв1">#REF!</definedName>
    <definedName name="ввввву" localSheetId="0" hidden="1">{#N/A,#N/A,FALSE,"Откр.вод.(осн.)"}</definedName>
    <definedName name="ввввву" hidden="1">{#N/A,#N/A,FALSE,"Откр.вод.(осн.)"}</definedName>
    <definedName name="вр.вент">#REF!</definedName>
    <definedName name="врвапор" localSheetId="0" hidden="1">{"IASBS",#N/A,FALSE,"IAS";"IASPL",#N/A,FALSE,"IAS";#N/A,#N/A,FALSE,"CF DIR";"IASNotes",#N/A,FALSE,"IAS";#N/A,#N/A,FALSE,"FA_1";#N/A,#N/A,FALSE,"Dep'n FC";#N/A,#N/A,FALSE,"Dep'n SE";#N/A,#N/A,FALSE,"Inv_1";#N/A,#N/A,FALSE,"NMG";#N/A,#N/A,FALSE,"Recon";#N/A,#N/A,FALSE,"EPS"}</definedName>
    <definedName name="врвапор" hidden="1">{"IASBS",#N/A,FALSE,"IAS";"IASPL",#N/A,FALSE,"IAS";#N/A,#N/A,FALSE,"CF DIR";"IASNotes",#N/A,FALSE,"IAS";#N/A,#N/A,FALSE,"FA_1";#N/A,#N/A,FALSE,"Dep'n FC";#N/A,#N/A,FALSE,"Dep'n SE";#N/A,#N/A,FALSE,"Inv_1";#N/A,#N/A,FALSE,"NMG";#N/A,#N/A,FALSE,"Recon";#N/A,#N/A,FALSE,"EPS"}</definedName>
    <definedName name="ВРС">#REF!</definedName>
    <definedName name="ВРС1">#REF!</definedName>
    <definedName name="вэ">#REF!</definedName>
    <definedName name="ггг" localSheetId="0" hidden="1">{#N/A,#N/A,FALSE,"Шаблон_Спец1"}</definedName>
    <definedName name="ггг" hidden="1">{#N/A,#N/A,FALSE,"Шаблон_Спец1"}</definedName>
    <definedName name="Геология" localSheetId="0" hidden="1">{#N/A,#N/A,TRUE,"Смета на пасс. обор. №1"}</definedName>
    <definedName name="Геология" hidden="1">{#N/A,#N/A,TRUE,"Смета на пасс. обор. №1"}</definedName>
    <definedName name="Граф">#REF!</definedName>
    <definedName name="гф" localSheetId="0" hidden="1">{#N/A,#N/A,FALSE,"Акт-Смета"}</definedName>
    <definedName name="гф" hidden="1">{#N/A,#N/A,FALSE,"Акт-Смета"}</definedName>
    <definedName name="ДаНет">[8]Списки!$K$2:$K$3</definedName>
    <definedName name="Дата_USD">#REF!</definedName>
    <definedName name="ддддд" localSheetId="0" hidden="1">{"BS1",#N/A,TRUE,"RSA_FS";"BS2",#N/A,TRUE,"RSA_FS";"BS3",#N/A,TRUE,"RSA_FS"}</definedName>
    <definedName name="ддддд" hidden="1">{"BS1",#N/A,TRUE,"RSA_FS";"BS2",#N/A,TRUE,"RSA_FS";"BS3",#N/A,TRUE,"RSA_FS"}</definedName>
    <definedName name="дддддд" localSheetId="0" hidden="1">{"IAS_ShortView_1",#N/A,FALSE,"IAS";"IAS_ShortView_2",#N/A,FALSE,"IAS";"IAS_ShortView_3",#N/A,FALSE,"IAS";"IAS_ShortView_4",#N/A,FALSE,"IAS";"IAS_ShortView_5",#N/A,FALSE,"IAS";"IAS_ShortView_6",#N/A,FALSE,"IAS";"IAS_ShortView_7",#N/A,FALSE,"IAS";"CFDir - Zoomed In",#N/A,FALSE,"CF DIR"}</definedName>
    <definedName name="дддддд" hidden="1">{"IAS_ShortView_1",#N/A,FALSE,"IAS";"IAS_ShortView_2",#N/A,FALSE,"IAS";"IAS_ShortView_3",#N/A,FALSE,"IAS";"IAS_ShortView_4",#N/A,FALSE,"IAS";"IAS_ShortView_5",#N/A,FALSE,"IAS";"IAS_ShortView_6",#N/A,FALSE,"IAS";"IAS_ShortView_7",#N/A,FALSE,"IAS";"CFDir - Zoomed In",#N/A,FALSE,"CF DIR"}</definedName>
    <definedName name="джэ" localSheetId="0" hidden="1">{#N/A,#N/A,TRUE,"Смета на пасс. обор. №1"}</definedName>
    <definedName name="джэ" hidden="1">{#N/A,#N/A,TRUE,"Смета на пасс. обор. №1"}</definedName>
    <definedName name="диагн" localSheetId="0" hidden="1">{#N/A,#N/A,FALSE,"Infl_fact"}</definedName>
    <definedName name="диагн" hidden="1">{#N/A,#N/A,FALSE,"Infl_fact"}</definedName>
    <definedName name="Диагностика" localSheetId="0" hidden="1">{"IASBS",#N/A,FALSE,"IAS";"IASPL",#N/A,FALSE,"IAS";#N/A,#N/A,FALSE,"CF DIR";"IASNotes",#N/A,FALSE,"IAS";#N/A,#N/A,FALSE,"FA_1";#N/A,#N/A,FALSE,"Dep'n FC";#N/A,#N/A,FALSE,"Dep'n SE";#N/A,#N/A,FALSE,"Inv_1";#N/A,#N/A,FALSE,"NMG";#N/A,#N/A,FALSE,"Recon";#N/A,#N/A,FALSE,"EPS"}</definedName>
    <definedName name="Диагностика" hidden="1">{"IASBS",#N/A,FALSE,"IAS";"IASPL",#N/A,FALSE,"IAS";#N/A,#N/A,FALSE,"CF DIR";"IASNotes",#N/A,FALSE,"IAS";#N/A,#N/A,FALSE,"FA_1";#N/A,#N/A,FALSE,"Dep'n FC";#N/A,#N/A,FALSE,"Dep'n SE";#N/A,#N/A,FALSE,"Inv_1";#N/A,#N/A,FALSE,"NMG";#N/A,#N/A,FALSE,"Recon";#N/A,#N/A,FALSE,"EPS"}</definedName>
    <definedName name="дог">#REF!</definedName>
    <definedName name="Договор">[9]Устройства!$B$4</definedName>
    <definedName name="Доллар">#REF!</definedName>
    <definedName name="доп" localSheetId="0" hidden="1">{#N/A,#N/A,TRUE,"Смета на пасс. обор. №1"}</definedName>
    <definedName name="доп">#REF!</definedName>
    <definedName name="Др1">#REF!</definedName>
    <definedName name="Др2">#REF!</definedName>
    <definedName name="Евро">#REF!</definedName>
    <definedName name="ее">[10]SpecСВТ!#REF!</definedName>
    <definedName name="жю" localSheetId="0" hidden="1">{#N/A,#N/A,TRUE,"Смета на пасс. обор. №1"}</definedName>
    <definedName name="жю" hidden="1">{#N/A,#N/A,TRUE,"Смета на пасс. обор. №1"}</definedName>
    <definedName name="_xlnm.Print_Titles" localSheetId="0">См_мск_гидро!$28:$28</definedName>
    <definedName name="_xlnm.Print_Titles">#REF!</definedName>
    <definedName name="Заказчик">#REF!</definedName>
    <definedName name="ЗУД">#REF!</definedName>
    <definedName name="ЗУД1">#REF!</definedName>
    <definedName name="зщ" localSheetId="0" hidden="1">{#N/A,#N/A,TRUE,"Смета на пасс. обор. №1"}</definedName>
    <definedName name="зщ" hidden="1">{#N/A,#N/A,TRUE,"Смета на пасс. обор. №1"}</definedName>
    <definedName name="ййй" localSheetId="0" hidden="1">{#N/A,#N/A,FALSE,"Акт-Смета"}</definedName>
    <definedName name="ййй" hidden="1">{#N/A,#N/A,FALSE,"Акт-Смета"}</definedName>
    <definedName name="К1">#REF!</definedName>
    <definedName name="К1.1">#REF!</definedName>
    <definedName name="К2">#REF!</definedName>
    <definedName name="К3">#REF!</definedName>
    <definedName name="К4">#REF!</definedName>
    <definedName name="Кальк">#REF!</definedName>
    <definedName name="Квалиф">[11]Квалификационные!$B$12</definedName>
    <definedName name="КО">#REF!</definedName>
    <definedName name="Код_ТН_ВЭД_на_отечественные_материалы">[5]база!#REF!</definedName>
    <definedName name="Ком_расх">#REF!</definedName>
    <definedName name="команд" localSheetId="0" hidden="1">{#N/A,#N/A,FALSE,"Акт-Смета"}</definedName>
    <definedName name="команд" hidden="1">{#N/A,#N/A,FALSE,"Акт-Смета"}</definedName>
    <definedName name="команд.обуч." localSheetId="0" hidden="1">{#N/A,#N/A,TRUE,"Смета на пасс. обор. №1"}</definedName>
    <definedName name="команд.обуч." hidden="1">{#N/A,#N/A,TRUE,"Смета на пасс. обор. №1"}</definedName>
    <definedName name="конв">#REF!</definedName>
    <definedName name="конвертация">#REF!</definedName>
    <definedName name="КонтрольВх">'[11]Входной контроль'!$B$13</definedName>
    <definedName name="копия" localSheetId="0" hidden="1">{#N/A,#N/A,TRUE,"MAP";#N/A,#N/A,TRUE,"STEPS";#N/A,#N/A,TRUE,"RULES"}</definedName>
    <definedName name="копия" hidden="1">{#N/A,#N/A,TRUE,"MAP";#N/A,#N/A,TRUE,"STEPS";#N/A,#N/A,TRUE,"RULES"}</definedName>
    <definedName name="коэфПр">#REF!</definedName>
    <definedName name="КСЗП">#REF!</definedName>
    <definedName name="КУРС">'[12]Групповые сети'!$K$5</definedName>
    <definedName name="Курс1">#REF!</definedName>
    <definedName name="курс4">#REF!</definedName>
    <definedName name="курс8">#REF!</definedName>
    <definedName name="курс9">#REF!</definedName>
    <definedName name="КУРСИВ">#REF!</definedName>
    <definedName name="Кх">#REF!</definedName>
    <definedName name="л" hidden="1">{#N/A,#N/A,FALSE,"Акт-Смета"}</definedName>
    <definedName name="лаб" localSheetId="0" hidden="1">{#N/A,#N/A,FALSE,"Акт-Смета"}</definedName>
    <definedName name="лаб" hidden="1">{#N/A,#N/A,FALSE,"Акт-Смета"}</definedName>
    <definedName name="лдж" localSheetId="0" hidden="1">{#N/A,#N/A,TRUE,"Смета на пасс. обор. №1"}</definedName>
    <definedName name="лдж" hidden="1">{#N/A,#N/A,TRUE,"Смета на пасс. обор. №1"}</definedName>
    <definedName name="лор" localSheetId="0" hidden="1">{#N/A,#N/A,TRUE,"Смета на пасс. обор. №1"}</definedName>
    <definedName name="лор" hidden="1">{#N/A,#N/A,TRUE,"Смета на пасс. обор. №1"}</definedName>
    <definedName name="лот" localSheetId="0" hidden="1">{#N/A,#N/A,TRUE,"Смета на пасс. обор. №1"}</definedName>
    <definedName name="лот" hidden="1">{#N/A,#N/A,TRUE,"Смета на пасс. обор. №1"}</definedName>
    <definedName name="м">#REF!</definedName>
    <definedName name="Материалы">#REF!</definedName>
    <definedName name="мир" localSheetId="0" hidden="1">{#N/A,#N/A,TRUE,"Смета на пасс. обор. №1"}</definedName>
    <definedName name="мир" hidden="1">{#N/A,#N/A,TRUE,"Смета на пасс. обор. №1"}</definedName>
    <definedName name="ммм" localSheetId="0" hidden="1">{#N/A,#N/A,FALSE,"Акт-Смета"}</definedName>
    <definedName name="ммм" hidden="1">{#N/A,#N/A,FALSE,"Акт-Смета"}</definedName>
    <definedName name="мммм" localSheetId="0" hidden="1">{#N/A,#N/A,FALSE,"Акт-Смета"}</definedName>
    <definedName name="мммм" hidden="1">{#N/A,#N/A,FALSE,"Акт-Смета"}</definedName>
    <definedName name="Монтаж">[11]Монтаж!$B$13</definedName>
    <definedName name="МРвКоторомОбъект">[8]Списки!$R$2:$R$119</definedName>
    <definedName name="НАД">#REF!</definedName>
    <definedName name="НАД1">#REF!</definedName>
    <definedName name="Налоги">#REF!</definedName>
    <definedName name="Налоги_Анкей">#REF!</definedName>
    <definedName name="Настройка">[11]Настройка!$C$16</definedName>
    <definedName name="НДС">#REF!</definedName>
    <definedName name="НДС1">#REF!</definedName>
    <definedName name="НДС2">#REF!</definedName>
    <definedName name="НЕПР">#REF!</definedName>
    <definedName name="НЕПР1">#REF!</definedName>
    <definedName name="НИО">#REF!</definedName>
    <definedName name="ннннн" hidden="1">#REF!</definedName>
    <definedName name="новый" localSheetId="0" hidden="1">{"IAS_ShortView_1",#N/A,FALSE,"IAS";"IAS_ShortView_2",#N/A,FALSE,"IAS";"IAS_ShortView_3",#N/A,FALSE,"IAS";"IAS_ShortView_4",#N/A,FALSE,"IAS";"IAS_ShortView_5",#N/A,FALSE,"IAS";"IAS_ShortView_6",#N/A,FALSE,"IAS";"IAS_ShortView_7",#N/A,FALSE,"IAS";"CFDir - Zoomed In",#N/A,FALSE,"CF DIR"}</definedName>
    <definedName name="новый" hidden="1">{"IAS_ShortView_1",#N/A,FALSE,"IAS";"IAS_ShortView_2",#N/A,FALSE,"IAS";"IAS_ShortView_3",#N/A,FALSE,"IAS";"IAS_ShortView_4",#N/A,FALSE,"IAS";"IAS_ShortView_5",#N/A,FALSE,"IAS";"IAS_ShortView_6",#N/A,FALSE,"IAS";"IAS_ShortView_7",#N/A,FALSE,"IAS";"CFDir - Zoomed In",#N/A,FALSE,"CF DIR"}</definedName>
    <definedName name="Номер_документа">#REF!</definedName>
    <definedName name="Норма_прибыли">#REF!</definedName>
    <definedName name="НР1">#REF!</definedName>
    <definedName name="НР2">#REF!</definedName>
    <definedName name="НР3">#REF!</definedName>
    <definedName name="НР4">#REF!</definedName>
    <definedName name="НР4.1">#REF!</definedName>
    <definedName name="НСОЦ">#REF!</definedName>
    <definedName name="НСОЦ1">#REF!</definedName>
    <definedName name="НСУ">#REF!</definedName>
    <definedName name="об">#REF!</definedName>
    <definedName name="_xlnm.Print_Area" localSheetId="0">См_мск_гидро!$A$1:$L$239</definedName>
    <definedName name="обуч" localSheetId="0" hidden="1">{#N/A,#N/A,TRUE,"Смета на пасс. обор. №1"}</definedName>
    <definedName name="обуч" hidden="1">{#N/A,#N/A,TRUE,"Смета на пасс. обор. №1"}</definedName>
    <definedName name="ог" localSheetId="0" hidden="1">{#N/A,#N/A,TRUE,"Смета на пасс. обор. №1"}</definedName>
    <definedName name="ог" hidden="1">{#N/A,#N/A,TRUE,"Смета на пасс. обор. №1"}</definedName>
    <definedName name="ОкругВкоторомОбъект">[13]Списки!$E$2:$E$10</definedName>
    <definedName name="олд" localSheetId="0" hidden="1">{#N/A,#N/A,TRUE,"Смета на пасс. обор. №1"}</definedName>
    <definedName name="олд" hidden="1">{#N/A,#N/A,TRUE,"Смета на пасс. обор. №1"}</definedName>
    <definedName name="орг">#REF!</definedName>
    <definedName name="орг10">#REF!</definedName>
    <definedName name="орг9">#REF!</definedName>
    <definedName name="Организация">#REF!</definedName>
    <definedName name="от" localSheetId="0" hidden="1">{#N/A,#N/A,TRUE,"Смета на пасс. обор. №1"}</definedName>
    <definedName name="от" hidden="1">{#N/A,#N/A,TRUE,"Смета на пасс. обор. №1"}</definedName>
    <definedName name="Переезды" localSheetId="0" hidden="1">{#N/A,#N/A,FALSE,"Акт-Смета"}</definedName>
    <definedName name="Переезды" hidden="1">{#N/A,#N/A,FALSE,"Акт-Смета"}</definedName>
    <definedName name="ПИСЬМО">#REF!</definedName>
    <definedName name="ПКИ">[14]ПКИ!$G$469</definedName>
    <definedName name="ПН">#REF!</definedName>
    <definedName name="ПН1">#REF!</definedName>
    <definedName name="ПН3">#REF!</definedName>
    <definedName name="ПН4">#REF!</definedName>
    <definedName name="под1Зак">#REF!</definedName>
    <definedName name="под1ИСТА">#REF!</definedName>
    <definedName name="под2Зак">#REF!</definedName>
    <definedName name="под2ИСТА">#REF!</definedName>
    <definedName name="под3Зак">#REF!</definedName>
    <definedName name="под3ИСТА">#REF!</definedName>
    <definedName name="под4Зак">#REF!</definedName>
    <definedName name="под4ИСТА">#REF!</definedName>
    <definedName name="пор" localSheetId="0" hidden="1">{#N/A,#N/A,TRUE,"Смета на пасс. обор. №1"}</definedName>
    <definedName name="пор" hidden="1">{#N/A,#N/A,TRUE,"Смета на пасс. обор. №1"}</definedName>
    <definedName name="пп">#REF!</definedName>
    <definedName name="пппп" localSheetId="0" hidden="1">{"IAS_ShortView_1",#N/A,FALSE,"IAS";"IAS_ShortView_2",#N/A,FALSE,"IAS";"IAS_ShortView_3",#N/A,FALSE,"IAS";"IAS_ShortView_4",#N/A,FALSE,"IAS";"IAS_ShortView_5",#N/A,FALSE,"IAS";"IAS_ShortView_6",#N/A,FALSE,"IAS";"IAS_ShortView_7",#N/A,FALSE,"IAS";"CFDir - Zoomed In",#N/A,FALSE,"CF DIR"}</definedName>
    <definedName name="пппп" hidden="1">{"IAS_ShortView_1",#N/A,FALSE,"IAS";"IAS_ShortView_2",#N/A,FALSE,"IAS";"IAS_ShortView_3",#N/A,FALSE,"IAS";"IAS_ShortView_4",#N/A,FALSE,"IAS";"IAS_ShortView_5",#N/A,FALSE,"IAS";"IAS_ShortView_6",#N/A,FALSE,"IAS";"IAS_ShortView_7",#N/A,FALSE,"IAS";"CFDir - Zoomed In",#N/A,FALSE,"CF DIR"}</definedName>
    <definedName name="ппппп" localSheetId="0" hidden="1">{"AnalRSA",#N/A,TRUE,"PL-Anal";"AnalIAS",#N/A,TRUE,"PL-Anal"}</definedName>
    <definedName name="ппппп" hidden="1">{#N/A,#N/A,TRUE,"Смета на пасс. обор. №1"}</definedName>
    <definedName name="Предмет">#REF!</definedName>
    <definedName name="предоплата">#REF!</definedName>
    <definedName name="ПРИБ">#REF!</definedName>
    <definedName name="ПРИБ1">#REF!</definedName>
    <definedName name="Прогон">[11]прогон!$C$13</definedName>
    <definedName name="пропоп" localSheetId="0" hidden="1">{"AnalRSA",#N/A,TRUE,"PL-Anal";"AnalIAS",#N/A,TRUE,"PL-Anal"}</definedName>
    <definedName name="пропоп" hidden="1">{"AnalRSA",#N/A,TRUE,"PL-Anal";"AnalIAS",#N/A,TRUE,"PL-Anal"}</definedName>
    <definedName name="ПСИ">'[11]ПИ и ПСИ'!$C$67</definedName>
    <definedName name="РазрПКИ">'[14]Разр контроль'!$G$50</definedName>
    <definedName name="Расходники">'[14]Расходные материалы'!$F$22</definedName>
    <definedName name="РК">#REF!</definedName>
    <definedName name="РК1">#REF!</definedName>
    <definedName name="РКЦ_Новомосковск__г.Новомосковск__ул.Московская__д.27">#REF!</definedName>
    <definedName name="рр" localSheetId="0" hidden="1">{#N/A,#N/A,TRUE,"Смета на пасс. обор. №1"}</definedName>
    <definedName name="рр" hidden="1">{#N/A,#N/A,TRUE,"Смета на пасс. обор. №1"}</definedName>
    <definedName name="рррр" localSheetId="0" hidden="1">{"AnalRSA",#N/A,TRUE,"PL-Anal";"AnalIAS",#N/A,TRUE,"PL-Anal"}</definedName>
    <definedName name="рррр" hidden="1">{"AnalRSA",#N/A,TRUE,"PL-Anal";"AnalIAS",#N/A,TRUE,"PL-Anal"}</definedName>
    <definedName name="ррррр" localSheetId="0" hidden="1">{"AnalRSA",#N/A,TRUE,"PL-Anal";"AnalIAS",#N/A,TRUE,"PL-Anal"}</definedName>
    <definedName name="ррррр" hidden="1">{"AnalRSA",#N/A,TRUE,"PL-Anal";"AnalIAS",#N/A,TRUE,"PL-Anal"}</definedName>
    <definedName name="Сводная" hidden="1">{#N/A,#N/A,FALSE,"Акт-Смета"}</definedName>
    <definedName name="секвестирование" localSheetId="0" hidden="1">{"IASBS",#N/A,FALSE,"IAS";"IASPL",#N/A,FALSE,"IAS";#N/A,#N/A,FALSE,"CF DIR";"IASNotes",#N/A,FALSE,"IAS";#N/A,#N/A,FALSE,"FA_1";#N/A,#N/A,FALSE,"Dep'n FC";#N/A,#N/A,FALSE,"Dep'n SE";#N/A,#N/A,FALSE,"Inv_1";#N/A,#N/A,FALSE,"NMG";#N/A,#N/A,FALSE,"Recon";#N/A,#N/A,FALSE,"EPS"}</definedName>
    <definedName name="секвестирование" hidden="1">{"IASBS",#N/A,FALSE,"IAS";"IASPL",#N/A,FALSE,"IAS";#N/A,#N/A,FALSE,"CF DIR";"IASNotes",#N/A,FALSE,"IAS";#N/A,#N/A,FALSE,"FA_1";#N/A,#N/A,FALSE,"Dep'n FC";#N/A,#N/A,FALSE,"Dep'n SE";#N/A,#N/A,FALSE,"Inv_1";#N/A,#N/A,FALSE,"NMG";#N/A,#N/A,FALSE,"Recon";#N/A,#N/A,FALSE,"EPS"}</definedName>
    <definedName name="СЗП">#REF!</definedName>
    <definedName name="сист">#REF!</definedName>
    <definedName name="сист1">#REF!</definedName>
    <definedName name="СКД_1">#REF!</definedName>
    <definedName name="СКД_2">#REF!</definedName>
    <definedName name="СКЛ">#REF!</definedName>
    <definedName name="СКЛ1">#REF!</definedName>
    <definedName name="Слесарные">'[11]Слесарно-сборочные'!$B$13</definedName>
    <definedName name="Смет" localSheetId="0" hidden="1">{#N/A,#N/A,TRUE,"Смета на пасс. обор. №1"}</definedName>
    <definedName name="Смет" hidden="1">{#N/A,#N/A,TRUE,"Смета на пасс. обор. №1"}</definedName>
    <definedName name="Смета" hidden="1">{#N/A,#N/A,FALSE,"Акт-Смета"}</definedName>
    <definedName name="Спец">#REF!</definedName>
    <definedName name="СписокОкругов">[13]Списки!$B$2:$B$10</definedName>
    <definedName name="срок">#REF!</definedName>
    <definedName name="сс" localSheetId="0" hidden="1">{#N/A,#N/A,TRUE,"Смета на пасс. обор. №1"}</definedName>
    <definedName name="сс" hidden="1">{#N/A,#N/A,TRUE,"Смета на пасс. обор. №1"}</definedName>
    <definedName name="ССМ">#REF!</definedName>
    <definedName name="ССМ1">#REF!</definedName>
    <definedName name="ССР">#REF!</definedName>
    <definedName name="ставкаЦБ">#REF!</definedName>
    <definedName name="СТН_1">'[15]СТН-вар1'!$E$29</definedName>
    <definedName name="СТН_2">#REF!</definedName>
    <definedName name="СФР.07.08НИ219" localSheetId="0" hidden="1">{#N/A,#N/A,FALSE,"Акт-Смета"}</definedName>
    <definedName name="СФР.07.08НИ219" hidden="1">{#N/A,#N/A,FALSE,"Акт-Смета"}</definedName>
    <definedName name="т" localSheetId="0" hidden="1">{#N/A,#N/A,FALSE,"Акт-Смета"}</definedName>
    <definedName name="т" hidden="1">{#N/A,#N/A,FALSE,"Акт-Смета"}</definedName>
    <definedName name="трп" localSheetId="0" hidden="1">{#N/A,#N/A,TRUE,"Смета на пасс. обор. №1"}</definedName>
    <definedName name="трп" hidden="1">{#N/A,#N/A,TRUE,"Смета на пасс. обор. №1"}</definedName>
    <definedName name="ТРР">#REF!</definedName>
    <definedName name="ТРР1">#REF!</definedName>
    <definedName name="Труд">#REF!</definedName>
    <definedName name="Трудоемкость">[16]Трудоемкость!$C$25</definedName>
    <definedName name="тт">#REF!</definedName>
    <definedName name="ттт" localSheetId="0" hidden="1">{#N/A,#N/A,FALSE,"Акт-Смета"}</definedName>
    <definedName name="ттт" hidden="1">{#N/A,#N/A,FALSE,"Акт-Смета"}</definedName>
    <definedName name="ук" localSheetId="0" hidden="1">{#N/A,#N/A,TRUE,"Смета на пасс. обор. №1"}</definedName>
    <definedName name="ук" hidden="1">{#N/A,#N/A,TRUE,"Смета на пасс. обор. №1"}</definedName>
    <definedName name="уы" localSheetId="0" hidden="1">{#N/A,#N/A,TRUE,"Смета на пасс. обор. №1"}</definedName>
    <definedName name="уы" hidden="1">{#N/A,#N/A,TRUE,"Смета на пасс. обор. №1"}</definedName>
    <definedName name="ффф" localSheetId="0" hidden="1">{#N/A,#N/A,FALSE,"Шаблон_Спец1"}</definedName>
    <definedName name="ффф" hidden="1">{#N/A,#N/A,FALSE,"Шаблон_Спец1"}</definedName>
    <definedName name="ффффф" localSheetId="0" hidden="1">{#N/A,#N/A,FALSE,"Шаблон_Спец1"}</definedName>
    <definedName name="ффффф" hidden="1">{#N/A,#N/A,FALSE,"Шаблон_Спец1"}</definedName>
    <definedName name="фыф" localSheetId="0" hidden="1">{#N/A,#N/A,FALSE,"Шаблон_Спец1"}</definedName>
    <definedName name="фыф" hidden="1">{#N/A,#N/A,FALSE,"Шаблон_Спец1"}</definedName>
    <definedName name="хэ" localSheetId="0" hidden="1">{#N/A,#N/A,TRUE,"Смета на пасс. обор. №1"}</definedName>
    <definedName name="хэ" hidden="1">{#N/A,#N/A,TRUE,"Смета на пасс. обор. №1"}</definedName>
    <definedName name="цвет" localSheetId="0" hidden="1">{#N/A,#N/A,TRUE,"Смета на пасс. обор. №1"}</definedName>
    <definedName name="цвет" hidden="1">{#N/A,#N/A,TRUE,"Смета на пасс. обор. №1"}</definedName>
    <definedName name="цуйцуцйув" localSheetId="0" hidden="1">{#N/A,#N/A,FALSE,"Шаблон_Спец1"}</definedName>
    <definedName name="цуйцуцйув" hidden="1">{#N/A,#N/A,FALSE,"Шаблон_Спец1"}</definedName>
    <definedName name="цццц" localSheetId="0" hidden="1">{#N/A,#N/A,FALSE,"Шаблон_Спец1"}</definedName>
    <definedName name="цццц" hidden="1">{#N/A,#N/A,FALSE,"Шаблон_Спец1"}</definedName>
    <definedName name="ццццц" localSheetId="0" hidden="1">{#N/A,#N/A,FALSE,"Шаблон_Спец1"}</definedName>
    <definedName name="ццццц" hidden="1">{#N/A,#N/A,FALSE,"Шаблон_Спец1"}</definedName>
    <definedName name="ч" hidden="1">{#N/A,#N/A,FALSE,"Акт-Смета"}</definedName>
    <definedName name="ЧМ">#REF!</definedName>
    <definedName name="ччч" localSheetId="0" hidden="1">{#N/A,#N/A,FALSE,"Шаблон_Спец1"}</definedName>
    <definedName name="ччч" hidden="1">{#N/A,#N/A,FALSE,"Шаблон_Спец1"}</definedName>
    <definedName name="ЧЧЧЧЧЧ" hidden="1">#N/A</definedName>
    <definedName name="чыы" localSheetId="0" hidden="1">{#N/A,#N/A,FALSE,"Акт-Смета"}</definedName>
    <definedName name="чыы" hidden="1">{#N/A,#N/A,FALSE,"Акт-Смета"}</definedName>
    <definedName name="ы" localSheetId="0" hidden="1">{#N/A,#N/A,TRUE,"Смета на пасс. обор. №1"}</definedName>
    <definedName name="ы" hidden="1">{#N/A,#N/A,TRUE,"Смета на пасс. обор. №1"}</definedName>
    <definedName name="ыва" localSheetId="0" hidden="1">{#N/A,#N/A,TRUE,"Смета на пасс. обор. №1"}</definedName>
    <definedName name="ыва" hidden="1">{#N/A,#N/A,TRUE,"Смета на пасс. обор. №1"}</definedName>
    <definedName name="ыыы" localSheetId="0" hidden="1">{#N/A,#N/A,FALSE,"Шаблон_Спец1"}</definedName>
    <definedName name="ыыы" hidden="1">{#N/A,#N/A,FALSE,"Шаблон_Спец1"}</definedName>
    <definedName name="ыыыы" localSheetId="0" hidden="1">{#N/A,#N/A,FALSE,"Шаблон_Спец1"}</definedName>
    <definedName name="ыыыы" hidden="1">{#N/A,#N/A,FALSE,"Шаблон_Спец1"}</definedName>
    <definedName name="ыыыыы" localSheetId="0" hidden="1">{#N/A,#N/A,FALSE,"Шаблон_Спец1"}</definedName>
    <definedName name="ыыыыы" hidden="1">{#N/A,#N/A,FALSE,"Шаблон_Спец1"}</definedName>
    <definedName name="ыыыыыы" localSheetId="0" hidden="1">{#N/A,#N/A,FALSE,"Шаблон_Спец1"}</definedName>
    <definedName name="ыыыыыы" hidden="1">{#N/A,#N/A,FALSE,"Шаблон_Спец1"}</definedName>
    <definedName name="ыыыыыыыы" localSheetId="0" hidden="1">{#N/A,#N/A,FALSE,"Шаблон_Спец1"}</definedName>
    <definedName name="ыыыыыыыы" hidden="1">{#N/A,#N/A,FALSE,"Шаблон_Спец1"}</definedName>
    <definedName name="ЭД">[11]ЭД!$B$7</definedName>
    <definedName name="Экспер.отчета" localSheetId="0" hidden="1">{#N/A,#N/A,FALSE,"Акт-Смета"}</definedName>
    <definedName name="Экспер.отчета" hidden="1">{#N/A,#N/A,FALSE,"Акт-Смета"}</definedName>
    <definedName name="эл" localSheetId="0" hidden="1">{#N/A,#N/A,TRUE,"Смета на пасс. обор. №1"}</definedName>
    <definedName name="эл" hidden="1">{#N/A,#N/A,TRUE,"Смета на пасс. обор. №1"}</definedName>
    <definedName name="юрубчен_" localSheetId="0" hidden="1">{#N/A,#N/A,FALSE,"Акт-Смета"}</definedName>
    <definedName name="юрубчен_" hidden="1">{#N/A,#N/A,FALSE,"Акт-Смета"}</definedName>
    <definedName name="ююю" localSheetId="0" hidden="1">{#N/A,#N/A,TRUE,"Смета на пасс. обор. №1"}</definedName>
    <definedName name="ююю" hidden="1">{#N/A,#N/A,TRUE,"Смета на пасс. обор. №1"}</definedName>
    <definedName name="ячсвивыкр" localSheetId="0" hidden="1">{#N/A,#N/A,FALSE,"Шаблон_Спец1"}</definedName>
    <definedName name="ячсвивыкр" hidden="1">{#N/A,#N/A,FALSE,"Шаблон_Спец1"}</definedName>
    <definedName name="яя" localSheetId="0" hidden="1">{#N/A,#N/A,FALSE,"Акт-Смета"}</definedName>
    <definedName name="яя" hidden="1">{#N/A,#N/A,FALSE,"Акт-Смета"}</definedName>
    <definedName name="яяя" localSheetId="0" hidden="1">{#N/A,#N/A,FALSE,"Шаблон_Спец1"}</definedName>
    <definedName name="яяя" hidden="1">{#N/A,#N/A,FALSE,"Шаблон_Спец1"}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7" i="1" l="1"/>
  <c r="A227" i="1"/>
  <c r="A226" i="1"/>
  <c r="A225" i="1"/>
  <c r="L219" i="1"/>
  <c r="B219" i="1"/>
  <c r="A219" i="1"/>
  <c r="L218" i="1"/>
  <c r="B218" i="1"/>
  <c r="A218" i="1"/>
  <c r="L217" i="1"/>
  <c r="B217" i="1"/>
  <c r="A217" i="1"/>
  <c r="K216" i="1"/>
  <c r="B216" i="1" s="1"/>
  <c r="K215" i="1"/>
  <c r="B215" i="1" s="1"/>
  <c r="A215" i="1"/>
  <c r="K214" i="1"/>
  <c r="B214" i="1" s="1"/>
  <c r="K213" i="1"/>
  <c r="B213" i="1" s="1"/>
  <c r="A213" i="1"/>
  <c r="K212" i="1"/>
  <c r="L212" i="1" s="1"/>
  <c r="B212" i="1"/>
  <c r="K211" i="1"/>
  <c r="B211" i="1" s="1"/>
  <c r="K210" i="1"/>
  <c r="L210" i="1" s="1"/>
  <c r="K209" i="1"/>
  <c r="B209" i="1" s="1"/>
  <c r="K208" i="1"/>
  <c r="L208" i="1" s="1"/>
  <c r="K206" i="1"/>
  <c r="A206" i="1" s="1"/>
  <c r="G206" i="1"/>
  <c r="L205" i="1"/>
  <c r="A205" i="1"/>
  <c r="L204" i="1"/>
  <c r="B204" i="1"/>
  <c r="A204" i="1"/>
  <c r="L203" i="1"/>
  <c r="B203" i="1"/>
  <c r="A203" i="1"/>
  <c r="L202" i="1"/>
  <c r="B202" i="1"/>
  <c r="A202" i="1"/>
  <c r="L201" i="1"/>
  <c r="B201" i="1"/>
  <c r="A201" i="1"/>
  <c r="L200" i="1"/>
  <c r="B200" i="1"/>
  <c r="A200" i="1"/>
  <c r="L199" i="1"/>
  <c r="B199" i="1"/>
  <c r="A199" i="1"/>
  <c r="L198" i="1"/>
  <c r="B198" i="1"/>
  <c r="A198" i="1"/>
  <c r="L197" i="1"/>
  <c r="B197" i="1"/>
  <c r="A197" i="1"/>
  <c r="L196" i="1"/>
  <c r="B196" i="1"/>
  <c r="A196" i="1"/>
  <c r="L195" i="1"/>
  <c r="A195" i="1"/>
  <c r="G194" i="1"/>
  <c r="L194" i="1" s="1"/>
  <c r="B194" i="1"/>
  <c r="A194" i="1"/>
  <c r="G193" i="1"/>
  <c r="E193" i="1" s="1"/>
  <c r="A193" i="1"/>
  <c r="G192" i="1"/>
  <c r="L192" i="1" s="1"/>
  <c r="A192" i="1"/>
  <c r="K189" i="1"/>
  <c r="B189" i="1" s="1"/>
  <c r="K188" i="1"/>
  <c r="L188" i="1" s="1"/>
  <c r="K187" i="1"/>
  <c r="B187" i="1" s="1"/>
  <c r="K186" i="1"/>
  <c r="L186" i="1" s="1"/>
  <c r="K185" i="1"/>
  <c r="B185" i="1" s="1"/>
  <c r="L184" i="1"/>
  <c r="B184" i="1"/>
  <c r="A184" i="1"/>
  <c r="L183" i="1"/>
  <c r="B183" i="1"/>
  <c r="A183" i="1"/>
  <c r="G181" i="1"/>
  <c r="L181" i="1" s="1"/>
  <c r="B181" i="1"/>
  <c r="A181" i="1"/>
  <c r="L180" i="1"/>
  <c r="B180" i="1"/>
  <c r="A180" i="1"/>
  <c r="L179" i="1"/>
  <c r="B179" i="1"/>
  <c r="A179" i="1"/>
  <c r="L178" i="1"/>
  <c r="B178" i="1"/>
  <c r="A178" i="1"/>
  <c r="L177" i="1"/>
  <c r="B177" i="1"/>
  <c r="A177" i="1"/>
  <c r="K176" i="1"/>
  <c r="B176" i="1" s="1"/>
  <c r="L175" i="1"/>
  <c r="B175" i="1"/>
  <c r="A175" i="1"/>
  <c r="K174" i="1"/>
  <c r="B174" i="1" s="1"/>
  <c r="L173" i="1"/>
  <c r="B173" i="1"/>
  <c r="A173" i="1"/>
  <c r="L172" i="1"/>
  <c r="H172" i="1"/>
  <c r="E172" i="1" s="1"/>
  <c r="B172" i="1"/>
  <c r="A172" i="1"/>
  <c r="K171" i="1"/>
  <c r="H171" i="1" s="1"/>
  <c r="E171" i="1" s="1"/>
  <c r="K170" i="1"/>
  <c r="B170" i="1" s="1"/>
  <c r="K169" i="1"/>
  <c r="A169" i="1" s="1"/>
  <c r="K168" i="1"/>
  <c r="L168" i="1" s="1"/>
  <c r="L167" i="1"/>
  <c r="B167" i="1"/>
  <c r="A167" i="1"/>
  <c r="L166" i="1"/>
  <c r="H166" i="1"/>
  <c r="E166" i="1" s="1"/>
  <c r="B166" i="1"/>
  <c r="A166" i="1"/>
  <c r="L165" i="1"/>
  <c r="B165" i="1"/>
  <c r="A165" i="1"/>
  <c r="K163" i="1"/>
  <c r="B163" i="1" s="1"/>
  <c r="L162" i="1"/>
  <c r="B162" i="1"/>
  <c r="A162" i="1"/>
  <c r="L161" i="1"/>
  <c r="A161" i="1"/>
  <c r="L160" i="1"/>
  <c r="B160" i="1"/>
  <c r="A160" i="1"/>
  <c r="G159" i="1"/>
  <c r="L159" i="1" s="1"/>
  <c r="A159" i="1"/>
  <c r="G158" i="1"/>
  <c r="L158" i="1" s="1"/>
  <c r="A158" i="1"/>
  <c r="G157" i="1"/>
  <c r="L156" i="1"/>
  <c r="A156" i="1"/>
  <c r="K155" i="1"/>
  <c r="B155" i="1" s="1"/>
  <c r="G155" i="1"/>
  <c r="D155" i="1"/>
  <c r="K154" i="1"/>
  <c r="B154" i="1" s="1"/>
  <c r="D154" i="1"/>
  <c r="K153" i="1"/>
  <c r="B153" i="1" s="1"/>
  <c r="D153" i="1"/>
  <c r="K152" i="1"/>
  <c r="B152" i="1" s="1"/>
  <c r="G152" i="1"/>
  <c r="L152" i="1" s="1"/>
  <c r="D152" i="1"/>
  <c r="K151" i="1"/>
  <c r="B151" i="1" s="1"/>
  <c r="G151" i="1"/>
  <c r="D151" i="1"/>
  <c r="K150" i="1"/>
  <c r="B150" i="1" s="1"/>
  <c r="E150" i="1"/>
  <c r="D150" i="1"/>
  <c r="G150" i="1" s="1"/>
  <c r="C150" i="1"/>
  <c r="C149" i="1"/>
  <c r="C148" i="1"/>
  <c r="C147" i="1"/>
  <c r="C146" i="1"/>
  <c r="K145" i="1"/>
  <c r="L145" i="1" s="1"/>
  <c r="C145" i="1"/>
  <c r="K144" i="1"/>
  <c r="L144" i="1" s="1"/>
  <c r="C144" i="1"/>
  <c r="B144" i="1"/>
  <c r="K143" i="1"/>
  <c r="B143" i="1" s="1"/>
  <c r="C143" i="1"/>
  <c r="K142" i="1"/>
  <c r="A142" i="1" s="1"/>
  <c r="C142" i="1"/>
  <c r="K141" i="1"/>
  <c r="B141" i="1" s="1"/>
  <c r="E141" i="1"/>
  <c r="C141" i="1"/>
  <c r="K140" i="1"/>
  <c r="L140" i="1" s="1"/>
  <c r="E140" i="1"/>
  <c r="C140" i="1"/>
  <c r="K139" i="1"/>
  <c r="B139" i="1" s="1"/>
  <c r="E139" i="1"/>
  <c r="C139" i="1"/>
  <c r="K138" i="1"/>
  <c r="A138" i="1" s="1"/>
  <c r="E138" i="1"/>
  <c r="C138" i="1"/>
  <c r="K137" i="1"/>
  <c r="L137" i="1" s="1"/>
  <c r="E137" i="1"/>
  <c r="C137" i="1"/>
  <c r="K136" i="1"/>
  <c r="A136" i="1" s="1"/>
  <c r="E136" i="1"/>
  <c r="D136" i="1"/>
  <c r="G136" i="1" s="1"/>
  <c r="C136" i="1"/>
  <c r="K135" i="1"/>
  <c r="A135" i="1" s="1"/>
  <c r="E135" i="1"/>
  <c r="D135" i="1"/>
  <c r="G135" i="1" s="1"/>
  <c r="K127" i="1"/>
  <c r="A127" i="1" s="1"/>
  <c r="H118" i="1"/>
  <c r="G117" i="1"/>
  <c r="G114" i="1"/>
  <c r="L114" i="1" s="1"/>
  <c r="B114" i="1"/>
  <c r="G113" i="1"/>
  <c r="A113" i="1" s="1"/>
  <c r="A110" i="1"/>
  <c r="G109" i="1"/>
  <c r="L109" i="1" s="1"/>
  <c r="E109" i="1"/>
  <c r="B109" i="1"/>
  <c r="A109" i="1"/>
  <c r="L108" i="1"/>
  <c r="B108" i="1"/>
  <c r="A108" i="1"/>
  <c r="L107" i="1"/>
  <c r="B107" i="1"/>
  <c r="A107" i="1"/>
  <c r="L106" i="1"/>
  <c r="B106" i="1"/>
  <c r="A106" i="1"/>
  <c r="K105" i="1"/>
  <c r="A105" i="1" s="1"/>
  <c r="L103" i="1"/>
  <c r="B103" i="1"/>
  <c r="A103" i="1"/>
  <c r="L102" i="1"/>
  <c r="B102" i="1"/>
  <c r="A102" i="1"/>
  <c r="C100" i="1"/>
  <c r="L99" i="1"/>
  <c r="B99" i="1"/>
  <c r="A99" i="1"/>
  <c r="G98" i="1"/>
  <c r="L98" i="1" s="1"/>
  <c r="E98" i="1"/>
  <c r="E155" i="1" s="1"/>
  <c r="C98" i="1"/>
  <c r="C155" i="1" s="1"/>
  <c r="B98" i="1"/>
  <c r="A98" i="1"/>
  <c r="G97" i="1"/>
  <c r="L97" i="1" s="1"/>
  <c r="E97" i="1"/>
  <c r="E154" i="1" s="1"/>
  <c r="C97" i="1"/>
  <c r="C154" i="1" s="1"/>
  <c r="B97" i="1"/>
  <c r="A97" i="1"/>
  <c r="G96" i="1"/>
  <c r="L96" i="1" s="1"/>
  <c r="E96" i="1"/>
  <c r="E153" i="1" s="1"/>
  <c r="C96" i="1"/>
  <c r="C153" i="1" s="1"/>
  <c r="B96" i="1"/>
  <c r="A96" i="1"/>
  <c r="G95" i="1"/>
  <c r="L95" i="1" s="1"/>
  <c r="E95" i="1"/>
  <c r="E152" i="1" s="1"/>
  <c r="C95" i="1"/>
  <c r="C152" i="1" s="1"/>
  <c r="B95" i="1"/>
  <c r="A95" i="1"/>
  <c r="G94" i="1"/>
  <c r="L94" i="1" s="1"/>
  <c r="E94" i="1"/>
  <c r="E151" i="1" s="1"/>
  <c r="C94" i="1"/>
  <c r="C151" i="1" s="1"/>
  <c r="B94" i="1"/>
  <c r="A94" i="1"/>
  <c r="G93" i="1"/>
  <c r="L93" i="1" s="1"/>
  <c r="B93" i="1"/>
  <c r="A93" i="1"/>
  <c r="G92" i="1"/>
  <c r="L92" i="1" s="1"/>
  <c r="B92" i="1"/>
  <c r="A92" i="1"/>
  <c r="G91" i="1"/>
  <c r="L91" i="1" s="1"/>
  <c r="B91" i="1"/>
  <c r="A91" i="1"/>
  <c r="G90" i="1"/>
  <c r="L90" i="1" s="1"/>
  <c r="B90" i="1"/>
  <c r="A90" i="1"/>
  <c r="L89" i="1"/>
  <c r="A89" i="1"/>
  <c r="L88" i="1"/>
  <c r="B88" i="1"/>
  <c r="A88" i="1"/>
  <c r="K86" i="1"/>
  <c r="A86" i="1" s="1"/>
  <c r="K85" i="1"/>
  <c r="L85" i="1" s="1"/>
  <c r="K84" i="1"/>
  <c r="A84" i="1" s="1"/>
  <c r="K83" i="1"/>
  <c r="L83" i="1" s="1"/>
  <c r="L82" i="1"/>
  <c r="B82" i="1"/>
  <c r="A82" i="1"/>
  <c r="L81" i="1"/>
  <c r="B81" i="1"/>
  <c r="A81" i="1"/>
  <c r="K80" i="1"/>
  <c r="L80" i="1" s="1"/>
  <c r="K79" i="1"/>
  <c r="B79" i="1" s="1"/>
  <c r="K78" i="1"/>
  <c r="L78" i="1" s="1"/>
  <c r="K77" i="1"/>
  <c r="B77" i="1" s="1"/>
  <c r="L76" i="1"/>
  <c r="B76" i="1"/>
  <c r="A76" i="1"/>
  <c r="L75" i="1"/>
  <c r="B75" i="1"/>
  <c r="A75" i="1"/>
  <c r="M69" i="1"/>
  <c r="L69" i="1"/>
  <c r="B69" i="1"/>
  <c r="A69" i="1"/>
  <c r="M68" i="1"/>
  <c r="L68" i="1"/>
  <c r="B68" i="1"/>
  <c r="A68" i="1"/>
  <c r="L67" i="1"/>
  <c r="E67" i="1"/>
  <c r="B67" i="1"/>
  <c r="A67" i="1"/>
  <c r="G66" i="1"/>
  <c r="L66" i="1" s="1"/>
  <c r="B66" i="1"/>
  <c r="A66" i="1"/>
  <c r="G65" i="1"/>
  <c r="L65" i="1" s="1"/>
  <c r="B65" i="1"/>
  <c r="A65" i="1"/>
  <c r="G64" i="1"/>
  <c r="L64" i="1" s="1"/>
  <c r="B64" i="1"/>
  <c r="A64" i="1"/>
  <c r="E63" i="1"/>
  <c r="E149" i="1" s="1"/>
  <c r="E62" i="1"/>
  <c r="E148" i="1" s="1"/>
  <c r="E61" i="1"/>
  <c r="E147" i="1" s="1"/>
  <c r="E60" i="1"/>
  <c r="E146" i="1" s="1"/>
  <c r="L59" i="1"/>
  <c r="E59" i="1"/>
  <c r="E145" i="1" s="1"/>
  <c r="B59" i="1"/>
  <c r="A59" i="1"/>
  <c r="L58" i="1"/>
  <c r="E58" i="1"/>
  <c r="E144" i="1" s="1"/>
  <c r="B58" i="1"/>
  <c r="A58" i="1"/>
  <c r="K57" i="1"/>
  <c r="A57" i="1" s="1"/>
  <c r="G57" i="1"/>
  <c r="K56" i="1"/>
  <c r="A56" i="1" s="1"/>
  <c r="G56" i="1"/>
  <c r="B56" i="1"/>
  <c r="K55" i="1"/>
  <c r="K73" i="1" s="1"/>
  <c r="A73" i="1" s="1"/>
  <c r="E55" i="1"/>
  <c r="K54" i="1"/>
  <c r="B54" i="1" s="1"/>
  <c r="E54" i="1"/>
  <c r="K53" i="1"/>
  <c r="K71" i="1" s="1"/>
  <c r="E53" i="1"/>
  <c r="K52" i="1"/>
  <c r="K60" i="1" s="1"/>
  <c r="E52" i="1"/>
  <c r="L51" i="1"/>
  <c r="E51" i="1"/>
  <c r="B51" i="1"/>
  <c r="A51" i="1"/>
  <c r="L50" i="1"/>
  <c r="E50" i="1"/>
  <c r="B50" i="1"/>
  <c r="A50" i="1"/>
  <c r="L49" i="1"/>
  <c r="E49" i="1"/>
  <c r="E143" i="1" s="1"/>
  <c r="B49" i="1"/>
  <c r="A49" i="1"/>
  <c r="L48" i="1"/>
  <c r="B48" i="1"/>
  <c r="A48" i="1"/>
  <c r="L47" i="1"/>
  <c r="B47" i="1"/>
  <c r="A47" i="1"/>
  <c r="L46" i="1"/>
  <c r="B46" i="1"/>
  <c r="A46" i="1"/>
  <c r="L45" i="1"/>
  <c r="B45" i="1"/>
  <c r="A45" i="1"/>
  <c r="L44" i="1"/>
  <c r="B44" i="1"/>
  <c r="A44" i="1"/>
  <c r="K43" i="1"/>
  <c r="A43" i="1" s="1"/>
  <c r="G43" i="1"/>
  <c r="E43" i="1"/>
  <c r="K42" i="1"/>
  <c r="A42" i="1" s="1"/>
  <c r="G42" i="1"/>
  <c r="L42" i="1" s="1"/>
  <c r="E42" i="1"/>
  <c r="G41" i="1"/>
  <c r="L41" i="1" s="1"/>
  <c r="E41" i="1"/>
  <c r="B41" i="1"/>
  <c r="A41" i="1"/>
  <c r="L40" i="1"/>
  <c r="B40" i="1"/>
  <c r="A40" i="1"/>
  <c r="G39" i="1"/>
  <c r="L39" i="1" s="1"/>
  <c r="E39" i="1"/>
  <c r="B39" i="1"/>
  <c r="A39" i="1"/>
  <c r="M38" i="1"/>
  <c r="G38" i="1"/>
  <c r="L38" i="1" s="1"/>
  <c r="B38" i="1"/>
  <c r="A38" i="1"/>
  <c r="G37" i="1"/>
  <c r="L37" i="1" s="1"/>
  <c r="A37" i="1"/>
  <c r="L36" i="1"/>
  <c r="B36" i="1"/>
  <c r="A36" i="1"/>
  <c r="L35" i="1"/>
  <c r="B35" i="1"/>
  <c r="A35" i="1"/>
  <c r="L34" i="1"/>
  <c r="B34" i="1"/>
  <c r="A34" i="1"/>
  <c r="L33" i="1"/>
  <c r="B33" i="1"/>
  <c r="A33" i="1"/>
  <c r="L32" i="1"/>
  <c r="B32" i="1"/>
  <c r="A32" i="1"/>
  <c r="M31" i="1"/>
  <c r="G31" i="1"/>
  <c r="L31" i="1" s="1"/>
  <c r="A31" i="1"/>
  <c r="L30" i="1"/>
  <c r="B30" i="1"/>
  <c r="B31" i="1" s="1"/>
  <c r="A30" i="1"/>
  <c r="A25" i="1"/>
  <c r="A24" i="1"/>
  <c r="A23" i="1"/>
  <c r="A22" i="1"/>
  <c r="A21" i="1"/>
  <c r="A20" i="1"/>
  <c r="A16" i="1"/>
  <c r="A15" i="1"/>
  <c r="A14" i="1"/>
  <c r="A13" i="1"/>
  <c r="A12" i="1"/>
  <c r="A11" i="1"/>
  <c r="C10" i="1"/>
  <c r="A144" i="1" l="1"/>
  <c r="H168" i="1"/>
  <c r="E168" i="1" s="1"/>
  <c r="K61" i="1"/>
  <c r="L61" i="1" s="1"/>
  <c r="B83" i="1"/>
  <c r="L77" i="1"/>
  <c r="L153" i="1"/>
  <c r="L84" i="1"/>
  <c r="B55" i="1"/>
  <c r="A85" i="1"/>
  <c r="L213" i="1"/>
  <c r="B85" i="1"/>
  <c r="H170" i="1"/>
  <c r="E170" i="1" s="1"/>
  <c r="L170" i="1"/>
  <c r="A209" i="1"/>
  <c r="L113" i="1"/>
  <c r="L211" i="1"/>
  <c r="L209" i="1"/>
  <c r="A53" i="1"/>
  <c r="A83" i="1"/>
  <c r="A212" i="1"/>
  <c r="L151" i="1"/>
  <c r="L154" i="1"/>
  <c r="L141" i="1"/>
  <c r="A176" i="1"/>
  <c r="L155" i="1"/>
  <c r="L138" i="1"/>
  <c r="A141" i="1"/>
  <c r="A137" i="1"/>
  <c r="B137" i="1"/>
  <c r="L176" i="1"/>
  <c r="L206" i="1"/>
  <c r="L54" i="1"/>
  <c r="B142" i="1"/>
  <c r="A171" i="1"/>
  <c r="A210" i="1"/>
  <c r="L56" i="1"/>
  <c r="K62" i="1"/>
  <c r="B62" i="1" s="1"/>
  <c r="B171" i="1"/>
  <c r="B210" i="1"/>
  <c r="L214" i="1"/>
  <c r="K72" i="1"/>
  <c r="L72" i="1" s="1"/>
  <c r="B53" i="1"/>
  <c r="L57" i="1"/>
  <c r="B113" i="1"/>
  <c r="L142" i="1"/>
  <c r="A155" i="1"/>
  <c r="L171" i="1"/>
  <c r="B84" i="1"/>
  <c r="L136" i="1"/>
  <c r="A140" i="1"/>
  <c r="A143" i="1"/>
  <c r="A211" i="1"/>
  <c r="L215" i="1"/>
  <c r="L216" i="1"/>
  <c r="K63" i="1"/>
  <c r="B140" i="1"/>
  <c r="L150" i="1"/>
  <c r="A168" i="1"/>
  <c r="A216" i="1"/>
  <c r="A114" i="1"/>
  <c r="B168" i="1"/>
  <c r="A208" i="1"/>
  <c r="A55" i="1"/>
  <c r="B86" i="1"/>
  <c r="K164" i="1"/>
  <c r="L164" i="1" s="1"/>
  <c r="B169" i="1"/>
  <c r="B208" i="1"/>
  <c r="L86" i="1"/>
  <c r="L169" i="1"/>
  <c r="L174" i="1"/>
  <c r="L79" i="1"/>
  <c r="L55" i="1"/>
  <c r="L135" i="1"/>
  <c r="A214" i="1"/>
  <c r="B60" i="1"/>
  <c r="A60" i="1"/>
  <c r="K146" i="1"/>
  <c r="L60" i="1"/>
  <c r="B71" i="1"/>
  <c r="A71" i="1"/>
  <c r="M71" i="1"/>
  <c r="L71" i="1"/>
  <c r="B43" i="1"/>
  <c r="B42" i="1"/>
  <c r="A54" i="1"/>
  <c r="B57" i="1"/>
  <c r="B73" i="1"/>
  <c r="B105" i="1"/>
  <c r="B127" i="1"/>
  <c r="B138" i="1"/>
  <c r="A145" i="1"/>
  <c r="K147" i="1"/>
  <c r="E206" i="1"/>
  <c r="K131" i="1"/>
  <c r="L143" i="1"/>
  <c r="B145" i="1"/>
  <c r="L163" i="1"/>
  <c r="A174" i="1"/>
  <c r="L185" i="1"/>
  <c r="L187" i="1"/>
  <c r="L189" i="1"/>
  <c r="A61" i="1"/>
  <c r="B37" i="1"/>
  <c r="L43" i="1"/>
  <c r="L52" i="1"/>
  <c r="B61" i="1"/>
  <c r="K70" i="1"/>
  <c r="L73" i="1"/>
  <c r="A78" i="1"/>
  <c r="A80" i="1"/>
  <c r="L105" i="1"/>
  <c r="L127" i="1"/>
  <c r="L139" i="1"/>
  <c r="H169" i="1"/>
  <c r="E169" i="1" s="1"/>
  <c r="A186" i="1"/>
  <c r="A188" i="1"/>
  <c r="M73" i="1"/>
  <c r="B78" i="1"/>
  <c r="B80" i="1"/>
  <c r="B186" i="1"/>
  <c r="B188" i="1"/>
  <c r="K104" i="1"/>
  <c r="K130" i="1"/>
  <c r="A139" i="1"/>
  <c r="A154" i="1"/>
  <c r="A170" i="1"/>
  <c r="A52" i="1"/>
  <c r="A62" i="1"/>
  <c r="A77" i="1"/>
  <c r="A79" i="1"/>
  <c r="K87" i="1"/>
  <c r="L87" i="1" s="1"/>
  <c r="M89" i="1"/>
  <c r="K148" i="1"/>
  <c r="A150" i="1"/>
  <c r="A151" i="1"/>
  <c r="A152" i="1"/>
  <c r="A153" i="1"/>
  <c r="A163" i="1"/>
  <c r="A185" i="1"/>
  <c r="A187" i="1"/>
  <c r="A189" i="1"/>
  <c r="B52" i="1"/>
  <c r="L53" i="1"/>
  <c r="B72" i="1" l="1"/>
  <c r="A164" i="1"/>
  <c r="M72" i="1"/>
  <c r="L63" i="1"/>
  <c r="A63" i="1"/>
  <c r="B63" i="1"/>
  <c r="K149" i="1"/>
  <c r="A72" i="1"/>
  <c r="B164" i="1"/>
  <c r="L62" i="1"/>
  <c r="K74" i="1"/>
  <c r="L74" i="1" s="1"/>
  <c r="M70" i="1"/>
  <c r="K128" i="1"/>
  <c r="L70" i="1"/>
  <c r="K129" i="1"/>
  <c r="B70" i="1"/>
  <c r="A70" i="1"/>
  <c r="A131" i="1"/>
  <c r="L131" i="1"/>
  <c r="B131" i="1"/>
  <c r="B146" i="1"/>
  <c r="A146" i="1"/>
  <c r="L146" i="1"/>
  <c r="L130" i="1"/>
  <c r="B130" i="1"/>
  <c r="A130" i="1"/>
  <c r="L104" i="1"/>
  <c r="L111" i="1" s="1"/>
  <c r="B104" i="1"/>
  <c r="A104" i="1"/>
  <c r="L148" i="1"/>
  <c r="B148" i="1"/>
  <c r="A148" i="1"/>
  <c r="A147" i="1"/>
  <c r="B147" i="1"/>
  <c r="L147" i="1"/>
  <c r="B87" i="1"/>
  <c r="A87" i="1"/>
  <c r="L100" i="1" l="1"/>
  <c r="K157" i="1" s="1"/>
  <c r="L149" i="1"/>
  <c r="A149" i="1"/>
  <c r="B149" i="1"/>
  <c r="L128" i="1"/>
  <c r="K126" i="1"/>
  <c r="K124" i="1"/>
  <c r="A128" i="1"/>
  <c r="K125" i="1"/>
  <c r="K123" i="1"/>
  <c r="B128" i="1"/>
  <c r="B74" i="1"/>
  <c r="A74" i="1"/>
  <c r="A111" i="1"/>
  <c r="A101" i="1"/>
  <c r="C120" i="1" s="1"/>
  <c r="B111" i="1"/>
  <c r="A129" i="1"/>
  <c r="L129" i="1"/>
  <c r="B129" i="1"/>
  <c r="C193" i="1" l="1"/>
  <c r="C158" i="1"/>
  <c r="H193" i="1"/>
  <c r="L193" i="1" s="1"/>
  <c r="K190" i="1"/>
  <c r="K207" i="1" s="1"/>
  <c r="K115" i="1"/>
  <c r="L115" i="1" s="1"/>
  <c r="K116" i="1" s="1"/>
  <c r="A116" i="1" s="1"/>
  <c r="K114" i="1"/>
  <c r="A100" i="1"/>
  <c r="A29" i="1"/>
  <c r="G107" i="1"/>
  <c r="E107" i="1" s="1"/>
  <c r="K113" i="1"/>
  <c r="B89" i="1"/>
  <c r="A157" i="1"/>
  <c r="L157" i="1"/>
  <c r="A115" i="1"/>
  <c r="A123" i="1"/>
  <c r="L123" i="1"/>
  <c r="B123" i="1"/>
  <c r="A125" i="1"/>
  <c r="L125" i="1"/>
  <c r="B125" i="1"/>
  <c r="B124" i="1"/>
  <c r="L124" i="1"/>
  <c r="A124" i="1"/>
  <c r="L126" i="1"/>
  <c r="B126" i="1"/>
  <c r="A126" i="1"/>
  <c r="B115" i="1" l="1"/>
  <c r="G116" i="1"/>
  <c r="L116" i="1" s="1"/>
  <c r="K117" i="1" s="1"/>
  <c r="L117" i="1" s="1"/>
  <c r="A190" i="1"/>
  <c r="B100" i="1"/>
  <c r="B116" i="1" s="1"/>
  <c r="L207" i="1"/>
  <c r="B207" i="1"/>
  <c r="A207" i="1"/>
  <c r="L132" i="1"/>
  <c r="K118" i="1" l="1"/>
  <c r="A118" i="1" s="1"/>
  <c r="A117" i="1"/>
  <c r="B132" i="1"/>
  <c r="A122" i="1"/>
  <c r="A132" i="1"/>
  <c r="L133" i="1"/>
  <c r="B117" i="1"/>
  <c r="L118" i="1" l="1"/>
  <c r="L119" i="1" s="1"/>
  <c r="A112" i="1" s="1"/>
  <c r="B133" i="1"/>
  <c r="K182" i="1"/>
  <c r="A133" i="1"/>
  <c r="L120" i="1" l="1"/>
  <c r="A120" i="1" s="1"/>
  <c r="B119" i="1"/>
  <c r="A119" i="1"/>
  <c r="L182" i="1"/>
  <c r="B182" i="1"/>
  <c r="A182" i="1"/>
  <c r="L121" i="1" l="1"/>
  <c r="A121" i="1" s="1"/>
  <c r="B120" i="1"/>
  <c r="B121" i="1" s="1"/>
  <c r="B135" i="1" s="1"/>
  <c r="G190" i="1"/>
  <c r="B136" i="1" l="1"/>
  <c r="B156" i="1" s="1"/>
  <c r="L190" i="1"/>
  <c r="E190" i="1"/>
  <c r="B157" i="1" l="1"/>
  <c r="B158" i="1" s="1"/>
  <c r="B159" i="1" s="1"/>
  <c r="B161" i="1" s="1"/>
  <c r="K191" i="1"/>
  <c r="B190" i="1" l="1"/>
  <c r="B191" i="1" s="1"/>
  <c r="B192" i="1" s="1"/>
  <c r="G191" i="1"/>
  <c r="L191" i="1" s="1"/>
  <c r="L220" i="1" s="1"/>
  <c r="E191" i="1"/>
  <c r="A191" i="1"/>
  <c r="B193" i="1" l="1"/>
  <c r="B195" i="1" s="1"/>
  <c r="B205" i="1" s="1"/>
  <c r="B206" i="1" s="1"/>
  <c r="A220" i="1"/>
  <c r="L221" i="1"/>
  <c r="A134" i="1"/>
  <c r="B220" i="1" l="1"/>
  <c r="B221" i="1" s="1"/>
  <c r="A221" i="1"/>
  <c r="L222" i="1"/>
  <c r="B222" i="1" l="1"/>
  <c r="A222" i="1"/>
  <c r="K223" i="1"/>
  <c r="L223" i="1" s="1"/>
  <c r="B223" i="1" l="1"/>
  <c r="A223" i="1"/>
  <c r="K224" i="1"/>
  <c r="L224" i="1" s="1"/>
  <c r="B224" i="1" l="1"/>
  <c r="B226" i="1" s="1"/>
  <c r="A224" i="1"/>
  <c r="L228" i="1"/>
  <c r="L229" i="1" l="1"/>
  <c r="L230" i="1" s="1"/>
  <c r="B228" i="1"/>
  <c r="A228" i="1"/>
</calcChain>
</file>

<file path=xl/sharedStrings.xml><?xml version="1.0" encoding="utf-8"?>
<sst xmlns="http://schemas.openxmlformats.org/spreadsheetml/2006/main" count="548" uniqueCount="364">
  <si>
    <t>Наименование предприятия, здания, сооружения, стадии проектирования, этапа, вида проектных или изыскательских работ</t>
  </si>
  <si>
    <t xml:space="preserve">Наименование изыскательской организации:  </t>
  </si>
  <si>
    <t>Наименование организации Заказчика:</t>
  </si>
  <si>
    <t>Стадия проектирования, вид проектных работ</t>
  </si>
  <si>
    <t>ПД, РД</t>
  </si>
  <si>
    <t>Сметный расчет составлен по следующим документам</t>
  </si>
  <si>
    <t>СБЦ 1982 г.; Письмо № 21-Д от 25.12.90; СБЦ 1999 г., СБЦ 2000 г.</t>
  </si>
  <si>
    <t>- ложбины, лощины, лога</t>
  </si>
  <si>
    <t>- старицы</t>
  </si>
  <si>
    <t>- озера</t>
  </si>
  <si>
    <t>- протоки шириной до 20 м</t>
  </si>
  <si>
    <t>- протоки шириной от 20 до 100 м</t>
  </si>
  <si>
    <t>- каналы</t>
  </si>
  <si>
    <t>- водотоки шириной до 10 м</t>
  </si>
  <si>
    <t>- водотоки шириной от 10 до 20 м</t>
  </si>
  <si>
    <t>- водотоки шириной от 20 до 100 м</t>
  </si>
  <si>
    <t>- водотоки шириной от 100 до 300 м</t>
  </si>
  <si>
    <t>- водотоки шириной от 300 до 600 м</t>
  </si>
  <si>
    <t>- водотоки шириной от 600 до 1000 м</t>
  </si>
  <si>
    <t>- водотоки шириной от 1000 до 2000 м</t>
  </si>
  <si>
    <t>- площадные объекты находящиеся в зоне влияния водотоков</t>
  </si>
  <si>
    <t>Пояснения</t>
  </si>
  <si>
    <t>№ поз см.</t>
  </si>
  <si>
    <t>Наименование процесса работ</t>
  </si>
  <si>
    <t>Кат. 
труд.</t>
  </si>
  <si>
    <r>
      <t>№ табл., 
параграф</t>
    </r>
    <r>
      <rPr>
        <sz val="11.5"/>
        <color indexed="8"/>
        <rFont val="Arial"/>
        <family val="2"/>
        <charset val="204"/>
      </rPr>
      <t>, 
примечание 
к таблице</t>
    </r>
  </si>
  <si>
    <t>Единица измерения</t>
  </si>
  <si>
    <t>Цена един.</t>
  </si>
  <si>
    <t>Коэффициенты 
к ценам</t>
  </si>
  <si>
    <t>Объем работ в натур. выраж.</t>
  </si>
  <si>
    <t>Стоимость работ</t>
  </si>
  <si>
    <t>К1</t>
  </si>
  <si>
    <t>К2</t>
  </si>
  <si>
    <t>К3</t>
  </si>
  <si>
    <t>ПОЛЕВЫЕ РАБОТЫ</t>
  </si>
  <si>
    <t>Рекогносцировочное обследование реки (прим.)</t>
  </si>
  <si>
    <t>II</t>
  </si>
  <si>
    <t>т.43, §1</t>
  </si>
  <si>
    <t xml:space="preserve">1 км </t>
  </si>
  <si>
    <t>Рекогносцировочное обследование бассейна по трассе</t>
  </si>
  <si>
    <t>т.43, §2</t>
  </si>
  <si>
    <t>Изыскания для расчета стока с бассейна 
при площади от 2 до 5 кв.км и 
масштабе карты 1:100 000</t>
  </si>
  <si>
    <t>т.21, §3</t>
  </si>
  <si>
    <t xml:space="preserve">1 бассейн </t>
  </si>
  <si>
    <t>Изыскания для расчета стока с бассейна 
при площади от 5 до 10 кв.км и 
масштабе карты 1:100 000</t>
  </si>
  <si>
    <t>т.21, §4</t>
  </si>
  <si>
    <t>Изыскания для расчета стока с бассейна 
при площади от 10 до 20 кв.км и 
масштабе карты 1:100 000</t>
  </si>
  <si>
    <t>т.21, §5</t>
  </si>
  <si>
    <t>Изыскания для расчета стока с бассейна 
при площади от 20 до 50 кв.км и 
масштабе карты 1:100 000</t>
  </si>
  <si>
    <t>т.21, §6</t>
  </si>
  <si>
    <t>Изыскания для расчета стока с бассейна 
при площади от 50 до 100 кв.км и 
масштабе карты 1:100 000</t>
  </si>
  <si>
    <t>т.21, §7</t>
  </si>
  <si>
    <t>Установление высот УВВ, ВИГ</t>
  </si>
  <si>
    <t>т.25, §1</t>
  </si>
  <si>
    <t xml:space="preserve">1 комплекс </t>
  </si>
  <si>
    <t>Определение мгновенных уклонов водной поверхности по урезным кольям</t>
  </si>
  <si>
    <t>т.26, §1</t>
  </si>
  <si>
    <t xml:space="preserve">1 опред. на 1 км реки </t>
  </si>
  <si>
    <t xml:space="preserve">Водомерный пост из 1 сваи </t>
  </si>
  <si>
    <t>1 пост</t>
  </si>
  <si>
    <t>В каждом пром створе.    К=0,2-при восстан. вод.п</t>
  </si>
  <si>
    <t>Наблюдения на водомерном посту, при числе наблюдений в сутки - 2</t>
  </si>
  <si>
    <t>т.47,§1, прим.1,2</t>
  </si>
  <si>
    <t>1 месяц</t>
  </si>
  <si>
    <t>Промерный створ при ширине реки до 100 м</t>
  </si>
  <si>
    <t>1 створ</t>
  </si>
  <si>
    <t>К1=1,1-при расч. зарослей; К2=0,2-при восстан. пр.ств.</t>
  </si>
  <si>
    <t>Промерный створ при ширине реки 
от 100 до 300 м</t>
  </si>
  <si>
    <t>Промерный створ при ширине реки 
свыше 300 м</t>
  </si>
  <si>
    <t>Сооружение установки для самописца уровня воды при амплитуде уровней до 3 м</t>
  </si>
  <si>
    <t>т.45, §1</t>
  </si>
  <si>
    <t>1 установ.</t>
  </si>
  <si>
    <t>Сооружение гидрометрической вертикали</t>
  </si>
  <si>
    <t>т.45, §4</t>
  </si>
  <si>
    <t>1 вертик.</t>
  </si>
  <si>
    <t>Изготовление и установка наклонной рейки для наблюдений за накатом волн при их высоте до 1 м</t>
  </si>
  <si>
    <t>т.45, §5</t>
  </si>
  <si>
    <t>1 рейка</t>
  </si>
  <si>
    <t>Сооружение переправы лодочной пролетом до 20 м</t>
  </si>
  <si>
    <t>т.46, §9</t>
  </si>
  <si>
    <t>1 перепр.</t>
  </si>
  <si>
    <t>Будка передвижная для производства зимних гидрометрических работ</t>
  </si>
  <si>
    <t>т.46, §16</t>
  </si>
  <si>
    <t>1 будка</t>
  </si>
  <si>
    <t>Определение скорости и направления течения при ширине реки до 20 м</t>
  </si>
  <si>
    <t>1 серия</t>
  </si>
  <si>
    <t xml:space="preserve">Промеры глубин при ширине реки 
до 20 м </t>
  </si>
  <si>
    <t>1 профиль</t>
  </si>
  <si>
    <t>по 1 пром ств на каждый водоток</t>
  </si>
  <si>
    <t xml:space="preserve">Промеры глубин при ширине реки 
от 20 до 100 м </t>
  </si>
  <si>
    <t>по 2 пром ств на каждый водоток</t>
  </si>
  <si>
    <t xml:space="preserve">Промеры глубин при ширине реки 
от 100 до 300 м </t>
  </si>
  <si>
    <t>по 3 пром ств на каждый водоток</t>
  </si>
  <si>
    <t xml:space="preserve">Промеры глубин при ширине реки 
от 300 до 600 м </t>
  </si>
  <si>
    <t xml:space="preserve">Промеры глубин при ширине реки 
от 600 до 1000 м </t>
  </si>
  <si>
    <t xml:space="preserve">Промеры глубин при ширине реки 
от 1000 до 2000 м </t>
  </si>
  <si>
    <t xml:space="preserve">Промеры глубин каналов при ширине 
до 10 м </t>
  </si>
  <si>
    <t>т.9, §31</t>
  </si>
  <si>
    <t>Промеры глубин стариц, озер и т.п.</t>
  </si>
  <si>
    <t>Измерение расходов воды детальным методом при ширине реки до 20 м</t>
  </si>
  <si>
    <t>1 расход</t>
  </si>
  <si>
    <t>Измерение расходов воды детальным методом при ширине реки от 20 до 100 м</t>
  </si>
  <si>
    <t>Измерение расходов воды детальным методом при ширине реки от 100 до 300 м</t>
  </si>
  <si>
    <t>Измерение расходов воды детальным методом при ширине реки от 300 до 600 м</t>
  </si>
  <si>
    <t>Измерение расходов воды детальным методом при ширине реки от 600 до 1000 м</t>
  </si>
  <si>
    <t>Измерение расходов воды детальным методом при ширине реки от 1000 до 2000 м</t>
  </si>
  <si>
    <t>Гидроморфологические изыскания при ширине долины реки до 1 км</t>
  </si>
  <si>
    <t>т.20, §1</t>
  </si>
  <si>
    <t xml:space="preserve">1 км долины </t>
  </si>
  <si>
    <t>Гидроморфологические изыскания при ширине долины реки от 1 до 3 км</t>
  </si>
  <si>
    <t>т.20, §2</t>
  </si>
  <si>
    <t>Разбивка и нивелирование морфоствора</t>
  </si>
  <si>
    <t>т.24, §1</t>
  </si>
  <si>
    <t>Отбор суммарной пробы воды в двух точках для определения гранулометрического состава взвешенных наносов при ширине реки до 20 м</t>
  </si>
  <si>
    <t>1 проба</t>
  </si>
  <si>
    <t>для водозабора</t>
  </si>
  <si>
    <t>Отбор проб донных отложений при ширине реки до 20 м</t>
  </si>
  <si>
    <t>т.48, §7</t>
  </si>
  <si>
    <t>Отбор проб донных отложений при ширине реки от 20 до 100 м</t>
  </si>
  <si>
    <t>Отбор проб донных отложений при ширине реки от 100 до 300 м</t>
  </si>
  <si>
    <t>Отбор проб донных отложений при ширине реки от 300 до 600 м</t>
  </si>
  <si>
    <t>Отбор проб донных отложений при ширине реки от 600 до 1000 м</t>
  </si>
  <si>
    <t>Отбор проб донных отложений при ширине реки от 1000 до 2000 м</t>
  </si>
  <si>
    <t>Определение гранулометрического состава донных отложений</t>
  </si>
  <si>
    <t>т.48, §9</t>
  </si>
  <si>
    <t>1 определ.</t>
  </si>
  <si>
    <t>Отбор проб воды на химанализ при ширине реки до 20 м</t>
  </si>
  <si>
    <t>т.48, §5 
(применит.)</t>
  </si>
  <si>
    <t>Отбор проб воды на химанализ при ширине реки от 20 до 100 м</t>
  </si>
  <si>
    <t>Отбор проб воды на химанализ при ширине реки от 100 до 300 м</t>
  </si>
  <si>
    <t>Отбор проб воды на химанализ при ширине реки от 300 до 600 м</t>
  </si>
  <si>
    <t>Отбор проб воды на химанализ при ширине реки от 600 до 1000 м</t>
  </si>
  <si>
    <t>Отбор проб воды на химанализ при ширине реки от 1000 до 2000 м</t>
  </si>
  <si>
    <t>Отбор проб воды на взвешенные наносы при ширине реки до 20 м</t>
  </si>
  <si>
    <t>Отбор проб воды на взвешенные наносы при ширине реки от 20 до 100 м</t>
  </si>
  <si>
    <t>Отбор проб воды на взвешенные наносы при ширине реки от 100 до 300 м</t>
  </si>
  <si>
    <t>Отбор проб воды на взвешенные наносы при ширине реки от 300 до 600 м</t>
  </si>
  <si>
    <t>Отбор проб воды на взвешенные наносы при ширине реки от 600 до 1000 м</t>
  </si>
  <si>
    <t>Отбор проб воды на взвешенные наносы при ширине реки от 1000 до 2000 м</t>
  </si>
  <si>
    <t>Определение гранулометрического состава взвешенных наносов</t>
  </si>
  <si>
    <t>т.48, §6</t>
  </si>
  <si>
    <t>Отбор проб льда для определения плотности</t>
  </si>
  <si>
    <t>СБЦ 1999 г.
т.60, §3</t>
  </si>
  <si>
    <t>Фотоработы</t>
  </si>
  <si>
    <t>т.48, §15</t>
  </si>
  <si>
    <t>1 снимок</t>
  </si>
  <si>
    <t>Изготовление и установка пункта съемочной сети</t>
  </si>
  <si>
    <t>т.34, §10</t>
  </si>
  <si>
    <t>1 знак</t>
  </si>
  <si>
    <t>Изготовление и установка рабочих пунктов (не менее 4-х на водотоке)</t>
  </si>
  <si>
    <t>т.34, §11</t>
  </si>
  <si>
    <t>Проложение теодолитных ходов для привязки постоянного начала гидроствора</t>
  </si>
  <si>
    <t>т.35, §1
(прим.1)</t>
  </si>
  <si>
    <t>1 км</t>
  </si>
  <si>
    <t>Проложение ходов технического нивелирования для определения отметки свай водпостов</t>
  </si>
  <si>
    <t>т.35, §3
(прим.1)</t>
  </si>
  <si>
    <t>1 га</t>
  </si>
  <si>
    <r>
      <t>1 км</t>
    </r>
    <r>
      <rPr>
        <vertAlign val="superscript"/>
        <sz val="11.5"/>
        <color indexed="8"/>
        <rFont val="Arial"/>
        <family val="2"/>
        <charset val="204"/>
      </rPr>
      <t>2</t>
    </r>
  </si>
  <si>
    <t>К=0,85 - полевые без выплаты командировачных</t>
  </si>
  <si>
    <t>Вспомогательные работы</t>
  </si>
  <si>
    <t>Содержание мотоледобура с бензиновым двигателем мощностью до 6 л.с.</t>
  </si>
  <si>
    <t>т.70, §9</t>
  </si>
  <si>
    <t>1 двигатель</t>
  </si>
  <si>
    <t>Содержание электростанции передвижной мощностью до 4 кВт</t>
  </si>
  <si>
    <t>т.70, §15</t>
  </si>
  <si>
    <t>1 смена</t>
  </si>
  <si>
    <t xml:space="preserve">Содержание катера с карбюраторным двигателем мощностью до 50 л.с. </t>
  </si>
  <si>
    <t>т.70, §21</t>
  </si>
  <si>
    <t>Содержание лодки весельной</t>
  </si>
  <si>
    <t>т.70, §26</t>
  </si>
  <si>
    <t>Содержание снегохода типа "Буран" мощностью до 60 л.с.</t>
  </si>
  <si>
    <t>СБЦ 1982 г.
т.409, §34</t>
  </si>
  <si>
    <t>Содержание базы партии</t>
  </si>
  <si>
    <t>Содержание передвижной радиостанции партии</t>
  </si>
  <si>
    <t>т.71, §12</t>
  </si>
  <si>
    <t xml:space="preserve">Прорубка визирки шириной до 0,7 м и </t>
  </si>
  <si>
    <t>1 км 
визирки</t>
  </si>
  <si>
    <t>II категории леса</t>
  </si>
  <si>
    <t>Итого вспомогательных работ</t>
  </si>
  <si>
    <t>Прочие работы</t>
  </si>
  <si>
    <t>Надбавка за выполнение работ в высокогорной местности</t>
  </si>
  <si>
    <t>не требуется</t>
  </si>
  <si>
    <t>Надбавка за выполнение работ на территориях со специальным режимом</t>
  </si>
  <si>
    <t>Надбавка за выполнение работ в неблагоприятный период года</t>
  </si>
  <si>
    <t>Расходы по внутреннему транспорту</t>
  </si>
  <si>
    <t>т. 4  §3</t>
  </si>
  <si>
    <t>Расходы по внешнему транспорту</t>
  </si>
  <si>
    <t>т. 5</t>
  </si>
  <si>
    <t>Организация и ликвидация работ</t>
  </si>
  <si>
    <t xml:space="preserve">ОУ п.13  прим.1 </t>
  </si>
  <si>
    <t>Итого прочих работ</t>
  </si>
  <si>
    <t>Полевых работ 
с районным коэффициентом</t>
  </si>
  <si>
    <t>т. 3</t>
  </si>
  <si>
    <t>ЛАБОРАТОРНЫЕ РАБОТЫ</t>
  </si>
  <si>
    <t>Плотность частиц глинистых грунтов</t>
  </si>
  <si>
    <t>т.62, §6</t>
  </si>
  <si>
    <t>1 образец</t>
  </si>
  <si>
    <t>Грансостав глинистых грунтов</t>
  </si>
  <si>
    <t>т.62, §21</t>
  </si>
  <si>
    <t>Плотность частиц песчаного грунта</t>
  </si>
  <si>
    <t>т.64, §3</t>
  </si>
  <si>
    <t>Грансостав песчаных грунтов</t>
  </si>
  <si>
    <t>т.64, §8</t>
  </si>
  <si>
    <t>Плотность образца правильной формы (льда)</t>
  </si>
  <si>
    <t>т.67, §3</t>
  </si>
  <si>
    <t>Определение органических веществ</t>
  </si>
  <si>
    <t>т.70, §11</t>
  </si>
  <si>
    <t>Гигроскопическая влажность</t>
  </si>
  <si>
    <t>т.70, §12</t>
  </si>
  <si>
    <t>Определение взвешенных веществ</t>
  </si>
  <si>
    <t>т.72, §90</t>
  </si>
  <si>
    <t>Сокращенный химанализ воды</t>
  </si>
  <si>
    <t>т.73, §3</t>
  </si>
  <si>
    <t>Итого лабораторных работ</t>
  </si>
  <si>
    <t>Лабораторных работ 
с районным коэффициентом</t>
  </si>
  <si>
    <t>т. 3, §5</t>
  </si>
  <si>
    <t>КАМЕРАЛЬНЫЕ РАБОТЫ</t>
  </si>
  <si>
    <t xml:space="preserve"> Рекогносцировочное обследование реки (прим)</t>
  </si>
  <si>
    <t>т.47,§1</t>
  </si>
  <si>
    <t>Систематизация материалов гидрологических наблюдений</t>
  </si>
  <si>
    <t>т.50, §1</t>
  </si>
  <si>
    <t>1 годопункт
по 1 показ.</t>
  </si>
  <si>
    <t>Составление таблицы гидрологической изученности</t>
  </si>
  <si>
    <t>т.51, §1</t>
  </si>
  <si>
    <t>1 таблица</t>
  </si>
  <si>
    <t>т.51, §3</t>
  </si>
  <si>
    <t>1 схема</t>
  </si>
  <si>
    <t>Составление вспомогательной таблицы характеристик гидрологического режима</t>
  </si>
  <si>
    <t>т.52, §1</t>
  </si>
  <si>
    <t>Определение времени добегания</t>
  </si>
  <si>
    <t>т.55, §8</t>
  </si>
  <si>
    <t>1 расчет</t>
  </si>
  <si>
    <t>Определение площади водосбора</t>
  </si>
  <si>
    <t>т.55, §9</t>
  </si>
  <si>
    <t>1 дм кв</t>
  </si>
  <si>
    <t>Определение средней высоты водосбора</t>
  </si>
  <si>
    <t>т.55, §10</t>
  </si>
  <si>
    <t>1 водосбор</t>
  </si>
  <si>
    <t>Определение уклона водосбора</t>
  </si>
  <si>
    <t>т.55, §11</t>
  </si>
  <si>
    <t>Для рек с F &lt; 200 км. кв.</t>
  </si>
  <si>
    <t>Определение уклона водотока</t>
  </si>
  <si>
    <t>1 водоток</t>
  </si>
  <si>
    <t>Выбор аналога по данным о годовом, сезонном и экстремальном стоке при весьма сходных условиях формирования стока</t>
  </si>
  <si>
    <t>т.56, §15</t>
  </si>
  <si>
    <t>Выбор аналога при отсутствии наблюдений</t>
  </si>
  <si>
    <t>Вычисление параметров распределения отдельных характеристик стока и величин различной обеспеченности с построением кривой обеспеченности при числе лет до 50</t>
  </si>
  <si>
    <t>т.56, §12</t>
  </si>
  <si>
    <t xml:space="preserve">Определение максимального расхода воды по формуле предельной интенсивности по готовым гидрографическим характеристикам </t>
  </si>
  <si>
    <t>Дождевой для малых рек с F &lt; 200 км. кв.</t>
  </si>
  <si>
    <t xml:space="preserve">Определение максимальных расходов весеннего половодья и дождевых паводков по эмпирическим редукционным формулам </t>
  </si>
  <si>
    <t xml:space="preserve">Весенний и дождевой для крупных рек </t>
  </si>
  <si>
    <t xml:space="preserve">Определение минимальных расходов воды летне-осенней и зимней межени </t>
  </si>
  <si>
    <t>2 расчета на 1 водоток</t>
  </si>
  <si>
    <t>Определение среднемеженного расхода воды при отсутствии данных наблюдений</t>
  </si>
  <si>
    <t>Определение среднегодового расхода воды при отсутствии данных наблюдений</t>
  </si>
  <si>
    <t>Построение кривой расходов  гидравлическим методом в морфостворе</t>
  </si>
  <si>
    <t>т.55, §1</t>
  </si>
  <si>
    <t>1 график</t>
  </si>
  <si>
    <t>Графическая экстраполяция кривой расходов для русла с поймой</t>
  </si>
  <si>
    <t>т.54, §12</t>
  </si>
  <si>
    <t>Гидравлическая экстраполяция кривой расходов для русла с поймой до расчетного уровня</t>
  </si>
  <si>
    <t>т.54, §13</t>
  </si>
  <si>
    <t xml:space="preserve">Перенос кривой расхода из морфоствора в створ перехода </t>
  </si>
  <si>
    <t>т.54, §14</t>
  </si>
  <si>
    <t>Вычисление процентного распределения стока по месяцам и сезонам</t>
  </si>
  <si>
    <t>т.56, §24</t>
  </si>
  <si>
    <t>1 годоствор</t>
  </si>
  <si>
    <t>Построение графика связи одного гидрологического элемента с другим</t>
  </si>
  <si>
    <t>т.56, §25</t>
  </si>
  <si>
    <t>Построение расчетного гидрографа высокого стока</t>
  </si>
  <si>
    <t>т.56, §35</t>
  </si>
  <si>
    <t>1 гидрограф</t>
  </si>
  <si>
    <t>Подсчет нормы твердого стока при отсутствии данных наблюдений</t>
  </si>
  <si>
    <t>т.57, §7</t>
  </si>
  <si>
    <t>Расчет элементов волн на открытых акваториях</t>
  </si>
  <si>
    <t>т.58, §1</t>
  </si>
  <si>
    <t>Камеральная обработка лабораторных данных</t>
  </si>
  <si>
    <t>СБЦ 1999 г.
т.86, §2</t>
  </si>
  <si>
    <t>Определение плановых деформаций русла 
с К=0,8 - на неполный объем работ</t>
  </si>
  <si>
    <t>т.57, §9</t>
  </si>
  <si>
    <t>1 участок</t>
  </si>
  <si>
    <t>Определение вертикальных деформаций русла с К=0,8 - на неполный объем работ</t>
  </si>
  <si>
    <t>т.57, §13</t>
  </si>
  <si>
    <t>Построение профиля предельного размыва русла с нанесением минимальной отметки предельного размыва русла</t>
  </si>
  <si>
    <t>т.39, §2, 
ОУ Часть 1, п.4</t>
  </si>
  <si>
    <t>1 дм профиля</t>
  </si>
  <si>
    <t>Составление и вычерчивание морфометрических профилей</t>
  </si>
  <si>
    <t>т.39, §3, 
ОУ Часть 1, п.4</t>
  </si>
  <si>
    <t>Составление продольного профиля реки по тальвегу</t>
  </si>
  <si>
    <t>Построение эпюр скоростей потока в гидростворах</t>
  </si>
  <si>
    <t>Построение на профилях расчетных горизонтов воды (уровни: ср.меж., 
1 и 10 % обеспеченности)</t>
  </si>
  <si>
    <t xml:space="preserve">Составление программы производства гидрологических работ </t>
  </si>
  <si>
    <t>1 программа</t>
  </si>
  <si>
    <t>Составление технического отчета по изученной территории</t>
  </si>
  <si>
    <t>1 отчет</t>
  </si>
  <si>
    <t>Характеристика твердого стока реки</t>
  </si>
  <si>
    <t>т.63, §1</t>
  </si>
  <si>
    <t>1 записка</t>
  </si>
  <si>
    <t>Характеристика бытового ледового режима реки с К=0,5 - на неполный объем работ</t>
  </si>
  <si>
    <t>т.66, §2</t>
  </si>
  <si>
    <t>Подбор метеостанций</t>
  </si>
  <si>
    <t>т.67, §1</t>
  </si>
  <si>
    <t>1 годостанция</t>
  </si>
  <si>
    <t>Давление воздуха (среднемесячное)
36 величин по 1 станции</t>
  </si>
  <si>
    <t>т.67, §2</t>
  </si>
  <si>
    <t>Температура воздуха (среднемесячная)
36 величин по 1 станции</t>
  </si>
  <si>
    <t>Влажность воздуха (среднемесячная)
36 величин по 1 станции</t>
  </si>
  <si>
    <t>т.67, §6</t>
  </si>
  <si>
    <t>Ветер (месячные данные)
13 величин по 1 станции</t>
  </si>
  <si>
    <t>т.67, §9</t>
  </si>
  <si>
    <t>Осадки (месячные данные)
13 величин по 1 станции</t>
  </si>
  <si>
    <t>т.67, §12</t>
  </si>
  <si>
    <t>Снежный покров (декадные данные)
36 величин по 1 станции</t>
  </si>
  <si>
    <t>т.67, §14</t>
  </si>
  <si>
    <t>Облачность (среднемесячная)
2 величины по 1 станции</t>
  </si>
  <si>
    <t>т.67, §15</t>
  </si>
  <si>
    <t>Атмосферные явления 
6 величин по 1 станции</t>
  </si>
  <si>
    <t>т.67, §17</t>
  </si>
  <si>
    <t>Температура почвы (среднемесячные данные) 12 величин по 1 станции</t>
  </si>
  <si>
    <t>т.67, §18</t>
  </si>
  <si>
    <t>Расчет и построение розы ветров</t>
  </si>
  <si>
    <t>т.68, §11</t>
  </si>
  <si>
    <t>Составление климатической характеристики</t>
  </si>
  <si>
    <t>Составление программы метеорологических работ</t>
  </si>
  <si>
    <t>т.69, §1 
(прим.4)</t>
  </si>
  <si>
    <t>Включение в климатическую характеристику дополнительных характеристик: 
наибольшая величина суммарной солнечной радиации</t>
  </si>
  <si>
    <t>т.69, §1 
(прим.1)</t>
  </si>
  <si>
    <t>1 характер.</t>
  </si>
  <si>
    <t>Включение в климатическую характеристику дополнительных характеристик: 
месячные и годовая суммы суммарной солнечной радиации</t>
  </si>
  <si>
    <t>Включение в климатическую характеристику дополнительных характеристик: 
суммарная солнечная радиация (прямая и рассеянная)</t>
  </si>
  <si>
    <t>Включение в климатическую характеристику дополнительных характеристик: 
число дней с относительной влажностью воздуха не менее 80 %</t>
  </si>
  <si>
    <t>Включение в климатическую характеристику дополнительных характеристик: 
число дней с относительной влажностью воздуха не более 30 %</t>
  </si>
  <si>
    <t>Включение в климатическую характеристику дополнительных характеристик: 
число дней с осадками разной величины</t>
  </si>
  <si>
    <t>Включение в климатическую характеристику дополнительных характеристик: 
расчетные обеспеченные значения годового количества осадков</t>
  </si>
  <si>
    <t>Включение в климатическую характеристику дополнительных характеристик: 
внутригодовое распределение атмосферных осадков в годы различной обеспеченности</t>
  </si>
  <si>
    <t>Расчет обеспеченности, повторяемости и продолжительности ветра по градациям скорости и направлений</t>
  </si>
  <si>
    <t>т.68, §12</t>
  </si>
  <si>
    <t>Составление аэроклиматической характеристики</t>
  </si>
  <si>
    <t>т.69, §1</t>
  </si>
  <si>
    <t>Составление программы аэрологических работ</t>
  </si>
  <si>
    <t>Итого камеральных работ</t>
  </si>
  <si>
    <t>Камеральных работ 
с районным коэффициентом</t>
  </si>
  <si>
    <t>Итого по разделам</t>
  </si>
  <si>
    <t>Итого изысканий 
с коэффициентом индексации</t>
  </si>
  <si>
    <t>Письмо Минстроя России от 25.10.2021 N 46012-ИФ/09</t>
  </si>
  <si>
    <t>Непредвиденные расходы</t>
  </si>
  <si>
    <t>ОУ п.17</t>
  </si>
  <si>
    <t>Расходы в текущих ценах</t>
  </si>
  <si>
    <t>Приобретение гидрологической информации и климатических характеристик</t>
  </si>
  <si>
    <t>затраты уточняются по фактическим расходам</t>
  </si>
  <si>
    <t xml:space="preserve">м.ст. </t>
  </si>
  <si>
    <t>Аренда спецтранспорта</t>
  </si>
  <si>
    <t>Всего по смете</t>
  </si>
  <si>
    <t>НДС 20%</t>
  </si>
  <si>
    <t>Итого по смете с НДС</t>
  </si>
  <si>
    <t>Составил</t>
  </si>
  <si>
    <t>Проверил</t>
  </si>
  <si>
    <t xml:space="preserve">«Строительство дизайн-центра автоэлектроники и компонентов  интеллектуальных транспортных систем, в том числе лабораторно-испытательной базы», Федеральное государственное унитарное предприятие «Центральный ордена Трудового Красного Знамени научно-исследовательский автомобильный и ФГБУ «Больница с поликлиникой» Управления делами Президента РФ», расположенного по адресу: г. Москва, Романов пер., д. 2/6, стр. 2 
</t>
  </si>
  <si>
    <t>СМЕТА № 4</t>
  </si>
  <si>
    <t>На инженерно-гидрометеорологические изыскания</t>
  </si>
  <si>
    <t>АО "МСУ-1"</t>
  </si>
  <si>
    <t>ООО "Промтерра"</t>
  </si>
  <si>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</sst>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04"/>
      <scheme val="minor"/>
    </font>
    <font>
      <sz val="11"/>
      <color theme="1"/>
      <name val="Calibri"/>
      <family val="2"/>
      <charset val="204"/>
      <scheme val="minor"/>
    </font>
    <font>
      <sz val="11.5"/>
      <color theme="1"/>
      <name val="Arial"/>
      <family val="2"/>
      <charset val="204"/>
    </font>
    <font>
      <b/>
      <sz val="11.5"/>
      <color theme="1"/>
      <name val="Arial"/>
      <family val="2"/>
      <charset val="204"/>
    </font>
    <font>
      <sz val="10"/>
      <name val="Arial Cyr"/>
      <charset val="204"/>
    </font>
    <font>
      <sz val="12"/>
      <color theme="1"/>
      <name val="Arial Narrow"/>
      <family val="2"/>
      <charset val="204"/>
    </font>
    <font>
      <sz val="11"/>
      <name val="Arial Narrow"/>
      <family val="2"/>
      <charset val="204"/>
    </font>
    <font>
      <b/>
      <sz val="12"/>
      <color theme="1"/>
      <name val="Arial Narrow"/>
      <family val="2"/>
      <charset val="204"/>
    </font>
    <font>
      <sz val="10"/>
      <name val="Arial"/>
      <family val="2"/>
      <charset val="204"/>
    </font>
    <font>
      <sz val="10"/>
      <name val="Arial Narrow"/>
      <family val="2"/>
      <charset val="204"/>
    </font>
    <font>
      <sz val="11.5"/>
      <name val="Arial"/>
      <family val="2"/>
      <charset val="204"/>
    </font>
    <font>
      <sz val="11.5"/>
      <color indexed="8"/>
      <name val="Arial"/>
      <family val="2"/>
      <charset val="204"/>
    </font>
    <font>
      <vertAlign val="superscript"/>
      <sz val="11.5"/>
      <color indexed="8"/>
      <name val="Arial"/>
      <family val="2"/>
      <charset val="204"/>
    </font>
    <font>
      <sz val="11.5"/>
      <color rgb="FF000000"/>
      <name val="Arial"/>
      <family val="2"/>
      <charset val="204"/>
    </font>
    <font>
      <sz val="8"/>
      <name val="Arial Narrow"/>
      <family val="2"/>
      <charset val="204"/>
    </font>
    <font>
      <i/>
      <sz val="8"/>
      <name val="Arial Narrow"/>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right/>
      <top style="thin">
        <color indexed="64"/>
      </top>
      <bottom/>
      <diagonal/>
    </border>
  </borders>
  <cellStyleXfs count="8">
    <xf numFmtId="0" fontId="0" fillId="0" borderId="0"/>
    <xf numFmtId="0" fontId="1" fillId="0" borderId="0"/>
    <xf numFmtId="0" fontId="4" fillId="0" borderId="0"/>
    <xf numFmtId="0" fontId="8" fillId="0" borderId="0"/>
    <xf numFmtId="0" fontId="4" fillId="0" borderId="0"/>
    <xf numFmtId="0" fontId="4" fillId="0" borderId="0"/>
    <xf numFmtId="0" fontId="1" fillId="0" borderId="0"/>
    <xf numFmtId="0" fontId="4" fillId="0" borderId="0"/>
  </cellStyleXfs>
  <cellXfs count="145">
    <xf numFmtId="0" fontId="0" fillId="0" borderId="0" xfId="0"/>
    <xf numFmtId="0" fontId="2" fillId="0" borderId="0" xfId="1" applyFont="1" applyAlignment="1">
      <alignment horizontal="left" vertical="center"/>
    </xf>
    <xf numFmtId="0" fontId="2" fillId="0" borderId="0" xfId="1" applyFont="1"/>
    <xf numFmtId="0" fontId="6" fillId="0" borderId="0" xfId="2" applyFont="1" applyAlignment="1">
      <alignment vertical="center"/>
    </xf>
    <xf numFmtId="0" fontId="7" fillId="0" borderId="0" xfId="2" applyFont="1" applyBorder="1" applyAlignment="1">
      <alignment horizontal="center" vertical="center"/>
    </xf>
    <xf numFmtId="0" fontId="6" fillId="0" borderId="0" xfId="2" applyFont="1" applyBorder="1" applyAlignment="1">
      <alignment vertical="center"/>
    </xf>
    <xf numFmtId="0" fontId="9" fillId="0" borderId="0" xfId="3" applyNumberFormat="1" applyFont="1" applyBorder="1" applyAlignment="1">
      <alignment vertical="top" wrapText="1"/>
    </xf>
    <xf numFmtId="0" fontId="6" fillId="0" borderId="0" xfId="4" applyFont="1" applyAlignment="1">
      <alignment vertical="center" wrapText="1"/>
    </xf>
    <xf numFmtId="0" fontId="2" fillId="0" borderId="0" xfId="1" applyFont="1" applyAlignment="1">
      <alignment horizontal="center" vertical="center"/>
    </xf>
    <xf numFmtId="0" fontId="10" fillId="0" borderId="0" xfId="5" applyFont="1" applyAlignment="1">
      <alignment vertical="center"/>
    </xf>
    <xf numFmtId="0" fontId="10" fillId="0" borderId="0" xfId="5" applyFont="1" applyAlignment="1">
      <alignment horizontal="center" vertical="center"/>
    </xf>
    <xf numFmtId="0" fontId="10" fillId="0" borderId="0" xfId="5" applyFont="1" applyAlignment="1">
      <alignment horizontal="left" vertical="center"/>
    </xf>
    <xf numFmtId="0" fontId="3" fillId="0" borderId="0" xfId="1" applyFont="1" applyAlignment="1">
      <alignment horizontal="center" vertical="center" wrapText="1"/>
    </xf>
    <xf numFmtId="0" fontId="3" fillId="0" borderId="0" xfId="1" applyFont="1" applyFill="1" applyAlignment="1">
      <alignment horizontal="center" vertical="center" wrapText="1"/>
    </xf>
    <xf numFmtId="0" fontId="10" fillId="0" borderId="0" xfId="5" applyFont="1" applyFill="1" applyAlignment="1">
      <alignment vertical="center"/>
    </xf>
    <xf numFmtId="0" fontId="3" fillId="0" borderId="0" xfId="1" applyFont="1" applyAlignment="1">
      <alignment horizontal="left" vertical="center"/>
    </xf>
    <xf numFmtId="0" fontId="2" fillId="0" borderId="0" xfId="1" applyFont="1" applyBorder="1" applyAlignment="1">
      <alignment horizontal="center" vertical="center"/>
    </xf>
    <xf numFmtId="0" fontId="3" fillId="0" borderId="0" xfId="1" applyFont="1" applyAlignment="1">
      <alignment horizontal="center" vertical="center"/>
    </xf>
    <xf numFmtId="0" fontId="3" fillId="0" borderId="0" xfId="1" quotePrefix="1" applyFont="1" applyAlignment="1">
      <alignment horizontal="left" vertical="center"/>
    </xf>
    <xf numFmtId="0" fontId="2" fillId="0" borderId="0" xfId="1" applyNumberFormat="1" applyFont="1" applyAlignment="1">
      <alignment horizontal="center" vertical="center"/>
    </xf>
    <xf numFmtId="0" fontId="2" fillId="0" borderId="1" xfId="1" applyFont="1" applyBorder="1" applyAlignment="1">
      <alignment horizontal="left" vertical="center"/>
    </xf>
    <xf numFmtId="0" fontId="3" fillId="0" borderId="2" xfId="1" applyFont="1" applyBorder="1" applyAlignment="1">
      <alignment horizontal="center" vertical="center"/>
    </xf>
    <xf numFmtId="0" fontId="3" fillId="0" borderId="2" xfId="1" quotePrefix="1" applyFont="1" applyBorder="1" applyAlignment="1">
      <alignment horizontal="left" vertical="center"/>
    </xf>
    <xf numFmtId="0" fontId="2" fillId="0" borderId="2" xfId="1" applyFont="1" applyBorder="1" applyAlignment="1">
      <alignment horizontal="lef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left" vertical="center"/>
    </xf>
    <xf numFmtId="0" fontId="3" fillId="0" borderId="0" xfId="1" applyFont="1" applyBorder="1" applyAlignment="1">
      <alignment horizontal="center" vertical="center"/>
    </xf>
    <xf numFmtId="0" fontId="3" fillId="0" borderId="0" xfId="1" quotePrefix="1" applyFont="1" applyBorder="1" applyAlignment="1">
      <alignment horizontal="left" vertical="center"/>
    </xf>
    <xf numFmtId="0" fontId="2" fillId="0" borderId="0" xfId="1" applyFont="1" applyBorder="1" applyAlignment="1">
      <alignment horizontal="left" vertical="center"/>
    </xf>
    <xf numFmtId="0" fontId="2" fillId="0" borderId="5" xfId="1" applyFont="1" applyBorder="1" applyAlignment="1">
      <alignment horizontal="center" vertical="center"/>
    </xf>
    <xf numFmtId="0" fontId="2" fillId="0" borderId="14"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3" xfId="1" applyFont="1" applyFill="1" applyBorder="1" applyAlignment="1">
      <alignment horizontal="center" vertical="center" wrapText="1"/>
    </xf>
    <xf numFmtId="0" fontId="2" fillId="0" borderId="15" xfId="1" applyFont="1" applyBorder="1" applyAlignment="1">
      <alignment horizontal="center" vertical="center" wrapText="1"/>
    </xf>
    <xf numFmtId="0" fontId="2" fillId="0" borderId="16" xfId="1" applyFont="1" applyBorder="1" applyAlignment="1">
      <alignment vertical="center"/>
    </xf>
    <xf numFmtId="0" fontId="2" fillId="0" borderId="0" xfId="1" applyFont="1" applyAlignment="1">
      <alignment vertical="center"/>
    </xf>
    <xf numFmtId="0" fontId="2" fillId="0" borderId="19" xfId="1" applyFont="1" applyBorder="1" applyAlignment="1">
      <alignment horizontal="center" vertical="center" wrapText="1"/>
    </xf>
    <xf numFmtId="0" fontId="2" fillId="0" borderId="20" xfId="1" applyFont="1" applyBorder="1" applyAlignment="1">
      <alignment horizontal="left" vertical="center" wrapText="1"/>
    </xf>
    <xf numFmtId="0" fontId="2" fillId="0" borderId="20"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22" xfId="1" applyFont="1" applyBorder="1" applyAlignment="1">
      <alignment horizontal="center" vertical="center" wrapText="1"/>
    </xf>
    <xf numFmtId="0" fontId="2" fillId="0" borderId="20" xfId="1" applyFont="1" applyFill="1" applyBorder="1" applyAlignment="1">
      <alignment horizontal="center" vertical="center" wrapText="1"/>
    </xf>
    <xf numFmtId="3" fontId="2" fillId="0" borderId="23" xfId="1" applyNumberFormat="1" applyFont="1" applyBorder="1" applyAlignment="1">
      <alignment vertical="center"/>
    </xf>
    <xf numFmtId="0" fontId="2" fillId="0" borderId="0" xfId="1" applyFont="1" applyBorder="1" applyAlignment="1">
      <alignment horizontal="left" vertical="center" wrapText="1"/>
    </xf>
    <xf numFmtId="0" fontId="2" fillId="0" borderId="23" xfId="1" applyFont="1" applyBorder="1" applyAlignment="1">
      <alignment horizontal="center" vertical="center" wrapText="1"/>
    </xf>
    <xf numFmtId="2" fontId="2" fillId="0" borderId="20" xfId="1" applyNumberFormat="1" applyFont="1" applyFill="1" applyBorder="1" applyAlignment="1">
      <alignment horizontal="center" vertical="center" wrapText="1"/>
    </xf>
    <xf numFmtId="0" fontId="2" fillId="0" borderId="20" xfId="1" applyFont="1" applyBorder="1" applyAlignment="1">
      <alignment horizontal="center" vertical="center"/>
    </xf>
    <xf numFmtId="0" fontId="2" fillId="0" borderId="23" xfId="1" applyFont="1" applyBorder="1" applyAlignment="1">
      <alignment horizontal="center" vertical="center"/>
    </xf>
    <xf numFmtId="0" fontId="2" fillId="0" borderId="20" xfId="1" applyFont="1" applyFill="1" applyBorder="1" applyAlignment="1">
      <alignment horizontal="center" vertical="center"/>
    </xf>
    <xf numFmtId="0" fontId="2" fillId="0" borderId="22" xfId="1" applyFont="1" applyBorder="1" applyAlignment="1">
      <alignment horizontal="center" vertical="center"/>
    </xf>
    <xf numFmtId="0" fontId="2" fillId="0" borderId="24" xfId="1" applyFont="1" applyBorder="1" applyAlignment="1">
      <alignment horizontal="left" vertical="center"/>
    </xf>
    <xf numFmtId="0" fontId="2" fillId="0" borderId="25" xfId="1" applyFont="1" applyBorder="1" applyAlignment="1">
      <alignment horizontal="center" vertical="center" wrapText="1"/>
    </xf>
    <xf numFmtId="0" fontId="2" fillId="0" borderId="26" xfId="1" applyFont="1" applyBorder="1" applyAlignment="1">
      <alignment horizontal="left" vertical="center" wrapText="1"/>
    </xf>
    <xf numFmtId="0" fontId="2" fillId="0" borderId="27" xfId="1" applyFont="1" applyBorder="1" applyAlignment="1">
      <alignment horizontal="center" vertical="center"/>
    </xf>
    <xf numFmtId="0" fontId="2" fillId="0" borderId="26" xfId="1" applyFont="1" applyBorder="1" applyAlignment="1">
      <alignment horizontal="center" vertical="center" wrapText="1"/>
    </xf>
    <xf numFmtId="0" fontId="2" fillId="0" borderId="26" xfId="1" applyFont="1" applyBorder="1" applyAlignment="1">
      <alignment horizontal="center" vertical="center"/>
    </xf>
    <xf numFmtId="0" fontId="2" fillId="0" borderId="28" xfId="1" applyFont="1" applyBorder="1" applyAlignment="1">
      <alignment horizontal="center" vertical="center"/>
    </xf>
    <xf numFmtId="0" fontId="2" fillId="0" borderId="20" xfId="1" applyFont="1" applyFill="1" applyBorder="1" applyAlignment="1">
      <alignment horizontal="left" vertical="center" wrapText="1"/>
    </xf>
    <xf numFmtId="0" fontId="3" fillId="0" borderId="20" xfId="1" applyFont="1" applyBorder="1" applyAlignment="1">
      <alignment horizontal="left" vertical="center" wrapText="1"/>
    </xf>
    <xf numFmtId="0" fontId="3" fillId="0" borderId="20" xfId="1" applyFont="1" applyBorder="1" applyAlignment="1">
      <alignment horizontal="center" vertical="center"/>
    </xf>
    <xf numFmtId="0" fontId="3" fillId="0" borderId="20" xfId="1" applyFont="1" applyFill="1" applyBorder="1" applyAlignment="1">
      <alignment horizontal="center" vertical="center"/>
    </xf>
    <xf numFmtId="3" fontId="3" fillId="0" borderId="23" xfId="1" applyNumberFormat="1" applyFont="1" applyBorder="1" applyAlignment="1">
      <alignment vertical="center"/>
    </xf>
    <xf numFmtId="0" fontId="3" fillId="0" borderId="12" xfId="1" applyFont="1" applyBorder="1" applyAlignment="1">
      <alignment horizontal="left" vertical="center" wrapText="1"/>
    </xf>
    <xf numFmtId="0" fontId="2" fillId="0" borderId="12" xfId="1" applyFont="1" applyBorder="1" applyAlignment="1">
      <alignment horizontal="center" vertical="center"/>
    </xf>
    <xf numFmtId="0" fontId="2" fillId="0" borderId="12" xfId="1" applyFont="1" applyBorder="1" applyAlignment="1">
      <alignment horizontal="center" vertical="center" wrapText="1"/>
    </xf>
    <xf numFmtId="0" fontId="2" fillId="0" borderId="12" xfId="1" applyFont="1" applyFill="1" applyBorder="1" applyAlignment="1">
      <alignment horizontal="center" vertical="center"/>
    </xf>
    <xf numFmtId="3" fontId="3" fillId="0" borderId="29" xfId="1" applyNumberFormat="1" applyFont="1" applyBorder="1" applyAlignment="1">
      <alignment vertical="center"/>
    </xf>
    <xf numFmtId="0" fontId="2" fillId="0" borderId="21" xfId="1" applyFont="1" applyBorder="1" applyAlignment="1">
      <alignment horizontal="left" vertical="center" wrapText="1"/>
    </xf>
    <xf numFmtId="0" fontId="3" fillId="0" borderId="21" xfId="1" applyFont="1" applyBorder="1" applyAlignment="1">
      <alignment horizontal="center" vertical="center" wrapText="1"/>
    </xf>
    <xf numFmtId="0" fontId="3" fillId="0" borderId="20" xfId="1" applyFont="1" applyBorder="1" applyAlignment="1">
      <alignment horizontal="center" vertical="center" wrapText="1"/>
    </xf>
    <xf numFmtId="3" fontId="2" fillId="0" borderId="20" xfId="1" applyNumberFormat="1" applyFont="1" applyFill="1" applyBorder="1" applyAlignment="1">
      <alignment horizontal="center" vertical="center" wrapText="1"/>
    </xf>
    <xf numFmtId="3" fontId="3" fillId="0" borderId="23" xfId="1" applyNumberFormat="1" applyFont="1" applyBorder="1" applyAlignment="1">
      <alignment vertical="center" wrapText="1"/>
    </xf>
    <xf numFmtId="0" fontId="2" fillId="0" borderId="0" xfId="1" applyFont="1" applyFill="1" applyBorder="1" applyAlignment="1">
      <alignment horizontal="center" vertical="center"/>
    </xf>
    <xf numFmtId="3" fontId="2" fillId="0" borderId="20" xfId="1" applyNumberFormat="1" applyFont="1" applyFill="1" applyBorder="1" applyAlignment="1">
      <alignment horizontal="center" vertical="center"/>
    </xf>
    <xf numFmtId="3" fontId="2" fillId="0" borderId="0" xfId="1" applyNumberFormat="1" applyFont="1" applyAlignment="1">
      <alignment horizontal="left" vertical="center"/>
    </xf>
    <xf numFmtId="0" fontId="2" fillId="0" borderId="20" xfId="6" applyFont="1" applyBorder="1" applyAlignment="1">
      <alignment horizontal="left" vertical="center" wrapText="1"/>
    </xf>
    <xf numFmtId="0" fontId="2" fillId="0" borderId="0" xfId="6" applyFont="1" applyBorder="1" applyAlignment="1">
      <alignment horizontal="center" vertical="center"/>
    </xf>
    <xf numFmtId="0" fontId="2" fillId="0" borderId="20" xfId="6" applyFont="1" applyBorder="1" applyAlignment="1">
      <alignment horizontal="center" vertical="center" wrapText="1"/>
    </xf>
    <xf numFmtId="0" fontId="2" fillId="0" borderId="20" xfId="6" applyFont="1" applyBorder="1" applyAlignment="1">
      <alignment horizontal="center" vertical="center"/>
    </xf>
    <xf numFmtId="3" fontId="3" fillId="0" borderId="20" xfId="1" applyNumberFormat="1" applyFont="1" applyFill="1" applyBorder="1" applyAlignment="1">
      <alignment horizontal="center" vertical="center"/>
    </xf>
    <xf numFmtId="0" fontId="2" fillId="0" borderId="20" xfId="1" applyFont="1" applyBorder="1" applyAlignment="1">
      <alignment horizontal="left" vertical="center"/>
    </xf>
    <xf numFmtId="3" fontId="2" fillId="0" borderId="20" xfId="1" applyNumberFormat="1" applyFont="1" applyBorder="1" applyAlignment="1">
      <alignment horizontal="center" vertical="center"/>
    </xf>
    <xf numFmtId="3" fontId="2" fillId="0" borderId="23" xfId="1" applyNumberFormat="1" applyFont="1" applyBorder="1" applyAlignment="1">
      <alignment horizontal="right" vertical="center"/>
    </xf>
    <xf numFmtId="0" fontId="3" fillId="0" borderId="26" xfId="1" applyFont="1" applyBorder="1" applyAlignment="1">
      <alignment horizontal="left" vertical="center"/>
    </xf>
    <xf numFmtId="0" fontId="2" fillId="0" borderId="26" xfId="1" applyFont="1" applyFill="1" applyBorder="1" applyAlignment="1">
      <alignment horizontal="center" vertical="center"/>
    </xf>
    <xf numFmtId="3" fontId="3" fillId="0" borderId="28" xfId="1" applyNumberFormat="1" applyFont="1" applyBorder="1" applyAlignment="1">
      <alignment horizontal="right" vertical="center"/>
    </xf>
    <xf numFmtId="0" fontId="2" fillId="0" borderId="0" xfId="1" applyFont="1" applyFill="1"/>
    <xf numFmtId="3" fontId="2" fillId="0" borderId="0" xfId="1" applyNumberFormat="1" applyFont="1"/>
    <xf numFmtId="1" fontId="9" fillId="2" borderId="0" xfId="2" applyNumberFormat="1" applyFont="1" applyFill="1"/>
    <xf numFmtId="0" fontId="9" fillId="2" borderId="0" xfId="2" applyFont="1" applyFill="1"/>
    <xf numFmtId="0" fontId="9" fillId="2" borderId="0" xfId="2" applyFont="1" applyFill="1" applyAlignment="1">
      <alignment horizontal="center" vertical="center"/>
    </xf>
    <xf numFmtId="0" fontId="9" fillId="0" borderId="0" xfId="2" applyFont="1"/>
    <xf numFmtId="0" fontId="9" fillId="2" borderId="0" xfId="2" applyFont="1" applyFill="1" applyBorder="1"/>
    <xf numFmtId="0" fontId="9" fillId="2" borderId="30" xfId="2" applyFont="1" applyFill="1" applyBorder="1" applyAlignment="1">
      <alignment horizontal="center" vertical="center"/>
    </xf>
    <xf numFmtId="0" fontId="9" fillId="2" borderId="0" xfId="2" applyFont="1" applyFill="1" applyBorder="1" applyAlignment="1">
      <alignment horizontal="left" vertical="center"/>
    </xf>
    <xf numFmtId="1" fontId="14" fillId="2" borderId="0" xfId="2" applyNumberFormat="1" applyFont="1" applyFill="1"/>
    <xf numFmtId="0" fontId="14" fillId="2" borderId="0" xfId="2" applyFont="1" applyFill="1"/>
    <xf numFmtId="0" fontId="14" fillId="2" borderId="0" xfId="2" applyFont="1" applyFill="1" applyBorder="1" applyAlignment="1"/>
    <xf numFmtId="0" fontId="14" fillId="2" borderId="0" xfId="2" applyFont="1" applyFill="1" applyAlignment="1">
      <alignment horizontal="center" vertical="center"/>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17" xfId="1" applyFont="1" applyFill="1" applyBorder="1" applyAlignment="1">
      <alignment horizontal="center" vertical="center" wrapText="1"/>
    </xf>
    <xf numFmtId="0" fontId="3" fillId="0" borderId="18" xfId="1" applyFont="1" applyBorder="1" applyAlignment="1">
      <alignment horizontal="center" vertical="center" wrapText="1"/>
    </xf>
    <xf numFmtId="0" fontId="15" fillId="2" borderId="31" xfId="2" applyFont="1" applyFill="1" applyBorder="1" applyAlignment="1">
      <alignment horizontal="center"/>
    </xf>
    <xf numFmtId="1" fontId="9" fillId="2" borderId="0" xfId="7" applyNumberFormat="1" applyFont="1" applyFill="1" applyBorder="1" applyAlignment="1">
      <alignment horizontal="left" vertical="center" wrapText="1"/>
    </xf>
    <xf numFmtId="0" fontId="2" fillId="0" borderId="19"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0" xfId="1" applyFont="1" applyBorder="1" applyAlignment="1">
      <alignment horizontal="center" vertical="center"/>
    </xf>
    <xf numFmtId="0" fontId="13" fillId="0" borderId="20" xfId="1" applyFont="1" applyBorder="1" applyAlignment="1">
      <alignment horizontal="center" vertical="center" wrapText="1"/>
    </xf>
    <xf numFmtId="3" fontId="2" fillId="0" borderId="23" xfId="1" applyNumberFormat="1" applyFont="1" applyBorder="1" applyAlignment="1">
      <alignment vertical="center"/>
    </xf>
    <xf numFmtId="0" fontId="2" fillId="0" borderId="0" xfId="1" applyFont="1" applyAlignment="1">
      <alignment horizontal="left" vertical="center"/>
    </xf>
    <xf numFmtId="0" fontId="3" fillId="0" borderId="0" xfId="1" applyFont="1" applyAlignment="1">
      <alignment horizontal="center" vertical="center"/>
    </xf>
    <xf numFmtId="0" fontId="3" fillId="0" borderId="0" xfId="1" applyFont="1" applyFill="1" applyAlignment="1">
      <alignment horizontal="center" vertical="center"/>
    </xf>
    <xf numFmtId="0" fontId="2" fillId="0" borderId="0" xfId="1" applyFont="1" applyAlignment="1">
      <alignment horizontal="left" vertical="center" wrapText="1"/>
    </xf>
    <xf numFmtId="0" fontId="2" fillId="0" borderId="0" xfId="1" applyFont="1" applyBorder="1" applyAlignment="1">
      <alignment horizontal="center" vertical="center"/>
    </xf>
    <xf numFmtId="0" fontId="2" fillId="0" borderId="0" xfId="1" applyFont="1" applyFill="1" applyBorder="1" applyAlignment="1">
      <alignment horizontal="center" vertical="center"/>
    </xf>
    <xf numFmtId="0" fontId="2" fillId="0" borderId="0"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7"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8"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9" xfId="1" applyFont="1" applyBorder="1" applyAlignment="1">
      <alignment horizontal="center" vertical="center" wrapText="1"/>
    </xf>
    <xf numFmtId="0" fontId="2" fillId="0" borderId="8" xfId="1" applyFont="1" applyBorder="1" applyAlignment="1">
      <alignment horizontal="center" vertical="center"/>
    </xf>
    <xf numFmtId="0" fontId="2" fillId="0" borderId="8"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0" borderId="10"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7" xfId="1" applyFont="1" applyBorder="1"/>
    <xf numFmtId="0" fontId="2" fillId="0" borderId="18" xfId="1" applyFont="1" applyBorder="1"/>
    <xf numFmtId="0" fontId="2" fillId="0" borderId="17" xfId="1" applyFont="1" applyFill="1" applyBorder="1"/>
    <xf numFmtId="0" fontId="5" fillId="0" borderId="0" xfId="2" applyFont="1" applyBorder="1" applyAlignment="1">
      <alignment horizontal="center" vertical="center"/>
    </xf>
    <xf numFmtId="0" fontId="9" fillId="0" borderId="0" xfId="3" applyNumberFormat="1" applyFont="1" applyBorder="1" applyAlignment="1">
      <alignment horizontal="left" vertical="top" wrapText="1"/>
    </xf>
    <xf numFmtId="0" fontId="3" fillId="0" borderId="0" xfId="1" applyFont="1" applyAlignment="1">
      <alignment horizontal="center" vertical="center" wrapText="1"/>
    </xf>
    <xf numFmtId="0" fontId="3" fillId="0" borderId="0" xfId="1" applyFont="1" applyFill="1" applyAlignment="1">
      <alignment horizontal="center" vertical="center" wrapText="1"/>
    </xf>
    <xf numFmtId="0" fontId="2" fillId="3" borderId="19" xfId="1" applyFont="1" applyFill="1" applyBorder="1" applyAlignment="1">
      <alignment horizontal="center" vertical="center" wrapText="1"/>
    </xf>
    <xf numFmtId="0" fontId="2" fillId="3" borderId="20" xfId="1" applyFont="1" applyFill="1" applyBorder="1" applyAlignment="1">
      <alignment horizontal="left" vertical="center" wrapText="1"/>
    </xf>
    <xf numFmtId="0" fontId="2" fillId="3" borderId="20" xfId="1" applyFont="1" applyFill="1" applyBorder="1" applyAlignment="1">
      <alignment horizontal="center" vertical="center"/>
    </xf>
    <xf numFmtId="0" fontId="2" fillId="3" borderId="20" xfId="1" applyFont="1" applyFill="1" applyBorder="1" applyAlignment="1">
      <alignment horizontal="center" vertical="center" wrapText="1"/>
    </xf>
    <xf numFmtId="3" fontId="2" fillId="3" borderId="20" xfId="1" applyNumberFormat="1" applyFont="1" applyFill="1" applyBorder="1" applyAlignment="1">
      <alignment horizontal="center" vertical="center"/>
    </xf>
    <xf numFmtId="3" fontId="2" fillId="3" borderId="23" xfId="1" applyNumberFormat="1" applyFont="1" applyFill="1" applyBorder="1" applyAlignment="1">
      <alignment horizontal="right" vertical="center"/>
    </xf>
  </cellXfs>
  <cellStyles count="8">
    <cellStyle name="Обычный" xfId="0" builtinId="0"/>
    <cellStyle name="Обычный 13" xfId="1" xr:uid="{00000000-0005-0000-0000-000001000000}"/>
    <cellStyle name="Обычный 14 2" xfId="2" xr:uid="{00000000-0005-0000-0000-000002000000}"/>
    <cellStyle name="Обычный 2 2 2" xfId="3" xr:uid="{00000000-0005-0000-0000-000003000000}"/>
    <cellStyle name="Обычный 2 2 3 2" xfId="5" xr:uid="{00000000-0005-0000-0000-000004000000}"/>
    <cellStyle name="Обычный 22" xfId="6" xr:uid="{00000000-0005-0000-0000-000005000000}"/>
    <cellStyle name="Обычный_cооружение_newV3 2" xfId="4" xr:uid="{00000000-0005-0000-0000-000006000000}"/>
    <cellStyle name="Обычный_ras"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theme" Target="theme/theme1.xml"/><Relationship Id="rId3" Type="http://schemas.openxmlformats.org/officeDocument/2006/relationships/externalLink" Target="externalLinks/externalLink2.xml"/><Relationship Id="rId21" Type="http://schemas.openxmlformats.org/officeDocument/2006/relationships/calcChain" Target="calcChain.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eptun\Solutions\Drafts\CB-main\Sakhalin%20(065)\2006\SC-UP-065-021%20(&#1051;&#1042;&#1057;)\2\SC-UP-065-021%20(&#1051;&#1042;&#105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COMMERCE\CLIENTs\MPS-CSS\100\46334\Specif-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1055;&#1088;&#1086;&#1077;&#1082;&#1090;&#1099;\&#1051;&#1077;&#1085;&#1101;&#1085;&#1077;&#1088;&#1075;&#1086;\d_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SIvanen\&#1055;&#1088;&#1086;&#1077;&#1082;&#1090;&#1099;\RJR\&#1089;&#1077;&#1088;&#1074;&#1077;&#1088;&#1085;&#1072;&#11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TEMP\&#1057;&#1050;&#1058;&#1055;_&#1052;&#1040;&#1056;&#1048;&#1049;_&#1069;&#1051;_24778_new.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1052;&#1086;&#1080;%20&#1087;&#1088;&#1086;&#1077;&#1082;&#1090;&#1099;\&#1056;&#1072;&#1073;&#1086;&#1095;&#1080;&#1077;%20&#1076;&#1086;&#1082;&#1091;&#1084;&#1077;&#1085;&#1090;&#1099;\&#1057;&#1087;&#1077;&#1094;&#1080;&#1092;&#1080;&#1082;&#1072;&#1094;&#1080;&#1080;\d_112,%20&#1051;&#1077;&#1085;&#1101;&#1085;&#1077;&#1088;&#1075;&#1086;,%203%20&#1101;&#1090;&#1072;&#1078;%20(355,%20432,%2043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ffice\CurProjects\Working_objects\BalticZavod\&#1048;&#1042;&#1062;%20(62-01-001)\62-01-&#1057;&#1057;.001\Spec%20&#1048;&#1042;&#1062;(16.0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oforml\&#1079;&#1072;&#1103;&#1074;&#1082;&#1080;\&#1047;&#1072;&#1103;&#1074;&#1082;&#1072;%20&#1085;&#1072;%20&#1086;&#1088;&#1076;&#1077;&#1088;%20&#1074;%20&#1054;&#1040;&#1058;&#1048;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pserver\&#1044;&#1086;&#1082;&#1091;&#1084;&#1077;&#1085;&#1090;&#1099;\&#1059;&#1087;&#1088;&#1072;&#1074;&#1083;&#1077;&#1085;&#1080;&#1077;%203\&#1056;&#1056;_&#1041;&#1072;&#1089;&#1080;&#1085;\2.&#1048;&#1090;&#1086;&#1075;&#1086;&#1074;&#1099;&#1077;%20&#1076;&#1086;&#1082;&#1091;&#1084;&#1077;&#1085;&#1090;&#1099;\182501\&#1089;&#1087;%201817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eptun\solutions\Documents%20and%20Settings\Starikov\Local%20Settings\Temporary%20Internet%20Files\OLKA\Drafts\CB-main\Irkutsk%20(038)\2005\SC-UP-038-067%20&#1056;&#1072;&#1073;&#1080;&#1089;\1\SC-UP-038-06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Cryptosoft\&#1044;&#1086;&#1075;&#1086;&#1074;&#1086;&#1088;&#1099;\&#1056;&#1091;&#1087;&#1080;&#1103;_&#1089;&#1077;&#1088;&#1080;&#1103;\2011\&#1089;&#1086;&#1075;&#1083;&#1072;&#1089;&#1086;&#1074;&#1072;&#1085;&#1080;&#1077;\&#1056;&#1072;&#1089;&#1096;&#1080;&#1092;&#1088;&#1086;&#1074;&#1082;&#1072;1%20&#1090;&#1088;&#1091;&#1076;&#1086;&#1077;&#1084;&#1082;&#1086;&#1089;&#1090;&#108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COMMERCE\CLIENTs\MPS-CSS\100\46334\Specif-2004\Specif-200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oforml\&#1079;&#1072;&#1103;&#1074;&#1082;&#1080;\&#1047;&#1072;&#1103;&#1074;&#1082;&#1072;%20&#1085;&#1072;%20&#1087;&#1088;&#1086;&#1076;&#1083;&#1077;&#1085;&#1080;&#1077;%20&#1086;&#1088;&#1076;&#1077;&#1088;&#1072;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ryptosoft\&#1044;&#1086;&#1075;&#1086;&#1074;&#1086;&#1088;&#1099;\&#1056;&#1091;&#1087;&#1080;&#1103;_&#1089;&#1077;&#1088;&#1080;&#1103;\2011\&#1089;&#1086;&#1075;&#1083;&#1072;&#1089;&#1086;&#1074;&#1072;&#1085;&#1080;&#1077;\&#1056;&#1040;&#1057;&#1064;&#1048;&#1060;&#1056;&#1054;&#1042;&#1050;&#1040;%20&#1052;&#1040;&#1058;&#1045;&#1056;&#1048;&#1040;&#1051;&#1067;%20&#1056;&#1091;&#1087;&#1080;&#1103;%2011.12.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abramen\My%20Documents\My%20Documents\PROJECTS\Tashkent\Obj_2\buh_TV.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Cryptosoft\&#1044;&#1086;&#1075;&#1086;&#1074;&#1086;&#1088;&#1099;\&#1055;&#1086;&#1089;&#1090;&#1072;&#1074;&#1082;&#1080;\&#1042;&#1089;&#1077;%20&#1040;&#1055;&#1057;\&#1094;&#1077;&#1085;&#1072;%20&#1089;%20&#1042;&#1055;%205021\&#1094;&#1077;&#1085;&#1072;%20&#1040;&#1055;&#1057;%20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 расчет"/>
      <sheetName val="SpecUSD"/>
      <sheetName val="Календ план"/>
      <sheetName val="сср"/>
      <sheetName val="лок02-01"/>
      <sheetName val="лок02-02"/>
      <sheetName val="лок02-03"/>
      <sheetName val="кр"/>
    </sheetNames>
    <sheetDataSet>
      <sheetData sheetId="0"/>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стТок"/>
      <sheetName val="Распр.Сети"/>
      <sheetName val="Групповые сети"/>
      <sheetName val="Переподключение"/>
      <sheetName val="СКС"/>
      <sheetName val="Сеть сварочных трансформ."/>
      <sheetName val="База"/>
    </sheetNames>
    <sheetDataSet>
      <sheetData sheetId="0"/>
      <sheetData sheetId="1"/>
      <sheetData sheetId="2"/>
      <sheetData sheetId="3"/>
      <sheetData sheetId="4"/>
      <sheetData sheetId="5"/>
      <sheetData sheetId="6">
        <row r="5">
          <cell r="A5">
            <v>31916</v>
          </cell>
          <cell r="B5" t="str">
            <v>Хомут 262 мм</v>
          </cell>
          <cell r="C5" t="str">
            <v>шт.</v>
          </cell>
          <cell r="D5">
            <v>7.32</v>
          </cell>
        </row>
        <row r="6">
          <cell r="A6">
            <v>37404</v>
          </cell>
          <cell r="B6" t="str">
            <v>2м-Уст.Рейка EN 50 022</v>
          </cell>
          <cell r="C6" t="str">
            <v>шт.</v>
          </cell>
          <cell r="D6">
            <v>172.38672072</v>
          </cell>
        </row>
        <row r="7">
          <cell r="A7">
            <v>37666</v>
          </cell>
          <cell r="B7" t="str">
            <v>Наконечник СТАРФИКС, 2.5 мм</v>
          </cell>
          <cell r="C7" t="str">
            <v>шт.</v>
          </cell>
          <cell r="D7">
            <v>2.93</v>
          </cell>
        </row>
        <row r="8">
          <cell r="A8">
            <v>39060</v>
          </cell>
          <cell r="B8" t="str">
            <v>Клеммный блок Viking 1х2,5 кв.мм</v>
          </cell>
          <cell r="C8" t="str">
            <v>шт.</v>
          </cell>
          <cell r="D8">
            <v>27.45</v>
          </cell>
        </row>
        <row r="9">
          <cell r="A9">
            <v>39598</v>
          </cell>
          <cell r="B9" t="str">
            <v>Несмываемый  маркер</v>
          </cell>
          <cell r="C9" t="str">
            <v>шт.</v>
          </cell>
          <cell r="D9">
            <v>135.12</v>
          </cell>
        </row>
        <row r="10">
          <cell r="A10" t="str">
            <v>19Ж</v>
          </cell>
          <cell r="B10" t="str">
            <v>Термоусадочная трубка 19.0мм желт. 1м</v>
          </cell>
          <cell r="C10" t="str">
            <v>м</v>
          </cell>
          <cell r="D10">
            <v>46.9</v>
          </cell>
        </row>
        <row r="11">
          <cell r="A11" t="str">
            <v>19Ж/З</v>
          </cell>
          <cell r="B11" t="str">
            <v>Термоусадочная трубка 19.0мм ж/з 1м</v>
          </cell>
          <cell r="C11" t="str">
            <v>м</v>
          </cell>
          <cell r="D11">
            <v>52.61</v>
          </cell>
        </row>
        <row r="12">
          <cell r="A12" t="str">
            <v>19З</v>
          </cell>
          <cell r="B12" t="str">
            <v>Термоусадочная трубка 19.0мм зелен. 1м</v>
          </cell>
          <cell r="C12" t="str">
            <v>м</v>
          </cell>
          <cell r="D12">
            <v>46.9</v>
          </cell>
        </row>
        <row r="13">
          <cell r="A13" t="str">
            <v>19К</v>
          </cell>
          <cell r="B13" t="str">
            <v>Термоусадочная трубка 19.0мм красн. 1м</v>
          </cell>
          <cell r="C13" t="str">
            <v>м</v>
          </cell>
          <cell r="D13">
            <v>46.9</v>
          </cell>
        </row>
        <row r="14">
          <cell r="A14" t="str">
            <v>19С</v>
          </cell>
          <cell r="B14" t="str">
            <v>Термоусадочная трубка 19.0мм син. 1м</v>
          </cell>
          <cell r="C14" t="str">
            <v>м</v>
          </cell>
          <cell r="D14">
            <v>50.13</v>
          </cell>
        </row>
        <row r="15">
          <cell r="A15" t="str">
            <v>38204</v>
          </cell>
          <cell r="B15" t="str">
            <v>MALETTE ESSAIS CAB3 4 A 6</v>
          </cell>
          <cell r="C15" t="str">
            <v>шт.</v>
          </cell>
          <cell r="D15">
            <v>3903.3523217519992</v>
          </cell>
        </row>
        <row r="16">
          <cell r="A16" t="str">
            <v>38Ж</v>
          </cell>
          <cell r="B16" t="str">
            <v>Термоусадочная трубка 38мм желт. 1м</v>
          </cell>
          <cell r="C16" t="str">
            <v>м</v>
          </cell>
          <cell r="D16">
            <v>105.18</v>
          </cell>
        </row>
        <row r="17">
          <cell r="A17" t="str">
            <v>38Ж/З</v>
          </cell>
          <cell r="B17" t="str">
            <v>Термоусадочная трубка 38мм ж/з 1м</v>
          </cell>
          <cell r="C17" t="str">
            <v>м</v>
          </cell>
          <cell r="D17">
            <v>107.56</v>
          </cell>
        </row>
        <row r="18">
          <cell r="A18" t="str">
            <v>38З</v>
          </cell>
          <cell r="B18" t="str">
            <v>Термоусадочная трубка 38мм зелен. 1м</v>
          </cell>
          <cell r="C18" t="str">
            <v>м</v>
          </cell>
          <cell r="D18">
            <v>105.18</v>
          </cell>
        </row>
        <row r="19">
          <cell r="A19" t="str">
            <v>38К</v>
          </cell>
          <cell r="B19" t="str">
            <v>Термоусадочная трубка 38мм красн. 1м</v>
          </cell>
          <cell r="C19" t="str">
            <v>м</v>
          </cell>
          <cell r="D19">
            <v>105.18</v>
          </cell>
        </row>
        <row r="20">
          <cell r="A20" t="str">
            <v>38С</v>
          </cell>
          <cell r="B20" t="str">
            <v>Термоусадочная трубка 38мм синяя, 1м</v>
          </cell>
          <cell r="C20" t="str">
            <v>м</v>
          </cell>
          <cell r="D20">
            <v>105.18</v>
          </cell>
        </row>
        <row r="21">
          <cell r="A21" t="str">
            <v>39400</v>
          </cell>
          <cell r="B21" t="str">
            <v>Фиксатор клеммников на рейку EN 50 035</v>
          </cell>
          <cell r="C21" t="str">
            <v>шт.</v>
          </cell>
          <cell r="D21">
            <v>54.133135343999996</v>
          </cell>
        </row>
        <row r="22">
          <cell r="A22" t="str">
            <v>GD1009224</v>
          </cell>
          <cell r="B22" t="str">
            <v>Модернизир. SNMP/Web карта LP10-31</v>
          </cell>
          <cell r="C22" t="str">
            <v>шт.</v>
          </cell>
          <cell r="D22">
            <v>11599.5</v>
          </cell>
        </row>
        <row r="23">
          <cell r="A23" t="str">
            <v>GD11592</v>
          </cell>
          <cell r="B23" t="str">
            <v>Батар. автономия 4х7Ач в каб. 410мм 5лет</v>
          </cell>
          <cell r="C23" t="str">
            <v>шт.</v>
          </cell>
          <cell r="D23">
            <v>172292.67</v>
          </cell>
        </row>
        <row r="24">
          <cell r="A24" t="str">
            <v xml:space="preserve">GD11676 </v>
          </cell>
          <cell r="B24" t="str">
            <v>ИБП 150</v>
          </cell>
          <cell r="C24" t="str">
            <v>шт.</v>
          </cell>
          <cell r="D24">
            <v>1781286.56</v>
          </cell>
        </row>
        <row r="25">
          <cell r="A25" t="str">
            <v>GD11695</v>
          </cell>
          <cell r="B25" t="str">
            <v>Батар.автономия 160Ач в каб.1550мм</v>
          </cell>
          <cell r="C25" t="str">
            <v>шт.</v>
          </cell>
          <cell r="D25">
            <v>611675.37</v>
          </cell>
        </row>
        <row r="26">
          <cell r="A26" t="str">
            <v>GD11698</v>
          </cell>
          <cell r="B26" t="str">
            <v>Панель удал. контроля для ИБП SitePro 15</v>
          </cell>
          <cell r="C26" t="str">
            <v>шт.</v>
          </cell>
          <cell r="D26">
            <v>28591.75</v>
          </cell>
        </row>
        <row r="27">
          <cell r="A27" t="str">
            <v>GD11701</v>
          </cell>
          <cell r="B27" t="str">
            <v>SNMP карта для LanPro и SitePro 6 серии</v>
          </cell>
          <cell r="C27" t="str">
            <v>шт.</v>
          </cell>
          <cell r="D27">
            <v>13125.75</v>
          </cell>
        </row>
        <row r="28">
          <cell r="A28" t="str">
            <v>GD12214</v>
          </cell>
          <cell r="B28" t="str">
            <v>Панель удаленного мониторинга</v>
          </cell>
          <cell r="C28" t="str">
            <v>шт.</v>
          </cell>
          <cell r="D28">
            <v>23199</v>
          </cell>
        </row>
        <row r="29">
          <cell r="A29" t="str">
            <v>GD12426</v>
          </cell>
          <cell r="B29" t="str">
            <v>ИБП LanPro 10-31T</v>
          </cell>
          <cell r="C29" t="str">
            <v>шт.</v>
          </cell>
          <cell r="D29">
            <v>325549.31</v>
          </cell>
        </row>
        <row r="30">
          <cell r="A30" t="str">
            <v>GD12436</v>
          </cell>
          <cell r="B30" t="str">
            <v>Батар.автономия 25 мин. в каб. 410мм5лет</v>
          </cell>
          <cell r="C30" t="str">
            <v>шт.</v>
          </cell>
          <cell r="D30">
            <v>55166.27</v>
          </cell>
        </row>
        <row r="31">
          <cell r="A31" t="str">
            <v>GD15781</v>
          </cell>
          <cell r="B31" t="str">
            <v>ИБП LanPro 20-33</v>
          </cell>
          <cell r="C31" t="str">
            <v>шт.</v>
          </cell>
          <cell r="D31">
            <v>391534</v>
          </cell>
        </row>
        <row r="32">
          <cell r="A32" t="str">
            <v>H91465</v>
          </cell>
          <cell r="B32" t="str">
            <v>Наконечники Кольцо T4-6, 1шт.</v>
          </cell>
          <cell r="C32" t="str">
            <v>шт.</v>
          </cell>
          <cell r="D32">
            <v>8.5399999999999991</v>
          </cell>
        </row>
        <row r="33">
          <cell r="A33" t="str">
            <v>H91468</v>
          </cell>
          <cell r="B33" t="str">
            <v>Наконечники Кольцо T6-6</v>
          </cell>
          <cell r="C33" t="str">
            <v>шт.</v>
          </cell>
          <cell r="D33">
            <v>10.07</v>
          </cell>
        </row>
        <row r="34">
          <cell r="A34" t="str">
            <v>H91470</v>
          </cell>
          <cell r="B34" t="str">
            <v>Наконечники Кольцо T10-8, 1шт.</v>
          </cell>
          <cell r="C34" t="str">
            <v>шт.</v>
          </cell>
          <cell r="D34">
            <v>10.24</v>
          </cell>
        </row>
        <row r="35">
          <cell r="A35" t="str">
            <v>H91473</v>
          </cell>
          <cell r="B35" t="str">
            <v>Наконечники Кольцо T16-8, 1шт.</v>
          </cell>
          <cell r="C35" t="str">
            <v>шт.</v>
          </cell>
          <cell r="D35">
            <v>11.7</v>
          </cell>
        </row>
        <row r="36">
          <cell r="A36" t="str">
            <v>H91495</v>
          </cell>
          <cell r="B36" t="str">
            <v>Наконечники Кольцо T120-10, 1шт.</v>
          </cell>
          <cell r="C36" t="str">
            <v>шт.</v>
          </cell>
          <cell r="D36">
            <v>74.180000000000007</v>
          </cell>
        </row>
        <row r="37">
          <cell r="A37" t="str">
            <v>H91563</v>
          </cell>
          <cell r="B37" t="str">
            <v>Наконечники Кольцо T25-10, 1шт.</v>
          </cell>
          <cell r="C37" t="str">
            <v>шт.</v>
          </cell>
          <cell r="D37">
            <v>25.93</v>
          </cell>
        </row>
        <row r="38">
          <cell r="A38" t="str">
            <v>H91567</v>
          </cell>
          <cell r="B38" t="str">
            <v>Наконечники Кольцо T35-10, 1шт.</v>
          </cell>
          <cell r="C38" t="str">
            <v>шт.</v>
          </cell>
          <cell r="D38">
            <v>33.25</v>
          </cell>
        </row>
        <row r="39">
          <cell r="A39" t="str">
            <v>H91571</v>
          </cell>
          <cell r="B39" t="str">
            <v>Наконечники Кольцо T50-10, 1шт.</v>
          </cell>
          <cell r="C39" t="str">
            <v>шт.</v>
          </cell>
          <cell r="D39">
            <v>39.04</v>
          </cell>
        </row>
        <row r="40">
          <cell r="A40" t="str">
            <v>H91574</v>
          </cell>
          <cell r="B40" t="str">
            <v>Наконечники Кольцо T70-10</v>
          </cell>
          <cell r="C40" t="str">
            <v>шт.</v>
          </cell>
          <cell r="D40">
            <v>41.63</v>
          </cell>
        </row>
        <row r="41">
          <cell r="A41" t="str">
            <v>H91578</v>
          </cell>
          <cell r="B41" t="str">
            <v>Наконечники Кольцо T95-10, 1шт.</v>
          </cell>
          <cell r="C41" t="str">
            <v>шт.</v>
          </cell>
          <cell r="D41">
            <v>73.81</v>
          </cell>
        </row>
        <row r="42">
          <cell r="A42" t="str">
            <v>S55108</v>
          </cell>
          <cell r="B42" t="str">
            <v>KTS 8 шпилька оцинкованная 2m</v>
          </cell>
          <cell r="C42" t="str">
            <v>шт.</v>
          </cell>
          <cell r="D42">
            <v>81.739999999999995</v>
          </cell>
        </row>
        <row r="43">
          <cell r="A43" t="str">
            <v>Болт М8х80</v>
          </cell>
          <cell r="B43" t="str">
            <v>М8х80 болт оцинкованный, 1шт</v>
          </cell>
          <cell r="C43" t="str">
            <v>шт.</v>
          </cell>
          <cell r="D43">
            <v>7.76</v>
          </cell>
        </row>
        <row r="44">
          <cell r="A44" t="str">
            <v>ВБВнг-LS 1х120</v>
          </cell>
          <cell r="B44" t="str">
            <v>Кабель ВБВнг-LS 1х120, 1м</v>
          </cell>
          <cell r="C44" t="str">
            <v>м</v>
          </cell>
          <cell r="D44">
            <v>355.81</v>
          </cell>
        </row>
        <row r="45">
          <cell r="A45" t="str">
            <v>ВБВнг-LS 4х16</v>
          </cell>
          <cell r="B45" t="str">
            <v>Кабель ВБВнг-LS 4х16, 1м</v>
          </cell>
          <cell r="C45" t="str">
            <v>м</v>
          </cell>
          <cell r="D45">
            <v>189.97</v>
          </cell>
        </row>
        <row r="46">
          <cell r="A46" t="str">
            <v>ВБВнг-LS 4х25</v>
          </cell>
          <cell r="B46" t="str">
            <v>Кабель ВБВнг-LS 4х25, 1м</v>
          </cell>
          <cell r="C46" t="str">
            <v>м</v>
          </cell>
          <cell r="D46">
            <v>261.63</v>
          </cell>
        </row>
        <row r="47">
          <cell r="A47" t="str">
            <v>ВБВнг-LS 4х35</v>
          </cell>
          <cell r="B47" t="str">
            <v>Кабель ВБВнг-LS 4х35, 1м</v>
          </cell>
          <cell r="C47" t="str">
            <v>м</v>
          </cell>
          <cell r="D47">
            <v>325.06</v>
          </cell>
        </row>
        <row r="48">
          <cell r="A48" t="str">
            <v>ВБВнг-LS 4х50</v>
          </cell>
          <cell r="B48" t="str">
            <v>Кабель ВБВнг-LS 4х50, 1м</v>
          </cell>
          <cell r="C48" t="str">
            <v>м</v>
          </cell>
          <cell r="D48">
            <v>410.15</v>
          </cell>
        </row>
        <row r="49">
          <cell r="A49" t="str">
            <v>ВБВнг-LS 4х70</v>
          </cell>
          <cell r="B49" t="str">
            <v>Кабель ВБВнг-LS 4х70, 1м</v>
          </cell>
          <cell r="C49" t="str">
            <v>м</v>
          </cell>
          <cell r="D49">
            <v>604.87</v>
          </cell>
        </row>
        <row r="50">
          <cell r="A50" t="str">
            <v>ВБВнг-LS 4х95</v>
          </cell>
          <cell r="B50" t="str">
            <v>Кабель ВБВнг-LS 4х95, 1м</v>
          </cell>
          <cell r="C50" t="str">
            <v>м</v>
          </cell>
          <cell r="D50">
            <v>819.12</v>
          </cell>
        </row>
        <row r="51">
          <cell r="A51" t="str">
            <v>Гайка M8</v>
          </cell>
          <cell r="B51" t="str">
            <v>M8 гайка оцинкованная, 10шт.</v>
          </cell>
          <cell r="C51" t="str">
            <v>упак.</v>
          </cell>
          <cell r="D51">
            <v>8.75</v>
          </cell>
        </row>
        <row r="52">
          <cell r="A52" t="str">
            <v>ГРЩ1</v>
          </cell>
          <cell r="B52" t="str">
            <v>Щит ГРЩ 1</v>
          </cell>
          <cell r="C52" t="str">
            <v>шт.</v>
          </cell>
          <cell r="D52">
            <v>4371466.38</v>
          </cell>
        </row>
        <row r="53">
          <cell r="A53" t="str">
            <v>ГРЩ2</v>
          </cell>
          <cell r="B53" t="str">
            <v>Щит ГРЩ 2</v>
          </cell>
          <cell r="C53" t="str">
            <v>шт.</v>
          </cell>
          <cell r="D53">
            <v>3488517.99</v>
          </cell>
        </row>
        <row r="54">
          <cell r="A54" t="str">
            <v>ГРЩ3</v>
          </cell>
          <cell r="B54" t="str">
            <v>Главный распределительный щит3</v>
          </cell>
          <cell r="C54" t="str">
            <v>шт.</v>
          </cell>
          <cell r="D54">
            <v>1200107.6399999999</v>
          </cell>
        </row>
        <row r="55">
          <cell r="A55" t="str">
            <v>ПВХ 15х10 ж/з</v>
          </cell>
          <cell r="B55" t="str">
            <v>Изолента ПВХ 15х10 ж/з</v>
          </cell>
          <cell r="C55" t="str">
            <v>шт.</v>
          </cell>
          <cell r="D55">
            <v>20.13</v>
          </cell>
        </row>
        <row r="56">
          <cell r="A56" t="str">
            <v>ПВХ 15х10 желт</v>
          </cell>
          <cell r="B56" t="str">
            <v>Изолента ПВХ 15х10 желтая</v>
          </cell>
          <cell r="C56" t="str">
            <v>шт.</v>
          </cell>
          <cell r="D56">
            <v>20.13</v>
          </cell>
        </row>
        <row r="57">
          <cell r="A57" t="str">
            <v>ПВХ 15х10 зел</v>
          </cell>
          <cell r="B57" t="str">
            <v>Изолента ПВХ 15х10 зеленая</v>
          </cell>
          <cell r="C57" t="str">
            <v>шт.</v>
          </cell>
          <cell r="D57">
            <v>20.13</v>
          </cell>
        </row>
        <row r="58">
          <cell r="A58" t="str">
            <v>ПВХ 15х10 кр</v>
          </cell>
          <cell r="B58" t="str">
            <v>Изолента ПВХ 15х10 красная</v>
          </cell>
          <cell r="C58" t="str">
            <v>шт.</v>
          </cell>
          <cell r="D58">
            <v>20.13</v>
          </cell>
        </row>
        <row r="59">
          <cell r="A59" t="str">
            <v>ПВХ 15х10голуб</v>
          </cell>
          <cell r="B59" t="str">
            <v>Изолента ПВХ 15х10 голубая</v>
          </cell>
          <cell r="C59" t="str">
            <v>шт.</v>
          </cell>
          <cell r="D59">
            <v>20.13</v>
          </cell>
        </row>
        <row r="60">
          <cell r="A60" t="str">
            <v>РЩ1</v>
          </cell>
          <cell r="B60" t="str">
            <v>Распределительный щит1</v>
          </cell>
          <cell r="C60" t="str">
            <v>шт.</v>
          </cell>
          <cell r="D60">
            <v>53833.71</v>
          </cell>
        </row>
        <row r="61">
          <cell r="A61" t="str">
            <v>РЩ2</v>
          </cell>
          <cell r="B61" t="str">
            <v>Распределительный щит2</v>
          </cell>
          <cell r="C61" t="str">
            <v>шт.</v>
          </cell>
          <cell r="D61">
            <v>15177.32</v>
          </cell>
        </row>
        <row r="62">
          <cell r="A62" t="str">
            <v>РЩ3</v>
          </cell>
          <cell r="B62" t="str">
            <v>Распределительный щит3</v>
          </cell>
          <cell r="C62" t="str">
            <v>шт.</v>
          </cell>
          <cell r="D62">
            <v>31638.51</v>
          </cell>
        </row>
        <row r="63">
          <cell r="A63" t="str">
            <v>РЩК1</v>
          </cell>
          <cell r="B63" t="str">
            <v>Распределительный щит компьютерный 1</v>
          </cell>
          <cell r="C63" t="str">
            <v>шт.</v>
          </cell>
          <cell r="D63">
            <v>87389.19</v>
          </cell>
        </row>
        <row r="64">
          <cell r="A64" t="str">
            <v>РЩК10</v>
          </cell>
          <cell r="B64" t="str">
            <v>Распределительный щит компьютерный 10</v>
          </cell>
          <cell r="C64" t="str">
            <v>шт.</v>
          </cell>
          <cell r="D64">
            <v>89006.46</v>
          </cell>
        </row>
        <row r="65">
          <cell r="A65" t="str">
            <v>РЩК11</v>
          </cell>
          <cell r="B65" t="str">
            <v>Распределительный щит компьютерный 11</v>
          </cell>
          <cell r="C65" t="str">
            <v>шт.</v>
          </cell>
          <cell r="D65">
            <v>61512.13</v>
          </cell>
        </row>
        <row r="66">
          <cell r="A66" t="str">
            <v>РЩК12</v>
          </cell>
          <cell r="B66" t="str">
            <v>Распределительный щит компьютерный 12</v>
          </cell>
          <cell r="C66" t="str">
            <v>шт.</v>
          </cell>
          <cell r="D66">
            <v>61512.13</v>
          </cell>
        </row>
        <row r="67">
          <cell r="A67" t="str">
            <v>РЩК13</v>
          </cell>
          <cell r="B67" t="str">
            <v>Распределительный щит компьютерный 13</v>
          </cell>
          <cell r="C67" t="str">
            <v>шт.</v>
          </cell>
          <cell r="D67">
            <v>61512.13</v>
          </cell>
        </row>
        <row r="68">
          <cell r="A68" t="str">
            <v>РЩК14</v>
          </cell>
          <cell r="B68" t="str">
            <v>Распределительный щит компьютерный 14</v>
          </cell>
          <cell r="C68" t="str">
            <v>шт.</v>
          </cell>
          <cell r="D68">
            <v>89006.46</v>
          </cell>
        </row>
        <row r="69">
          <cell r="A69" t="str">
            <v>РЩК15</v>
          </cell>
          <cell r="B69" t="str">
            <v>Распределительный щит компьютерный 15</v>
          </cell>
          <cell r="C69" t="str">
            <v>шт.</v>
          </cell>
          <cell r="D69">
            <v>89006.46</v>
          </cell>
        </row>
        <row r="70">
          <cell r="A70" t="str">
            <v>РЩК2</v>
          </cell>
          <cell r="B70" t="str">
            <v>Распределительный щит компьютерный 2</v>
          </cell>
          <cell r="C70" t="str">
            <v>шт.</v>
          </cell>
          <cell r="D70">
            <v>89006.46</v>
          </cell>
        </row>
        <row r="71">
          <cell r="A71" t="str">
            <v>РЩК3</v>
          </cell>
          <cell r="B71" t="str">
            <v>Распределительный щит компьютерный 3</v>
          </cell>
          <cell r="C71" t="str">
            <v>шт.</v>
          </cell>
          <cell r="D71">
            <v>89006.46</v>
          </cell>
        </row>
        <row r="72">
          <cell r="A72" t="str">
            <v>РЩК4</v>
          </cell>
          <cell r="B72" t="str">
            <v>Распределительный щит компьютерный 4</v>
          </cell>
          <cell r="C72" t="str">
            <v>шт.</v>
          </cell>
          <cell r="D72">
            <v>89006.46</v>
          </cell>
        </row>
        <row r="73">
          <cell r="A73" t="str">
            <v>РЩК5</v>
          </cell>
          <cell r="B73" t="str">
            <v>Распределительный щит компьютерный 5</v>
          </cell>
          <cell r="C73" t="str">
            <v>шт.</v>
          </cell>
          <cell r="D73">
            <v>89006.46</v>
          </cell>
        </row>
        <row r="74">
          <cell r="A74" t="str">
            <v>РЩК6</v>
          </cell>
          <cell r="B74" t="str">
            <v>Распределительный щит компьютерный 6</v>
          </cell>
          <cell r="C74" t="str">
            <v>шт.</v>
          </cell>
          <cell r="D74">
            <v>89006.46</v>
          </cell>
        </row>
        <row r="75">
          <cell r="A75" t="str">
            <v>РЩК7</v>
          </cell>
          <cell r="B75" t="str">
            <v>Распределительный щит компьютерный 7</v>
          </cell>
          <cell r="C75" t="str">
            <v>шт.</v>
          </cell>
          <cell r="D75">
            <v>89006.46</v>
          </cell>
        </row>
        <row r="76">
          <cell r="A76" t="str">
            <v>РЩК8</v>
          </cell>
          <cell r="B76" t="str">
            <v>Распределительный щит компьютерный 8</v>
          </cell>
          <cell r="C76" t="str">
            <v>шт.</v>
          </cell>
          <cell r="D76">
            <v>89006.46</v>
          </cell>
        </row>
        <row r="77">
          <cell r="A77" t="str">
            <v>РЩК9</v>
          </cell>
          <cell r="B77" t="str">
            <v>Распределительный щит компьютерный 9</v>
          </cell>
          <cell r="C77" t="str">
            <v>шт.</v>
          </cell>
          <cell r="D77">
            <v>61512.13</v>
          </cell>
        </row>
        <row r="78">
          <cell r="A78" t="str">
            <v>РЩКБ</v>
          </cell>
          <cell r="B78" t="str">
            <v>Распределительный щит коммуникационный</v>
          </cell>
          <cell r="C78" t="str">
            <v>шт.</v>
          </cell>
          <cell r="D78">
            <v>93706.2</v>
          </cell>
        </row>
        <row r="79">
          <cell r="A79" t="str">
            <v>РЩС1</v>
          </cell>
          <cell r="B79" t="str">
            <v>Распределительный щит силовой 1</v>
          </cell>
          <cell r="C79" t="str">
            <v>шт.</v>
          </cell>
          <cell r="D79">
            <v>360273.81</v>
          </cell>
        </row>
        <row r="80">
          <cell r="A80" t="str">
            <v>РЩС10</v>
          </cell>
          <cell r="B80" t="str">
            <v>Распределительный щит силовой 10</v>
          </cell>
          <cell r="C80" t="str">
            <v>шт.</v>
          </cell>
          <cell r="D80">
            <v>71669.740000000005</v>
          </cell>
        </row>
        <row r="81">
          <cell r="A81" t="str">
            <v>РЩС11</v>
          </cell>
          <cell r="B81" t="str">
            <v>Распределительный щит силовой 11</v>
          </cell>
          <cell r="C81" t="str">
            <v>шт.</v>
          </cell>
          <cell r="D81">
            <v>233456.31</v>
          </cell>
        </row>
        <row r="82">
          <cell r="A82" t="str">
            <v>РЩС12</v>
          </cell>
          <cell r="B82" t="str">
            <v>Распределительный щит силовой 12</v>
          </cell>
          <cell r="C82" t="str">
            <v>шт.</v>
          </cell>
          <cell r="D82">
            <v>320600.93</v>
          </cell>
        </row>
        <row r="83">
          <cell r="A83" t="str">
            <v>РЩС13</v>
          </cell>
          <cell r="B83" t="str">
            <v>Распределительный щит силовой 13</v>
          </cell>
          <cell r="C83" t="str">
            <v>шт.</v>
          </cell>
          <cell r="D83">
            <v>53630.39</v>
          </cell>
        </row>
        <row r="84">
          <cell r="A84" t="str">
            <v>РЩС14</v>
          </cell>
          <cell r="B84" t="str">
            <v>Распределительный щит силовой 14</v>
          </cell>
          <cell r="C84" t="str">
            <v>шт.</v>
          </cell>
          <cell r="D84">
            <v>158944.97</v>
          </cell>
        </row>
        <row r="85">
          <cell r="A85" t="str">
            <v>РЩС15</v>
          </cell>
          <cell r="B85" t="str">
            <v>Распределительный щит силовой 15</v>
          </cell>
          <cell r="C85" t="str">
            <v>шт.</v>
          </cell>
          <cell r="D85">
            <v>183330.93</v>
          </cell>
        </row>
        <row r="86">
          <cell r="A86" t="str">
            <v>РЩС16</v>
          </cell>
          <cell r="B86" t="str">
            <v>Распределительный щит силовой 16</v>
          </cell>
          <cell r="C86" t="str">
            <v>шт.</v>
          </cell>
          <cell r="D86">
            <v>51883.25</v>
          </cell>
        </row>
        <row r="87">
          <cell r="A87" t="str">
            <v>РЩС1В</v>
          </cell>
          <cell r="B87" t="str">
            <v>Распределительный щит силовой 1В</v>
          </cell>
          <cell r="C87" t="str">
            <v>шт.</v>
          </cell>
          <cell r="D87">
            <v>629016.47</v>
          </cell>
        </row>
        <row r="88">
          <cell r="A88" t="str">
            <v>РЩС2</v>
          </cell>
          <cell r="B88" t="str">
            <v>Распределительный щит силовой 2</v>
          </cell>
          <cell r="C88" t="str">
            <v>шт.</v>
          </cell>
          <cell r="D88">
            <v>368549.6</v>
          </cell>
        </row>
        <row r="89">
          <cell r="A89" t="str">
            <v>РЩС21В</v>
          </cell>
          <cell r="B89" t="str">
            <v>Распределительный щит силовой 21В</v>
          </cell>
          <cell r="C89" t="str">
            <v>шт.</v>
          </cell>
          <cell r="D89">
            <v>53307.75</v>
          </cell>
        </row>
        <row r="90">
          <cell r="A90" t="str">
            <v>РЩС2В</v>
          </cell>
          <cell r="B90" t="str">
            <v>Распределительный щит силовой 2В</v>
          </cell>
          <cell r="C90" t="str">
            <v>шт.</v>
          </cell>
          <cell r="D90">
            <v>49254.400000000001</v>
          </cell>
        </row>
        <row r="91">
          <cell r="A91" t="str">
            <v>РЩС3</v>
          </cell>
          <cell r="B91" t="str">
            <v>Распределительный щит силовой 3</v>
          </cell>
          <cell r="C91" t="str">
            <v>шт.</v>
          </cell>
          <cell r="D91">
            <v>283219.09000000003</v>
          </cell>
        </row>
        <row r="92">
          <cell r="A92" t="str">
            <v>РЩС4</v>
          </cell>
          <cell r="B92" t="str">
            <v>Распределительный щит силовой 4</v>
          </cell>
          <cell r="C92" t="str">
            <v>шт.</v>
          </cell>
          <cell r="D92">
            <v>195870.23</v>
          </cell>
        </row>
        <row r="93">
          <cell r="A93" t="str">
            <v>РЩС5</v>
          </cell>
          <cell r="B93" t="str">
            <v>Распределительный щит силовой 5</v>
          </cell>
          <cell r="C93" t="str">
            <v>шт.</v>
          </cell>
          <cell r="D93">
            <v>215321.87</v>
          </cell>
        </row>
        <row r="94">
          <cell r="A94" t="str">
            <v>РЩС6</v>
          </cell>
          <cell r="B94" t="str">
            <v>Распределительный щит силовой 6</v>
          </cell>
          <cell r="C94" t="str">
            <v>шт.</v>
          </cell>
          <cell r="D94">
            <v>384383.38</v>
          </cell>
        </row>
        <row r="95">
          <cell r="A95" t="str">
            <v>РЩС7</v>
          </cell>
          <cell r="B95" t="str">
            <v>Распределительный щит силовой 7</v>
          </cell>
          <cell r="C95" t="str">
            <v>шт.</v>
          </cell>
          <cell r="D95">
            <v>323441.42</v>
          </cell>
        </row>
        <row r="96">
          <cell r="A96" t="str">
            <v>РЩС8</v>
          </cell>
          <cell r="B96" t="str">
            <v>Распределительный щит силовой 8</v>
          </cell>
          <cell r="C96" t="str">
            <v>шт.</v>
          </cell>
          <cell r="D96">
            <v>254338.74</v>
          </cell>
        </row>
        <row r="97">
          <cell r="A97" t="str">
            <v>РЩС91</v>
          </cell>
          <cell r="B97" t="str">
            <v>Распределительный щит силовой 91</v>
          </cell>
          <cell r="C97" t="str">
            <v>шт.</v>
          </cell>
          <cell r="D97">
            <v>451571.31</v>
          </cell>
        </row>
        <row r="98">
          <cell r="A98" t="str">
            <v>РЩС92</v>
          </cell>
          <cell r="B98" t="str">
            <v>Распределительный щит силовой 92</v>
          </cell>
          <cell r="C98" t="str">
            <v>шт.</v>
          </cell>
          <cell r="D98">
            <v>550148.93000000005</v>
          </cell>
        </row>
        <row r="99">
          <cell r="A99" t="str">
            <v>Шайба M8</v>
          </cell>
          <cell r="B99" t="str">
            <v>M8 шайба оцинкованная, 100шт</v>
          </cell>
          <cell r="C99" t="str">
            <v>упак.</v>
          </cell>
          <cell r="D99">
            <v>3.97</v>
          </cell>
        </row>
        <row r="100">
          <cell r="A100" t="str">
            <v>ЩУ01</v>
          </cell>
          <cell r="B100" t="str">
            <v>Щит управления 01</v>
          </cell>
          <cell r="C100" t="str">
            <v>шт.</v>
          </cell>
          <cell r="D100">
            <v>0</v>
          </cell>
        </row>
        <row r="101">
          <cell r="A101" t="str">
            <v>ЩУ02</v>
          </cell>
          <cell r="B101" t="str">
            <v>Щит управления 02</v>
          </cell>
          <cell r="C101" t="str">
            <v>шт.</v>
          </cell>
          <cell r="D101">
            <v>0</v>
          </cell>
        </row>
        <row r="102">
          <cell r="A102" t="str">
            <v>ЩУ03</v>
          </cell>
          <cell r="B102" t="str">
            <v>Щит управления 03</v>
          </cell>
          <cell r="C102" t="str">
            <v>шт.</v>
          </cell>
          <cell r="D102">
            <v>0</v>
          </cell>
        </row>
        <row r="103">
          <cell r="A103" t="str">
            <v>ЩУ04</v>
          </cell>
          <cell r="B103" t="str">
            <v>Щит управления 04</v>
          </cell>
          <cell r="C103" t="str">
            <v>шт.</v>
          </cell>
          <cell r="D103">
            <v>0</v>
          </cell>
        </row>
        <row r="104">
          <cell r="B104" t="str">
            <v>Маркировка кабелей</v>
          </cell>
          <cell r="C104" t="str">
            <v>компл.</v>
          </cell>
          <cell r="D104">
            <v>671</v>
          </cell>
        </row>
        <row r="105">
          <cell r="B105" t="str">
            <v>Сталь полосовая сечением 40х4 мм</v>
          </cell>
          <cell r="C105" t="str">
            <v>кг</v>
          </cell>
          <cell r="D105">
            <v>29.17</v>
          </cell>
        </row>
        <row r="107">
          <cell r="A107" t="str">
            <v>H39057</v>
          </cell>
          <cell r="B107" t="str">
            <v>Кабель силовой NYM-J, 3x2.5, 1 м</v>
          </cell>
          <cell r="C107" t="str">
            <v>м</v>
          </cell>
          <cell r="D107">
            <v>33.83</v>
          </cell>
        </row>
        <row r="108">
          <cell r="A108" t="str">
            <v>H39074</v>
          </cell>
          <cell r="B108" t="str">
            <v>Силовой ПВХ-кабель NYM-J 3x4, 1 м</v>
          </cell>
          <cell r="C108" t="str">
            <v>м</v>
          </cell>
          <cell r="D108">
            <v>49.76</v>
          </cell>
        </row>
        <row r="109">
          <cell r="A109" t="str">
            <v>H39078</v>
          </cell>
          <cell r="B109" t="str">
            <v>Силовой ПВХ-кабель NYM-J 3x6, 1 м</v>
          </cell>
          <cell r="C109" t="str">
            <v>м</v>
          </cell>
          <cell r="D109">
            <v>67.38</v>
          </cell>
        </row>
        <row r="110">
          <cell r="A110" t="str">
            <v>H29479</v>
          </cell>
          <cell r="B110" t="str">
            <v>ПВХ шланг. провод HO5VV-F 3x2.5 бел. 1м</v>
          </cell>
          <cell r="C110" t="str">
            <v>м</v>
          </cell>
          <cell r="D110">
            <v>30.99</v>
          </cell>
        </row>
        <row r="111">
          <cell r="A111">
            <v>74197</v>
          </cell>
          <cell r="B111" t="str">
            <v>Розетка дв нем ст защ</v>
          </cell>
          <cell r="C111" t="str">
            <v>шт.</v>
          </cell>
          <cell r="D111">
            <v>344.88</v>
          </cell>
        </row>
        <row r="112">
          <cell r="A112">
            <v>74185</v>
          </cell>
          <cell r="B112" t="str">
            <v>Розетка М45: фр.станд. 3х2К+3,прох.,шт.</v>
          </cell>
          <cell r="C112" t="str">
            <v>шт.</v>
          </cell>
          <cell r="D112">
            <v>899.03</v>
          </cell>
        </row>
        <row r="113">
          <cell r="A113">
            <v>74130</v>
          </cell>
          <cell r="B113" t="str">
            <v>Розетка М45: немец. станд. 2К+З M45</v>
          </cell>
          <cell r="C113" t="str">
            <v>шт.</v>
          </cell>
          <cell r="D113">
            <v>137.61000000000001</v>
          </cell>
        </row>
        <row r="114">
          <cell r="A114">
            <v>74114</v>
          </cell>
          <cell r="B114" t="str">
            <v>Розетка М45: фр.станд.2К+3 мех.блок. кр.</v>
          </cell>
          <cell r="C114" t="str">
            <v>шт.</v>
          </cell>
          <cell r="D114">
            <v>233.71</v>
          </cell>
        </row>
        <row r="115">
          <cell r="A115">
            <v>91790</v>
          </cell>
          <cell r="B115" t="str">
            <v>Адаптер с проз. крыш. Plexo 55 2М45</v>
          </cell>
          <cell r="C115" t="str">
            <v>шт.</v>
          </cell>
          <cell r="D115">
            <v>345.45</v>
          </cell>
        </row>
        <row r="116">
          <cell r="A116">
            <v>50299</v>
          </cell>
          <cell r="B116" t="str">
            <v>Вставка-ключ к розеткам с защ.контактами</v>
          </cell>
          <cell r="C116" t="str">
            <v>шт.</v>
          </cell>
          <cell r="D116">
            <v>56.3</v>
          </cell>
        </row>
        <row r="117">
          <cell r="A117">
            <v>30547</v>
          </cell>
          <cell r="B117" t="str">
            <v>Рамка 6M45 для канала 100х50</v>
          </cell>
          <cell r="C117" t="str">
            <v>шт.</v>
          </cell>
          <cell r="D117">
            <v>139.32</v>
          </cell>
        </row>
        <row r="118">
          <cell r="A118">
            <v>30397</v>
          </cell>
          <cell r="B118" t="str">
            <v>Рамка 4M45 в короб 100x50</v>
          </cell>
          <cell r="C118" t="str">
            <v>шт.</v>
          </cell>
          <cell r="D118">
            <v>87.29</v>
          </cell>
        </row>
        <row r="119">
          <cell r="A119">
            <v>91792</v>
          </cell>
          <cell r="B119" t="str">
            <v>Кор.Plexo 2поста с муфт.белая</v>
          </cell>
          <cell r="C119" t="str">
            <v>шт.</v>
          </cell>
          <cell r="D119">
            <v>438.14</v>
          </cell>
        </row>
        <row r="120">
          <cell r="A120">
            <v>91791</v>
          </cell>
          <cell r="B120" t="str">
            <v>Механизм крепления розетки Plexo 55 1М</v>
          </cell>
          <cell r="C120" t="str">
            <v>шт.</v>
          </cell>
          <cell r="D120">
            <v>101.22</v>
          </cell>
        </row>
        <row r="121">
          <cell r="A121">
            <v>30342</v>
          </cell>
          <cell r="B121" t="str">
            <v>Адаптер Plexo двойной</v>
          </cell>
          <cell r="C121" t="str">
            <v>шт.</v>
          </cell>
          <cell r="D121">
            <v>92.12</v>
          </cell>
        </row>
        <row r="122">
          <cell r="A122">
            <v>30017</v>
          </cell>
          <cell r="B122" t="str">
            <v>Короб 32х20 бел. 1м</v>
          </cell>
          <cell r="C122" t="str">
            <v>м.</v>
          </cell>
          <cell r="D122">
            <v>103.49</v>
          </cell>
        </row>
        <row r="123">
          <cell r="A123">
            <v>30713</v>
          </cell>
          <cell r="B123" t="str">
            <v>Основание д/роз. на колону L=2м</v>
          </cell>
          <cell r="C123" t="str">
            <v>м.</v>
          </cell>
          <cell r="D123">
            <v>129.65</v>
          </cell>
        </row>
        <row r="124">
          <cell r="A124" t="str">
            <v>Шуруп 4,5х50</v>
          </cell>
          <cell r="B124" t="str">
            <v>4,5x50 шуруп универсальный, 10шт.</v>
          </cell>
          <cell r="C124" t="str">
            <v>уп.</v>
          </cell>
          <cell r="D124">
            <v>10.8</v>
          </cell>
        </row>
        <row r="125">
          <cell r="A125" t="str">
            <v>Шуруп 5,0х70</v>
          </cell>
          <cell r="B125" t="str">
            <v>5,0x70 шуруп универсальный, 10шт.</v>
          </cell>
          <cell r="C125" t="str">
            <v>уп.</v>
          </cell>
          <cell r="D125">
            <v>12.79</v>
          </cell>
        </row>
        <row r="126">
          <cell r="A126">
            <v>31955</v>
          </cell>
          <cell r="B126" t="str">
            <v>Дюбель для хомута</v>
          </cell>
          <cell r="C126" t="str">
            <v>шт.</v>
          </cell>
          <cell r="D126">
            <v>5.97</v>
          </cell>
        </row>
        <row r="127">
          <cell r="A127" t="str">
            <v>РЗ-Ц-Х 38</v>
          </cell>
          <cell r="B127" t="str">
            <v>Металлорукав d 38, 1m</v>
          </cell>
          <cell r="C127" t="str">
            <v>м</v>
          </cell>
          <cell r="D127">
            <v>32.130000000000003</v>
          </cell>
        </row>
        <row r="128">
          <cell r="A128" t="str">
            <v>ВВГнг 4х95</v>
          </cell>
          <cell r="B128" t="str">
            <v>Кабель ВВГнг 4х95 1м</v>
          </cell>
          <cell r="C128" t="str">
            <v>м</v>
          </cell>
          <cell r="D128">
            <v>658.77</v>
          </cell>
        </row>
        <row r="129">
          <cell r="A129" t="str">
            <v>ВВГнг 1х70</v>
          </cell>
          <cell r="B129" t="str">
            <v>Кабель ВВГнг 1х70 1м</v>
          </cell>
          <cell r="C129" t="str">
            <v>м</v>
          </cell>
          <cell r="D129">
            <v>125.67</v>
          </cell>
        </row>
        <row r="130">
          <cell r="A130">
            <v>31919</v>
          </cell>
          <cell r="B130" t="str">
            <v>Каб. хомут черн. шир.9 длин.357 d26-92</v>
          </cell>
          <cell r="C130" t="str">
            <v>шт.</v>
          </cell>
          <cell r="D130">
            <v>9.67</v>
          </cell>
        </row>
        <row r="131">
          <cell r="A131">
            <v>30038</v>
          </cell>
          <cell r="B131" t="str">
            <v>Короб  (1 метр) 100x50</v>
          </cell>
          <cell r="C131" t="str">
            <v>м</v>
          </cell>
          <cell r="D131">
            <v>394.35</v>
          </cell>
        </row>
        <row r="132">
          <cell r="A132">
            <v>30866</v>
          </cell>
          <cell r="B132" t="str">
            <v>Перегородка раздел. 100x50</v>
          </cell>
          <cell r="C132" t="str">
            <v>м.</v>
          </cell>
          <cell r="D132">
            <v>99.51</v>
          </cell>
        </row>
        <row r="133">
          <cell r="A133">
            <v>30858</v>
          </cell>
          <cell r="B133" t="str">
            <v>Соединяющая скоба 100x50</v>
          </cell>
          <cell r="C133" t="str">
            <v>шт.</v>
          </cell>
          <cell r="D133">
            <v>99.51</v>
          </cell>
        </row>
        <row r="134">
          <cell r="A134">
            <v>30852</v>
          </cell>
          <cell r="B134" t="str">
            <v>Заглушка 100x50</v>
          </cell>
          <cell r="C134" t="str">
            <v>шт.</v>
          </cell>
          <cell r="D134">
            <v>59.99</v>
          </cell>
        </row>
        <row r="135">
          <cell r="A135">
            <v>30916</v>
          </cell>
          <cell r="B135" t="str">
            <v>Плоский угол перем.100x50</v>
          </cell>
          <cell r="C135" t="str">
            <v>шт.</v>
          </cell>
          <cell r="D135">
            <v>394.35</v>
          </cell>
        </row>
        <row r="136">
          <cell r="A136">
            <v>30919</v>
          </cell>
          <cell r="B136" t="str">
            <v>Внутренний угол перем. 100x50</v>
          </cell>
          <cell r="C136" t="str">
            <v>шт.</v>
          </cell>
          <cell r="D136">
            <v>259.3</v>
          </cell>
        </row>
        <row r="137">
          <cell r="A137">
            <v>30237</v>
          </cell>
          <cell r="B137" t="str">
            <v>Отвод для канала 100х50</v>
          </cell>
          <cell r="C137" t="str">
            <v>шт.</v>
          </cell>
          <cell r="D137">
            <v>477.66</v>
          </cell>
        </row>
        <row r="138">
          <cell r="A138">
            <v>30248</v>
          </cell>
          <cell r="B138" t="str">
            <v>Отвод с разделителем. 65х160</v>
          </cell>
          <cell r="C138" t="str">
            <v>шт.</v>
          </cell>
          <cell r="D138">
            <v>969.54</v>
          </cell>
        </row>
        <row r="139">
          <cell r="A139">
            <v>30742</v>
          </cell>
          <cell r="B139" t="str">
            <v>Миниколонна 4-х секционная 0.7 м</v>
          </cell>
          <cell r="C139" t="str">
            <v>шт.</v>
          </cell>
          <cell r="D139">
            <v>2153.7399999999998</v>
          </cell>
        </row>
        <row r="140">
          <cell r="A140">
            <v>718512</v>
          </cell>
          <cell r="B140" t="str">
            <v>Прижим кабеля с захватом А1-44</v>
          </cell>
          <cell r="C140" t="str">
            <v>шт.</v>
          </cell>
          <cell r="D140">
            <v>192.77</v>
          </cell>
        </row>
        <row r="141">
          <cell r="A141">
            <v>700206725</v>
          </cell>
          <cell r="B141" t="str">
            <v>Модуль MGS400, кат 6, белый</v>
          </cell>
          <cell r="C141" t="str">
            <v>шт.</v>
          </cell>
          <cell r="D141">
            <v>312.75</v>
          </cell>
        </row>
        <row r="142">
          <cell r="A142">
            <v>107347080</v>
          </cell>
          <cell r="B142" t="str">
            <v>Корпус розетки LEGRAND на 1 модуль</v>
          </cell>
          <cell r="C142" t="str">
            <v>шт.</v>
          </cell>
          <cell r="D142">
            <v>139.6</v>
          </cell>
        </row>
        <row r="143">
          <cell r="A143">
            <v>30381</v>
          </cell>
          <cell r="B143" t="str">
            <v>Рамка 2M45 в короб 100x50</v>
          </cell>
          <cell r="C143" t="str">
            <v>шт.</v>
          </cell>
          <cell r="D143">
            <v>52.6</v>
          </cell>
        </row>
        <row r="144">
          <cell r="A144">
            <v>10922</v>
          </cell>
          <cell r="B144" t="str">
            <v>Рамка Мозаик 2М на колонну</v>
          </cell>
          <cell r="C144" t="str">
            <v>шт.</v>
          </cell>
          <cell r="D144">
            <v>61.41</v>
          </cell>
        </row>
        <row r="145">
          <cell r="A145">
            <v>91730</v>
          </cell>
          <cell r="B145" t="str">
            <v>Адаптер Plexo 55 для Mosaic 45</v>
          </cell>
          <cell r="C145" t="str">
            <v>шт.</v>
          </cell>
          <cell r="D145">
            <v>311.05</v>
          </cell>
        </row>
        <row r="146">
          <cell r="A146">
            <v>91752</v>
          </cell>
          <cell r="B146" t="str">
            <v>Коробка Plexo 55S 1пост с сальн.</v>
          </cell>
          <cell r="C146" t="str">
            <v>шт.</v>
          </cell>
          <cell r="D146">
            <v>273.23</v>
          </cell>
        </row>
        <row r="147">
          <cell r="A147">
            <v>91699</v>
          </cell>
          <cell r="B147" t="str">
            <v>Сальник Plexo 55 16P, 7-14мм</v>
          </cell>
          <cell r="C147" t="str">
            <v>шт.</v>
          </cell>
          <cell r="D147">
            <v>66.25</v>
          </cell>
        </row>
        <row r="148">
          <cell r="A148">
            <v>700173750</v>
          </cell>
          <cell r="B148" t="str">
            <v>Патч Панель 1100 GS3-24</v>
          </cell>
          <cell r="C148" t="str">
            <v>шт.</v>
          </cell>
          <cell r="D148">
            <v>11319.14</v>
          </cell>
        </row>
        <row r="149">
          <cell r="A149">
            <v>700173735</v>
          </cell>
          <cell r="B149" t="str">
            <v>Панель Патчмакс 24GS3</v>
          </cell>
          <cell r="C149" t="str">
            <v>шт.</v>
          </cell>
          <cell r="D149">
            <v>12153.63</v>
          </cell>
        </row>
        <row r="150">
          <cell r="A150">
            <v>700173743</v>
          </cell>
          <cell r="B150" t="str">
            <v>Панель Патчмакс 48GS3</v>
          </cell>
          <cell r="C150" t="str">
            <v>шт.</v>
          </cell>
          <cell r="D150">
            <v>23944.46</v>
          </cell>
        </row>
        <row r="151">
          <cell r="A151">
            <v>7049035</v>
          </cell>
          <cell r="B151" t="str">
            <v>Монтажная пластина тип 110 19"</v>
          </cell>
          <cell r="C151" t="str">
            <v>шт.</v>
          </cell>
          <cell r="D151">
            <v>917.51</v>
          </cell>
        </row>
        <row r="152">
          <cell r="A152">
            <v>107059909</v>
          </cell>
          <cell r="B152" t="str">
            <v>Кросс-блок 110 100 пар</v>
          </cell>
          <cell r="C152" t="str">
            <v>шт.</v>
          </cell>
          <cell r="D152">
            <v>700</v>
          </cell>
        </row>
        <row r="153">
          <cell r="A153">
            <v>107831141</v>
          </cell>
          <cell r="B153" t="str">
            <v>Шнуров.стойка 110 пан.для 19"монтажа</v>
          </cell>
          <cell r="C153" t="str">
            <v>шт.</v>
          </cell>
          <cell r="D153">
            <v>181.4</v>
          </cell>
        </row>
        <row r="154">
          <cell r="A154">
            <v>107059891</v>
          </cell>
          <cell r="B154" t="str">
            <v>Кросс-блок 110 100 пар, ножки</v>
          </cell>
          <cell r="C154" t="str">
            <v>шт.</v>
          </cell>
          <cell r="D154">
            <v>635.17999999999995</v>
          </cell>
        </row>
        <row r="155">
          <cell r="A155">
            <v>107831133</v>
          </cell>
          <cell r="B155" t="str">
            <v>110A3 (на ножках)</v>
          </cell>
          <cell r="C155" t="str">
            <v>шт.</v>
          </cell>
          <cell r="D155">
            <v>329.81</v>
          </cell>
        </row>
        <row r="156">
          <cell r="A156">
            <v>103895504</v>
          </cell>
          <cell r="B156" t="str">
            <v>Прозр.пленка (6шт).</v>
          </cell>
          <cell r="C156" t="str">
            <v>уп.</v>
          </cell>
          <cell r="D156">
            <v>85.87</v>
          </cell>
        </row>
        <row r="157">
          <cell r="A157">
            <v>103801247</v>
          </cell>
          <cell r="B157" t="str">
            <v>4-х парн.соед.бл.(10шт)</v>
          </cell>
          <cell r="C157" t="str">
            <v>уп.</v>
          </cell>
          <cell r="D157">
            <v>279.49</v>
          </cell>
        </row>
        <row r="158">
          <cell r="A158">
            <v>103801254</v>
          </cell>
          <cell r="B158" t="str">
            <v>5-х парн.соед.бл.(10шт)</v>
          </cell>
          <cell r="C158" t="str">
            <v>уп.</v>
          </cell>
          <cell r="D158">
            <v>319.29000000000002</v>
          </cell>
        </row>
        <row r="159">
          <cell r="A159">
            <v>7112000</v>
          </cell>
          <cell r="B159" t="str">
            <v>Хомуты 80*40 для крепления кабеля-10 шт</v>
          </cell>
          <cell r="C159" t="str">
            <v>уп.</v>
          </cell>
          <cell r="D159">
            <v>1868.28</v>
          </cell>
        </row>
        <row r="160">
          <cell r="A160">
            <v>107611634</v>
          </cell>
          <cell r="B160" t="str">
            <v>Крепежная клипса 38 шт</v>
          </cell>
          <cell r="C160" t="str">
            <v>уп.</v>
          </cell>
          <cell r="D160">
            <v>440.41</v>
          </cell>
        </row>
        <row r="161">
          <cell r="A161">
            <v>700007321</v>
          </cell>
          <cell r="B161" t="str">
            <v>Кросс оптический 600B2</v>
          </cell>
          <cell r="C161" t="str">
            <v>шт.</v>
          </cell>
          <cell r="D161">
            <v>4569.91</v>
          </cell>
        </row>
        <row r="162">
          <cell r="A162">
            <v>700005010</v>
          </cell>
          <cell r="B162" t="str">
            <v>Крышка для 600B2</v>
          </cell>
          <cell r="C162" t="str">
            <v>шт.</v>
          </cell>
          <cell r="D162">
            <v>626.65</v>
          </cell>
        </row>
        <row r="163">
          <cell r="A163">
            <v>700006471</v>
          </cell>
          <cell r="B163" t="str">
            <v>Панель на 24 SC разъема, 600B</v>
          </cell>
          <cell r="C163" t="str">
            <v>шт.</v>
          </cell>
          <cell r="D163">
            <v>1517.14</v>
          </cell>
        </row>
        <row r="164">
          <cell r="A164">
            <v>700006539</v>
          </cell>
          <cell r="B164" t="str">
            <v>Панель на 12 SC соед. в 600B кросс</v>
          </cell>
          <cell r="C164" t="str">
            <v>шт.</v>
          </cell>
          <cell r="D164">
            <v>1517.14</v>
          </cell>
        </row>
        <row r="165">
          <cell r="A165">
            <v>107260598</v>
          </cell>
          <cell r="B165" t="str">
            <v>Шнур.стойка для 600 панели 19"монт.</v>
          </cell>
          <cell r="C165" t="str">
            <v>шт.</v>
          </cell>
          <cell r="D165">
            <v>1583.11</v>
          </cell>
        </row>
        <row r="166">
          <cell r="A166">
            <v>700007289</v>
          </cell>
          <cell r="B166" t="str">
            <v>Оптич. кросс 19" на 72 соедин.</v>
          </cell>
          <cell r="C166" t="str">
            <v>шт.</v>
          </cell>
          <cell r="D166">
            <v>12723.98</v>
          </cell>
        </row>
        <row r="167">
          <cell r="A167">
            <v>700011398</v>
          </cell>
          <cell r="B167" t="str">
            <v>Панель в кросс, 6 SС соед.</v>
          </cell>
          <cell r="C167" t="str">
            <v>шт.</v>
          </cell>
          <cell r="D167">
            <v>568.92999999999995</v>
          </cell>
        </row>
        <row r="168">
          <cell r="A168">
            <v>700007024</v>
          </cell>
          <cell r="B168" t="str">
            <v>Коннектор SC, 0.9 мм, 126 мкм</v>
          </cell>
          <cell r="C168" t="str">
            <v>шт.</v>
          </cell>
          <cell r="D168">
            <v>296.83</v>
          </cell>
        </row>
        <row r="169">
          <cell r="A169">
            <v>106919236</v>
          </cell>
          <cell r="B169" t="str">
            <v>Набор расх. ST II +, SC MM</v>
          </cell>
          <cell r="C169" t="str">
            <v>шт.</v>
          </cell>
          <cell r="D169">
            <v>14116.02</v>
          </cell>
        </row>
        <row r="170">
          <cell r="A170">
            <v>7820810</v>
          </cell>
          <cell r="B170" t="str">
            <v>Корпус шкафа 47ВЕ-600*2200*800</v>
          </cell>
          <cell r="C170" t="str">
            <v>шт.</v>
          </cell>
          <cell r="D170">
            <v>31025.79</v>
          </cell>
        </row>
        <row r="171">
          <cell r="A171">
            <v>8601085</v>
          </cell>
          <cell r="B171" t="str">
            <v>Панель цоколя 800*100 - 1 комп.</v>
          </cell>
          <cell r="C171" t="str">
            <v>комп.</v>
          </cell>
          <cell r="D171">
            <v>1079.29</v>
          </cell>
        </row>
        <row r="172">
          <cell r="A172">
            <v>8601605</v>
          </cell>
          <cell r="B172" t="str">
            <v>Рама цоколя 600*100 - 1 комп.</v>
          </cell>
          <cell r="C172" t="str">
            <v>комп.</v>
          </cell>
          <cell r="D172">
            <v>1175.67</v>
          </cell>
        </row>
        <row r="173">
          <cell r="A173">
            <v>8128235</v>
          </cell>
          <cell r="B173" t="str">
            <v>Стенки шкафа 2200*800 2шт.</v>
          </cell>
          <cell r="C173" t="str">
            <v>комп.</v>
          </cell>
          <cell r="D173">
            <v>6620.15</v>
          </cell>
        </row>
        <row r="174">
          <cell r="A174">
            <v>8612080</v>
          </cell>
          <cell r="B174" t="str">
            <v>Монтажный профиль 800мм – 4 шт.</v>
          </cell>
          <cell r="C174" t="str">
            <v>комп.</v>
          </cell>
          <cell r="D174">
            <v>2162.5500000000002</v>
          </cell>
        </row>
        <row r="175">
          <cell r="A175">
            <v>7827220</v>
          </cell>
          <cell r="B175" t="str">
            <v>Профиль 19” для шкафа 47ВЕ – 2 шт.</v>
          </cell>
          <cell r="C175" t="str">
            <v>комп.</v>
          </cell>
          <cell r="D175">
            <v>2498.0500000000002</v>
          </cell>
        </row>
        <row r="176">
          <cell r="A176">
            <v>2092200</v>
          </cell>
          <cell r="B176" t="str">
            <v>Квадратная гайка М6 19" (50 шт.)</v>
          </cell>
          <cell r="C176" t="str">
            <v>уп.</v>
          </cell>
          <cell r="D176">
            <v>479.08</v>
          </cell>
        </row>
        <row r="177">
          <cell r="A177">
            <v>2089000</v>
          </cell>
          <cell r="B177" t="str">
            <v>Болты М6 для 19" - 100 шт.</v>
          </cell>
          <cell r="C177" t="str">
            <v>уп.</v>
          </cell>
          <cell r="D177">
            <v>221.49</v>
          </cell>
        </row>
        <row r="178">
          <cell r="A178">
            <v>2423000</v>
          </cell>
          <cell r="B178" t="str">
            <v>Столбик вентиляционный - 4 шт.</v>
          </cell>
          <cell r="C178" t="str">
            <v>комп.</v>
          </cell>
          <cell r="D178">
            <v>1056.54</v>
          </cell>
        </row>
        <row r="179">
          <cell r="A179">
            <v>7113000</v>
          </cell>
          <cell r="B179" t="str">
            <v>Шина заземления</v>
          </cell>
          <cell r="C179" t="str">
            <v>шт.</v>
          </cell>
          <cell r="D179">
            <v>1056.54</v>
          </cell>
        </row>
        <row r="180">
          <cell r="A180">
            <v>7240210</v>
          </cell>
          <cell r="B180" t="str">
            <v>Панель 7-розеточная</v>
          </cell>
          <cell r="C180" t="str">
            <v>шт.</v>
          </cell>
          <cell r="D180">
            <v>1672.1</v>
          </cell>
        </row>
        <row r="181">
          <cell r="A181">
            <v>7968035</v>
          </cell>
          <cell r="B181" t="str">
            <v>Потолочный вент. модуль 600*800</v>
          </cell>
          <cell r="C181" t="str">
            <v>шт.</v>
          </cell>
          <cell r="D181">
            <v>7774.5</v>
          </cell>
        </row>
        <row r="182">
          <cell r="A182">
            <v>7980000</v>
          </cell>
          <cell r="B182" t="str">
            <v>Дополнительный вентилятор</v>
          </cell>
          <cell r="C182" t="str">
            <v>шт.</v>
          </cell>
          <cell r="D182">
            <v>1511.46</v>
          </cell>
        </row>
        <row r="183">
          <cell r="A183">
            <v>7275000</v>
          </cell>
          <cell r="B183" t="str">
            <v>Набор заземлений для шкафов DK-PS</v>
          </cell>
          <cell r="C183" t="str">
            <v>комп.</v>
          </cell>
          <cell r="D183">
            <v>1419.9</v>
          </cell>
        </row>
        <row r="184">
          <cell r="A184">
            <v>2454000</v>
          </cell>
          <cell r="B184" t="str">
            <v>Ручка серая (корпус серый)</v>
          </cell>
          <cell r="C184" t="str">
            <v>шт.</v>
          </cell>
          <cell r="D184">
            <v>1315.27</v>
          </cell>
        </row>
        <row r="185">
          <cell r="A185">
            <v>2467000</v>
          </cell>
          <cell r="B185" t="str">
            <v>Вставка английского замка</v>
          </cell>
          <cell r="C185" t="str">
            <v>шт.</v>
          </cell>
          <cell r="D185">
            <v>315.31</v>
          </cell>
        </row>
        <row r="186">
          <cell r="A186">
            <v>7280035</v>
          </cell>
          <cell r="B186" t="str">
            <v>Распаечная коробка</v>
          </cell>
          <cell r="C186" t="str">
            <v>шт.</v>
          </cell>
          <cell r="D186">
            <v>923.48</v>
          </cell>
        </row>
        <row r="187">
          <cell r="A187">
            <v>2570000</v>
          </cell>
          <cell r="B187" t="str">
            <v>Болты и гайки для заземления</v>
          </cell>
          <cell r="C187" t="str">
            <v>комп.</v>
          </cell>
          <cell r="D187">
            <v>336.35</v>
          </cell>
        </row>
        <row r="188">
          <cell r="A188">
            <v>7145035</v>
          </cell>
          <cell r="B188" t="str">
            <v>Полка 409*500</v>
          </cell>
          <cell r="C188" t="str">
            <v>шт.</v>
          </cell>
          <cell r="D188">
            <v>1672.1</v>
          </cell>
        </row>
        <row r="189">
          <cell r="A189">
            <v>7081000</v>
          </cell>
          <cell r="B189" t="str">
            <v>Телескопич. крепление полки 409*500-2шт.</v>
          </cell>
          <cell r="C189" t="str">
            <v>комп.</v>
          </cell>
          <cell r="D189">
            <v>2274.29</v>
          </cell>
        </row>
        <row r="190">
          <cell r="A190">
            <v>3636010</v>
          </cell>
          <cell r="B190" t="str">
            <v>Ручка для полок - 2 шт.</v>
          </cell>
          <cell r="C190" t="str">
            <v>комп.</v>
          </cell>
          <cell r="D190">
            <v>388.38</v>
          </cell>
        </row>
        <row r="191">
          <cell r="A191" t="str">
            <v>S00154</v>
          </cell>
          <cell r="B191" t="str">
            <v>S-KA 12/35D L115 анкерный болт, 1шт</v>
          </cell>
          <cell r="C191" t="str">
            <v>шт.</v>
          </cell>
          <cell r="D191">
            <v>27.58</v>
          </cell>
        </row>
        <row r="192">
          <cell r="A192">
            <v>7245000</v>
          </cell>
          <cell r="B192" t="str">
            <v>Офисный распределитель 2ВЕ</v>
          </cell>
          <cell r="C192" t="str">
            <v>шт.</v>
          </cell>
          <cell r="D192">
            <v>9250.99</v>
          </cell>
        </row>
        <row r="193">
          <cell r="A193">
            <v>1008600</v>
          </cell>
          <cell r="B193" t="str">
            <v>Шкафчик 380*600*210 нерж.</v>
          </cell>
          <cell r="C193" t="str">
            <v>шт.</v>
          </cell>
          <cell r="D193">
            <v>11235.27</v>
          </cell>
        </row>
        <row r="194">
          <cell r="A194" t="str">
            <v>CPC3312-03F009</v>
          </cell>
          <cell r="B194" t="str">
            <v>Шнур GS8E-9FT</v>
          </cell>
          <cell r="C194" t="str">
            <v>шт.</v>
          </cell>
          <cell r="D194">
            <v>303.37</v>
          </cell>
        </row>
        <row r="195">
          <cell r="A195" t="str">
            <v>CPC3312-03F007</v>
          </cell>
          <cell r="B195" t="str">
            <v>Шнур GS8E-7FT</v>
          </cell>
          <cell r="C195" t="str">
            <v>шт.</v>
          </cell>
          <cell r="D195">
            <v>280.33999999999997</v>
          </cell>
        </row>
        <row r="196">
          <cell r="A196" t="str">
            <v>CPC3312-03F005</v>
          </cell>
          <cell r="B196" t="str">
            <v>Шнур GS8E-5FT</v>
          </cell>
          <cell r="C196" t="str">
            <v>шт.</v>
          </cell>
          <cell r="D196">
            <v>260.44</v>
          </cell>
        </row>
        <row r="197">
          <cell r="A197" t="str">
            <v>CPC3312-03F003</v>
          </cell>
          <cell r="B197" t="str">
            <v>Шнур GS8E-3FT</v>
          </cell>
          <cell r="C197" t="str">
            <v>шт.</v>
          </cell>
          <cell r="D197">
            <v>240.82</v>
          </cell>
        </row>
        <row r="198">
          <cell r="A198">
            <v>107733214</v>
          </cell>
          <cell r="B198" t="str">
            <v>Шнур 110 2-жил. 3Ft уп.10шт</v>
          </cell>
          <cell r="C198" t="str">
            <v>уп.</v>
          </cell>
          <cell r="D198">
            <v>2143.79</v>
          </cell>
        </row>
        <row r="199">
          <cell r="A199">
            <v>107733230</v>
          </cell>
          <cell r="B199" t="str">
            <v>Шнур 110 2-жил. 5Ft уп.10шт</v>
          </cell>
          <cell r="C199" t="str">
            <v>уп.</v>
          </cell>
          <cell r="D199">
            <v>2277.6999999999998</v>
          </cell>
        </row>
        <row r="200">
          <cell r="A200">
            <v>107733255</v>
          </cell>
          <cell r="B200" t="str">
            <v>Шнур 110 2-жил. 7Ft уп.10шт</v>
          </cell>
          <cell r="C200" t="str">
            <v>уп.</v>
          </cell>
          <cell r="D200">
            <v>2560.3200000000002</v>
          </cell>
        </row>
        <row r="201">
          <cell r="A201" t="str">
            <v>CPC3482-03F075</v>
          </cell>
          <cell r="B201" t="str">
            <v>Шнур GS8E-SN-75Ft</v>
          </cell>
          <cell r="C201" t="str">
            <v>шт.</v>
          </cell>
          <cell r="D201">
            <v>837.61</v>
          </cell>
        </row>
        <row r="202">
          <cell r="A202">
            <v>51703</v>
          </cell>
          <cell r="B202" t="str">
            <v>Разъем RJ 45</v>
          </cell>
          <cell r="C202" t="str">
            <v>шт.</v>
          </cell>
          <cell r="D202">
            <v>17.059999999999999</v>
          </cell>
        </row>
        <row r="203">
          <cell r="A203">
            <v>51709</v>
          </cell>
          <cell r="B203" t="str">
            <v>Инструмент установочный RJ 11,12,45</v>
          </cell>
          <cell r="C203" t="str">
            <v>шт.</v>
          </cell>
          <cell r="D203">
            <v>10198.06</v>
          </cell>
        </row>
        <row r="204">
          <cell r="A204">
            <v>107122616</v>
          </cell>
          <cell r="B204" t="str">
            <v>Шнур SC-SC ММ, 2 жилы 2Ft</v>
          </cell>
          <cell r="C204" t="str">
            <v>шт.</v>
          </cell>
          <cell r="D204">
            <v>1850.37</v>
          </cell>
        </row>
        <row r="205">
          <cell r="A205">
            <v>107122632</v>
          </cell>
          <cell r="B205" t="str">
            <v>Шнур SC-SC ММ, 2 жилы 5Ft</v>
          </cell>
          <cell r="C205" t="str">
            <v>шт.</v>
          </cell>
          <cell r="D205">
            <v>1935.95</v>
          </cell>
        </row>
        <row r="206">
          <cell r="A206">
            <v>107122640</v>
          </cell>
          <cell r="B206" t="str">
            <v>Шнур SC-SC ММ, 2 жилы 10Ft</v>
          </cell>
          <cell r="C206" t="str">
            <v>шт.</v>
          </cell>
          <cell r="D206">
            <v>2067.87</v>
          </cell>
        </row>
        <row r="207">
          <cell r="A207">
            <v>700211931</v>
          </cell>
          <cell r="B207" t="str">
            <v>Кабель 1071 4 пары W1000 1Ft</v>
          </cell>
          <cell r="C207" t="str">
            <v>короб</v>
          </cell>
          <cell r="D207">
            <v>4571.33</v>
          </cell>
        </row>
        <row r="208">
          <cell r="A208">
            <v>107527111</v>
          </cell>
          <cell r="B208" t="str">
            <v>Кабель внеш. ARMM-0050 50пар кат. 3, 1ft</v>
          </cell>
          <cell r="C208" t="str">
            <v>фут</v>
          </cell>
          <cell r="D208">
            <v>61.7</v>
          </cell>
        </row>
        <row r="209">
          <cell r="A209">
            <v>107527129</v>
          </cell>
          <cell r="B209" t="str">
            <v>Кабель внеш. ARMM-0100  100 пар, кат. 3, 1 ft</v>
          </cell>
          <cell r="C209" t="str">
            <v>фут</v>
          </cell>
          <cell r="D209">
            <v>103.78</v>
          </cell>
        </row>
        <row r="210">
          <cell r="A210" t="str">
            <v>700009384-SRSL</v>
          </cell>
          <cell r="B210" t="str">
            <v>Кабель 5200 внеш/внутр. 12 жил 1Ft SRSL</v>
          </cell>
          <cell r="C210" t="str">
            <v>фут</v>
          </cell>
          <cell r="D210">
            <v>131.93</v>
          </cell>
        </row>
        <row r="211">
          <cell r="A211" t="str">
            <v>ПВ3 1х16 ж/з</v>
          </cell>
          <cell r="B211" t="str">
            <v>Провод ПВ3 1х16 ж/з 1м</v>
          </cell>
          <cell r="C211" t="str">
            <v>м</v>
          </cell>
          <cell r="D211">
            <v>30.42</v>
          </cell>
        </row>
        <row r="212">
          <cell r="A212" t="str">
            <v>S75665</v>
          </cell>
          <cell r="B212" t="str">
            <v>LYT 8/60 UK KP дюбель гвоздь, 1шт</v>
          </cell>
          <cell r="C212" t="str">
            <v>шт.</v>
          </cell>
          <cell r="D212">
            <v>4.26</v>
          </cell>
        </row>
        <row r="213">
          <cell r="A213" t="str">
            <v>S75663</v>
          </cell>
          <cell r="B213" t="str">
            <v>LYT  8/80 UK KP дюбель гвоздь, 1шт</v>
          </cell>
          <cell r="C213" t="str">
            <v>шт.</v>
          </cell>
          <cell r="D213">
            <v>5.12</v>
          </cell>
        </row>
        <row r="214">
          <cell r="A214" t="str">
            <v>S75201</v>
          </cell>
          <cell r="B214" t="str">
            <v>OLA+screw дюбель типа "бабочка", 1шт</v>
          </cell>
          <cell r="C214" t="str">
            <v>шт.</v>
          </cell>
          <cell r="D214">
            <v>3.41</v>
          </cell>
        </row>
        <row r="215">
          <cell r="A215" t="str">
            <v>S16020</v>
          </cell>
          <cell r="B215" t="str">
            <v>JS 200x4.8 бандаж 10шт.</v>
          </cell>
          <cell r="C215" t="str">
            <v>уп.</v>
          </cell>
          <cell r="D215">
            <v>13.36</v>
          </cell>
        </row>
        <row r="216">
          <cell r="A216" t="str">
            <v>S16030</v>
          </cell>
          <cell r="B216" t="str">
            <v>JS 300x4.8 бандаж 10шт.</v>
          </cell>
          <cell r="C216" t="str">
            <v>уп.</v>
          </cell>
          <cell r="D216">
            <v>19.899999999999999</v>
          </cell>
        </row>
        <row r="217">
          <cell r="A217">
            <v>30894</v>
          </cell>
          <cell r="B217" t="str">
            <v>Кронштейн в короб под хомут</v>
          </cell>
          <cell r="C217" t="str">
            <v>шт.</v>
          </cell>
          <cell r="D217">
            <v>10.8</v>
          </cell>
        </row>
        <row r="218">
          <cell r="A218" t="str">
            <v>BR029743</v>
          </cell>
          <cell r="B218" t="str">
            <v>Маркеры 25мм, d=6.7мм, лист 49маркеров</v>
          </cell>
          <cell r="C218" t="str">
            <v>шт.</v>
          </cell>
          <cell r="D218">
            <v>259.58999999999997</v>
          </cell>
        </row>
        <row r="219">
          <cell r="A219">
            <v>32061</v>
          </cell>
          <cell r="B219" t="str">
            <v>Хомут индентиф. с внутр. зубц. 2.4х95</v>
          </cell>
          <cell r="C219" t="str">
            <v>шт.</v>
          </cell>
          <cell r="D219">
            <v>4.55</v>
          </cell>
        </row>
        <row r="220">
          <cell r="A220" t="str">
            <v>ВБВнг-LS 4х10</v>
          </cell>
          <cell r="B220" t="str">
            <v xml:space="preserve">Кабель ВБВнг-LS 4х10, 1м </v>
          </cell>
          <cell r="C220" t="str">
            <v>м</v>
          </cell>
          <cell r="D220">
            <v>199.98</v>
          </cell>
        </row>
        <row r="221">
          <cell r="A221" t="str">
            <v>ВБВнг-LS 1х120</v>
          </cell>
          <cell r="B221" t="str">
            <v>Кабель ВБВнг-LS 1х120, 1м красный</v>
          </cell>
          <cell r="C221" t="str">
            <v>м</v>
          </cell>
          <cell r="D221">
            <v>473.31</v>
          </cell>
        </row>
        <row r="222">
          <cell r="A222" t="str">
            <v>ВБВнг-LS 1х120</v>
          </cell>
          <cell r="B222" t="str">
            <v>Кабель ВБВнг-LS 1х120, 1м синий</v>
          </cell>
          <cell r="C222" t="str">
            <v>м</v>
          </cell>
          <cell r="D222">
            <v>473.31</v>
          </cell>
        </row>
        <row r="223">
          <cell r="A223" t="str">
            <v>ВБВнг-LS 1х95</v>
          </cell>
          <cell r="B223" t="str">
            <v>Кабель ВБВнг-LS 1х95, 1м красный</v>
          </cell>
          <cell r="C223" t="str">
            <v>м</v>
          </cell>
          <cell r="D223">
            <v>435.36</v>
          </cell>
        </row>
        <row r="224">
          <cell r="A224" t="str">
            <v>ВБВнг-LS 1х95</v>
          </cell>
          <cell r="B224" t="str">
            <v>Кабель ВБВнг-LS 1х95, 1м синий</v>
          </cell>
          <cell r="C224" t="str">
            <v>м</v>
          </cell>
          <cell r="D224">
            <v>435.36</v>
          </cell>
        </row>
        <row r="225">
          <cell r="A225" t="str">
            <v>ВБВнг-LS 1х70</v>
          </cell>
          <cell r="B225" t="str">
            <v>Кабель ВБВнг-LS 1х70, 1м красный</v>
          </cell>
          <cell r="C225" t="str">
            <v>м</v>
          </cell>
          <cell r="D225">
            <v>339.35</v>
          </cell>
        </row>
        <row r="226">
          <cell r="A226" t="str">
            <v>ВБВнг-LS 1х70</v>
          </cell>
          <cell r="B226" t="str">
            <v>Кабель ВБВнг-LS 1х70, 1м синий</v>
          </cell>
          <cell r="C226" t="str">
            <v>м</v>
          </cell>
          <cell r="D226">
            <v>339.35</v>
          </cell>
        </row>
        <row r="227">
          <cell r="A227" t="str">
            <v>ВБВнг-LS 1х35</v>
          </cell>
          <cell r="B227" t="str">
            <v xml:space="preserve">Кабель ВБВнг-LS 1х35, 1м красный </v>
          </cell>
          <cell r="C227" t="str">
            <v>м</v>
          </cell>
          <cell r="D227">
            <v>234.54</v>
          </cell>
        </row>
        <row r="228">
          <cell r="A228" t="str">
            <v>ВБВнг-LS 1х35</v>
          </cell>
          <cell r="B228" t="str">
            <v>Кабель ВБВнг-LS 1х35, 1м синий</v>
          </cell>
          <cell r="C228" t="str">
            <v>м</v>
          </cell>
          <cell r="D228">
            <v>234.54</v>
          </cell>
        </row>
        <row r="229">
          <cell r="A229" t="str">
            <v>ВБВнг-LS 1х25</v>
          </cell>
          <cell r="B229" t="str">
            <v xml:space="preserve">Кабель ВБВнг-LS 1х25, 1м красный </v>
          </cell>
          <cell r="C229" t="str">
            <v>м</v>
          </cell>
          <cell r="D229">
            <v>197.5</v>
          </cell>
        </row>
        <row r="230">
          <cell r="A230" t="str">
            <v>ВБВнг-LS 1х25</v>
          </cell>
          <cell r="B230" t="str">
            <v>Кабель ВБВнг-LS 1х25, 1м синий</v>
          </cell>
          <cell r="C230" t="str">
            <v>м</v>
          </cell>
          <cell r="D230">
            <v>197.5</v>
          </cell>
        </row>
        <row r="231">
          <cell r="A231" t="str">
            <v>ВБВнг-LS 1х10</v>
          </cell>
          <cell r="B231" t="str">
            <v>Кабель ВБВнг-LS 1х10, 1м красный</v>
          </cell>
          <cell r="C231" t="str">
            <v>м</v>
          </cell>
          <cell r="D231">
            <v>159.24</v>
          </cell>
        </row>
        <row r="232">
          <cell r="A232" t="str">
            <v>ВБВнг-LS 1х120</v>
          </cell>
          <cell r="B232" t="str">
            <v>Кабель ВБВнг-LS 1х10, 1м синий</v>
          </cell>
          <cell r="C232" t="str">
            <v>м</v>
          </cell>
          <cell r="D232">
            <v>159.24</v>
          </cell>
        </row>
        <row r="233">
          <cell r="A233" t="str">
            <v>ВБВнг-LS 2х4</v>
          </cell>
          <cell r="B233" t="str">
            <v xml:space="preserve">Кабель ВБВнг-LS 2х4, 1м </v>
          </cell>
          <cell r="C233" t="str">
            <v>м</v>
          </cell>
          <cell r="D233">
            <v>93.82</v>
          </cell>
        </row>
        <row r="234">
          <cell r="A234" t="str">
            <v>ВБВнг-LS 1х16 ж/з</v>
          </cell>
          <cell r="B234" t="str">
            <v xml:space="preserve">Кабель ВБВнг-LS 1х16, 1м ж/з </v>
          </cell>
          <cell r="C234" t="str">
            <v>м</v>
          </cell>
          <cell r="D234">
            <v>159.24</v>
          </cell>
        </row>
        <row r="235">
          <cell r="A235" t="str">
            <v>ВБВнг-LS 2х16</v>
          </cell>
          <cell r="B235" t="str">
            <v xml:space="preserve">Кабель ВБВнг-LS 2х16, 1м </v>
          </cell>
          <cell r="C235" t="str">
            <v>м</v>
          </cell>
          <cell r="D235">
            <v>209.86</v>
          </cell>
        </row>
        <row r="236">
          <cell r="A236" t="str">
            <v>ВБВнг-LS 2х16</v>
          </cell>
          <cell r="B236" t="str">
            <v xml:space="preserve">Кабель ВБВнг-LS 2х16, 1м </v>
          </cell>
          <cell r="C236" t="str">
            <v>м</v>
          </cell>
          <cell r="D236">
            <v>209.86</v>
          </cell>
        </row>
        <row r="237">
          <cell r="A237" t="str">
            <v>ВБВнг-LS 5х10</v>
          </cell>
          <cell r="B237" t="str">
            <v xml:space="preserve">Кабель ВБВнг-LS 5х10, 1м </v>
          </cell>
          <cell r="C237" t="str">
            <v>м</v>
          </cell>
          <cell r="D237">
            <v>353.03</v>
          </cell>
        </row>
        <row r="238">
          <cell r="A238" t="str">
            <v>ВБВнг-LS 5х6</v>
          </cell>
          <cell r="B238" t="str">
            <v xml:space="preserve">Кабель ВБВнг-LS 5х6, 1м </v>
          </cell>
          <cell r="C238" t="str">
            <v>м</v>
          </cell>
          <cell r="D238">
            <v>291.32</v>
          </cell>
        </row>
        <row r="239">
          <cell r="A239" t="str">
            <v>ВБВнг-LS 5х4</v>
          </cell>
          <cell r="B239" t="str">
            <v xml:space="preserve">Кабель ВБВнг-LS 5х4, 1м </v>
          </cell>
          <cell r="C239" t="str">
            <v>м</v>
          </cell>
          <cell r="D239">
            <v>207.38</v>
          </cell>
        </row>
        <row r="240">
          <cell r="A240" t="str">
            <v>ВБВнг-LS 5х2,5</v>
          </cell>
          <cell r="B240" t="str">
            <v xml:space="preserve">Кабель ВБВнг-LS 5х2,5, 1м </v>
          </cell>
          <cell r="C240" t="str">
            <v>м</v>
          </cell>
          <cell r="D240">
            <v>195.03</v>
          </cell>
        </row>
        <row r="241">
          <cell r="A241" t="str">
            <v>ВБВнг-LS 3х2,5</v>
          </cell>
          <cell r="B241" t="str">
            <v xml:space="preserve">Кабель ВБВнг-LS 3х2,5, 1м </v>
          </cell>
          <cell r="C241" t="str">
            <v>м</v>
          </cell>
          <cell r="D241">
            <v>138.25</v>
          </cell>
        </row>
        <row r="242">
          <cell r="A242" t="str">
            <v>ВБВнг-LS 5х16</v>
          </cell>
          <cell r="B242" t="str">
            <v>Кабель ВБВнг-LS 5х16, 1м</v>
          </cell>
          <cell r="C242" t="str">
            <v>м</v>
          </cell>
          <cell r="D242">
            <v>426.44</v>
          </cell>
        </row>
        <row r="243">
          <cell r="A243" t="str">
            <v>ВБВнг-LS 1х95</v>
          </cell>
          <cell r="B243" t="str">
            <v>Кабель ВБВнг-LS 1х95, 1м</v>
          </cell>
          <cell r="C243" t="str">
            <v>м</v>
          </cell>
          <cell r="D243">
            <v>435.36</v>
          </cell>
        </row>
        <row r="244">
          <cell r="A244" t="str">
            <v>ВБВнг-LS 5х70</v>
          </cell>
          <cell r="B244" t="str">
            <v>Кабель ВБВнг-LS 5х70, 1м</v>
          </cell>
          <cell r="C244" t="str">
            <v>м</v>
          </cell>
          <cell r="D244">
            <v>1220.6400000000001</v>
          </cell>
        </row>
        <row r="245">
          <cell r="A245" t="str">
            <v>ВБВнг-LS 4х70</v>
          </cell>
          <cell r="B245" t="str">
            <v>Кабель ВБВнг-LS 4х70, 1м</v>
          </cell>
          <cell r="C245" t="str">
            <v>м</v>
          </cell>
          <cell r="D245">
            <v>604.87</v>
          </cell>
        </row>
        <row r="246">
          <cell r="A246" t="str">
            <v>ВБВнг-LS 4х50</v>
          </cell>
          <cell r="B246" t="str">
            <v>Кабель ВБВнг-LS 4х50, 1м</v>
          </cell>
          <cell r="C246" t="str">
            <v>м</v>
          </cell>
          <cell r="D246">
            <v>410.15</v>
          </cell>
        </row>
        <row r="247">
          <cell r="A247" t="str">
            <v>ВБВнг-LS 5х35</v>
          </cell>
          <cell r="B247" t="str">
            <v>Кабель ВБВнг-LS 5х35, 1м</v>
          </cell>
          <cell r="C247" t="str">
            <v>м</v>
          </cell>
          <cell r="D247">
            <v>743.77</v>
          </cell>
        </row>
        <row r="248">
          <cell r="A248" t="str">
            <v>ВБВнг-LS 4х35</v>
          </cell>
          <cell r="B248" t="str">
            <v>Кабель ВБВнг-LS 4х35, 1м</v>
          </cell>
          <cell r="C248" t="str">
            <v>м</v>
          </cell>
          <cell r="D248">
            <v>325.06</v>
          </cell>
        </row>
        <row r="249">
          <cell r="A249" t="str">
            <v>ВБВнг-LS 5х25</v>
          </cell>
          <cell r="B249" t="str">
            <v>Кабель ВБВнг-LS 5х25, 1м</v>
          </cell>
          <cell r="C249" t="str">
            <v>м</v>
          </cell>
          <cell r="D249">
            <v>591.64</v>
          </cell>
        </row>
        <row r="250">
          <cell r="A250" t="str">
            <v>ВВГнг 4х50</v>
          </cell>
          <cell r="B250" t="str">
            <v>Кабель ВВГнг 4х50</v>
          </cell>
          <cell r="C250" t="str">
            <v>м</v>
          </cell>
          <cell r="D250">
            <v>468.85</v>
          </cell>
        </row>
        <row r="251">
          <cell r="A251" t="str">
            <v>ПВ3 1х25 гол</v>
          </cell>
          <cell r="B251" t="str">
            <v>Кабель ПВ3 1х25 голубой</v>
          </cell>
          <cell r="C251" t="str">
            <v>м</v>
          </cell>
          <cell r="D251">
            <v>52.6</v>
          </cell>
        </row>
        <row r="252">
          <cell r="A252" t="str">
            <v>ВБВнг-LS 1х95</v>
          </cell>
          <cell r="B252" t="str">
            <v>Кабель ВБбШвнг-LS 1х95, 1м</v>
          </cell>
          <cell r="C252" t="str">
            <v>м</v>
          </cell>
          <cell r="D252">
            <v>405.84</v>
          </cell>
        </row>
        <row r="253">
          <cell r="A253" t="str">
            <v>РЩК1В</v>
          </cell>
          <cell r="B253" t="str">
            <v>Распределительный щит компьютерный 1В</v>
          </cell>
          <cell r="C253" t="str">
            <v>шт.</v>
          </cell>
          <cell r="D253">
            <v>89006.46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
      <sheetName val="total"/>
      <sheetName val="Добавления№3"/>
      <sheetName val="лотки1этаж"/>
      <sheetName val="закр.№1"/>
      <sheetName val="договор"/>
      <sheetName val="угловые короба"/>
      <sheetName val="ЭРС"/>
      <sheetName val="ТКС"/>
      <sheetName val="РК"/>
      <sheetName val="Селектор"/>
      <sheetName val="оповещение"/>
      <sheetName val="радиовещание"/>
      <sheetName val="ТВ_total"/>
      <sheetName val="ТВ_old"/>
      <sheetName val="Кросс LSA"/>
      <sheetName val="dog (Коррект)"/>
      <sheetName val="ТВ"/>
    </sheetNames>
    <sheetDataSet>
      <sheetData sheetId="0"/>
      <sheetData sheetId="1" refreshError="1">
        <row r="36">
          <cell r="E36">
            <v>1.3</v>
          </cell>
        </row>
        <row r="38">
          <cell r="E38">
            <v>1.6</v>
          </cell>
        </row>
        <row r="40">
          <cell r="E40">
            <v>1.1499999999999999</v>
          </cell>
        </row>
        <row r="41">
          <cell r="E41">
            <v>100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er room electricity"/>
      <sheetName val="19011,1"/>
      <sheetName val="19011"/>
      <sheetName val="Sheet1"/>
    </sheetNames>
    <sheetDataSet>
      <sheetData sheetId="0"/>
      <sheetData sheetId="1">
        <row r="2">
          <cell r="F2">
            <v>1.35</v>
          </cell>
        </row>
      </sheetData>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выделения"/>
      <sheetName val="Смета"/>
      <sheetName val="Специф Морки"/>
      <sheetName val="Специф Оршанка"/>
      <sheetName val="Специф Медведево"/>
      <sheetName val="Специф Килемары"/>
      <sheetName val="Специф Волжск"/>
      <sheetName val="Специф Куженер"/>
      <sheetName val="Специф Параньга"/>
      <sheetName val="Специф Новый Торьял"/>
      <sheetName val="Специф Мари-Турек"/>
      <sheetName val="Специф Козьмодемьянск"/>
      <sheetName val="Специф Советский"/>
      <sheetName val="Специф Сернур"/>
      <sheetName val="Специф Звенигово"/>
      <sheetName val="Шаблон FT25 2 шт"/>
      <sheetName val="Шаблон FT25 3 шт"/>
      <sheetName val="Шаблон FT35 2 шт"/>
      <sheetName val="Шаблон FT35 3 шт"/>
      <sheetName val="Шаблон FH45 2 шт 220В"/>
      <sheetName val="Шаблон FH45 3 шт 220В"/>
      <sheetName val="Шаблон FH45 2 шт 380В"/>
      <sheetName val="Шаблон FH45 3 шт 380В"/>
      <sheetName val="Шаблон FH60 2 шт 220В"/>
      <sheetName val="Шаблон FH60 3 шт 220В"/>
      <sheetName val="Шаблон FH60 2 шт 380В"/>
      <sheetName val="Шаблон FH60 3 шт 380В"/>
      <sheetName val="Шаблон FH71 2 шт 380В"/>
      <sheetName val="Шаблон FHYC125 2 шт"/>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рточка объекта"/>
      <sheetName val="смета на работы"/>
      <sheetName val="смета на проект"/>
      <sheetName val="спецификация"/>
      <sheetName val="СКС (Клубкова)"/>
    </sheetNames>
    <sheetDataSet>
      <sheetData sheetId="0">
        <row r="11">
          <cell r="C11">
            <v>112</v>
          </cell>
        </row>
      </sheetData>
      <sheetData sheetId="1">
        <row r="2">
          <cell r="D2">
            <v>31.285</v>
          </cell>
        </row>
      </sheetData>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nduit"/>
      <sheetName val="Panduit old"/>
      <sheetName val="расчет_каналов"/>
      <sheetName val="Test"/>
      <sheetName val="Spec ИВЦ"/>
      <sheetName val="Panduit (new)"/>
      <sheetName val="Оборуд в шкафах"/>
    </sheetNames>
    <sheetDataSet>
      <sheetData sheetId="0" refreshError="1">
        <row r="4">
          <cell r="E4">
            <v>1.5</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цевая сторона"/>
      <sheetName val="Оборотная сторона"/>
      <sheetName val="Списки"/>
    </sheetNames>
    <sheetDataSet>
      <sheetData sheetId="0"/>
      <sheetData sheetId="1"/>
      <sheetData sheetId="2">
        <row r="2">
          <cell r="K2" t="str">
            <v>Да</v>
          </cell>
          <cell r="R2" t="str">
            <v>Академический</v>
          </cell>
        </row>
        <row r="3">
          <cell r="K3" t="str">
            <v>Нет</v>
          </cell>
          <cell r="R3" t="str">
            <v>Алексеевский</v>
          </cell>
        </row>
        <row r="4">
          <cell r="R4" t="str">
            <v>Алтуфьевский</v>
          </cell>
        </row>
        <row r="5">
          <cell r="R5" t="str">
            <v>Арбат</v>
          </cell>
        </row>
        <row r="6">
          <cell r="R6" t="str">
            <v>Аэропорт</v>
          </cell>
        </row>
        <row r="7">
          <cell r="R7" t="str">
            <v>Бабушкинский</v>
          </cell>
        </row>
        <row r="8">
          <cell r="R8" t="str">
            <v>Басманное</v>
          </cell>
        </row>
        <row r="9">
          <cell r="R9" t="str">
            <v>Беговой</v>
          </cell>
        </row>
        <row r="10">
          <cell r="R10" t="str">
            <v>Бескудниково</v>
          </cell>
        </row>
        <row r="11">
          <cell r="R11" t="str">
            <v>Бибирево</v>
          </cell>
        </row>
        <row r="12">
          <cell r="R12" t="str">
            <v>Богородское</v>
          </cell>
        </row>
        <row r="13">
          <cell r="R13" t="str">
            <v>Братеево</v>
          </cell>
        </row>
        <row r="14">
          <cell r="R14" t="str">
            <v>Бусиново</v>
          </cell>
        </row>
        <row r="15">
          <cell r="R15" t="str">
            <v>Бутырский</v>
          </cell>
        </row>
        <row r="16">
          <cell r="R16" t="str">
            <v>Вешняки</v>
          </cell>
        </row>
        <row r="17">
          <cell r="R17" t="str">
            <v>Войковский</v>
          </cell>
        </row>
        <row r="18">
          <cell r="R18" t="str">
            <v>Восточное Бирюлево</v>
          </cell>
        </row>
        <row r="19">
          <cell r="R19" t="str">
            <v>Восточное Измайлово</v>
          </cell>
        </row>
        <row r="20">
          <cell r="R20" t="str">
            <v>Выхино</v>
          </cell>
        </row>
        <row r="21">
          <cell r="R21" t="str">
            <v>Гагаринский</v>
          </cell>
        </row>
        <row r="22">
          <cell r="R22" t="str">
            <v>Головинский</v>
          </cell>
        </row>
        <row r="23">
          <cell r="R23" t="str">
            <v>Дмитровский</v>
          </cell>
        </row>
        <row r="24">
          <cell r="R24" t="str">
            <v>Донской</v>
          </cell>
        </row>
        <row r="25">
          <cell r="R25" t="str">
            <v>Дорогомилово</v>
          </cell>
        </row>
        <row r="26">
          <cell r="R26" t="str">
            <v>Загородный</v>
          </cell>
        </row>
        <row r="27">
          <cell r="R27" t="str">
            <v>Замоскворечье</v>
          </cell>
        </row>
        <row r="28">
          <cell r="R28" t="str">
            <v>Западное Бирюлево</v>
          </cell>
        </row>
        <row r="29">
          <cell r="R29" t="str">
            <v>Западное Дегунино</v>
          </cell>
        </row>
        <row r="30">
          <cell r="R30" t="str">
            <v>Зюзино</v>
          </cell>
        </row>
        <row r="31">
          <cell r="R31" t="str">
            <v>Зябликово</v>
          </cell>
        </row>
        <row r="32">
          <cell r="R32" t="str">
            <v>Измайлово</v>
          </cell>
        </row>
        <row r="33">
          <cell r="R33" t="str">
            <v>Капотня</v>
          </cell>
        </row>
        <row r="34">
          <cell r="R34" t="str">
            <v>Китай-Город</v>
          </cell>
        </row>
        <row r="35">
          <cell r="R35" t="str">
            <v>Коньково</v>
          </cell>
        </row>
        <row r="36">
          <cell r="R36" t="str">
            <v>Коптево</v>
          </cell>
        </row>
        <row r="37">
          <cell r="R37" t="str">
            <v>Косино-Ухтомский</v>
          </cell>
        </row>
        <row r="38">
          <cell r="R38" t="str">
            <v>Котловка</v>
          </cell>
        </row>
        <row r="39">
          <cell r="R39" t="str">
            <v>Красносельское</v>
          </cell>
        </row>
        <row r="40">
          <cell r="R40" t="str">
            <v>Крылатское</v>
          </cell>
        </row>
        <row r="41">
          <cell r="R41" t="str">
            <v>Кузьминки</v>
          </cell>
        </row>
        <row r="42">
          <cell r="R42" t="str">
            <v>Кунцево</v>
          </cell>
        </row>
        <row r="43">
          <cell r="R43" t="str">
            <v>Куркино</v>
          </cell>
        </row>
        <row r="44">
          <cell r="R44" t="str">
            <v>Левобережный</v>
          </cell>
        </row>
        <row r="45">
          <cell r="R45" t="str">
            <v>Лефортово</v>
          </cell>
        </row>
        <row r="46">
          <cell r="R46" t="str">
            <v>Лианозово</v>
          </cell>
        </row>
        <row r="47">
          <cell r="R47" t="str">
            <v>Ломоносовский</v>
          </cell>
        </row>
        <row r="48">
          <cell r="R48" t="str">
            <v>Лосинооостровский</v>
          </cell>
        </row>
        <row r="49">
          <cell r="R49" t="str">
            <v>Люблино</v>
          </cell>
        </row>
        <row r="50">
          <cell r="R50" t="str">
            <v>Марфино</v>
          </cell>
        </row>
        <row r="51">
          <cell r="R51" t="str">
            <v>Марьина Роща</v>
          </cell>
        </row>
        <row r="52">
          <cell r="R52" t="str">
            <v>Марьино</v>
          </cell>
        </row>
        <row r="53">
          <cell r="R53" t="str">
            <v>Матвеевский</v>
          </cell>
        </row>
        <row r="54">
          <cell r="R54" t="str">
            <v>Метрогородок</v>
          </cell>
        </row>
        <row r="55">
          <cell r="R55" t="str">
            <v>Мещанское</v>
          </cell>
        </row>
        <row r="56">
          <cell r="R56" t="str">
            <v>Митино</v>
          </cell>
        </row>
        <row r="57">
          <cell r="R57" t="str">
            <v>Можайский</v>
          </cell>
        </row>
        <row r="58">
          <cell r="R58" t="str">
            <v>Молжаниновский</v>
          </cell>
        </row>
        <row r="59">
          <cell r="R59" t="str">
            <v>Москворечье-Сабурово</v>
          </cell>
        </row>
        <row r="60">
          <cell r="R60" t="str">
            <v>Мосфильмовский</v>
          </cell>
        </row>
        <row r="61">
          <cell r="R61" t="str">
            <v>Нагатино-Садовники</v>
          </cell>
        </row>
        <row r="62">
          <cell r="R62" t="str">
            <v>Нагатинский Затон</v>
          </cell>
        </row>
        <row r="63">
          <cell r="R63" t="str">
            <v>Нагорный</v>
          </cell>
        </row>
        <row r="64">
          <cell r="R64" t="str">
            <v>Нижегородский</v>
          </cell>
        </row>
        <row r="65">
          <cell r="R65" t="str">
            <v>Новогиреево</v>
          </cell>
        </row>
        <row r="66">
          <cell r="R66" t="str">
            <v>Ново-Косино</v>
          </cell>
        </row>
        <row r="67">
          <cell r="R67" t="str">
            <v>Ново-Переделкино</v>
          </cell>
        </row>
        <row r="68">
          <cell r="R68" t="str">
            <v>Обручевский</v>
          </cell>
        </row>
        <row r="69">
          <cell r="R69" t="str">
            <v>Останкинский</v>
          </cell>
        </row>
        <row r="70">
          <cell r="R70" t="str">
            <v>Отрадное</v>
          </cell>
        </row>
        <row r="71">
          <cell r="R71" t="str">
            <v>Очаково</v>
          </cell>
        </row>
        <row r="72">
          <cell r="R72" t="str">
            <v>Павелецкий</v>
          </cell>
        </row>
        <row r="73">
          <cell r="R73" t="str">
            <v>Перово</v>
          </cell>
        </row>
        <row r="74">
          <cell r="R74" t="str">
            <v>Печатники</v>
          </cell>
        </row>
        <row r="75">
          <cell r="R75" t="str">
            <v>Покровское-Стрешнево</v>
          </cell>
        </row>
        <row r="76">
          <cell r="R76" t="str">
            <v>Преображенское</v>
          </cell>
        </row>
        <row r="77">
          <cell r="R77" t="str">
            <v>Пресненское</v>
          </cell>
        </row>
        <row r="78">
          <cell r="R78" t="str">
            <v>Проспект Вернадского</v>
          </cell>
        </row>
        <row r="79">
          <cell r="R79" t="str">
            <v>Ростокино</v>
          </cell>
        </row>
        <row r="80">
          <cell r="R80" t="str">
            <v>Рязанский</v>
          </cell>
        </row>
        <row r="81">
          <cell r="R81" t="str">
            <v>Савеловский</v>
          </cell>
        </row>
        <row r="82">
          <cell r="R82" t="str">
            <v>Свиблово</v>
          </cell>
        </row>
        <row r="83">
          <cell r="R83" t="str">
            <v>Северное Бутово</v>
          </cell>
        </row>
        <row r="84">
          <cell r="R84" t="str">
            <v>Северное Измайлово</v>
          </cell>
        </row>
        <row r="85">
          <cell r="R85" t="str">
            <v>Северное Медведково</v>
          </cell>
        </row>
        <row r="86">
          <cell r="R86" t="str">
            <v>Северное Тушино</v>
          </cell>
        </row>
        <row r="87">
          <cell r="R87" t="str">
            <v>Северное Чертаново</v>
          </cell>
        </row>
        <row r="88">
          <cell r="R88" t="str">
            <v>Северный</v>
          </cell>
        </row>
        <row r="89">
          <cell r="R89" t="str">
            <v>Симоновский</v>
          </cell>
        </row>
        <row r="90">
          <cell r="R90" t="str">
            <v>Сокол</v>
          </cell>
        </row>
        <row r="91">
          <cell r="R91" t="str">
            <v>Соколиная Гора</v>
          </cell>
        </row>
        <row r="92">
          <cell r="R92" t="str">
            <v>Сокольники</v>
          </cell>
        </row>
        <row r="93">
          <cell r="R93" t="str">
            <v>Солнцево</v>
          </cell>
        </row>
        <row r="94">
          <cell r="R94" t="str">
            <v>Строгино</v>
          </cell>
        </row>
        <row r="95">
          <cell r="R95" t="str">
            <v>Таганское</v>
          </cell>
        </row>
        <row r="96">
          <cell r="R96" t="str">
            <v>Тверское</v>
          </cell>
        </row>
        <row r="97">
          <cell r="R97" t="str">
            <v>Текстильщики</v>
          </cell>
        </row>
        <row r="98">
          <cell r="R98" t="str">
            <v>Теплый Стан</v>
          </cell>
        </row>
        <row r="99">
          <cell r="R99" t="str">
            <v>Тимирязевский</v>
          </cell>
        </row>
        <row r="100">
          <cell r="R100" t="str">
            <v>Тропарево-Никулино</v>
          </cell>
        </row>
        <row r="101">
          <cell r="R101" t="str">
            <v>Филевский Парк</v>
          </cell>
        </row>
        <row r="102">
          <cell r="R102" t="str">
            <v>Фили-Давыдково</v>
          </cell>
        </row>
        <row r="103">
          <cell r="R103" t="str">
            <v>Хамовники</v>
          </cell>
        </row>
        <row r="104">
          <cell r="R104" t="str">
            <v>Ховрино</v>
          </cell>
        </row>
        <row r="105">
          <cell r="R105" t="str">
            <v>Хорошево-Мневники</v>
          </cell>
        </row>
        <row r="106">
          <cell r="R106" t="str">
            <v>Хорошевский</v>
          </cell>
        </row>
        <row r="107">
          <cell r="R107" t="str">
            <v>Царицыно</v>
          </cell>
        </row>
        <row r="108">
          <cell r="R108" t="str">
            <v>Центральное Чертаново</v>
          </cell>
        </row>
        <row r="109">
          <cell r="R109" t="str">
            <v>Черемушки</v>
          </cell>
        </row>
        <row r="110">
          <cell r="R110" t="str">
            <v>Щукино</v>
          </cell>
        </row>
        <row r="111">
          <cell r="R111" t="str">
            <v>Южное Бутово</v>
          </cell>
        </row>
        <row r="112">
          <cell r="R112" t="str">
            <v>Южное Медведково</v>
          </cell>
        </row>
        <row r="113">
          <cell r="R113" t="str">
            <v>Южное Тушино</v>
          </cell>
        </row>
        <row r="114">
          <cell r="R114" t="str">
            <v>Южное Чертаново</v>
          </cell>
        </row>
        <row r="115">
          <cell r="R115" t="str">
            <v>Южнопортовый</v>
          </cell>
        </row>
        <row r="116">
          <cell r="R116" t="str">
            <v>Якиманка</v>
          </cell>
        </row>
        <row r="117">
          <cell r="R117" t="str">
            <v>Ярославский</v>
          </cell>
        </row>
        <row r="118">
          <cell r="R118" t="str">
            <v>Ясенево</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тройства"/>
      <sheetName val="Лист2"/>
      <sheetName val="Спецификация"/>
      <sheetName val="Структура цены"/>
      <sheetName val="Системы"/>
      <sheetName val="Диалог"/>
      <sheetName val="Диалог1"/>
      <sheetName val="Диалог2"/>
      <sheetName val="Модуль1"/>
    </sheetNames>
    <sheetDataSet>
      <sheetData sheetId="0">
        <row r="4">
          <cell r="B4" t="str">
            <v>по договору № 181701 от 25 апреля 2002 года</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ecСВТ"/>
      <sheetName val="SpecНСД"/>
      <sheetName val="SpecЛВС"/>
      <sheetName val="св. расчет"/>
    </sheetNames>
    <sheetDataSet>
      <sheetData sheetId="0"/>
      <sheetData sheetId="1" refreshError="1"/>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удоемкость"/>
      <sheetName val="Монтаж"/>
      <sheetName val="Входной контроль"/>
      <sheetName val="Настройка"/>
      <sheetName val="ЭД"/>
      <sheetName val="прогон"/>
      <sheetName val="ПИ и ПСИ"/>
      <sheetName val="Слесарно-сборочные"/>
      <sheetName val="Квалификационные"/>
    </sheetNames>
    <sheetDataSet>
      <sheetData sheetId="0"/>
      <sheetData sheetId="1" refreshError="1">
        <row r="13">
          <cell r="B13">
            <v>225</v>
          </cell>
        </row>
      </sheetData>
      <sheetData sheetId="2" refreshError="1">
        <row r="13">
          <cell r="B13">
            <v>72.05</v>
          </cell>
        </row>
      </sheetData>
      <sheetData sheetId="3" refreshError="1">
        <row r="16">
          <cell r="C16">
            <v>186.5</v>
          </cell>
        </row>
      </sheetData>
      <sheetData sheetId="4" refreshError="1">
        <row r="7">
          <cell r="B7">
            <v>29</v>
          </cell>
        </row>
      </sheetData>
      <sheetData sheetId="5" refreshError="1">
        <row r="13">
          <cell r="C13">
            <v>255</v>
          </cell>
        </row>
      </sheetData>
      <sheetData sheetId="6" refreshError="1">
        <row r="67">
          <cell r="C67">
            <v>320.25</v>
          </cell>
        </row>
      </sheetData>
      <sheetData sheetId="7" refreshError="1">
        <row r="13">
          <cell r="B13">
            <v>51.699999999999996</v>
          </cell>
        </row>
      </sheetData>
      <sheetData sheetId="8" refreshError="1">
        <row r="12">
          <cell r="B12">
            <v>174</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стТок"/>
      <sheetName val="Распр.Сети"/>
      <sheetName val="Групповые сети"/>
      <sheetName val="Переподключение"/>
      <sheetName val="СКС"/>
      <sheetName val="Металл"/>
      <sheetName val="Освещение"/>
      <sheetName val="База"/>
      <sheetName val="Сеть сварочных трансформ."/>
    </sheetNames>
    <sheetDataSet>
      <sheetData sheetId="0" refreshError="1"/>
      <sheetData sheetId="1" refreshError="1"/>
      <sheetData sheetId="2">
        <row r="5">
          <cell r="K5">
            <v>30.5</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цевая сторона"/>
      <sheetName val="Оборотная сторона"/>
      <sheetName val="Списки"/>
    </sheetNames>
    <sheetDataSet>
      <sheetData sheetId="0" refreshError="1"/>
      <sheetData sheetId="1" refreshError="1"/>
      <sheetData sheetId="2">
        <row r="2">
          <cell r="B2" t="str">
            <v>Восточного</v>
          </cell>
          <cell r="E2" t="str">
            <v>Восточный</v>
          </cell>
        </row>
        <row r="3">
          <cell r="B3" t="str">
            <v>Западного</v>
          </cell>
          <cell r="E3" t="str">
            <v>Западный</v>
          </cell>
        </row>
        <row r="4">
          <cell r="B4" t="str">
            <v>Северного</v>
          </cell>
          <cell r="E4" t="str">
            <v>Северный</v>
          </cell>
        </row>
        <row r="5">
          <cell r="B5" t="str">
            <v>Северо-Восточного</v>
          </cell>
          <cell r="E5" t="str">
            <v>Северо-Восточный</v>
          </cell>
        </row>
        <row r="6">
          <cell r="B6" t="str">
            <v>Северо-Западного</v>
          </cell>
          <cell r="E6" t="str">
            <v>Северо-Западный</v>
          </cell>
        </row>
        <row r="7">
          <cell r="B7" t="str">
            <v>Центрального</v>
          </cell>
          <cell r="E7" t="str">
            <v>Центральный</v>
          </cell>
        </row>
        <row r="8">
          <cell r="B8" t="str">
            <v>Юго-Восточного</v>
          </cell>
          <cell r="E8" t="str">
            <v>Юго-Восточный</v>
          </cell>
        </row>
        <row r="9">
          <cell r="B9" t="str">
            <v>Юго-Западного</v>
          </cell>
          <cell r="E9" t="str">
            <v>Юго-Западный</v>
          </cell>
        </row>
        <row r="10">
          <cell r="B10" t="str">
            <v>Южного</v>
          </cell>
          <cell r="E10" t="str">
            <v>Южный</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териалы"/>
      <sheetName val="ПКИ"/>
      <sheetName val="Разр контроль"/>
      <sheetName val="Расходные материалы"/>
    </sheetNames>
    <sheetDataSet>
      <sheetData sheetId="0" refreshError="1"/>
      <sheetData sheetId="1" refreshError="1">
        <row r="469">
          <cell r="G469">
            <v>87405.554899999974</v>
          </cell>
        </row>
      </sheetData>
      <sheetData sheetId="2" refreshError="1">
        <row r="50">
          <cell r="G50">
            <v>127050.05000000003</v>
          </cell>
        </row>
      </sheetData>
      <sheetData sheetId="3" refreshError="1">
        <row r="22">
          <cell r="F22">
            <v>7878.665</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Н-вар1"/>
      <sheetName val="СТН-вар2"/>
      <sheetName val="СТН-вар3 "/>
      <sheetName val="СТН-каб"/>
    </sheetNames>
    <sheetDataSet>
      <sheetData sheetId="0">
        <row r="29">
          <cell r="E29">
            <v>148993</v>
          </cell>
        </row>
      </sheetData>
      <sheetData sheetId="1"/>
      <sheetData sheetId="2"/>
      <sheetData sheetId="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sheetName val="Структура 1"/>
      <sheetName val="Структура"/>
      <sheetName val="Структура ВП"/>
      <sheetName val="Материалы"/>
      <sheetName val=" ПКИ М 561 импорт"/>
      <sheetName val=" ПКИ М 561 отеч"/>
      <sheetName val="Трудоемкость"/>
      <sheetName val=" ПКИ М 561"/>
      <sheetName val="Входной контроль"/>
      <sheetName val="Монтаж"/>
      <sheetName val="КБ-01"/>
      <sheetName val="КП-01"/>
      <sheetName val="Слесарная"/>
      <sheetName val="Регулировка"/>
      <sheetName val="ЭД"/>
      <sheetName val="CD-R"/>
    </sheetNames>
    <sheetDataSet>
      <sheetData sheetId="0"/>
      <sheetData sheetId="1"/>
      <sheetData sheetId="2"/>
      <sheetData sheetId="3"/>
      <sheetData sheetId="4"/>
      <sheetData sheetId="5"/>
      <sheetData sheetId="6"/>
      <sheetData sheetId="7">
        <row r="25">
          <cell r="C25">
            <v>193.9631769230769</v>
          </cell>
        </row>
      </sheetData>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9"/>
  <sheetViews>
    <sheetView tabSelected="1" view="pageBreakPreview" topLeftCell="A190" zoomScale="85" zoomScaleNormal="100" zoomScaleSheetLayoutView="85" workbookViewId="0">
      <selection activeCell="C232" sqref="C232"/>
    </sheetView>
  </sheetViews>
  <sheetFormatPr defaultRowHeight="14.25" x14ac:dyDescent="0.2"/>
  <cols>
    <col min="1" max="1" width="3.5703125" style="1" customWidth="1"/>
    <col min="2" max="2" width="4.28515625" style="2" customWidth="1"/>
    <col min="3" max="3" width="37.7109375" style="2" customWidth="1"/>
    <col min="4" max="4" width="9.140625" style="2" customWidth="1"/>
    <col min="5" max="5" width="15.7109375" style="2" customWidth="1"/>
    <col min="6" max="6" width="11.42578125" style="2" customWidth="1"/>
    <col min="7" max="7" width="7.140625" style="2" customWidth="1"/>
    <col min="8" max="10" width="6.42578125" style="2" customWidth="1"/>
    <col min="11" max="11" width="10" style="88" customWidth="1"/>
    <col min="12" max="12" width="11.42578125" style="2" customWidth="1"/>
    <col min="13" max="13" width="45.7109375" style="2" hidden="1" customWidth="1"/>
    <col min="14" max="256" width="8.85546875" style="2"/>
    <col min="257" max="257" width="3.5703125" style="2" customWidth="1"/>
    <col min="258" max="258" width="4.28515625" style="2" customWidth="1"/>
    <col min="259" max="259" width="40" style="2" customWidth="1"/>
    <col min="260" max="260" width="5.7109375" style="2" customWidth="1"/>
    <col min="261" max="261" width="15.7109375" style="2" customWidth="1"/>
    <col min="262" max="262" width="11.42578125" style="2" customWidth="1"/>
    <col min="263" max="263" width="7.140625" style="2" customWidth="1"/>
    <col min="264" max="266" width="6.42578125" style="2" customWidth="1"/>
    <col min="267" max="267" width="10" style="2" customWidth="1"/>
    <col min="268" max="268" width="11.42578125" style="2" customWidth="1"/>
    <col min="269" max="269" width="0" style="2" hidden="1" customWidth="1"/>
    <col min="270" max="512" width="8.85546875" style="2"/>
    <col min="513" max="513" width="3.5703125" style="2" customWidth="1"/>
    <col min="514" max="514" width="4.28515625" style="2" customWidth="1"/>
    <col min="515" max="515" width="40" style="2" customWidth="1"/>
    <col min="516" max="516" width="5.7109375" style="2" customWidth="1"/>
    <col min="517" max="517" width="15.7109375" style="2" customWidth="1"/>
    <col min="518" max="518" width="11.42578125" style="2" customWidth="1"/>
    <col min="519" max="519" width="7.140625" style="2" customWidth="1"/>
    <col min="520" max="522" width="6.42578125" style="2" customWidth="1"/>
    <col min="523" max="523" width="10" style="2" customWidth="1"/>
    <col min="524" max="524" width="11.42578125" style="2" customWidth="1"/>
    <col min="525" max="525" width="0" style="2" hidden="1" customWidth="1"/>
    <col min="526" max="768" width="8.85546875" style="2"/>
    <col min="769" max="769" width="3.5703125" style="2" customWidth="1"/>
    <col min="770" max="770" width="4.28515625" style="2" customWidth="1"/>
    <col min="771" max="771" width="40" style="2" customWidth="1"/>
    <col min="772" max="772" width="5.7109375" style="2" customWidth="1"/>
    <col min="773" max="773" width="15.7109375" style="2" customWidth="1"/>
    <col min="774" max="774" width="11.42578125" style="2" customWidth="1"/>
    <col min="775" max="775" width="7.140625" style="2" customWidth="1"/>
    <col min="776" max="778" width="6.42578125" style="2" customWidth="1"/>
    <col min="779" max="779" width="10" style="2" customWidth="1"/>
    <col min="780" max="780" width="11.42578125" style="2" customWidth="1"/>
    <col min="781" max="781" width="0" style="2" hidden="1" customWidth="1"/>
    <col min="782" max="1024" width="8.85546875" style="2"/>
    <col min="1025" max="1025" width="3.5703125" style="2" customWidth="1"/>
    <col min="1026" max="1026" width="4.28515625" style="2" customWidth="1"/>
    <col min="1027" max="1027" width="40" style="2" customWidth="1"/>
    <col min="1028" max="1028" width="5.7109375" style="2" customWidth="1"/>
    <col min="1029" max="1029" width="15.7109375" style="2" customWidth="1"/>
    <col min="1030" max="1030" width="11.42578125" style="2" customWidth="1"/>
    <col min="1031" max="1031" width="7.140625" style="2" customWidth="1"/>
    <col min="1032" max="1034" width="6.42578125" style="2" customWidth="1"/>
    <col min="1035" max="1035" width="10" style="2" customWidth="1"/>
    <col min="1036" max="1036" width="11.42578125" style="2" customWidth="1"/>
    <col min="1037" max="1037" width="0" style="2" hidden="1" customWidth="1"/>
    <col min="1038" max="1280" width="8.85546875" style="2"/>
    <col min="1281" max="1281" width="3.5703125" style="2" customWidth="1"/>
    <col min="1282" max="1282" width="4.28515625" style="2" customWidth="1"/>
    <col min="1283" max="1283" width="40" style="2" customWidth="1"/>
    <col min="1284" max="1284" width="5.7109375" style="2" customWidth="1"/>
    <col min="1285" max="1285" width="15.7109375" style="2" customWidth="1"/>
    <col min="1286" max="1286" width="11.42578125" style="2" customWidth="1"/>
    <col min="1287" max="1287" width="7.140625" style="2" customWidth="1"/>
    <col min="1288" max="1290" width="6.42578125" style="2" customWidth="1"/>
    <col min="1291" max="1291" width="10" style="2" customWidth="1"/>
    <col min="1292" max="1292" width="11.42578125" style="2" customWidth="1"/>
    <col min="1293" max="1293" width="0" style="2" hidden="1" customWidth="1"/>
    <col min="1294" max="1536" width="8.85546875" style="2"/>
    <col min="1537" max="1537" width="3.5703125" style="2" customWidth="1"/>
    <col min="1538" max="1538" width="4.28515625" style="2" customWidth="1"/>
    <col min="1539" max="1539" width="40" style="2" customWidth="1"/>
    <col min="1540" max="1540" width="5.7109375" style="2" customWidth="1"/>
    <col min="1541" max="1541" width="15.7109375" style="2" customWidth="1"/>
    <col min="1542" max="1542" width="11.42578125" style="2" customWidth="1"/>
    <col min="1543" max="1543" width="7.140625" style="2" customWidth="1"/>
    <col min="1544" max="1546" width="6.42578125" style="2" customWidth="1"/>
    <col min="1547" max="1547" width="10" style="2" customWidth="1"/>
    <col min="1548" max="1548" width="11.42578125" style="2" customWidth="1"/>
    <col min="1549" max="1549" width="0" style="2" hidden="1" customWidth="1"/>
    <col min="1550" max="1792" width="8.85546875" style="2"/>
    <col min="1793" max="1793" width="3.5703125" style="2" customWidth="1"/>
    <col min="1794" max="1794" width="4.28515625" style="2" customWidth="1"/>
    <col min="1795" max="1795" width="40" style="2" customWidth="1"/>
    <col min="1796" max="1796" width="5.7109375" style="2" customWidth="1"/>
    <col min="1797" max="1797" width="15.7109375" style="2" customWidth="1"/>
    <col min="1798" max="1798" width="11.42578125" style="2" customWidth="1"/>
    <col min="1799" max="1799" width="7.140625" style="2" customWidth="1"/>
    <col min="1800" max="1802" width="6.42578125" style="2" customWidth="1"/>
    <col min="1803" max="1803" width="10" style="2" customWidth="1"/>
    <col min="1804" max="1804" width="11.42578125" style="2" customWidth="1"/>
    <col min="1805" max="1805" width="0" style="2" hidden="1" customWidth="1"/>
    <col min="1806" max="2048" width="8.85546875" style="2"/>
    <col min="2049" max="2049" width="3.5703125" style="2" customWidth="1"/>
    <col min="2050" max="2050" width="4.28515625" style="2" customWidth="1"/>
    <col min="2051" max="2051" width="40" style="2" customWidth="1"/>
    <col min="2052" max="2052" width="5.7109375" style="2" customWidth="1"/>
    <col min="2053" max="2053" width="15.7109375" style="2" customWidth="1"/>
    <col min="2054" max="2054" width="11.42578125" style="2" customWidth="1"/>
    <col min="2055" max="2055" width="7.140625" style="2" customWidth="1"/>
    <col min="2056" max="2058" width="6.42578125" style="2" customWidth="1"/>
    <col min="2059" max="2059" width="10" style="2" customWidth="1"/>
    <col min="2060" max="2060" width="11.42578125" style="2" customWidth="1"/>
    <col min="2061" max="2061" width="0" style="2" hidden="1" customWidth="1"/>
    <col min="2062" max="2304" width="8.85546875" style="2"/>
    <col min="2305" max="2305" width="3.5703125" style="2" customWidth="1"/>
    <col min="2306" max="2306" width="4.28515625" style="2" customWidth="1"/>
    <col min="2307" max="2307" width="40" style="2" customWidth="1"/>
    <col min="2308" max="2308" width="5.7109375" style="2" customWidth="1"/>
    <col min="2309" max="2309" width="15.7109375" style="2" customWidth="1"/>
    <col min="2310" max="2310" width="11.42578125" style="2" customWidth="1"/>
    <col min="2311" max="2311" width="7.140625" style="2" customWidth="1"/>
    <col min="2312" max="2314" width="6.42578125" style="2" customWidth="1"/>
    <col min="2315" max="2315" width="10" style="2" customWidth="1"/>
    <col min="2316" max="2316" width="11.42578125" style="2" customWidth="1"/>
    <col min="2317" max="2317" width="0" style="2" hidden="1" customWidth="1"/>
    <col min="2318" max="2560" width="8.85546875" style="2"/>
    <col min="2561" max="2561" width="3.5703125" style="2" customWidth="1"/>
    <col min="2562" max="2562" width="4.28515625" style="2" customWidth="1"/>
    <col min="2563" max="2563" width="40" style="2" customWidth="1"/>
    <col min="2564" max="2564" width="5.7109375" style="2" customWidth="1"/>
    <col min="2565" max="2565" width="15.7109375" style="2" customWidth="1"/>
    <col min="2566" max="2566" width="11.42578125" style="2" customWidth="1"/>
    <col min="2567" max="2567" width="7.140625" style="2" customWidth="1"/>
    <col min="2568" max="2570" width="6.42578125" style="2" customWidth="1"/>
    <col min="2571" max="2571" width="10" style="2" customWidth="1"/>
    <col min="2572" max="2572" width="11.42578125" style="2" customWidth="1"/>
    <col min="2573" max="2573" width="0" style="2" hidden="1" customWidth="1"/>
    <col min="2574" max="2816" width="8.85546875" style="2"/>
    <col min="2817" max="2817" width="3.5703125" style="2" customWidth="1"/>
    <col min="2818" max="2818" width="4.28515625" style="2" customWidth="1"/>
    <col min="2819" max="2819" width="40" style="2" customWidth="1"/>
    <col min="2820" max="2820" width="5.7109375" style="2" customWidth="1"/>
    <col min="2821" max="2821" width="15.7109375" style="2" customWidth="1"/>
    <col min="2822" max="2822" width="11.42578125" style="2" customWidth="1"/>
    <col min="2823" max="2823" width="7.140625" style="2" customWidth="1"/>
    <col min="2824" max="2826" width="6.42578125" style="2" customWidth="1"/>
    <col min="2827" max="2827" width="10" style="2" customWidth="1"/>
    <col min="2828" max="2828" width="11.42578125" style="2" customWidth="1"/>
    <col min="2829" max="2829" width="0" style="2" hidden="1" customWidth="1"/>
    <col min="2830" max="3072" width="8.85546875" style="2"/>
    <col min="3073" max="3073" width="3.5703125" style="2" customWidth="1"/>
    <col min="3074" max="3074" width="4.28515625" style="2" customWidth="1"/>
    <col min="3075" max="3075" width="40" style="2" customWidth="1"/>
    <col min="3076" max="3076" width="5.7109375" style="2" customWidth="1"/>
    <col min="3077" max="3077" width="15.7109375" style="2" customWidth="1"/>
    <col min="3078" max="3078" width="11.42578125" style="2" customWidth="1"/>
    <col min="3079" max="3079" width="7.140625" style="2" customWidth="1"/>
    <col min="3080" max="3082" width="6.42578125" style="2" customWidth="1"/>
    <col min="3083" max="3083" width="10" style="2" customWidth="1"/>
    <col min="3084" max="3084" width="11.42578125" style="2" customWidth="1"/>
    <col min="3085" max="3085" width="0" style="2" hidden="1" customWidth="1"/>
    <col min="3086" max="3328" width="8.85546875" style="2"/>
    <col min="3329" max="3329" width="3.5703125" style="2" customWidth="1"/>
    <col min="3330" max="3330" width="4.28515625" style="2" customWidth="1"/>
    <col min="3331" max="3331" width="40" style="2" customWidth="1"/>
    <col min="3332" max="3332" width="5.7109375" style="2" customWidth="1"/>
    <col min="3333" max="3333" width="15.7109375" style="2" customWidth="1"/>
    <col min="3334" max="3334" width="11.42578125" style="2" customWidth="1"/>
    <col min="3335" max="3335" width="7.140625" style="2" customWidth="1"/>
    <col min="3336" max="3338" width="6.42578125" style="2" customWidth="1"/>
    <col min="3339" max="3339" width="10" style="2" customWidth="1"/>
    <col min="3340" max="3340" width="11.42578125" style="2" customWidth="1"/>
    <col min="3341" max="3341" width="0" style="2" hidden="1" customWidth="1"/>
    <col min="3342" max="3584" width="8.85546875" style="2"/>
    <col min="3585" max="3585" width="3.5703125" style="2" customWidth="1"/>
    <col min="3586" max="3586" width="4.28515625" style="2" customWidth="1"/>
    <col min="3587" max="3587" width="40" style="2" customWidth="1"/>
    <col min="3588" max="3588" width="5.7109375" style="2" customWidth="1"/>
    <col min="3589" max="3589" width="15.7109375" style="2" customWidth="1"/>
    <col min="3590" max="3590" width="11.42578125" style="2" customWidth="1"/>
    <col min="3591" max="3591" width="7.140625" style="2" customWidth="1"/>
    <col min="3592" max="3594" width="6.42578125" style="2" customWidth="1"/>
    <col min="3595" max="3595" width="10" style="2" customWidth="1"/>
    <col min="3596" max="3596" width="11.42578125" style="2" customWidth="1"/>
    <col min="3597" max="3597" width="0" style="2" hidden="1" customWidth="1"/>
    <col min="3598" max="3840" width="8.85546875" style="2"/>
    <col min="3841" max="3841" width="3.5703125" style="2" customWidth="1"/>
    <col min="3842" max="3842" width="4.28515625" style="2" customWidth="1"/>
    <col min="3843" max="3843" width="40" style="2" customWidth="1"/>
    <col min="3844" max="3844" width="5.7109375" style="2" customWidth="1"/>
    <col min="3845" max="3845" width="15.7109375" style="2" customWidth="1"/>
    <col min="3846" max="3846" width="11.42578125" style="2" customWidth="1"/>
    <col min="3847" max="3847" width="7.140625" style="2" customWidth="1"/>
    <col min="3848" max="3850" width="6.42578125" style="2" customWidth="1"/>
    <col min="3851" max="3851" width="10" style="2" customWidth="1"/>
    <col min="3852" max="3852" width="11.42578125" style="2" customWidth="1"/>
    <col min="3853" max="3853" width="0" style="2" hidden="1" customWidth="1"/>
    <col min="3854" max="4096" width="8.85546875" style="2"/>
    <col min="4097" max="4097" width="3.5703125" style="2" customWidth="1"/>
    <col min="4098" max="4098" width="4.28515625" style="2" customWidth="1"/>
    <col min="4099" max="4099" width="40" style="2" customWidth="1"/>
    <col min="4100" max="4100" width="5.7109375" style="2" customWidth="1"/>
    <col min="4101" max="4101" width="15.7109375" style="2" customWidth="1"/>
    <col min="4102" max="4102" width="11.42578125" style="2" customWidth="1"/>
    <col min="4103" max="4103" width="7.140625" style="2" customWidth="1"/>
    <col min="4104" max="4106" width="6.42578125" style="2" customWidth="1"/>
    <col min="4107" max="4107" width="10" style="2" customWidth="1"/>
    <col min="4108" max="4108" width="11.42578125" style="2" customWidth="1"/>
    <col min="4109" max="4109" width="0" style="2" hidden="1" customWidth="1"/>
    <col min="4110" max="4352" width="8.85546875" style="2"/>
    <col min="4353" max="4353" width="3.5703125" style="2" customWidth="1"/>
    <col min="4354" max="4354" width="4.28515625" style="2" customWidth="1"/>
    <col min="4355" max="4355" width="40" style="2" customWidth="1"/>
    <col min="4356" max="4356" width="5.7109375" style="2" customWidth="1"/>
    <col min="4357" max="4357" width="15.7109375" style="2" customWidth="1"/>
    <col min="4358" max="4358" width="11.42578125" style="2" customWidth="1"/>
    <col min="4359" max="4359" width="7.140625" style="2" customWidth="1"/>
    <col min="4360" max="4362" width="6.42578125" style="2" customWidth="1"/>
    <col min="4363" max="4363" width="10" style="2" customWidth="1"/>
    <col min="4364" max="4364" width="11.42578125" style="2" customWidth="1"/>
    <col min="4365" max="4365" width="0" style="2" hidden="1" customWidth="1"/>
    <col min="4366" max="4608" width="8.85546875" style="2"/>
    <col min="4609" max="4609" width="3.5703125" style="2" customWidth="1"/>
    <col min="4610" max="4610" width="4.28515625" style="2" customWidth="1"/>
    <col min="4611" max="4611" width="40" style="2" customWidth="1"/>
    <col min="4612" max="4612" width="5.7109375" style="2" customWidth="1"/>
    <col min="4613" max="4613" width="15.7109375" style="2" customWidth="1"/>
    <col min="4614" max="4614" width="11.42578125" style="2" customWidth="1"/>
    <col min="4615" max="4615" width="7.140625" style="2" customWidth="1"/>
    <col min="4616" max="4618" width="6.42578125" style="2" customWidth="1"/>
    <col min="4619" max="4619" width="10" style="2" customWidth="1"/>
    <col min="4620" max="4620" width="11.42578125" style="2" customWidth="1"/>
    <col min="4621" max="4621" width="0" style="2" hidden="1" customWidth="1"/>
    <col min="4622" max="4864" width="8.85546875" style="2"/>
    <col min="4865" max="4865" width="3.5703125" style="2" customWidth="1"/>
    <col min="4866" max="4866" width="4.28515625" style="2" customWidth="1"/>
    <col min="4867" max="4867" width="40" style="2" customWidth="1"/>
    <col min="4868" max="4868" width="5.7109375" style="2" customWidth="1"/>
    <col min="4869" max="4869" width="15.7109375" style="2" customWidth="1"/>
    <col min="4870" max="4870" width="11.42578125" style="2" customWidth="1"/>
    <col min="4871" max="4871" width="7.140625" style="2" customWidth="1"/>
    <col min="4872" max="4874" width="6.42578125" style="2" customWidth="1"/>
    <col min="4875" max="4875" width="10" style="2" customWidth="1"/>
    <col min="4876" max="4876" width="11.42578125" style="2" customWidth="1"/>
    <col min="4877" max="4877" width="0" style="2" hidden="1" customWidth="1"/>
    <col min="4878" max="5120" width="8.85546875" style="2"/>
    <col min="5121" max="5121" width="3.5703125" style="2" customWidth="1"/>
    <col min="5122" max="5122" width="4.28515625" style="2" customWidth="1"/>
    <col min="5123" max="5123" width="40" style="2" customWidth="1"/>
    <col min="5124" max="5124" width="5.7109375" style="2" customWidth="1"/>
    <col min="5125" max="5125" width="15.7109375" style="2" customWidth="1"/>
    <col min="5126" max="5126" width="11.42578125" style="2" customWidth="1"/>
    <col min="5127" max="5127" width="7.140625" style="2" customWidth="1"/>
    <col min="5128" max="5130" width="6.42578125" style="2" customWidth="1"/>
    <col min="5131" max="5131" width="10" style="2" customWidth="1"/>
    <col min="5132" max="5132" width="11.42578125" style="2" customWidth="1"/>
    <col min="5133" max="5133" width="0" style="2" hidden="1" customWidth="1"/>
    <col min="5134" max="5376" width="8.85546875" style="2"/>
    <col min="5377" max="5377" width="3.5703125" style="2" customWidth="1"/>
    <col min="5378" max="5378" width="4.28515625" style="2" customWidth="1"/>
    <col min="5379" max="5379" width="40" style="2" customWidth="1"/>
    <col min="5380" max="5380" width="5.7109375" style="2" customWidth="1"/>
    <col min="5381" max="5381" width="15.7109375" style="2" customWidth="1"/>
    <col min="5382" max="5382" width="11.42578125" style="2" customWidth="1"/>
    <col min="5383" max="5383" width="7.140625" style="2" customWidth="1"/>
    <col min="5384" max="5386" width="6.42578125" style="2" customWidth="1"/>
    <col min="5387" max="5387" width="10" style="2" customWidth="1"/>
    <col min="5388" max="5388" width="11.42578125" style="2" customWidth="1"/>
    <col min="5389" max="5389" width="0" style="2" hidden="1" customWidth="1"/>
    <col min="5390" max="5632" width="8.85546875" style="2"/>
    <col min="5633" max="5633" width="3.5703125" style="2" customWidth="1"/>
    <col min="5634" max="5634" width="4.28515625" style="2" customWidth="1"/>
    <col min="5635" max="5635" width="40" style="2" customWidth="1"/>
    <col min="5636" max="5636" width="5.7109375" style="2" customWidth="1"/>
    <col min="5637" max="5637" width="15.7109375" style="2" customWidth="1"/>
    <col min="5638" max="5638" width="11.42578125" style="2" customWidth="1"/>
    <col min="5639" max="5639" width="7.140625" style="2" customWidth="1"/>
    <col min="5640" max="5642" width="6.42578125" style="2" customWidth="1"/>
    <col min="5643" max="5643" width="10" style="2" customWidth="1"/>
    <col min="5644" max="5644" width="11.42578125" style="2" customWidth="1"/>
    <col min="5645" max="5645" width="0" style="2" hidden="1" customWidth="1"/>
    <col min="5646" max="5888" width="8.85546875" style="2"/>
    <col min="5889" max="5889" width="3.5703125" style="2" customWidth="1"/>
    <col min="5890" max="5890" width="4.28515625" style="2" customWidth="1"/>
    <col min="5891" max="5891" width="40" style="2" customWidth="1"/>
    <col min="5892" max="5892" width="5.7109375" style="2" customWidth="1"/>
    <col min="5893" max="5893" width="15.7109375" style="2" customWidth="1"/>
    <col min="5894" max="5894" width="11.42578125" style="2" customWidth="1"/>
    <col min="5895" max="5895" width="7.140625" style="2" customWidth="1"/>
    <col min="5896" max="5898" width="6.42578125" style="2" customWidth="1"/>
    <col min="5899" max="5899" width="10" style="2" customWidth="1"/>
    <col min="5900" max="5900" width="11.42578125" style="2" customWidth="1"/>
    <col min="5901" max="5901" width="0" style="2" hidden="1" customWidth="1"/>
    <col min="5902" max="6144" width="8.85546875" style="2"/>
    <col min="6145" max="6145" width="3.5703125" style="2" customWidth="1"/>
    <col min="6146" max="6146" width="4.28515625" style="2" customWidth="1"/>
    <col min="6147" max="6147" width="40" style="2" customWidth="1"/>
    <col min="6148" max="6148" width="5.7109375" style="2" customWidth="1"/>
    <col min="6149" max="6149" width="15.7109375" style="2" customWidth="1"/>
    <col min="6150" max="6150" width="11.42578125" style="2" customWidth="1"/>
    <col min="6151" max="6151" width="7.140625" style="2" customWidth="1"/>
    <col min="6152" max="6154" width="6.42578125" style="2" customWidth="1"/>
    <col min="6155" max="6155" width="10" style="2" customWidth="1"/>
    <col min="6156" max="6156" width="11.42578125" style="2" customWidth="1"/>
    <col min="6157" max="6157" width="0" style="2" hidden="1" customWidth="1"/>
    <col min="6158" max="6400" width="8.85546875" style="2"/>
    <col min="6401" max="6401" width="3.5703125" style="2" customWidth="1"/>
    <col min="6402" max="6402" width="4.28515625" style="2" customWidth="1"/>
    <col min="6403" max="6403" width="40" style="2" customWidth="1"/>
    <col min="6404" max="6404" width="5.7109375" style="2" customWidth="1"/>
    <col min="6405" max="6405" width="15.7109375" style="2" customWidth="1"/>
    <col min="6406" max="6406" width="11.42578125" style="2" customWidth="1"/>
    <col min="6407" max="6407" width="7.140625" style="2" customWidth="1"/>
    <col min="6408" max="6410" width="6.42578125" style="2" customWidth="1"/>
    <col min="6411" max="6411" width="10" style="2" customWidth="1"/>
    <col min="6412" max="6412" width="11.42578125" style="2" customWidth="1"/>
    <col min="6413" max="6413" width="0" style="2" hidden="1" customWidth="1"/>
    <col min="6414" max="6656" width="8.85546875" style="2"/>
    <col min="6657" max="6657" width="3.5703125" style="2" customWidth="1"/>
    <col min="6658" max="6658" width="4.28515625" style="2" customWidth="1"/>
    <col min="6659" max="6659" width="40" style="2" customWidth="1"/>
    <col min="6660" max="6660" width="5.7109375" style="2" customWidth="1"/>
    <col min="6661" max="6661" width="15.7109375" style="2" customWidth="1"/>
    <col min="6662" max="6662" width="11.42578125" style="2" customWidth="1"/>
    <col min="6663" max="6663" width="7.140625" style="2" customWidth="1"/>
    <col min="6664" max="6666" width="6.42578125" style="2" customWidth="1"/>
    <col min="6667" max="6667" width="10" style="2" customWidth="1"/>
    <col min="6668" max="6668" width="11.42578125" style="2" customWidth="1"/>
    <col min="6669" max="6669" width="0" style="2" hidden="1" customWidth="1"/>
    <col min="6670" max="6912" width="8.85546875" style="2"/>
    <col min="6913" max="6913" width="3.5703125" style="2" customWidth="1"/>
    <col min="6914" max="6914" width="4.28515625" style="2" customWidth="1"/>
    <col min="6915" max="6915" width="40" style="2" customWidth="1"/>
    <col min="6916" max="6916" width="5.7109375" style="2" customWidth="1"/>
    <col min="6917" max="6917" width="15.7109375" style="2" customWidth="1"/>
    <col min="6918" max="6918" width="11.42578125" style="2" customWidth="1"/>
    <col min="6919" max="6919" width="7.140625" style="2" customWidth="1"/>
    <col min="6920" max="6922" width="6.42578125" style="2" customWidth="1"/>
    <col min="6923" max="6923" width="10" style="2" customWidth="1"/>
    <col min="6924" max="6924" width="11.42578125" style="2" customWidth="1"/>
    <col min="6925" max="6925" width="0" style="2" hidden="1" customWidth="1"/>
    <col min="6926" max="7168" width="8.85546875" style="2"/>
    <col min="7169" max="7169" width="3.5703125" style="2" customWidth="1"/>
    <col min="7170" max="7170" width="4.28515625" style="2" customWidth="1"/>
    <col min="7171" max="7171" width="40" style="2" customWidth="1"/>
    <col min="7172" max="7172" width="5.7109375" style="2" customWidth="1"/>
    <col min="7173" max="7173" width="15.7109375" style="2" customWidth="1"/>
    <col min="7174" max="7174" width="11.42578125" style="2" customWidth="1"/>
    <col min="7175" max="7175" width="7.140625" style="2" customWidth="1"/>
    <col min="7176" max="7178" width="6.42578125" style="2" customWidth="1"/>
    <col min="7179" max="7179" width="10" style="2" customWidth="1"/>
    <col min="7180" max="7180" width="11.42578125" style="2" customWidth="1"/>
    <col min="7181" max="7181" width="0" style="2" hidden="1" customWidth="1"/>
    <col min="7182" max="7424" width="8.85546875" style="2"/>
    <col min="7425" max="7425" width="3.5703125" style="2" customWidth="1"/>
    <col min="7426" max="7426" width="4.28515625" style="2" customWidth="1"/>
    <col min="7427" max="7427" width="40" style="2" customWidth="1"/>
    <col min="7428" max="7428" width="5.7109375" style="2" customWidth="1"/>
    <col min="7429" max="7429" width="15.7109375" style="2" customWidth="1"/>
    <col min="7430" max="7430" width="11.42578125" style="2" customWidth="1"/>
    <col min="7431" max="7431" width="7.140625" style="2" customWidth="1"/>
    <col min="7432" max="7434" width="6.42578125" style="2" customWidth="1"/>
    <col min="7435" max="7435" width="10" style="2" customWidth="1"/>
    <col min="7436" max="7436" width="11.42578125" style="2" customWidth="1"/>
    <col min="7437" max="7437" width="0" style="2" hidden="1" customWidth="1"/>
    <col min="7438" max="7680" width="8.85546875" style="2"/>
    <col min="7681" max="7681" width="3.5703125" style="2" customWidth="1"/>
    <col min="7682" max="7682" width="4.28515625" style="2" customWidth="1"/>
    <col min="7683" max="7683" width="40" style="2" customWidth="1"/>
    <col min="7684" max="7684" width="5.7109375" style="2" customWidth="1"/>
    <col min="7685" max="7685" width="15.7109375" style="2" customWidth="1"/>
    <col min="7686" max="7686" width="11.42578125" style="2" customWidth="1"/>
    <col min="7687" max="7687" width="7.140625" style="2" customWidth="1"/>
    <col min="7688" max="7690" width="6.42578125" style="2" customWidth="1"/>
    <col min="7691" max="7691" width="10" style="2" customWidth="1"/>
    <col min="7692" max="7692" width="11.42578125" style="2" customWidth="1"/>
    <col min="7693" max="7693" width="0" style="2" hidden="1" customWidth="1"/>
    <col min="7694" max="7936" width="8.85546875" style="2"/>
    <col min="7937" max="7937" width="3.5703125" style="2" customWidth="1"/>
    <col min="7938" max="7938" width="4.28515625" style="2" customWidth="1"/>
    <col min="7939" max="7939" width="40" style="2" customWidth="1"/>
    <col min="7940" max="7940" width="5.7109375" style="2" customWidth="1"/>
    <col min="7941" max="7941" width="15.7109375" style="2" customWidth="1"/>
    <col min="7942" max="7942" width="11.42578125" style="2" customWidth="1"/>
    <col min="7943" max="7943" width="7.140625" style="2" customWidth="1"/>
    <col min="7944" max="7946" width="6.42578125" style="2" customWidth="1"/>
    <col min="7947" max="7947" width="10" style="2" customWidth="1"/>
    <col min="7948" max="7948" width="11.42578125" style="2" customWidth="1"/>
    <col min="7949" max="7949" width="0" style="2" hidden="1" customWidth="1"/>
    <col min="7950" max="8192" width="8.85546875" style="2"/>
    <col min="8193" max="8193" width="3.5703125" style="2" customWidth="1"/>
    <col min="8194" max="8194" width="4.28515625" style="2" customWidth="1"/>
    <col min="8195" max="8195" width="40" style="2" customWidth="1"/>
    <col min="8196" max="8196" width="5.7109375" style="2" customWidth="1"/>
    <col min="8197" max="8197" width="15.7109375" style="2" customWidth="1"/>
    <col min="8198" max="8198" width="11.42578125" style="2" customWidth="1"/>
    <col min="8199" max="8199" width="7.140625" style="2" customWidth="1"/>
    <col min="8200" max="8202" width="6.42578125" style="2" customWidth="1"/>
    <col min="8203" max="8203" width="10" style="2" customWidth="1"/>
    <col min="8204" max="8204" width="11.42578125" style="2" customWidth="1"/>
    <col min="8205" max="8205" width="0" style="2" hidden="1" customWidth="1"/>
    <col min="8206" max="8448" width="8.85546875" style="2"/>
    <col min="8449" max="8449" width="3.5703125" style="2" customWidth="1"/>
    <col min="8450" max="8450" width="4.28515625" style="2" customWidth="1"/>
    <col min="8451" max="8451" width="40" style="2" customWidth="1"/>
    <col min="8452" max="8452" width="5.7109375" style="2" customWidth="1"/>
    <col min="8453" max="8453" width="15.7109375" style="2" customWidth="1"/>
    <col min="8454" max="8454" width="11.42578125" style="2" customWidth="1"/>
    <col min="8455" max="8455" width="7.140625" style="2" customWidth="1"/>
    <col min="8456" max="8458" width="6.42578125" style="2" customWidth="1"/>
    <col min="8459" max="8459" width="10" style="2" customWidth="1"/>
    <col min="8460" max="8460" width="11.42578125" style="2" customWidth="1"/>
    <col min="8461" max="8461" width="0" style="2" hidden="1" customWidth="1"/>
    <col min="8462" max="8704" width="8.85546875" style="2"/>
    <col min="8705" max="8705" width="3.5703125" style="2" customWidth="1"/>
    <col min="8706" max="8706" width="4.28515625" style="2" customWidth="1"/>
    <col min="8707" max="8707" width="40" style="2" customWidth="1"/>
    <col min="8708" max="8708" width="5.7109375" style="2" customWidth="1"/>
    <col min="8709" max="8709" width="15.7109375" style="2" customWidth="1"/>
    <col min="8710" max="8710" width="11.42578125" style="2" customWidth="1"/>
    <col min="8711" max="8711" width="7.140625" style="2" customWidth="1"/>
    <col min="8712" max="8714" width="6.42578125" style="2" customWidth="1"/>
    <col min="8715" max="8715" width="10" style="2" customWidth="1"/>
    <col min="8716" max="8716" width="11.42578125" style="2" customWidth="1"/>
    <col min="8717" max="8717" width="0" style="2" hidden="1" customWidth="1"/>
    <col min="8718" max="8960" width="8.85546875" style="2"/>
    <col min="8961" max="8961" width="3.5703125" style="2" customWidth="1"/>
    <col min="8962" max="8962" width="4.28515625" style="2" customWidth="1"/>
    <col min="8963" max="8963" width="40" style="2" customWidth="1"/>
    <col min="8964" max="8964" width="5.7109375" style="2" customWidth="1"/>
    <col min="8965" max="8965" width="15.7109375" style="2" customWidth="1"/>
    <col min="8966" max="8966" width="11.42578125" style="2" customWidth="1"/>
    <col min="8967" max="8967" width="7.140625" style="2" customWidth="1"/>
    <col min="8968" max="8970" width="6.42578125" style="2" customWidth="1"/>
    <col min="8971" max="8971" width="10" style="2" customWidth="1"/>
    <col min="8972" max="8972" width="11.42578125" style="2" customWidth="1"/>
    <col min="8973" max="8973" width="0" style="2" hidden="1" customWidth="1"/>
    <col min="8974" max="9216" width="8.85546875" style="2"/>
    <col min="9217" max="9217" width="3.5703125" style="2" customWidth="1"/>
    <col min="9218" max="9218" width="4.28515625" style="2" customWidth="1"/>
    <col min="9219" max="9219" width="40" style="2" customWidth="1"/>
    <col min="9220" max="9220" width="5.7109375" style="2" customWidth="1"/>
    <col min="9221" max="9221" width="15.7109375" style="2" customWidth="1"/>
    <col min="9222" max="9222" width="11.42578125" style="2" customWidth="1"/>
    <col min="9223" max="9223" width="7.140625" style="2" customWidth="1"/>
    <col min="9224" max="9226" width="6.42578125" style="2" customWidth="1"/>
    <col min="9227" max="9227" width="10" style="2" customWidth="1"/>
    <col min="9228" max="9228" width="11.42578125" style="2" customWidth="1"/>
    <col min="9229" max="9229" width="0" style="2" hidden="1" customWidth="1"/>
    <col min="9230" max="9472" width="8.85546875" style="2"/>
    <col min="9473" max="9473" width="3.5703125" style="2" customWidth="1"/>
    <col min="9474" max="9474" width="4.28515625" style="2" customWidth="1"/>
    <col min="9475" max="9475" width="40" style="2" customWidth="1"/>
    <col min="9476" max="9476" width="5.7109375" style="2" customWidth="1"/>
    <col min="9477" max="9477" width="15.7109375" style="2" customWidth="1"/>
    <col min="9478" max="9478" width="11.42578125" style="2" customWidth="1"/>
    <col min="9479" max="9479" width="7.140625" style="2" customWidth="1"/>
    <col min="9480" max="9482" width="6.42578125" style="2" customWidth="1"/>
    <col min="9483" max="9483" width="10" style="2" customWidth="1"/>
    <col min="9484" max="9484" width="11.42578125" style="2" customWidth="1"/>
    <col min="9485" max="9485" width="0" style="2" hidden="1" customWidth="1"/>
    <col min="9486" max="9728" width="8.85546875" style="2"/>
    <col min="9729" max="9729" width="3.5703125" style="2" customWidth="1"/>
    <col min="9730" max="9730" width="4.28515625" style="2" customWidth="1"/>
    <col min="9731" max="9731" width="40" style="2" customWidth="1"/>
    <col min="9732" max="9732" width="5.7109375" style="2" customWidth="1"/>
    <col min="9733" max="9733" width="15.7109375" style="2" customWidth="1"/>
    <col min="9734" max="9734" width="11.42578125" style="2" customWidth="1"/>
    <col min="9735" max="9735" width="7.140625" style="2" customWidth="1"/>
    <col min="9736" max="9738" width="6.42578125" style="2" customWidth="1"/>
    <col min="9739" max="9739" width="10" style="2" customWidth="1"/>
    <col min="9740" max="9740" width="11.42578125" style="2" customWidth="1"/>
    <col min="9741" max="9741" width="0" style="2" hidden="1" customWidth="1"/>
    <col min="9742" max="9984" width="8.85546875" style="2"/>
    <col min="9985" max="9985" width="3.5703125" style="2" customWidth="1"/>
    <col min="9986" max="9986" width="4.28515625" style="2" customWidth="1"/>
    <col min="9987" max="9987" width="40" style="2" customWidth="1"/>
    <col min="9988" max="9988" width="5.7109375" style="2" customWidth="1"/>
    <col min="9989" max="9989" width="15.7109375" style="2" customWidth="1"/>
    <col min="9990" max="9990" width="11.42578125" style="2" customWidth="1"/>
    <col min="9991" max="9991" width="7.140625" style="2" customWidth="1"/>
    <col min="9992" max="9994" width="6.42578125" style="2" customWidth="1"/>
    <col min="9995" max="9995" width="10" style="2" customWidth="1"/>
    <col min="9996" max="9996" width="11.42578125" style="2" customWidth="1"/>
    <col min="9997" max="9997" width="0" style="2" hidden="1" customWidth="1"/>
    <col min="9998" max="10240" width="8.85546875" style="2"/>
    <col min="10241" max="10241" width="3.5703125" style="2" customWidth="1"/>
    <col min="10242" max="10242" width="4.28515625" style="2" customWidth="1"/>
    <col min="10243" max="10243" width="40" style="2" customWidth="1"/>
    <col min="10244" max="10244" width="5.7109375" style="2" customWidth="1"/>
    <col min="10245" max="10245" width="15.7109375" style="2" customWidth="1"/>
    <col min="10246" max="10246" width="11.42578125" style="2" customWidth="1"/>
    <col min="10247" max="10247" width="7.140625" style="2" customWidth="1"/>
    <col min="10248" max="10250" width="6.42578125" style="2" customWidth="1"/>
    <col min="10251" max="10251" width="10" style="2" customWidth="1"/>
    <col min="10252" max="10252" width="11.42578125" style="2" customWidth="1"/>
    <col min="10253" max="10253" width="0" style="2" hidden="1" customWidth="1"/>
    <col min="10254" max="10496" width="8.85546875" style="2"/>
    <col min="10497" max="10497" width="3.5703125" style="2" customWidth="1"/>
    <col min="10498" max="10498" width="4.28515625" style="2" customWidth="1"/>
    <col min="10499" max="10499" width="40" style="2" customWidth="1"/>
    <col min="10500" max="10500" width="5.7109375" style="2" customWidth="1"/>
    <col min="10501" max="10501" width="15.7109375" style="2" customWidth="1"/>
    <col min="10502" max="10502" width="11.42578125" style="2" customWidth="1"/>
    <col min="10503" max="10503" width="7.140625" style="2" customWidth="1"/>
    <col min="10504" max="10506" width="6.42578125" style="2" customWidth="1"/>
    <col min="10507" max="10507" width="10" style="2" customWidth="1"/>
    <col min="10508" max="10508" width="11.42578125" style="2" customWidth="1"/>
    <col min="10509" max="10509" width="0" style="2" hidden="1" customWidth="1"/>
    <col min="10510" max="10752" width="8.85546875" style="2"/>
    <col min="10753" max="10753" width="3.5703125" style="2" customWidth="1"/>
    <col min="10754" max="10754" width="4.28515625" style="2" customWidth="1"/>
    <col min="10755" max="10755" width="40" style="2" customWidth="1"/>
    <col min="10756" max="10756" width="5.7109375" style="2" customWidth="1"/>
    <col min="10757" max="10757" width="15.7109375" style="2" customWidth="1"/>
    <col min="10758" max="10758" width="11.42578125" style="2" customWidth="1"/>
    <col min="10759" max="10759" width="7.140625" style="2" customWidth="1"/>
    <col min="10760" max="10762" width="6.42578125" style="2" customWidth="1"/>
    <col min="10763" max="10763" width="10" style="2" customWidth="1"/>
    <col min="10764" max="10764" width="11.42578125" style="2" customWidth="1"/>
    <col min="10765" max="10765" width="0" style="2" hidden="1" customWidth="1"/>
    <col min="10766" max="11008" width="8.85546875" style="2"/>
    <col min="11009" max="11009" width="3.5703125" style="2" customWidth="1"/>
    <col min="11010" max="11010" width="4.28515625" style="2" customWidth="1"/>
    <col min="11011" max="11011" width="40" style="2" customWidth="1"/>
    <col min="11012" max="11012" width="5.7109375" style="2" customWidth="1"/>
    <col min="11013" max="11013" width="15.7109375" style="2" customWidth="1"/>
    <col min="11014" max="11014" width="11.42578125" style="2" customWidth="1"/>
    <col min="11015" max="11015" width="7.140625" style="2" customWidth="1"/>
    <col min="11016" max="11018" width="6.42578125" style="2" customWidth="1"/>
    <col min="11019" max="11019" width="10" style="2" customWidth="1"/>
    <col min="11020" max="11020" width="11.42578125" style="2" customWidth="1"/>
    <col min="11021" max="11021" width="0" style="2" hidden="1" customWidth="1"/>
    <col min="11022" max="11264" width="8.85546875" style="2"/>
    <col min="11265" max="11265" width="3.5703125" style="2" customWidth="1"/>
    <col min="11266" max="11266" width="4.28515625" style="2" customWidth="1"/>
    <col min="11267" max="11267" width="40" style="2" customWidth="1"/>
    <col min="11268" max="11268" width="5.7109375" style="2" customWidth="1"/>
    <col min="11269" max="11269" width="15.7109375" style="2" customWidth="1"/>
    <col min="11270" max="11270" width="11.42578125" style="2" customWidth="1"/>
    <col min="11271" max="11271" width="7.140625" style="2" customWidth="1"/>
    <col min="11272" max="11274" width="6.42578125" style="2" customWidth="1"/>
    <col min="11275" max="11275" width="10" style="2" customWidth="1"/>
    <col min="11276" max="11276" width="11.42578125" style="2" customWidth="1"/>
    <col min="11277" max="11277" width="0" style="2" hidden="1" customWidth="1"/>
    <col min="11278" max="11520" width="8.85546875" style="2"/>
    <col min="11521" max="11521" width="3.5703125" style="2" customWidth="1"/>
    <col min="11522" max="11522" width="4.28515625" style="2" customWidth="1"/>
    <col min="11523" max="11523" width="40" style="2" customWidth="1"/>
    <col min="11524" max="11524" width="5.7109375" style="2" customWidth="1"/>
    <col min="11525" max="11525" width="15.7109375" style="2" customWidth="1"/>
    <col min="11526" max="11526" width="11.42578125" style="2" customWidth="1"/>
    <col min="11527" max="11527" width="7.140625" style="2" customWidth="1"/>
    <col min="11528" max="11530" width="6.42578125" style="2" customWidth="1"/>
    <col min="11531" max="11531" width="10" style="2" customWidth="1"/>
    <col min="11532" max="11532" width="11.42578125" style="2" customWidth="1"/>
    <col min="11533" max="11533" width="0" style="2" hidden="1" customWidth="1"/>
    <col min="11534" max="11776" width="8.85546875" style="2"/>
    <col min="11777" max="11777" width="3.5703125" style="2" customWidth="1"/>
    <col min="11778" max="11778" width="4.28515625" style="2" customWidth="1"/>
    <col min="11779" max="11779" width="40" style="2" customWidth="1"/>
    <col min="11780" max="11780" width="5.7109375" style="2" customWidth="1"/>
    <col min="11781" max="11781" width="15.7109375" style="2" customWidth="1"/>
    <col min="11782" max="11782" width="11.42578125" style="2" customWidth="1"/>
    <col min="11783" max="11783" width="7.140625" style="2" customWidth="1"/>
    <col min="11784" max="11786" width="6.42578125" style="2" customWidth="1"/>
    <col min="11787" max="11787" width="10" style="2" customWidth="1"/>
    <col min="11788" max="11788" width="11.42578125" style="2" customWidth="1"/>
    <col min="11789" max="11789" width="0" style="2" hidden="1" customWidth="1"/>
    <col min="11790" max="12032" width="8.85546875" style="2"/>
    <col min="12033" max="12033" width="3.5703125" style="2" customWidth="1"/>
    <col min="12034" max="12034" width="4.28515625" style="2" customWidth="1"/>
    <col min="12035" max="12035" width="40" style="2" customWidth="1"/>
    <col min="12036" max="12036" width="5.7109375" style="2" customWidth="1"/>
    <col min="12037" max="12037" width="15.7109375" style="2" customWidth="1"/>
    <col min="12038" max="12038" width="11.42578125" style="2" customWidth="1"/>
    <col min="12039" max="12039" width="7.140625" style="2" customWidth="1"/>
    <col min="12040" max="12042" width="6.42578125" style="2" customWidth="1"/>
    <col min="12043" max="12043" width="10" style="2" customWidth="1"/>
    <col min="12044" max="12044" width="11.42578125" style="2" customWidth="1"/>
    <col min="12045" max="12045" width="0" style="2" hidden="1" customWidth="1"/>
    <col min="12046" max="12288" width="8.85546875" style="2"/>
    <col min="12289" max="12289" width="3.5703125" style="2" customWidth="1"/>
    <col min="12290" max="12290" width="4.28515625" style="2" customWidth="1"/>
    <col min="12291" max="12291" width="40" style="2" customWidth="1"/>
    <col min="12292" max="12292" width="5.7109375" style="2" customWidth="1"/>
    <col min="12293" max="12293" width="15.7109375" style="2" customWidth="1"/>
    <col min="12294" max="12294" width="11.42578125" style="2" customWidth="1"/>
    <col min="12295" max="12295" width="7.140625" style="2" customWidth="1"/>
    <col min="12296" max="12298" width="6.42578125" style="2" customWidth="1"/>
    <col min="12299" max="12299" width="10" style="2" customWidth="1"/>
    <col min="12300" max="12300" width="11.42578125" style="2" customWidth="1"/>
    <col min="12301" max="12301" width="0" style="2" hidden="1" customWidth="1"/>
    <col min="12302" max="12544" width="8.85546875" style="2"/>
    <col min="12545" max="12545" width="3.5703125" style="2" customWidth="1"/>
    <col min="12546" max="12546" width="4.28515625" style="2" customWidth="1"/>
    <col min="12547" max="12547" width="40" style="2" customWidth="1"/>
    <col min="12548" max="12548" width="5.7109375" style="2" customWidth="1"/>
    <col min="12549" max="12549" width="15.7109375" style="2" customWidth="1"/>
    <col min="12550" max="12550" width="11.42578125" style="2" customWidth="1"/>
    <col min="12551" max="12551" width="7.140625" style="2" customWidth="1"/>
    <col min="12552" max="12554" width="6.42578125" style="2" customWidth="1"/>
    <col min="12555" max="12555" width="10" style="2" customWidth="1"/>
    <col min="12556" max="12556" width="11.42578125" style="2" customWidth="1"/>
    <col min="12557" max="12557" width="0" style="2" hidden="1" customWidth="1"/>
    <col min="12558" max="12800" width="8.85546875" style="2"/>
    <col min="12801" max="12801" width="3.5703125" style="2" customWidth="1"/>
    <col min="12802" max="12802" width="4.28515625" style="2" customWidth="1"/>
    <col min="12803" max="12803" width="40" style="2" customWidth="1"/>
    <col min="12804" max="12804" width="5.7109375" style="2" customWidth="1"/>
    <col min="12805" max="12805" width="15.7109375" style="2" customWidth="1"/>
    <col min="12806" max="12806" width="11.42578125" style="2" customWidth="1"/>
    <col min="12807" max="12807" width="7.140625" style="2" customWidth="1"/>
    <col min="12808" max="12810" width="6.42578125" style="2" customWidth="1"/>
    <col min="12811" max="12811" width="10" style="2" customWidth="1"/>
    <col min="12812" max="12812" width="11.42578125" style="2" customWidth="1"/>
    <col min="12813" max="12813" width="0" style="2" hidden="1" customWidth="1"/>
    <col min="12814" max="13056" width="8.85546875" style="2"/>
    <col min="13057" max="13057" width="3.5703125" style="2" customWidth="1"/>
    <col min="13058" max="13058" width="4.28515625" style="2" customWidth="1"/>
    <col min="13059" max="13059" width="40" style="2" customWidth="1"/>
    <col min="13060" max="13060" width="5.7109375" style="2" customWidth="1"/>
    <col min="13061" max="13061" width="15.7109375" style="2" customWidth="1"/>
    <col min="13062" max="13062" width="11.42578125" style="2" customWidth="1"/>
    <col min="13063" max="13063" width="7.140625" style="2" customWidth="1"/>
    <col min="13064" max="13066" width="6.42578125" style="2" customWidth="1"/>
    <col min="13067" max="13067" width="10" style="2" customWidth="1"/>
    <col min="13068" max="13068" width="11.42578125" style="2" customWidth="1"/>
    <col min="13069" max="13069" width="0" style="2" hidden="1" customWidth="1"/>
    <col min="13070" max="13312" width="8.85546875" style="2"/>
    <col min="13313" max="13313" width="3.5703125" style="2" customWidth="1"/>
    <col min="13314" max="13314" width="4.28515625" style="2" customWidth="1"/>
    <col min="13315" max="13315" width="40" style="2" customWidth="1"/>
    <col min="13316" max="13316" width="5.7109375" style="2" customWidth="1"/>
    <col min="13317" max="13317" width="15.7109375" style="2" customWidth="1"/>
    <col min="13318" max="13318" width="11.42578125" style="2" customWidth="1"/>
    <col min="13319" max="13319" width="7.140625" style="2" customWidth="1"/>
    <col min="13320" max="13322" width="6.42578125" style="2" customWidth="1"/>
    <col min="13323" max="13323" width="10" style="2" customWidth="1"/>
    <col min="13324" max="13324" width="11.42578125" style="2" customWidth="1"/>
    <col min="13325" max="13325" width="0" style="2" hidden="1" customWidth="1"/>
    <col min="13326" max="13568" width="8.85546875" style="2"/>
    <col min="13569" max="13569" width="3.5703125" style="2" customWidth="1"/>
    <col min="13570" max="13570" width="4.28515625" style="2" customWidth="1"/>
    <col min="13571" max="13571" width="40" style="2" customWidth="1"/>
    <col min="13572" max="13572" width="5.7109375" style="2" customWidth="1"/>
    <col min="13573" max="13573" width="15.7109375" style="2" customWidth="1"/>
    <col min="13574" max="13574" width="11.42578125" style="2" customWidth="1"/>
    <col min="13575" max="13575" width="7.140625" style="2" customWidth="1"/>
    <col min="13576" max="13578" width="6.42578125" style="2" customWidth="1"/>
    <col min="13579" max="13579" width="10" style="2" customWidth="1"/>
    <col min="13580" max="13580" width="11.42578125" style="2" customWidth="1"/>
    <col min="13581" max="13581" width="0" style="2" hidden="1" customWidth="1"/>
    <col min="13582" max="13824" width="8.85546875" style="2"/>
    <col min="13825" max="13825" width="3.5703125" style="2" customWidth="1"/>
    <col min="13826" max="13826" width="4.28515625" style="2" customWidth="1"/>
    <col min="13827" max="13827" width="40" style="2" customWidth="1"/>
    <col min="13828" max="13828" width="5.7109375" style="2" customWidth="1"/>
    <col min="13829" max="13829" width="15.7109375" style="2" customWidth="1"/>
    <col min="13830" max="13830" width="11.42578125" style="2" customWidth="1"/>
    <col min="13831" max="13831" width="7.140625" style="2" customWidth="1"/>
    <col min="13832" max="13834" width="6.42578125" style="2" customWidth="1"/>
    <col min="13835" max="13835" width="10" style="2" customWidth="1"/>
    <col min="13836" max="13836" width="11.42578125" style="2" customWidth="1"/>
    <col min="13837" max="13837" width="0" style="2" hidden="1" customWidth="1"/>
    <col min="13838" max="14080" width="8.85546875" style="2"/>
    <col min="14081" max="14081" width="3.5703125" style="2" customWidth="1"/>
    <col min="14082" max="14082" width="4.28515625" style="2" customWidth="1"/>
    <col min="14083" max="14083" width="40" style="2" customWidth="1"/>
    <col min="14084" max="14084" width="5.7109375" style="2" customWidth="1"/>
    <col min="14085" max="14085" width="15.7109375" style="2" customWidth="1"/>
    <col min="14086" max="14086" width="11.42578125" style="2" customWidth="1"/>
    <col min="14087" max="14087" width="7.140625" style="2" customWidth="1"/>
    <col min="14088" max="14090" width="6.42578125" style="2" customWidth="1"/>
    <col min="14091" max="14091" width="10" style="2" customWidth="1"/>
    <col min="14092" max="14092" width="11.42578125" style="2" customWidth="1"/>
    <col min="14093" max="14093" width="0" style="2" hidden="1" customWidth="1"/>
    <col min="14094" max="14336" width="8.85546875" style="2"/>
    <col min="14337" max="14337" width="3.5703125" style="2" customWidth="1"/>
    <col min="14338" max="14338" width="4.28515625" style="2" customWidth="1"/>
    <col min="14339" max="14339" width="40" style="2" customWidth="1"/>
    <col min="14340" max="14340" width="5.7109375" style="2" customWidth="1"/>
    <col min="14341" max="14341" width="15.7109375" style="2" customWidth="1"/>
    <col min="14342" max="14342" width="11.42578125" style="2" customWidth="1"/>
    <col min="14343" max="14343" width="7.140625" style="2" customWidth="1"/>
    <col min="14344" max="14346" width="6.42578125" style="2" customWidth="1"/>
    <col min="14347" max="14347" width="10" style="2" customWidth="1"/>
    <col min="14348" max="14348" width="11.42578125" style="2" customWidth="1"/>
    <col min="14349" max="14349" width="0" style="2" hidden="1" customWidth="1"/>
    <col min="14350" max="14592" width="8.85546875" style="2"/>
    <col min="14593" max="14593" width="3.5703125" style="2" customWidth="1"/>
    <col min="14594" max="14594" width="4.28515625" style="2" customWidth="1"/>
    <col min="14595" max="14595" width="40" style="2" customWidth="1"/>
    <col min="14596" max="14596" width="5.7109375" style="2" customWidth="1"/>
    <col min="14597" max="14597" width="15.7109375" style="2" customWidth="1"/>
    <col min="14598" max="14598" width="11.42578125" style="2" customWidth="1"/>
    <col min="14599" max="14599" width="7.140625" style="2" customWidth="1"/>
    <col min="14600" max="14602" width="6.42578125" style="2" customWidth="1"/>
    <col min="14603" max="14603" width="10" style="2" customWidth="1"/>
    <col min="14604" max="14604" width="11.42578125" style="2" customWidth="1"/>
    <col min="14605" max="14605" width="0" style="2" hidden="1" customWidth="1"/>
    <col min="14606" max="14848" width="8.85546875" style="2"/>
    <col min="14849" max="14849" width="3.5703125" style="2" customWidth="1"/>
    <col min="14850" max="14850" width="4.28515625" style="2" customWidth="1"/>
    <col min="14851" max="14851" width="40" style="2" customWidth="1"/>
    <col min="14852" max="14852" width="5.7109375" style="2" customWidth="1"/>
    <col min="14853" max="14853" width="15.7109375" style="2" customWidth="1"/>
    <col min="14854" max="14854" width="11.42578125" style="2" customWidth="1"/>
    <col min="14855" max="14855" width="7.140625" style="2" customWidth="1"/>
    <col min="14856" max="14858" width="6.42578125" style="2" customWidth="1"/>
    <col min="14859" max="14859" width="10" style="2" customWidth="1"/>
    <col min="14860" max="14860" width="11.42578125" style="2" customWidth="1"/>
    <col min="14861" max="14861" width="0" style="2" hidden="1" customWidth="1"/>
    <col min="14862" max="15104" width="8.85546875" style="2"/>
    <col min="15105" max="15105" width="3.5703125" style="2" customWidth="1"/>
    <col min="15106" max="15106" width="4.28515625" style="2" customWidth="1"/>
    <col min="15107" max="15107" width="40" style="2" customWidth="1"/>
    <col min="15108" max="15108" width="5.7109375" style="2" customWidth="1"/>
    <col min="15109" max="15109" width="15.7109375" style="2" customWidth="1"/>
    <col min="15110" max="15110" width="11.42578125" style="2" customWidth="1"/>
    <col min="15111" max="15111" width="7.140625" style="2" customWidth="1"/>
    <col min="15112" max="15114" width="6.42578125" style="2" customWidth="1"/>
    <col min="15115" max="15115" width="10" style="2" customWidth="1"/>
    <col min="15116" max="15116" width="11.42578125" style="2" customWidth="1"/>
    <col min="15117" max="15117" width="0" style="2" hidden="1" customWidth="1"/>
    <col min="15118" max="15360" width="8.85546875" style="2"/>
    <col min="15361" max="15361" width="3.5703125" style="2" customWidth="1"/>
    <col min="15362" max="15362" width="4.28515625" style="2" customWidth="1"/>
    <col min="15363" max="15363" width="40" style="2" customWidth="1"/>
    <col min="15364" max="15364" width="5.7109375" style="2" customWidth="1"/>
    <col min="15365" max="15365" width="15.7109375" style="2" customWidth="1"/>
    <col min="15366" max="15366" width="11.42578125" style="2" customWidth="1"/>
    <col min="15367" max="15367" width="7.140625" style="2" customWidth="1"/>
    <col min="15368" max="15370" width="6.42578125" style="2" customWidth="1"/>
    <col min="15371" max="15371" width="10" style="2" customWidth="1"/>
    <col min="15372" max="15372" width="11.42578125" style="2" customWidth="1"/>
    <col min="15373" max="15373" width="0" style="2" hidden="1" customWidth="1"/>
    <col min="15374" max="15616" width="8.85546875" style="2"/>
    <col min="15617" max="15617" width="3.5703125" style="2" customWidth="1"/>
    <col min="15618" max="15618" width="4.28515625" style="2" customWidth="1"/>
    <col min="15619" max="15619" width="40" style="2" customWidth="1"/>
    <col min="15620" max="15620" width="5.7109375" style="2" customWidth="1"/>
    <col min="15621" max="15621" width="15.7109375" style="2" customWidth="1"/>
    <col min="15622" max="15622" width="11.42578125" style="2" customWidth="1"/>
    <col min="15623" max="15623" width="7.140625" style="2" customWidth="1"/>
    <col min="15624" max="15626" width="6.42578125" style="2" customWidth="1"/>
    <col min="15627" max="15627" width="10" style="2" customWidth="1"/>
    <col min="15628" max="15628" width="11.42578125" style="2" customWidth="1"/>
    <col min="15629" max="15629" width="0" style="2" hidden="1" customWidth="1"/>
    <col min="15630" max="15872" width="8.85546875" style="2"/>
    <col min="15873" max="15873" width="3.5703125" style="2" customWidth="1"/>
    <col min="15874" max="15874" width="4.28515625" style="2" customWidth="1"/>
    <col min="15875" max="15875" width="40" style="2" customWidth="1"/>
    <col min="15876" max="15876" width="5.7109375" style="2" customWidth="1"/>
    <col min="15877" max="15877" width="15.7109375" style="2" customWidth="1"/>
    <col min="15878" max="15878" width="11.42578125" style="2" customWidth="1"/>
    <col min="15879" max="15879" width="7.140625" style="2" customWidth="1"/>
    <col min="15880" max="15882" width="6.42578125" style="2" customWidth="1"/>
    <col min="15883" max="15883" width="10" style="2" customWidth="1"/>
    <col min="15884" max="15884" width="11.42578125" style="2" customWidth="1"/>
    <col min="15885" max="15885" width="0" style="2" hidden="1" customWidth="1"/>
    <col min="15886" max="16128" width="8.85546875" style="2"/>
    <col min="16129" max="16129" width="3.5703125" style="2" customWidth="1"/>
    <col min="16130" max="16130" width="4.28515625" style="2" customWidth="1"/>
    <col min="16131" max="16131" width="40" style="2" customWidth="1"/>
    <col min="16132" max="16132" width="5.7109375" style="2" customWidth="1"/>
    <col min="16133" max="16133" width="15.7109375" style="2" customWidth="1"/>
    <col min="16134" max="16134" width="11.42578125" style="2" customWidth="1"/>
    <col min="16135" max="16135" width="7.140625" style="2" customWidth="1"/>
    <col min="16136" max="16138" width="6.42578125" style="2" customWidth="1"/>
    <col min="16139" max="16139" width="10" style="2" customWidth="1"/>
    <col min="16140" max="16140" width="11.42578125" style="2" customWidth="1"/>
    <col min="16141" max="16141" width="0" style="2" hidden="1" customWidth="1"/>
    <col min="16142" max="16384" width="8.85546875" style="2"/>
  </cols>
  <sheetData>
    <row r="1" spans="1:12" ht="15" x14ac:dyDescent="0.2">
      <c r="B1" s="113" t="s">
        <v>359</v>
      </c>
      <c r="C1" s="113"/>
      <c r="D1" s="113"/>
      <c r="E1" s="113"/>
      <c r="F1" s="113"/>
      <c r="G1" s="113"/>
      <c r="H1" s="113"/>
      <c r="I1" s="113"/>
      <c r="J1" s="113"/>
      <c r="K1" s="114"/>
      <c r="L1" s="113"/>
    </row>
    <row r="2" spans="1:12" s="3" customFormat="1" ht="17.25" customHeight="1" x14ac:dyDescent="0.25">
      <c r="A2" s="135" t="s">
        <v>360</v>
      </c>
      <c r="B2" s="135"/>
      <c r="C2" s="135"/>
      <c r="D2" s="135"/>
      <c r="E2" s="135"/>
      <c r="F2" s="135"/>
      <c r="G2" s="135"/>
      <c r="H2" s="135"/>
      <c r="I2" s="135"/>
      <c r="J2" s="135"/>
      <c r="K2" s="135"/>
      <c r="L2" s="135"/>
    </row>
    <row r="3" spans="1:12" s="3" customFormat="1" ht="16.5" x14ac:dyDescent="0.25">
      <c r="A3" s="4"/>
      <c r="B3" s="4"/>
      <c r="C3" s="4"/>
      <c r="D3" s="4"/>
      <c r="E3" s="4"/>
      <c r="F3" s="4"/>
      <c r="G3" s="4"/>
      <c r="H3" s="4"/>
      <c r="I3" s="5"/>
    </row>
    <row r="4" spans="1:12" s="7" customFormat="1" ht="92.25" customHeight="1" x14ac:dyDescent="0.25">
      <c r="A4" s="136" t="s">
        <v>0</v>
      </c>
      <c r="B4" s="136"/>
      <c r="C4" s="136"/>
      <c r="D4" s="136" t="s">
        <v>358</v>
      </c>
      <c r="E4" s="136"/>
      <c r="F4" s="136"/>
      <c r="G4" s="136"/>
      <c r="H4" s="136"/>
      <c r="I4" s="6"/>
    </row>
    <row r="5" spans="1:12" s="8" customFormat="1" ht="13.5" customHeight="1" x14ac:dyDescent="0.25">
      <c r="A5" s="1"/>
      <c r="B5" s="112"/>
      <c r="C5" s="112"/>
      <c r="D5" s="112"/>
      <c r="E5" s="137"/>
      <c r="F5" s="137"/>
      <c r="G5" s="137"/>
      <c r="H5" s="137"/>
      <c r="I5" s="137"/>
      <c r="J5" s="137"/>
      <c r="K5" s="138"/>
      <c r="L5" s="137"/>
    </row>
    <row r="6" spans="1:12" s="8" customFormat="1" ht="21.75" customHeight="1" x14ac:dyDescent="0.25">
      <c r="A6" s="1"/>
      <c r="B6" s="9" t="s">
        <v>1</v>
      </c>
      <c r="C6" s="10"/>
      <c r="D6" s="11" t="s">
        <v>362</v>
      </c>
      <c r="E6" s="12"/>
      <c r="F6" s="12"/>
      <c r="G6" s="12"/>
      <c r="H6" s="12"/>
      <c r="I6" s="12"/>
      <c r="J6" s="12"/>
      <c r="K6" s="13"/>
      <c r="L6" s="12"/>
    </row>
    <row r="7" spans="1:12" s="8" customFormat="1" ht="21.75" customHeight="1" x14ac:dyDescent="0.25">
      <c r="A7" s="1"/>
      <c r="B7" s="14" t="s">
        <v>2</v>
      </c>
      <c r="C7" s="14"/>
      <c r="D7" s="14" t="s">
        <v>361</v>
      </c>
      <c r="E7" s="12"/>
      <c r="F7" s="12"/>
      <c r="G7" s="12"/>
      <c r="H7" s="12"/>
      <c r="I7" s="12"/>
      <c r="J7" s="12"/>
      <c r="K7" s="13"/>
      <c r="L7" s="12"/>
    </row>
    <row r="8" spans="1:12" s="8" customFormat="1" ht="18.75" hidden="1" customHeight="1" x14ac:dyDescent="0.25">
      <c r="A8" s="1"/>
      <c r="B8" s="112" t="s">
        <v>3</v>
      </c>
      <c r="C8" s="112"/>
      <c r="D8" s="112"/>
      <c r="E8" s="113" t="s">
        <v>4</v>
      </c>
      <c r="F8" s="113"/>
      <c r="G8" s="113"/>
      <c r="H8" s="113"/>
      <c r="I8" s="113"/>
      <c r="J8" s="113"/>
      <c r="K8" s="114"/>
      <c r="L8" s="113"/>
    </row>
    <row r="9" spans="1:12" s="8" customFormat="1" ht="33.75" customHeight="1" thickBot="1" x14ac:dyDescent="0.3">
      <c r="A9" s="1"/>
      <c r="B9" s="115" t="s">
        <v>5</v>
      </c>
      <c r="C9" s="115"/>
      <c r="D9" s="115"/>
      <c r="E9" s="116" t="s">
        <v>6</v>
      </c>
      <c r="F9" s="116"/>
      <c r="G9" s="116"/>
      <c r="H9" s="116"/>
      <c r="I9" s="116"/>
      <c r="J9" s="116"/>
      <c r="K9" s="117"/>
      <c r="L9" s="116"/>
    </row>
    <row r="10" spans="1:12" s="8" customFormat="1" ht="18.75" hidden="1" customHeight="1" x14ac:dyDescent="0.25">
      <c r="A10" s="1">
        <v>0</v>
      </c>
      <c r="B10" s="1"/>
      <c r="C10" s="15" t="str">
        <f>"Всего исследуемых водных преград - "&amp;SUM(B11:B24)&amp;", из них:"</f>
        <v>Всего исследуемых водных преград - 0, из них:</v>
      </c>
      <c r="D10" s="1"/>
      <c r="E10" s="16"/>
      <c r="F10" s="16"/>
      <c r="G10" s="16"/>
      <c r="I10" s="16"/>
      <c r="J10" s="16"/>
      <c r="K10" s="16"/>
      <c r="L10" s="16"/>
    </row>
    <row r="11" spans="1:12" s="8" customFormat="1" ht="13.5" hidden="1" customHeight="1" x14ac:dyDescent="0.25">
      <c r="A11" s="1" t="str">
        <f t="shared" ref="A11:A16" si="0">IF(B11&gt;0,"","0")</f>
        <v>0</v>
      </c>
      <c r="B11" s="17"/>
      <c r="C11" s="18" t="s">
        <v>7</v>
      </c>
      <c r="D11" s="1"/>
      <c r="E11" s="19"/>
      <c r="F11" s="16"/>
      <c r="G11" s="16"/>
      <c r="I11" s="16"/>
      <c r="J11" s="16"/>
      <c r="K11" s="16"/>
      <c r="L11" s="16"/>
    </row>
    <row r="12" spans="1:12" s="8" customFormat="1" ht="13.5" hidden="1" customHeight="1" x14ac:dyDescent="0.25">
      <c r="A12" s="1" t="str">
        <f t="shared" si="0"/>
        <v>0</v>
      </c>
      <c r="B12" s="17"/>
      <c r="C12" s="18" t="s">
        <v>8</v>
      </c>
      <c r="D12" s="1"/>
      <c r="E12" s="16"/>
      <c r="F12" s="16"/>
      <c r="G12" s="16"/>
      <c r="I12" s="16"/>
      <c r="J12" s="16"/>
      <c r="K12" s="16"/>
      <c r="L12" s="16"/>
    </row>
    <row r="13" spans="1:12" s="8" customFormat="1" ht="13.5" hidden="1" customHeight="1" x14ac:dyDescent="0.25">
      <c r="A13" s="1" t="str">
        <f t="shared" si="0"/>
        <v>0</v>
      </c>
      <c r="B13" s="17"/>
      <c r="C13" s="18" t="s">
        <v>9</v>
      </c>
      <c r="D13" s="1"/>
      <c r="E13" s="16"/>
      <c r="F13" s="16"/>
      <c r="G13" s="16"/>
      <c r="I13" s="16"/>
      <c r="J13" s="16"/>
      <c r="K13" s="16"/>
      <c r="L13" s="16"/>
    </row>
    <row r="14" spans="1:12" s="8" customFormat="1" ht="13.5" hidden="1" customHeight="1" x14ac:dyDescent="0.25">
      <c r="A14" s="1" t="str">
        <f t="shared" si="0"/>
        <v>0</v>
      </c>
      <c r="B14" s="17"/>
      <c r="C14" s="18" t="s">
        <v>10</v>
      </c>
      <c r="D14" s="1"/>
      <c r="E14" s="16"/>
      <c r="F14" s="16"/>
      <c r="G14" s="16"/>
      <c r="I14" s="16"/>
      <c r="J14" s="16"/>
      <c r="K14" s="16"/>
      <c r="L14" s="16"/>
    </row>
    <row r="15" spans="1:12" s="8" customFormat="1" ht="13.5" hidden="1" customHeight="1" x14ac:dyDescent="0.25">
      <c r="A15" s="1" t="str">
        <f t="shared" si="0"/>
        <v>0</v>
      </c>
      <c r="B15" s="17"/>
      <c r="C15" s="18" t="s">
        <v>11</v>
      </c>
      <c r="D15" s="1"/>
      <c r="E15" s="16"/>
      <c r="F15" s="16"/>
      <c r="G15" s="16"/>
      <c r="I15" s="16"/>
      <c r="J15" s="16"/>
      <c r="K15" s="16"/>
      <c r="L15" s="16"/>
    </row>
    <row r="16" spans="1:12" s="8" customFormat="1" ht="13.5" hidden="1" customHeight="1" x14ac:dyDescent="0.25">
      <c r="A16" s="1" t="str">
        <f t="shared" si="0"/>
        <v>0</v>
      </c>
      <c r="B16" s="17"/>
      <c r="C16" s="18" t="s">
        <v>12</v>
      </c>
      <c r="D16" s="1"/>
      <c r="E16" s="16"/>
      <c r="F16" s="16"/>
      <c r="G16" s="16"/>
      <c r="I16" s="16"/>
      <c r="J16" s="16"/>
      <c r="K16" s="16"/>
      <c r="L16" s="16"/>
    </row>
    <row r="17" spans="1:13" s="8" customFormat="1" ht="13.5" hidden="1" customHeight="1" x14ac:dyDescent="0.25">
      <c r="A17" s="1">
        <v>0</v>
      </c>
      <c r="B17" s="17"/>
      <c r="C17" s="18" t="s">
        <v>13</v>
      </c>
      <c r="D17" s="1"/>
      <c r="E17" s="16"/>
      <c r="F17" s="16"/>
      <c r="G17" s="16"/>
      <c r="I17" s="16"/>
      <c r="J17" s="16"/>
      <c r="K17" s="16"/>
      <c r="L17" s="16"/>
    </row>
    <row r="18" spans="1:13" s="8" customFormat="1" ht="13.5" hidden="1" customHeight="1" x14ac:dyDescent="0.25">
      <c r="A18" s="1">
        <v>0</v>
      </c>
      <c r="B18" s="17"/>
      <c r="C18" s="18" t="s">
        <v>14</v>
      </c>
      <c r="D18" s="1"/>
      <c r="E18" s="16"/>
      <c r="F18" s="16"/>
      <c r="G18" s="16"/>
      <c r="I18" s="16"/>
      <c r="J18" s="16"/>
      <c r="K18" s="16"/>
      <c r="L18" s="16"/>
    </row>
    <row r="19" spans="1:13" s="8" customFormat="1" ht="13.5" hidden="1" customHeight="1" x14ac:dyDescent="0.25">
      <c r="A19" s="1">
        <v>0</v>
      </c>
      <c r="B19" s="17"/>
      <c r="C19" s="18" t="s">
        <v>15</v>
      </c>
      <c r="D19" s="1"/>
      <c r="E19" s="16"/>
      <c r="F19" s="16"/>
      <c r="G19" s="16"/>
      <c r="I19" s="16"/>
      <c r="J19" s="16"/>
      <c r="K19" s="16"/>
      <c r="L19" s="16"/>
    </row>
    <row r="20" spans="1:13" s="8" customFormat="1" ht="13.5" hidden="1" customHeight="1" x14ac:dyDescent="0.25">
      <c r="A20" s="1" t="str">
        <f t="shared" ref="A20:A25" si="1">IF(B20&gt;0,"","0")</f>
        <v>0</v>
      </c>
      <c r="B20" s="17"/>
      <c r="C20" s="18" t="s">
        <v>16</v>
      </c>
      <c r="D20" s="1"/>
      <c r="E20" s="16"/>
      <c r="F20" s="16"/>
      <c r="G20" s="16"/>
      <c r="I20" s="16"/>
      <c r="J20" s="16"/>
      <c r="K20" s="16"/>
      <c r="L20" s="16"/>
    </row>
    <row r="21" spans="1:13" s="8" customFormat="1" ht="13.5" hidden="1" customHeight="1" x14ac:dyDescent="0.25">
      <c r="A21" s="1" t="str">
        <f t="shared" si="1"/>
        <v>0</v>
      </c>
      <c r="B21" s="17"/>
      <c r="C21" s="18" t="s">
        <v>17</v>
      </c>
      <c r="D21" s="1"/>
      <c r="E21" s="16"/>
      <c r="F21" s="16"/>
      <c r="G21" s="16"/>
      <c r="I21" s="16"/>
      <c r="J21" s="16"/>
      <c r="K21" s="16"/>
      <c r="L21" s="16"/>
    </row>
    <row r="22" spans="1:13" s="8" customFormat="1" ht="13.5" hidden="1" customHeight="1" x14ac:dyDescent="0.25">
      <c r="A22" s="1" t="str">
        <f t="shared" si="1"/>
        <v>0</v>
      </c>
      <c r="B22" s="17"/>
      <c r="C22" s="18" t="s">
        <v>18</v>
      </c>
      <c r="D22" s="1"/>
      <c r="E22" s="16"/>
      <c r="F22" s="16"/>
      <c r="G22" s="16"/>
      <c r="I22" s="16"/>
      <c r="J22" s="16"/>
      <c r="K22" s="16"/>
      <c r="L22" s="16"/>
    </row>
    <row r="23" spans="1:13" s="8" customFormat="1" ht="13.5" hidden="1" customHeight="1" x14ac:dyDescent="0.25">
      <c r="A23" s="20" t="str">
        <f t="shared" si="1"/>
        <v>0</v>
      </c>
      <c r="B23" s="21"/>
      <c r="C23" s="22" t="s">
        <v>19</v>
      </c>
      <c r="D23" s="23"/>
      <c r="E23" s="24"/>
      <c r="F23" s="24"/>
      <c r="G23" s="25"/>
      <c r="I23" s="16"/>
      <c r="J23" s="16"/>
      <c r="K23" s="16"/>
      <c r="L23" s="16"/>
    </row>
    <row r="24" spans="1:13" s="8" customFormat="1" ht="13.5" hidden="1" customHeight="1" x14ac:dyDescent="0.25">
      <c r="A24" s="26" t="str">
        <f t="shared" si="1"/>
        <v>0</v>
      </c>
      <c r="B24" s="27"/>
      <c r="C24" s="28" t="s">
        <v>20</v>
      </c>
      <c r="D24" s="29"/>
      <c r="E24" s="16"/>
      <c r="F24" s="16"/>
      <c r="G24" s="30"/>
      <c r="I24" s="16"/>
      <c r="J24" s="16"/>
      <c r="K24" s="16"/>
      <c r="L24" s="16"/>
    </row>
    <row r="25" spans="1:13" s="8" customFormat="1" ht="33.75" hidden="1" customHeight="1" x14ac:dyDescent="0.25">
      <c r="A25" s="26" t="str">
        <f t="shared" si="1"/>
        <v>0</v>
      </c>
      <c r="B25" s="118"/>
      <c r="C25" s="118"/>
      <c r="D25" s="118"/>
      <c r="E25" s="118"/>
      <c r="F25" s="118"/>
      <c r="G25" s="119"/>
      <c r="H25" s="118"/>
      <c r="I25" s="118"/>
      <c r="J25" s="118"/>
      <c r="K25" s="118"/>
      <c r="L25" s="118"/>
      <c r="M25" s="1" t="s">
        <v>21</v>
      </c>
    </row>
    <row r="26" spans="1:13" s="8" customFormat="1" ht="33.75" customHeight="1" x14ac:dyDescent="0.25">
      <c r="A26" s="29"/>
      <c r="B26" s="120" t="s">
        <v>22</v>
      </c>
      <c r="C26" s="122" t="s">
        <v>23</v>
      </c>
      <c r="D26" s="124" t="s">
        <v>24</v>
      </c>
      <c r="E26" s="124" t="s">
        <v>25</v>
      </c>
      <c r="F26" s="124" t="s">
        <v>26</v>
      </c>
      <c r="G26" s="124" t="s">
        <v>27</v>
      </c>
      <c r="H26" s="126" t="s">
        <v>28</v>
      </c>
      <c r="I26" s="127"/>
      <c r="J26" s="127"/>
      <c r="K26" s="128" t="s">
        <v>29</v>
      </c>
      <c r="L26" s="130" t="s">
        <v>30</v>
      </c>
    </row>
    <row r="27" spans="1:13" s="8" customFormat="1" ht="33.75" customHeight="1" x14ac:dyDescent="0.25">
      <c r="A27" s="29"/>
      <c r="B27" s="121"/>
      <c r="C27" s="123"/>
      <c r="D27" s="125"/>
      <c r="E27" s="125"/>
      <c r="F27" s="125"/>
      <c r="G27" s="125"/>
      <c r="H27" s="31" t="s">
        <v>31</v>
      </c>
      <c r="I27" s="32" t="s">
        <v>32</v>
      </c>
      <c r="J27" s="32" t="s">
        <v>33</v>
      </c>
      <c r="K27" s="129"/>
      <c r="L27" s="131"/>
    </row>
    <row r="28" spans="1:13" s="8" customFormat="1" x14ac:dyDescent="0.25">
      <c r="A28" s="29"/>
      <c r="B28" s="33">
        <v>1</v>
      </c>
      <c r="C28" s="32">
        <v>2</v>
      </c>
      <c r="D28" s="32">
        <v>3</v>
      </c>
      <c r="E28" s="32">
        <v>4</v>
      </c>
      <c r="F28" s="32">
        <v>5</v>
      </c>
      <c r="G28" s="32">
        <v>6</v>
      </c>
      <c r="H28" s="31">
        <v>7</v>
      </c>
      <c r="I28" s="32">
        <v>8</v>
      </c>
      <c r="J28" s="32">
        <v>9</v>
      </c>
      <c r="K28" s="34">
        <v>10</v>
      </c>
      <c r="L28" s="35">
        <v>11</v>
      </c>
    </row>
    <row r="29" spans="1:13" ht="30" customHeight="1" x14ac:dyDescent="0.2">
      <c r="A29" s="29" t="str">
        <f>IF(L100&gt;0,"","0")</f>
        <v/>
      </c>
      <c r="B29" s="36"/>
      <c r="C29" s="102" t="s">
        <v>34</v>
      </c>
      <c r="D29" s="132"/>
      <c r="E29" s="132"/>
      <c r="F29" s="132"/>
      <c r="G29" s="133"/>
      <c r="H29" s="132"/>
      <c r="I29" s="132"/>
      <c r="J29" s="132"/>
      <c r="K29" s="134"/>
      <c r="L29" s="133"/>
      <c r="M29" s="37"/>
    </row>
    <row r="30" spans="1:13" ht="38.25" hidden="1" customHeight="1" x14ac:dyDescent="0.2">
      <c r="A30" s="29" t="str">
        <f t="shared" ref="A30:A73" si="2">IF(K30&gt;0,"","0")</f>
        <v>0</v>
      </c>
      <c r="B30" s="38" t="str">
        <f>IF(K30&gt;0,MAX($B$29:B29)+1,"")</f>
        <v/>
      </c>
      <c r="C30" s="39" t="s">
        <v>35</v>
      </c>
      <c r="D30" s="40" t="s">
        <v>36</v>
      </c>
      <c r="E30" s="40" t="s">
        <v>37</v>
      </c>
      <c r="F30" s="40" t="s">
        <v>38</v>
      </c>
      <c r="G30" s="41">
        <v>1</v>
      </c>
      <c r="H30" s="42"/>
      <c r="I30" s="40"/>
      <c r="J30" s="40"/>
      <c r="K30" s="43">
        <v>0</v>
      </c>
      <c r="L30" s="44">
        <f t="shared" ref="L30:L93" si="3">ROUND((G30*IF(H30&gt;0,H30,1)*IF(I30&gt;0,I30,1)*IF(J30&gt;0,J30,1)*K30),0)</f>
        <v>0</v>
      </c>
      <c r="M30" s="45"/>
    </row>
    <row r="31" spans="1:13" ht="33.75" customHeight="1" x14ac:dyDescent="0.2">
      <c r="A31" s="26" t="str">
        <f t="shared" si="2"/>
        <v/>
      </c>
      <c r="B31" s="38">
        <f>IF(K31&gt;0,MAX($B$29:B30)+1,"")</f>
        <v>1</v>
      </c>
      <c r="C31" s="39" t="s">
        <v>39</v>
      </c>
      <c r="D31" s="40" t="s">
        <v>363</v>
      </c>
      <c r="E31" s="40" t="s">
        <v>40</v>
      </c>
      <c r="F31" s="40" t="s">
        <v>38</v>
      </c>
      <c r="G31" s="40">
        <f>VLOOKUP(D31,{"I",18;"II",20;"III",24},2,FALSE)</f>
        <v>18</v>
      </c>
      <c r="H31" s="42"/>
      <c r="I31" s="40"/>
      <c r="J31" s="40"/>
      <c r="K31" s="43">
        <v>1</v>
      </c>
      <c r="L31" s="44">
        <f t="shared" si="3"/>
        <v>18</v>
      </c>
      <c r="M31" s="37" t="str">
        <f>"Lтрассы = "&amp;K31&amp;" км"</f>
        <v>Lтрассы = 1 км</v>
      </c>
    </row>
    <row r="32" spans="1:13" ht="45" hidden="1" customHeight="1" x14ac:dyDescent="0.2">
      <c r="A32" s="26" t="str">
        <f t="shared" si="2"/>
        <v>0</v>
      </c>
      <c r="B32" s="38" t="str">
        <f>IF(K32&gt;0,MAX($B$29:B31)+1,"")</f>
        <v/>
      </c>
      <c r="C32" s="39" t="s">
        <v>41</v>
      </c>
      <c r="D32" s="40"/>
      <c r="E32" s="40" t="s">
        <v>42</v>
      </c>
      <c r="F32" s="40" t="s">
        <v>43</v>
      </c>
      <c r="G32" s="40">
        <v>46</v>
      </c>
      <c r="H32" s="42"/>
      <c r="I32" s="40"/>
      <c r="J32" s="40"/>
      <c r="K32" s="43"/>
      <c r="L32" s="44">
        <f t="shared" si="3"/>
        <v>0</v>
      </c>
      <c r="M32" s="37"/>
    </row>
    <row r="33" spans="1:13" ht="45" hidden="1" customHeight="1" x14ac:dyDescent="0.2">
      <c r="A33" s="26" t="str">
        <f t="shared" si="2"/>
        <v>0</v>
      </c>
      <c r="B33" s="38" t="str">
        <f>IF(K33&gt;0,MAX($B$29:B32)+1,"")</f>
        <v/>
      </c>
      <c r="C33" s="39" t="s">
        <v>44</v>
      </c>
      <c r="D33" s="40"/>
      <c r="E33" s="40" t="s">
        <v>45</v>
      </c>
      <c r="F33" s="40" t="s">
        <v>43</v>
      </c>
      <c r="G33" s="40">
        <v>53</v>
      </c>
      <c r="H33" s="42"/>
      <c r="I33" s="40"/>
      <c r="J33" s="40"/>
      <c r="K33" s="43"/>
      <c r="L33" s="44">
        <f t="shared" si="3"/>
        <v>0</v>
      </c>
      <c r="M33" s="37"/>
    </row>
    <row r="34" spans="1:13" ht="45" hidden="1" customHeight="1" x14ac:dyDescent="0.2">
      <c r="A34" s="26" t="str">
        <f t="shared" si="2"/>
        <v>0</v>
      </c>
      <c r="B34" s="38" t="str">
        <f>IF(K34&gt;0,MAX($B$29:B33)+1,"")</f>
        <v/>
      </c>
      <c r="C34" s="39" t="s">
        <v>46</v>
      </c>
      <c r="D34" s="40"/>
      <c r="E34" s="40" t="s">
        <v>47</v>
      </c>
      <c r="F34" s="40" t="s">
        <v>43</v>
      </c>
      <c r="G34" s="40">
        <v>84</v>
      </c>
      <c r="H34" s="42"/>
      <c r="I34" s="40"/>
      <c r="J34" s="40"/>
      <c r="K34" s="40"/>
      <c r="L34" s="44">
        <f t="shared" si="3"/>
        <v>0</v>
      </c>
      <c r="M34" s="37"/>
    </row>
    <row r="35" spans="1:13" ht="45" hidden="1" customHeight="1" x14ac:dyDescent="0.2">
      <c r="A35" s="26" t="str">
        <f t="shared" si="2"/>
        <v>0</v>
      </c>
      <c r="B35" s="38" t="str">
        <f>IF(K35&gt;0,MAX($B$29:B34)+1,"")</f>
        <v/>
      </c>
      <c r="C35" s="39" t="s">
        <v>48</v>
      </c>
      <c r="D35" s="40"/>
      <c r="E35" s="40" t="s">
        <v>49</v>
      </c>
      <c r="F35" s="40" t="s">
        <v>43</v>
      </c>
      <c r="G35" s="40">
        <v>95</v>
      </c>
      <c r="H35" s="42"/>
      <c r="I35" s="40"/>
      <c r="J35" s="40"/>
      <c r="K35" s="40"/>
      <c r="L35" s="44">
        <f t="shared" si="3"/>
        <v>0</v>
      </c>
      <c r="M35" s="37"/>
    </row>
    <row r="36" spans="1:13" ht="45" hidden="1" customHeight="1" x14ac:dyDescent="0.2">
      <c r="A36" s="26" t="str">
        <f t="shared" si="2"/>
        <v>0</v>
      </c>
      <c r="B36" s="38" t="str">
        <f>IF(K36&gt;0,MAX($B$29:B35)+1,"")</f>
        <v/>
      </c>
      <c r="C36" s="39" t="s">
        <v>50</v>
      </c>
      <c r="D36" s="40"/>
      <c r="E36" s="40" t="s">
        <v>51</v>
      </c>
      <c r="F36" s="40" t="s">
        <v>43</v>
      </c>
      <c r="G36" s="40">
        <v>118</v>
      </c>
      <c r="H36" s="42"/>
      <c r="I36" s="40"/>
      <c r="J36" s="40"/>
      <c r="K36" s="40"/>
      <c r="L36" s="44">
        <f t="shared" si="3"/>
        <v>0</v>
      </c>
      <c r="M36" s="37"/>
    </row>
    <row r="37" spans="1:13" ht="22.5" hidden="1" customHeight="1" x14ac:dyDescent="0.2">
      <c r="A37" s="26" t="str">
        <f t="shared" si="2"/>
        <v>0</v>
      </c>
      <c r="B37" s="38" t="str">
        <f>IF(K37&gt;0,MAX($B$29:B36)+1,"")</f>
        <v/>
      </c>
      <c r="C37" s="39" t="s">
        <v>52</v>
      </c>
      <c r="D37" s="40" t="s">
        <v>36</v>
      </c>
      <c r="E37" s="40" t="s">
        <v>53</v>
      </c>
      <c r="F37" s="40" t="s">
        <v>54</v>
      </c>
      <c r="G37" s="40">
        <f>VLOOKUP(D37,{"I",126;"II",133;"III",142},2,FALSE)</f>
        <v>133</v>
      </c>
      <c r="H37" s="42"/>
      <c r="I37" s="40"/>
      <c r="J37" s="40"/>
      <c r="K37" s="43">
        <v>0</v>
      </c>
      <c r="L37" s="44">
        <f t="shared" si="3"/>
        <v>0</v>
      </c>
      <c r="M37" s="37"/>
    </row>
    <row r="38" spans="1:13" ht="33.75" hidden="1" customHeight="1" x14ac:dyDescent="0.2">
      <c r="A38" s="26" t="str">
        <f t="shared" si="2"/>
        <v>0</v>
      </c>
      <c r="B38" s="38" t="str">
        <f>IF(K38&gt;0,MAX($B$29:B37)+1,"")</f>
        <v/>
      </c>
      <c r="C38" s="39" t="s">
        <v>55</v>
      </c>
      <c r="D38" s="40" t="s">
        <v>36</v>
      </c>
      <c r="E38" s="40" t="s">
        <v>56</v>
      </c>
      <c r="F38" s="40" t="s">
        <v>57</v>
      </c>
      <c r="G38" s="46">
        <f>VLOOKUP(D38,{"I",127;"II",174;"III",236},2,FALSE)</f>
        <v>174</v>
      </c>
      <c r="H38" s="42"/>
      <c r="I38" s="40"/>
      <c r="J38" s="40"/>
      <c r="K38" s="43"/>
      <c r="L38" s="44">
        <f t="shared" si="3"/>
        <v>0</v>
      </c>
      <c r="M38" s="37" t="str">
        <f>"Σ Lрусл = "&amp;K38&amp;" км"</f>
        <v>Σ Lрусл =  км</v>
      </c>
    </row>
    <row r="39" spans="1:13" ht="21.75" hidden="1" customHeight="1" x14ac:dyDescent="0.2">
      <c r="A39" s="26" t="str">
        <f t="shared" si="2"/>
        <v>0</v>
      </c>
      <c r="B39" s="38" t="str">
        <f>IF(K39&gt;0,MAX($B$29:B38)+1,"")</f>
        <v/>
      </c>
      <c r="C39" s="39" t="s">
        <v>58</v>
      </c>
      <c r="D39" s="40" t="s">
        <v>36</v>
      </c>
      <c r="E39" s="40" t="str">
        <f>IF(H39=0.2,"т.44, §1 (прим.5)","т.44, §1")</f>
        <v>т.44, §1</v>
      </c>
      <c r="F39" s="40" t="s">
        <v>59</v>
      </c>
      <c r="G39" s="46">
        <f>VLOOKUP(D39,{"I",113;"II",123;"III",163},2,FALSE)</f>
        <v>123</v>
      </c>
      <c r="H39" s="42"/>
      <c r="I39" s="40"/>
      <c r="J39" s="40"/>
      <c r="K39" s="43"/>
      <c r="L39" s="44">
        <f t="shared" si="3"/>
        <v>0</v>
      </c>
      <c r="M39" s="37" t="s">
        <v>60</v>
      </c>
    </row>
    <row r="40" spans="1:13" ht="33.75" hidden="1" customHeight="1" x14ac:dyDescent="0.2">
      <c r="A40" s="26" t="str">
        <f t="shared" si="2"/>
        <v>0</v>
      </c>
      <c r="B40" s="38" t="str">
        <f>IF(K40&gt;0,MAX($B$29:B39)+1,"")</f>
        <v/>
      </c>
      <c r="C40" s="39" t="s">
        <v>61</v>
      </c>
      <c r="D40" s="40"/>
      <c r="E40" s="40" t="s">
        <v>62</v>
      </c>
      <c r="F40" s="40" t="s">
        <v>63</v>
      </c>
      <c r="G40" s="46">
        <v>248</v>
      </c>
      <c r="H40" s="42"/>
      <c r="I40" s="40">
        <v>1.6</v>
      </c>
      <c r="J40" s="40">
        <v>1.5</v>
      </c>
      <c r="K40" s="47"/>
      <c r="L40" s="44">
        <f t="shared" si="3"/>
        <v>0</v>
      </c>
      <c r="M40" s="37"/>
    </row>
    <row r="41" spans="1:13" ht="33.75" hidden="1" customHeight="1" x14ac:dyDescent="0.2">
      <c r="A41" s="26" t="str">
        <f t="shared" si="2"/>
        <v>0</v>
      </c>
      <c r="B41" s="38" t="str">
        <f>IF(K41&gt;0,MAX($B$29:B40)+1,"")</f>
        <v/>
      </c>
      <c r="C41" s="39" t="s">
        <v>64</v>
      </c>
      <c r="D41" s="40" t="s">
        <v>36</v>
      </c>
      <c r="E41" s="40" t="str">
        <f>IF(SUM(H41:I41)=1.1,"т.44, §7 
(прим. 4)",IF(SUM(H41:I41)=0.2,"т.44, §7 
(прим. 5)",IF(SUM(H41:I41)=1.3,"т.44, §7 
(прим. 4, 5)",IF(SUM(H41:I41)=0,"т.44, §7","неверный коэф-т"))))</f>
        <v>т.44, §7</v>
      </c>
      <c r="F41" s="40" t="s">
        <v>65</v>
      </c>
      <c r="G41" s="46">
        <f>VLOOKUP(D41,{"I",31;"II",33;"III",38},2,FALSE)</f>
        <v>33</v>
      </c>
      <c r="H41" s="42"/>
      <c r="I41" s="40"/>
      <c r="J41" s="40"/>
      <c r="K41" s="43"/>
      <c r="L41" s="44">
        <f t="shared" si="3"/>
        <v>0</v>
      </c>
      <c r="M41" s="37" t="s">
        <v>66</v>
      </c>
    </row>
    <row r="42" spans="1:13" ht="33.75" hidden="1" customHeight="1" x14ac:dyDescent="0.2">
      <c r="A42" s="26" t="str">
        <f t="shared" si="2"/>
        <v>0</v>
      </c>
      <c r="B42" s="38" t="str">
        <f>IF(K42&gt;0,MAX($B$29:B41)+1,"")</f>
        <v/>
      </c>
      <c r="C42" s="39" t="s">
        <v>67</v>
      </c>
      <c r="D42" s="40" t="s">
        <v>36</v>
      </c>
      <c r="E42" s="40" t="str">
        <f>IF(SUM(H42:I42)=1.1,"т.44, §8 
(прим. 4)",IF(SUM(H42:I42)=0.2,"т.44, §8 
(прим. 5)",IF(SUM(H42:I42)=1.3,"т.44, §8 
(прим. 4, 5)",IF(SUM(H42:I42)=0,"т.44, §8","неверный коэф-т"))))</f>
        <v>т.44, §8</v>
      </c>
      <c r="F42" s="40" t="s">
        <v>65</v>
      </c>
      <c r="G42" s="46">
        <f>VLOOKUP(D42,{"I",42;"II",45;"III",53},2,FALSE)</f>
        <v>45</v>
      </c>
      <c r="H42" s="42"/>
      <c r="I42" s="40"/>
      <c r="J42" s="40"/>
      <c r="K42" s="40">
        <f>B20*3</f>
        <v>0</v>
      </c>
      <c r="L42" s="44">
        <f t="shared" si="3"/>
        <v>0</v>
      </c>
      <c r="M42" s="37" t="s">
        <v>66</v>
      </c>
    </row>
    <row r="43" spans="1:13" ht="33.75" hidden="1" customHeight="1" x14ac:dyDescent="0.2">
      <c r="A43" s="26" t="str">
        <f t="shared" si="2"/>
        <v>0</v>
      </c>
      <c r="B43" s="38" t="str">
        <f>IF(K43&gt;0,MAX($B$29:B42)+1,"")</f>
        <v/>
      </c>
      <c r="C43" s="39" t="s">
        <v>68</v>
      </c>
      <c r="D43" s="40" t="s">
        <v>36</v>
      </c>
      <c r="E43" s="40" t="str">
        <f>IF(SUM(H43:I43)=1.1,"т.44, §9 
(прим. 4)",IF(SUM(H43:I43)=0.2,"т.44, §9 
(прим. 5)",IF(SUM(H43:I43)=1.3,"т.44, §9 
(прим. 4, 5)",IF(SUM(H43:I43)=0,"т.44, §9","неверный коэф-т"))))</f>
        <v>т.44, §9</v>
      </c>
      <c r="F43" s="40" t="s">
        <v>65</v>
      </c>
      <c r="G43" s="46">
        <f>VLOOKUP(D43,{"I",59;"II",63;"III",74},2,FALSE)</f>
        <v>63</v>
      </c>
      <c r="H43" s="42"/>
      <c r="I43" s="40"/>
      <c r="J43" s="40"/>
      <c r="K43" s="40">
        <f>B21*3+
B22*3+
B23*3</f>
        <v>0</v>
      </c>
      <c r="L43" s="44">
        <f t="shared" si="3"/>
        <v>0</v>
      </c>
      <c r="M43" s="37" t="s">
        <v>66</v>
      </c>
    </row>
    <row r="44" spans="1:13" ht="33.75" hidden="1" customHeight="1" x14ac:dyDescent="0.2">
      <c r="A44" s="26" t="str">
        <f t="shared" si="2"/>
        <v>0</v>
      </c>
      <c r="B44" s="38" t="str">
        <f>IF(K44&gt;0,MAX($B$29:B43)+1,"")</f>
        <v/>
      </c>
      <c r="C44" s="39" t="s">
        <v>69</v>
      </c>
      <c r="D44" s="48"/>
      <c r="E44" s="40" t="s">
        <v>70</v>
      </c>
      <c r="F44" s="40" t="s">
        <v>71</v>
      </c>
      <c r="G44" s="46">
        <v>956</v>
      </c>
      <c r="H44" s="42"/>
      <c r="I44" s="40"/>
      <c r="J44" s="40"/>
      <c r="K44" s="40"/>
      <c r="L44" s="44">
        <f t="shared" si="3"/>
        <v>0</v>
      </c>
      <c r="M44" s="37"/>
    </row>
    <row r="45" spans="1:13" ht="18.75" hidden="1" customHeight="1" x14ac:dyDescent="0.2">
      <c r="A45" s="26" t="str">
        <f t="shared" si="2"/>
        <v>0</v>
      </c>
      <c r="B45" s="38" t="str">
        <f>IF(K45&gt;0,MAX($B$29:B44)+1,"")</f>
        <v/>
      </c>
      <c r="C45" s="39" t="s">
        <v>72</v>
      </c>
      <c r="D45" s="48"/>
      <c r="E45" s="40" t="s">
        <v>73</v>
      </c>
      <c r="F45" s="40" t="s">
        <v>74</v>
      </c>
      <c r="G45" s="46">
        <v>111</v>
      </c>
      <c r="H45" s="42"/>
      <c r="I45" s="40"/>
      <c r="J45" s="40"/>
      <c r="K45" s="40"/>
      <c r="L45" s="44">
        <f t="shared" si="3"/>
        <v>0</v>
      </c>
      <c r="M45" s="37"/>
    </row>
    <row r="46" spans="1:13" ht="45" hidden="1" customHeight="1" x14ac:dyDescent="0.2">
      <c r="A46" s="26" t="str">
        <f t="shared" si="2"/>
        <v>0</v>
      </c>
      <c r="B46" s="38" t="str">
        <f>IF(K46&gt;0,MAX($B$29:B45)+1,"")</f>
        <v/>
      </c>
      <c r="C46" s="39" t="s">
        <v>75</v>
      </c>
      <c r="D46" s="48"/>
      <c r="E46" s="40" t="s">
        <v>76</v>
      </c>
      <c r="F46" s="40" t="s">
        <v>77</v>
      </c>
      <c r="G46" s="46">
        <v>197</v>
      </c>
      <c r="H46" s="42"/>
      <c r="I46" s="40"/>
      <c r="J46" s="40"/>
      <c r="K46" s="40"/>
      <c r="L46" s="44">
        <f t="shared" si="3"/>
        <v>0</v>
      </c>
      <c r="M46" s="37"/>
    </row>
    <row r="47" spans="1:13" ht="33.75" hidden="1" customHeight="1" x14ac:dyDescent="0.2">
      <c r="A47" s="26" t="str">
        <f t="shared" si="2"/>
        <v>0</v>
      </c>
      <c r="B47" s="38" t="str">
        <f>IF(K47&gt;0,MAX($B$29:B46)+1,"")</f>
        <v/>
      </c>
      <c r="C47" s="39" t="s">
        <v>78</v>
      </c>
      <c r="D47" s="48"/>
      <c r="E47" s="40" t="s">
        <v>79</v>
      </c>
      <c r="F47" s="40" t="s">
        <v>80</v>
      </c>
      <c r="G47" s="46">
        <v>72</v>
      </c>
      <c r="H47" s="42"/>
      <c r="I47" s="40"/>
      <c r="J47" s="40"/>
      <c r="K47" s="40"/>
      <c r="L47" s="44">
        <f t="shared" si="3"/>
        <v>0</v>
      </c>
      <c r="M47" s="37"/>
    </row>
    <row r="48" spans="1:13" ht="33.75" hidden="1" customHeight="1" x14ac:dyDescent="0.2">
      <c r="A48" s="26" t="str">
        <f t="shared" si="2"/>
        <v>0</v>
      </c>
      <c r="B48" s="38" t="str">
        <f>IF(K48&gt;0,MAX($B$29:B47)+1,"")</f>
        <v/>
      </c>
      <c r="C48" s="39" t="s">
        <v>81</v>
      </c>
      <c r="D48" s="48"/>
      <c r="E48" s="40" t="s">
        <v>82</v>
      </c>
      <c r="F48" s="40" t="s">
        <v>83</v>
      </c>
      <c r="G48" s="46">
        <v>266</v>
      </c>
      <c r="H48" s="42"/>
      <c r="I48" s="40"/>
      <c r="J48" s="40"/>
      <c r="K48" s="40"/>
      <c r="L48" s="44">
        <f t="shared" si="3"/>
        <v>0</v>
      </c>
      <c r="M48" s="37"/>
    </row>
    <row r="49" spans="1:13" ht="33.75" hidden="1" customHeight="1" x14ac:dyDescent="0.2">
      <c r="A49" s="26" t="str">
        <f t="shared" si="2"/>
        <v>0</v>
      </c>
      <c r="B49" s="38" t="str">
        <f>IF(K49&gt;0,MAX($B$29:B48)+1,"")</f>
        <v/>
      </c>
      <c r="C49" s="39" t="s">
        <v>84</v>
      </c>
      <c r="D49" s="40"/>
      <c r="E49" s="40" t="str">
        <f>IF(H49=1.1,"т.48, §2 (прим.3)","т.48, §2")</f>
        <v>т.48, §2</v>
      </c>
      <c r="F49" s="40" t="s">
        <v>85</v>
      </c>
      <c r="G49" s="46">
        <v>70</v>
      </c>
      <c r="H49" s="42"/>
      <c r="I49" s="40"/>
      <c r="J49" s="40"/>
      <c r="K49" s="40"/>
      <c r="L49" s="44">
        <f t="shared" si="3"/>
        <v>0</v>
      </c>
      <c r="M49" s="37"/>
    </row>
    <row r="50" spans="1:13" ht="33.75" hidden="1" customHeight="1" x14ac:dyDescent="0.2">
      <c r="A50" s="26" t="str">
        <f t="shared" si="2"/>
        <v>0</v>
      </c>
      <c r="B50" s="38" t="str">
        <f>IF(K50&gt;0,MAX($B$29:B49)+1,"")</f>
        <v/>
      </c>
      <c r="C50" s="39" t="s">
        <v>86</v>
      </c>
      <c r="D50" s="48"/>
      <c r="E50" s="40" t="str">
        <f t="shared" ref="E50:E55" si="4">IF(H50=1.1,"т.48, §3 
(прим. 3)","т.48, §3")</f>
        <v>т.48, §3</v>
      </c>
      <c r="F50" s="48" t="s">
        <v>87</v>
      </c>
      <c r="G50" s="49">
        <v>19</v>
      </c>
      <c r="H50" s="42"/>
      <c r="I50" s="48"/>
      <c r="J50" s="48"/>
      <c r="K50" s="50"/>
      <c r="L50" s="44">
        <f t="shared" si="3"/>
        <v>0</v>
      </c>
      <c r="M50" s="37" t="s">
        <v>88</v>
      </c>
    </row>
    <row r="51" spans="1:13" ht="33.75" hidden="1" customHeight="1" x14ac:dyDescent="0.2">
      <c r="A51" s="26" t="str">
        <f t="shared" si="2"/>
        <v>0</v>
      </c>
      <c r="B51" s="38" t="str">
        <f>IF(K51&gt;0,MAX($B$29:B50)+1,"")</f>
        <v/>
      </c>
      <c r="C51" s="39" t="s">
        <v>89</v>
      </c>
      <c r="D51" s="48"/>
      <c r="E51" s="40" t="str">
        <f t="shared" si="4"/>
        <v>т.48, §3</v>
      </c>
      <c r="F51" s="48" t="s">
        <v>87</v>
      </c>
      <c r="G51" s="49">
        <v>21</v>
      </c>
      <c r="H51" s="42"/>
      <c r="I51" s="48"/>
      <c r="J51" s="48"/>
      <c r="K51" s="50"/>
      <c r="L51" s="44">
        <f t="shared" si="3"/>
        <v>0</v>
      </c>
      <c r="M51" s="37" t="s">
        <v>90</v>
      </c>
    </row>
    <row r="52" spans="1:13" ht="33.75" hidden="1" customHeight="1" x14ac:dyDescent="0.2">
      <c r="A52" s="26" t="str">
        <f t="shared" si="2"/>
        <v>0</v>
      </c>
      <c r="B52" s="38" t="str">
        <f>IF(K52&gt;0,MAX($B$29:B51)+1,"")</f>
        <v/>
      </c>
      <c r="C52" s="39" t="s">
        <v>91</v>
      </c>
      <c r="D52" s="40"/>
      <c r="E52" s="40" t="str">
        <f t="shared" si="4"/>
        <v>т.48, §3</v>
      </c>
      <c r="F52" s="48" t="s">
        <v>87</v>
      </c>
      <c r="G52" s="49">
        <v>24</v>
      </c>
      <c r="H52" s="42"/>
      <c r="I52" s="48"/>
      <c r="J52" s="48"/>
      <c r="K52" s="48">
        <f>B20*3</f>
        <v>0</v>
      </c>
      <c r="L52" s="44">
        <f t="shared" si="3"/>
        <v>0</v>
      </c>
      <c r="M52" s="37" t="s">
        <v>92</v>
      </c>
    </row>
    <row r="53" spans="1:13" ht="33.75" hidden="1" customHeight="1" x14ac:dyDescent="0.2">
      <c r="A53" s="26" t="str">
        <f t="shared" si="2"/>
        <v>0</v>
      </c>
      <c r="B53" s="38" t="str">
        <f>IF(K53&gt;0,MAX($B$29:B52)+1,"")</f>
        <v/>
      </c>
      <c r="C53" s="39" t="s">
        <v>93</v>
      </c>
      <c r="D53" s="40"/>
      <c r="E53" s="40" t="str">
        <f t="shared" si="4"/>
        <v>т.48, §3</v>
      </c>
      <c r="F53" s="48" t="s">
        <v>87</v>
      </c>
      <c r="G53" s="49">
        <v>35</v>
      </c>
      <c r="H53" s="42"/>
      <c r="I53" s="48"/>
      <c r="J53" s="48"/>
      <c r="K53" s="48">
        <f>B21*3</f>
        <v>0</v>
      </c>
      <c r="L53" s="44">
        <f t="shared" si="3"/>
        <v>0</v>
      </c>
      <c r="M53" s="37" t="s">
        <v>92</v>
      </c>
    </row>
    <row r="54" spans="1:13" ht="33.75" hidden="1" customHeight="1" x14ac:dyDescent="0.2">
      <c r="A54" s="26" t="str">
        <f t="shared" si="2"/>
        <v>0</v>
      </c>
      <c r="B54" s="38" t="str">
        <f>IF(K54&gt;0,MAX($B$29:B53)+1,"")</f>
        <v/>
      </c>
      <c r="C54" s="39" t="s">
        <v>94</v>
      </c>
      <c r="D54" s="40"/>
      <c r="E54" s="40" t="str">
        <f t="shared" si="4"/>
        <v>т.48, §3</v>
      </c>
      <c r="F54" s="48" t="s">
        <v>87</v>
      </c>
      <c r="G54" s="49">
        <v>73</v>
      </c>
      <c r="H54" s="42"/>
      <c r="I54" s="48"/>
      <c r="J54" s="48"/>
      <c r="K54" s="48">
        <f>B22*3</f>
        <v>0</v>
      </c>
      <c r="L54" s="44">
        <f t="shared" si="3"/>
        <v>0</v>
      </c>
      <c r="M54" s="37" t="s">
        <v>92</v>
      </c>
    </row>
    <row r="55" spans="1:13" ht="33.75" hidden="1" customHeight="1" x14ac:dyDescent="0.2">
      <c r="A55" s="26" t="str">
        <f t="shared" si="2"/>
        <v>0</v>
      </c>
      <c r="B55" s="38" t="str">
        <f>IF(K55&gt;0,MAX($B$29:B54)+1,"")</f>
        <v/>
      </c>
      <c r="C55" s="39" t="s">
        <v>95</v>
      </c>
      <c r="D55" s="48"/>
      <c r="E55" s="40" t="str">
        <f t="shared" si="4"/>
        <v>т.48, §3</v>
      </c>
      <c r="F55" s="48" t="s">
        <v>87</v>
      </c>
      <c r="G55" s="49">
        <v>139</v>
      </c>
      <c r="H55" s="42"/>
      <c r="I55" s="48"/>
      <c r="J55" s="48"/>
      <c r="K55" s="48">
        <f>B23*3</f>
        <v>0</v>
      </c>
      <c r="L55" s="44">
        <f t="shared" si="3"/>
        <v>0</v>
      </c>
      <c r="M55" s="37" t="s">
        <v>92</v>
      </c>
    </row>
    <row r="56" spans="1:13" ht="33.75" hidden="1" customHeight="1" x14ac:dyDescent="0.2">
      <c r="A56" s="26" t="str">
        <f t="shared" si="2"/>
        <v>0</v>
      </c>
      <c r="B56" s="38" t="str">
        <f>IF(K56&gt;0,MAX($B$29:B55)+1,"")</f>
        <v/>
      </c>
      <c r="C56" s="39" t="s">
        <v>96</v>
      </c>
      <c r="D56" s="40" t="s">
        <v>36</v>
      </c>
      <c r="E56" s="40" t="s">
        <v>97</v>
      </c>
      <c r="F56" s="48" t="s">
        <v>87</v>
      </c>
      <c r="G56" s="46">
        <f>VLOOKUP(D56,{"I",5.4;"II",6.3;"III",8.3},2,FALSE)</f>
        <v>6.3</v>
      </c>
      <c r="H56" s="51"/>
      <c r="I56" s="48"/>
      <c r="J56" s="48"/>
      <c r="K56" s="48">
        <f>B16</f>
        <v>0</v>
      </c>
      <c r="L56" s="44">
        <f t="shared" si="3"/>
        <v>0</v>
      </c>
      <c r="M56" s="37"/>
    </row>
    <row r="57" spans="1:13" ht="33.75" hidden="1" customHeight="1" x14ac:dyDescent="0.2">
      <c r="A57" s="26" t="str">
        <f t="shared" si="2"/>
        <v>0</v>
      </c>
      <c r="B57" s="38" t="str">
        <f>IF(K57&gt;0,MAX($B$29:B56)+1,"")</f>
        <v/>
      </c>
      <c r="C57" s="39" t="s">
        <v>98</v>
      </c>
      <c r="D57" s="40" t="s">
        <v>36</v>
      </c>
      <c r="E57" s="40" t="s">
        <v>97</v>
      </c>
      <c r="F57" s="48" t="s">
        <v>87</v>
      </c>
      <c r="G57" s="46">
        <f>VLOOKUP(D57,{"I",5.4;"II",6.3;"III",8.3},2,FALSE)</f>
        <v>6.3</v>
      </c>
      <c r="H57" s="51"/>
      <c r="I57" s="48"/>
      <c r="J57" s="48"/>
      <c r="K57" s="48">
        <f>B12+B13</f>
        <v>0</v>
      </c>
      <c r="L57" s="44">
        <f t="shared" si="3"/>
        <v>0</v>
      </c>
      <c r="M57" s="37"/>
    </row>
    <row r="58" spans="1:13" ht="33.75" hidden="1" customHeight="1" x14ac:dyDescent="0.2">
      <c r="A58" s="26" t="str">
        <f t="shared" si="2"/>
        <v>0</v>
      </c>
      <c r="B58" s="38" t="str">
        <f>IF(K58&gt;0,MAX($B$29:B57)+1,"")</f>
        <v/>
      </c>
      <c r="C58" s="39" t="s">
        <v>99</v>
      </c>
      <c r="D58" s="40"/>
      <c r="E58" s="40" t="str">
        <f t="shared" ref="E58:E63" si="5">IF(H58=1.1,"т.48, §1 (прим.3)","т.48, §1")</f>
        <v>т.48, §1</v>
      </c>
      <c r="F58" s="40" t="s">
        <v>100</v>
      </c>
      <c r="G58" s="46">
        <v>78</v>
      </c>
      <c r="H58" s="42"/>
      <c r="I58" s="40"/>
      <c r="J58" s="40"/>
      <c r="K58" s="43"/>
      <c r="L58" s="44">
        <f t="shared" si="3"/>
        <v>0</v>
      </c>
      <c r="M58" s="37"/>
    </row>
    <row r="59" spans="1:13" ht="33.75" hidden="1" customHeight="1" x14ac:dyDescent="0.2">
      <c r="A59" s="26" t="str">
        <f t="shared" si="2"/>
        <v>0</v>
      </c>
      <c r="B59" s="38" t="str">
        <f>IF(K59&gt;0,MAX($B$29:B58)+1,"")</f>
        <v/>
      </c>
      <c r="C59" s="39" t="s">
        <v>101</v>
      </c>
      <c r="D59" s="40"/>
      <c r="E59" s="40" t="str">
        <f t="shared" si="5"/>
        <v>т.48, §1</v>
      </c>
      <c r="F59" s="40" t="s">
        <v>100</v>
      </c>
      <c r="G59" s="46">
        <v>130</v>
      </c>
      <c r="H59" s="42"/>
      <c r="I59" s="40"/>
      <c r="J59" s="40"/>
      <c r="K59" s="43"/>
      <c r="L59" s="44">
        <f t="shared" si="3"/>
        <v>0</v>
      </c>
      <c r="M59" s="37"/>
    </row>
    <row r="60" spans="1:13" ht="33.75" hidden="1" customHeight="1" x14ac:dyDescent="0.2">
      <c r="A60" s="26" t="str">
        <f t="shared" si="2"/>
        <v>0</v>
      </c>
      <c r="B60" s="38" t="str">
        <f>IF(K60&gt;0,MAX($B$29:B59)+1,"")</f>
        <v/>
      </c>
      <c r="C60" s="39" t="s">
        <v>102</v>
      </c>
      <c r="D60" s="40"/>
      <c r="E60" s="40" t="str">
        <f t="shared" si="5"/>
        <v>т.48, §1</v>
      </c>
      <c r="F60" s="40" t="s">
        <v>100</v>
      </c>
      <c r="G60" s="46">
        <v>232</v>
      </c>
      <c r="H60" s="42"/>
      <c r="I60" s="40"/>
      <c r="J60" s="40"/>
      <c r="K60" s="40">
        <f t="shared" ref="K60:K63" si="6">K52</f>
        <v>0</v>
      </c>
      <c r="L60" s="44">
        <f t="shared" si="3"/>
        <v>0</v>
      </c>
      <c r="M60" s="37"/>
    </row>
    <row r="61" spans="1:13" ht="33.75" hidden="1" customHeight="1" x14ac:dyDescent="0.2">
      <c r="A61" s="26" t="str">
        <f t="shared" si="2"/>
        <v>0</v>
      </c>
      <c r="B61" s="38" t="str">
        <f>IF(K61&gt;0,MAX($B$29:B60)+1,"")</f>
        <v/>
      </c>
      <c r="C61" s="39" t="s">
        <v>103</v>
      </c>
      <c r="D61" s="40"/>
      <c r="E61" s="40" t="str">
        <f t="shared" si="5"/>
        <v>т.48, §1</v>
      </c>
      <c r="F61" s="40" t="s">
        <v>100</v>
      </c>
      <c r="G61" s="46">
        <v>283</v>
      </c>
      <c r="H61" s="42"/>
      <c r="I61" s="40"/>
      <c r="J61" s="40"/>
      <c r="K61" s="40">
        <f t="shared" si="6"/>
        <v>0</v>
      </c>
      <c r="L61" s="44">
        <f t="shared" si="3"/>
        <v>0</v>
      </c>
      <c r="M61" s="37"/>
    </row>
    <row r="62" spans="1:13" ht="33.75" hidden="1" customHeight="1" x14ac:dyDescent="0.2">
      <c r="A62" s="26" t="str">
        <f t="shared" si="2"/>
        <v>0</v>
      </c>
      <c r="B62" s="38" t="str">
        <f>IF(K62&gt;0,MAX($B$29:B61)+1,"")</f>
        <v/>
      </c>
      <c r="C62" s="39" t="s">
        <v>104</v>
      </c>
      <c r="D62" s="40"/>
      <c r="E62" s="40" t="str">
        <f t="shared" si="5"/>
        <v>т.48, §1</v>
      </c>
      <c r="F62" s="40" t="s">
        <v>100</v>
      </c>
      <c r="G62" s="46">
        <v>354</v>
      </c>
      <c r="H62" s="42"/>
      <c r="I62" s="40"/>
      <c r="J62" s="40"/>
      <c r="K62" s="40">
        <f t="shared" si="6"/>
        <v>0</v>
      </c>
      <c r="L62" s="44">
        <f t="shared" si="3"/>
        <v>0</v>
      </c>
      <c r="M62" s="37"/>
    </row>
    <row r="63" spans="1:13" ht="33.75" hidden="1" customHeight="1" x14ac:dyDescent="0.2">
      <c r="A63" s="26" t="str">
        <f t="shared" si="2"/>
        <v>0</v>
      </c>
      <c r="B63" s="38" t="str">
        <f>IF(K63&gt;0,MAX($B$29:B62)+1,"")</f>
        <v/>
      </c>
      <c r="C63" s="39" t="s">
        <v>105</v>
      </c>
      <c r="D63" s="40"/>
      <c r="E63" s="40" t="str">
        <f t="shared" si="5"/>
        <v>т.48, §1</v>
      </c>
      <c r="F63" s="40" t="s">
        <v>100</v>
      </c>
      <c r="G63" s="46">
        <v>403</v>
      </c>
      <c r="H63" s="42"/>
      <c r="I63" s="40"/>
      <c r="J63" s="40"/>
      <c r="K63" s="40">
        <f t="shared" si="6"/>
        <v>0</v>
      </c>
      <c r="L63" s="44">
        <f t="shared" si="3"/>
        <v>0</v>
      </c>
      <c r="M63" s="37"/>
    </row>
    <row r="64" spans="1:13" ht="33.75" customHeight="1" x14ac:dyDescent="0.2">
      <c r="A64" s="26" t="str">
        <f t="shared" si="2"/>
        <v/>
      </c>
      <c r="B64" s="38">
        <f>IF(K64&gt;0,MAX($B$29:B63)+1,"")</f>
        <v>2</v>
      </c>
      <c r="C64" s="39" t="s">
        <v>106</v>
      </c>
      <c r="D64" s="40" t="s">
        <v>363</v>
      </c>
      <c r="E64" s="40" t="s">
        <v>107</v>
      </c>
      <c r="F64" s="40" t="s">
        <v>108</v>
      </c>
      <c r="G64" s="46">
        <f>VLOOKUP(D64,{"I",190;"II",272;"III",354},2,FALSE)</f>
        <v>190</v>
      </c>
      <c r="H64" s="42"/>
      <c r="I64" s="40"/>
      <c r="J64" s="40"/>
      <c r="K64" s="43">
        <v>1</v>
      </c>
      <c r="L64" s="44">
        <f t="shared" si="3"/>
        <v>190</v>
      </c>
      <c r="M64" s="37"/>
    </row>
    <row r="65" spans="1:13" ht="33.75" hidden="1" customHeight="1" x14ac:dyDescent="0.2">
      <c r="A65" s="26" t="str">
        <f t="shared" si="2"/>
        <v>0</v>
      </c>
      <c r="B65" s="38" t="str">
        <f>IF(K65&gt;0,MAX($B$29:B64)+1,"")</f>
        <v/>
      </c>
      <c r="C65" s="39" t="s">
        <v>109</v>
      </c>
      <c r="D65" s="40" t="s">
        <v>36</v>
      </c>
      <c r="E65" s="40" t="s">
        <v>110</v>
      </c>
      <c r="F65" s="40" t="s">
        <v>108</v>
      </c>
      <c r="G65" s="46">
        <f>VLOOKUP(D65,{"I",276;"II",421;"III",572},2,FALSE)</f>
        <v>421</v>
      </c>
      <c r="H65" s="42"/>
      <c r="I65" s="40"/>
      <c r="J65" s="40"/>
      <c r="K65" s="40"/>
      <c r="L65" s="44">
        <f t="shared" si="3"/>
        <v>0</v>
      </c>
      <c r="M65" s="37"/>
    </row>
    <row r="66" spans="1:13" ht="18.75" hidden="1" customHeight="1" x14ac:dyDescent="0.2">
      <c r="A66" s="26" t="str">
        <f t="shared" si="2"/>
        <v>0</v>
      </c>
      <c r="B66" s="38" t="str">
        <f>IF(K66&gt;0,MAX($B$29:B65)+1,"")</f>
        <v/>
      </c>
      <c r="C66" s="39" t="s">
        <v>111</v>
      </c>
      <c r="D66" s="40" t="s">
        <v>36</v>
      </c>
      <c r="E66" s="40" t="s">
        <v>112</v>
      </c>
      <c r="F66" s="40" t="s">
        <v>38</v>
      </c>
      <c r="G66" s="46">
        <f>VLOOKUP(D66,{"I",107;"II",161;"III",264},2,FALSE)</f>
        <v>161</v>
      </c>
      <c r="H66" s="42"/>
      <c r="I66" s="40"/>
      <c r="J66" s="40"/>
      <c r="K66" s="43"/>
      <c r="L66" s="44">
        <f t="shared" si="3"/>
        <v>0</v>
      </c>
      <c r="M66" s="37"/>
    </row>
    <row r="67" spans="1:13" ht="60" hidden="1" customHeight="1" x14ac:dyDescent="0.2">
      <c r="A67" s="26" t="str">
        <f t="shared" si="2"/>
        <v>0</v>
      </c>
      <c r="B67" s="38" t="str">
        <f>IF(K67&gt;0,MAX($B$29:B66)+1,"")</f>
        <v/>
      </c>
      <c r="C67" s="39" t="s">
        <v>113</v>
      </c>
      <c r="D67" s="16"/>
      <c r="E67" s="40" t="str">
        <f>IF(H67=1.1,"т.48, §6 
(прим. 3)","т.48, §6")</f>
        <v>т.48, §6 
(прим. 3)</v>
      </c>
      <c r="F67" s="48" t="s">
        <v>114</v>
      </c>
      <c r="G67" s="49">
        <v>20</v>
      </c>
      <c r="H67" s="51">
        <v>1.1000000000000001</v>
      </c>
      <c r="I67" s="48"/>
      <c r="J67" s="48"/>
      <c r="K67" s="48"/>
      <c r="L67" s="44">
        <f t="shared" si="3"/>
        <v>0</v>
      </c>
      <c r="M67" s="37" t="s">
        <v>115</v>
      </c>
    </row>
    <row r="68" spans="1:13" ht="33.75" hidden="1" customHeight="1" x14ac:dyDescent="0.2">
      <c r="A68" s="26" t="str">
        <f t="shared" si="2"/>
        <v>0</v>
      </c>
      <c r="B68" s="38" t="str">
        <f>IF(K68&gt;0,MAX($B$29:B67)+1,"")</f>
        <v/>
      </c>
      <c r="C68" s="39" t="s">
        <v>116</v>
      </c>
      <c r="D68" s="16"/>
      <c r="E68" s="40" t="s">
        <v>117</v>
      </c>
      <c r="F68" s="48" t="s">
        <v>114</v>
      </c>
      <c r="G68" s="49">
        <v>4</v>
      </c>
      <c r="H68" s="51"/>
      <c r="I68" s="48"/>
      <c r="J68" s="48"/>
      <c r="K68" s="50"/>
      <c r="L68" s="44">
        <f t="shared" si="3"/>
        <v>0</v>
      </c>
      <c r="M68" s="37" t="str">
        <f>"7+2пр*"&amp;K50&amp;"ств="&amp;K68&amp;" проб"</f>
        <v>7+2пр*ств= проб</v>
      </c>
    </row>
    <row r="69" spans="1:13" ht="33.75" hidden="1" customHeight="1" x14ac:dyDescent="0.2">
      <c r="A69" s="26" t="str">
        <f t="shared" si="2"/>
        <v>0</v>
      </c>
      <c r="B69" s="38" t="str">
        <f>IF(K69&gt;0,MAX($B$29:B68)+1,"")</f>
        <v/>
      </c>
      <c r="C69" s="39" t="s">
        <v>118</v>
      </c>
      <c r="D69" s="16"/>
      <c r="E69" s="40" t="s">
        <v>117</v>
      </c>
      <c r="F69" s="48" t="s">
        <v>114</v>
      </c>
      <c r="G69" s="49">
        <v>5</v>
      </c>
      <c r="H69" s="51"/>
      <c r="I69" s="48"/>
      <c r="J69" s="48"/>
      <c r="K69" s="50"/>
      <c r="L69" s="44">
        <f t="shared" si="3"/>
        <v>0</v>
      </c>
      <c r="M69" s="37" t="str">
        <f>"9+2пр*"&amp;K51&amp;"ств="&amp;K69&amp;" проб"</f>
        <v>9+2пр*ств= проб</v>
      </c>
    </row>
    <row r="70" spans="1:13" ht="33.75" hidden="1" customHeight="1" x14ac:dyDescent="0.2">
      <c r="A70" s="26" t="str">
        <f t="shared" si="2"/>
        <v>0</v>
      </c>
      <c r="B70" s="38" t="str">
        <f>IF(K70&gt;0,MAX($B$29:B69)+1,"")</f>
        <v/>
      </c>
      <c r="C70" s="39" t="s">
        <v>119</v>
      </c>
      <c r="D70" s="16"/>
      <c r="E70" s="40" t="s">
        <v>117</v>
      </c>
      <c r="F70" s="48" t="s">
        <v>114</v>
      </c>
      <c r="G70" s="49">
        <v>7</v>
      </c>
      <c r="H70" s="51"/>
      <c r="I70" s="48"/>
      <c r="J70" s="48"/>
      <c r="K70" s="48">
        <f>(12+2)*K52</f>
        <v>0</v>
      </c>
      <c r="L70" s="44">
        <f t="shared" si="3"/>
        <v>0</v>
      </c>
      <c r="M70" s="37" t="str">
        <f>"12+2пр*"&amp;K52&amp;"ств="&amp;K70&amp;" проб"</f>
        <v>12+2пр*0ств=0 проб</v>
      </c>
    </row>
    <row r="71" spans="1:13" ht="33.75" hidden="1" customHeight="1" thickBot="1" x14ac:dyDescent="0.25">
      <c r="A71" s="52" t="str">
        <f t="shared" si="2"/>
        <v>0</v>
      </c>
      <c r="B71" s="53" t="str">
        <f>IF(K71&gt;0,MAX($B$29:B70)+1,"")</f>
        <v/>
      </c>
      <c r="C71" s="54" t="s">
        <v>120</v>
      </c>
      <c r="D71" s="55"/>
      <c r="E71" s="56" t="s">
        <v>117</v>
      </c>
      <c r="F71" s="57" t="s">
        <v>114</v>
      </c>
      <c r="G71" s="58">
        <v>8</v>
      </c>
      <c r="H71" s="51"/>
      <c r="I71" s="48"/>
      <c r="J71" s="48"/>
      <c r="K71" s="48">
        <f>(14+2)*K53</f>
        <v>0</v>
      </c>
      <c r="L71" s="44">
        <f t="shared" si="3"/>
        <v>0</v>
      </c>
      <c r="M71" s="37" t="str">
        <f>"14+2пр*"&amp;K53&amp;"ств="&amp;K71&amp;" проб"</f>
        <v>14+2пр*0ств=0 проб</v>
      </c>
    </row>
    <row r="72" spans="1:13" ht="33.75" hidden="1" customHeight="1" x14ac:dyDescent="0.2">
      <c r="A72" s="1" t="str">
        <f t="shared" si="2"/>
        <v>0</v>
      </c>
      <c r="B72" s="38" t="str">
        <f>IF(K72&gt;0,MAX($B$29:B71)+1,"")</f>
        <v/>
      </c>
      <c r="C72" s="39" t="s">
        <v>121</v>
      </c>
      <c r="D72" s="16"/>
      <c r="E72" s="40" t="s">
        <v>117</v>
      </c>
      <c r="F72" s="48" t="s">
        <v>114</v>
      </c>
      <c r="G72" s="48">
        <v>9</v>
      </c>
      <c r="H72" s="48"/>
      <c r="I72" s="48"/>
      <c r="J72" s="48"/>
      <c r="K72" s="48">
        <f>(16+2)*K54</f>
        <v>0</v>
      </c>
      <c r="L72" s="44">
        <f t="shared" si="3"/>
        <v>0</v>
      </c>
      <c r="M72" s="37" t="str">
        <f>"16+2пр*"&amp;K54&amp;"ств="&amp;K72&amp;" проб"</f>
        <v>16+2пр*0ств=0 проб</v>
      </c>
    </row>
    <row r="73" spans="1:13" ht="33.75" hidden="1" customHeight="1" x14ac:dyDescent="0.2">
      <c r="A73" s="1" t="str">
        <f t="shared" si="2"/>
        <v>0</v>
      </c>
      <c r="B73" s="38" t="str">
        <f>IF(K73&gt;0,MAX($B$29:B72)+1,"")</f>
        <v/>
      </c>
      <c r="C73" s="39" t="s">
        <v>122</v>
      </c>
      <c r="D73" s="16"/>
      <c r="E73" s="40" t="s">
        <v>117</v>
      </c>
      <c r="F73" s="48" t="s">
        <v>114</v>
      </c>
      <c r="G73" s="48">
        <v>10</v>
      </c>
      <c r="H73" s="48"/>
      <c r="I73" s="48"/>
      <c r="J73" s="48"/>
      <c r="K73" s="48">
        <f>(18+2)*K55</f>
        <v>0</v>
      </c>
      <c r="L73" s="44">
        <f t="shared" si="3"/>
        <v>0</v>
      </c>
      <c r="M73" s="37" t="str">
        <f>"18+2пр*"&amp;K55&amp;"ств="&amp;K73&amp;" проб"</f>
        <v>18+2пр*0ств=0 проб</v>
      </c>
    </row>
    <row r="74" spans="1:13" ht="33.75" hidden="1" customHeight="1" x14ac:dyDescent="0.2">
      <c r="A74" s="1" t="str">
        <f>IF(L74&gt;0,"","0")</f>
        <v>0</v>
      </c>
      <c r="B74" s="38" t="str">
        <f>IF(L74&gt;0,MAX($B$29:B73)+1,"")</f>
        <v/>
      </c>
      <c r="C74" s="59" t="s">
        <v>123</v>
      </c>
      <c r="D74" s="16"/>
      <c r="E74" s="40" t="s">
        <v>124</v>
      </c>
      <c r="F74" s="40" t="s">
        <v>125</v>
      </c>
      <c r="G74" s="40"/>
      <c r="H74" s="48"/>
      <c r="I74" s="48"/>
      <c r="J74" s="48"/>
      <c r="K74" s="48">
        <f>SUM(K68:K73)</f>
        <v>0</v>
      </c>
      <c r="L74" s="44">
        <f t="shared" si="3"/>
        <v>0</v>
      </c>
      <c r="M74" s="37"/>
    </row>
    <row r="75" spans="1:13" ht="33.75" hidden="1" customHeight="1" x14ac:dyDescent="0.2">
      <c r="A75" s="1" t="str">
        <f t="shared" ref="A75:A86" si="7">IF(K75&gt;0,"","0")</f>
        <v>0</v>
      </c>
      <c r="B75" s="38" t="str">
        <f>IF(K75&gt;0,MAX($B$29:B74)+1,"")</f>
        <v/>
      </c>
      <c r="C75" s="39" t="s">
        <v>126</v>
      </c>
      <c r="D75" s="16"/>
      <c r="E75" s="40" t="s">
        <v>127</v>
      </c>
      <c r="F75" s="48" t="s">
        <v>114</v>
      </c>
      <c r="G75" s="48">
        <v>11</v>
      </c>
      <c r="H75" s="48"/>
      <c r="I75" s="48"/>
      <c r="J75" s="48"/>
      <c r="K75" s="50"/>
      <c r="L75" s="44">
        <f t="shared" si="3"/>
        <v>0</v>
      </c>
      <c r="M75" s="37"/>
    </row>
    <row r="76" spans="1:13" ht="33.75" hidden="1" customHeight="1" x14ac:dyDescent="0.2">
      <c r="A76" s="1" t="str">
        <f t="shared" si="7"/>
        <v>0</v>
      </c>
      <c r="B76" s="38" t="str">
        <f>IF(K76&gt;0,MAX($B$29:B75)+1,"")</f>
        <v/>
      </c>
      <c r="C76" s="39" t="s">
        <v>128</v>
      </c>
      <c r="D76" s="16"/>
      <c r="E76" s="40" t="s">
        <v>127</v>
      </c>
      <c r="F76" s="48" t="s">
        <v>114</v>
      </c>
      <c r="G76" s="48">
        <v>12</v>
      </c>
      <c r="H76" s="48"/>
      <c r="I76" s="48"/>
      <c r="J76" s="48"/>
      <c r="K76" s="50"/>
      <c r="L76" s="44">
        <f t="shared" si="3"/>
        <v>0</v>
      </c>
      <c r="M76" s="37"/>
    </row>
    <row r="77" spans="1:13" ht="33.75" hidden="1" customHeight="1" x14ac:dyDescent="0.2">
      <c r="A77" s="1" t="str">
        <f t="shared" si="7"/>
        <v>0</v>
      </c>
      <c r="B77" s="38" t="str">
        <f>IF(K77&gt;0,MAX($B$29:B76)+1,"")</f>
        <v/>
      </c>
      <c r="C77" s="39" t="s">
        <v>129</v>
      </c>
      <c r="D77" s="16"/>
      <c r="E77" s="40" t="s">
        <v>127</v>
      </c>
      <c r="F77" s="48" t="s">
        <v>114</v>
      </c>
      <c r="G77" s="48">
        <v>13</v>
      </c>
      <c r="H77" s="48"/>
      <c r="I77" s="48"/>
      <c r="J77" s="48"/>
      <c r="K77" s="48">
        <f>B20</f>
        <v>0</v>
      </c>
      <c r="L77" s="44">
        <f t="shared" si="3"/>
        <v>0</v>
      </c>
      <c r="M77" s="37"/>
    </row>
    <row r="78" spans="1:13" ht="33.75" hidden="1" customHeight="1" x14ac:dyDescent="0.2">
      <c r="A78" s="1" t="str">
        <f t="shared" si="7"/>
        <v>0</v>
      </c>
      <c r="B78" s="38" t="str">
        <f>IF(K78&gt;0,MAX($B$29:B77)+1,"")</f>
        <v/>
      </c>
      <c r="C78" s="39" t="s">
        <v>130</v>
      </c>
      <c r="D78" s="16"/>
      <c r="E78" s="40" t="s">
        <v>127</v>
      </c>
      <c r="F78" s="48" t="s">
        <v>114</v>
      </c>
      <c r="G78" s="48">
        <v>15</v>
      </c>
      <c r="H78" s="48"/>
      <c r="I78" s="48"/>
      <c r="J78" s="48"/>
      <c r="K78" s="48">
        <f>B21</f>
        <v>0</v>
      </c>
      <c r="L78" s="44">
        <f t="shared" si="3"/>
        <v>0</v>
      </c>
      <c r="M78" s="37"/>
    </row>
    <row r="79" spans="1:13" ht="33.75" hidden="1" customHeight="1" x14ac:dyDescent="0.2">
      <c r="A79" s="1" t="str">
        <f t="shared" si="7"/>
        <v>0</v>
      </c>
      <c r="B79" s="38" t="str">
        <f>IF(K79&gt;0,MAX($B$29:B78)+1,"")</f>
        <v/>
      </c>
      <c r="C79" s="39" t="s">
        <v>131</v>
      </c>
      <c r="D79" s="16"/>
      <c r="E79" s="40" t="s">
        <v>127</v>
      </c>
      <c r="F79" s="48" t="s">
        <v>114</v>
      </c>
      <c r="G79" s="48">
        <v>17</v>
      </c>
      <c r="H79" s="48"/>
      <c r="I79" s="48"/>
      <c r="J79" s="48"/>
      <c r="K79" s="48">
        <f>B22</f>
        <v>0</v>
      </c>
      <c r="L79" s="44">
        <f t="shared" si="3"/>
        <v>0</v>
      </c>
      <c r="M79" s="37"/>
    </row>
    <row r="80" spans="1:13" ht="33.75" hidden="1" customHeight="1" x14ac:dyDescent="0.2">
      <c r="A80" s="1" t="str">
        <f t="shared" si="7"/>
        <v>0</v>
      </c>
      <c r="B80" s="38" t="str">
        <f>IF(K80&gt;0,MAX($B$29:B79)+1,"")</f>
        <v/>
      </c>
      <c r="C80" s="39" t="s">
        <v>132</v>
      </c>
      <c r="D80" s="16"/>
      <c r="E80" s="40" t="s">
        <v>127</v>
      </c>
      <c r="F80" s="48" t="s">
        <v>114</v>
      </c>
      <c r="G80" s="48">
        <v>19</v>
      </c>
      <c r="H80" s="48"/>
      <c r="I80" s="48"/>
      <c r="J80" s="48"/>
      <c r="K80" s="48">
        <f>B23</f>
        <v>0</v>
      </c>
      <c r="L80" s="44">
        <f t="shared" si="3"/>
        <v>0</v>
      </c>
      <c r="M80" s="37"/>
    </row>
    <row r="81" spans="1:13" ht="33.75" hidden="1" customHeight="1" x14ac:dyDescent="0.2">
      <c r="A81" s="1" t="str">
        <f t="shared" si="7"/>
        <v>0</v>
      </c>
      <c r="B81" s="38" t="str">
        <f>IF(K81&gt;0,MAX($B$29:B80)+1,"")</f>
        <v/>
      </c>
      <c r="C81" s="39" t="s">
        <v>133</v>
      </c>
      <c r="D81" s="16"/>
      <c r="E81" s="40" t="s">
        <v>127</v>
      </c>
      <c r="F81" s="48" t="s">
        <v>114</v>
      </c>
      <c r="G81" s="48">
        <v>11</v>
      </c>
      <c r="H81" s="48"/>
      <c r="I81" s="48"/>
      <c r="J81" s="48"/>
      <c r="K81" s="50"/>
      <c r="L81" s="44">
        <f t="shared" si="3"/>
        <v>0</v>
      </c>
      <c r="M81" s="37"/>
    </row>
    <row r="82" spans="1:13" ht="33.75" hidden="1" customHeight="1" x14ac:dyDescent="0.2">
      <c r="A82" s="1" t="str">
        <f t="shared" si="7"/>
        <v>0</v>
      </c>
      <c r="B82" s="38" t="str">
        <f>IF(K82&gt;0,MAX($B$29:B81)+1,"")</f>
        <v/>
      </c>
      <c r="C82" s="39" t="s">
        <v>134</v>
      </c>
      <c r="D82" s="16"/>
      <c r="E82" s="40" t="s">
        <v>127</v>
      </c>
      <c r="F82" s="48" t="s">
        <v>114</v>
      </c>
      <c r="G82" s="48">
        <v>12</v>
      </c>
      <c r="H82" s="48"/>
      <c r="I82" s="48"/>
      <c r="J82" s="48"/>
      <c r="K82" s="50"/>
      <c r="L82" s="44">
        <f t="shared" si="3"/>
        <v>0</v>
      </c>
      <c r="M82" s="37"/>
    </row>
    <row r="83" spans="1:13" ht="33.75" hidden="1" customHeight="1" x14ac:dyDescent="0.2">
      <c r="A83" s="1" t="str">
        <f t="shared" si="7"/>
        <v>0</v>
      </c>
      <c r="B83" s="38" t="str">
        <f>IF(K83&gt;0,MAX($B$29:B82)+1,"")</f>
        <v/>
      </c>
      <c r="C83" s="39" t="s">
        <v>135</v>
      </c>
      <c r="D83" s="16"/>
      <c r="E83" s="40" t="s">
        <v>127</v>
      </c>
      <c r="F83" s="48" t="s">
        <v>114</v>
      </c>
      <c r="G83" s="48">
        <v>13</v>
      </c>
      <c r="H83" s="48"/>
      <c r="I83" s="48"/>
      <c r="J83" s="48"/>
      <c r="K83" s="48">
        <f>B20</f>
        <v>0</v>
      </c>
      <c r="L83" s="44">
        <f t="shared" si="3"/>
        <v>0</v>
      </c>
      <c r="M83" s="37"/>
    </row>
    <row r="84" spans="1:13" ht="33.75" hidden="1" customHeight="1" x14ac:dyDescent="0.2">
      <c r="A84" s="1" t="str">
        <f t="shared" si="7"/>
        <v>0</v>
      </c>
      <c r="B84" s="38" t="str">
        <f>IF(K84&gt;0,MAX($B$29:B83)+1,"")</f>
        <v/>
      </c>
      <c r="C84" s="39" t="s">
        <v>136</v>
      </c>
      <c r="D84" s="16"/>
      <c r="E84" s="40" t="s">
        <v>127</v>
      </c>
      <c r="F84" s="48" t="s">
        <v>114</v>
      </c>
      <c r="G84" s="48">
        <v>15</v>
      </c>
      <c r="H84" s="48"/>
      <c r="I84" s="48"/>
      <c r="J84" s="48"/>
      <c r="K84" s="48">
        <f>B21</f>
        <v>0</v>
      </c>
      <c r="L84" s="44">
        <f t="shared" si="3"/>
        <v>0</v>
      </c>
      <c r="M84" s="37"/>
    </row>
    <row r="85" spans="1:13" ht="33.75" hidden="1" customHeight="1" x14ac:dyDescent="0.2">
      <c r="A85" s="1" t="str">
        <f t="shared" si="7"/>
        <v>0</v>
      </c>
      <c r="B85" s="38" t="str">
        <f>IF(K85&gt;0,MAX($B$29:B84)+1,"")</f>
        <v/>
      </c>
      <c r="C85" s="39" t="s">
        <v>137</v>
      </c>
      <c r="D85" s="16"/>
      <c r="E85" s="40" t="s">
        <v>127</v>
      </c>
      <c r="F85" s="48" t="s">
        <v>114</v>
      </c>
      <c r="G85" s="48">
        <v>17</v>
      </c>
      <c r="H85" s="48"/>
      <c r="I85" s="48"/>
      <c r="J85" s="48"/>
      <c r="K85" s="48">
        <f>B22</f>
        <v>0</v>
      </c>
      <c r="L85" s="44">
        <f t="shared" si="3"/>
        <v>0</v>
      </c>
      <c r="M85" s="37"/>
    </row>
    <row r="86" spans="1:13" ht="33.75" hidden="1" customHeight="1" x14ac:dyDescent="0.2">
      <c r="A86" s="1" t="str">
        <f t="shared" si="7"/>
        <v>0</v>
      </c>
      <c r="B86" s="38" t="str">
        <f>IF(K86&gt;0,MAX($B$29:B85)+1,"")</f>
        <v/>
      </c>
      <c r="C86" s="39" t="s">
        <v>138</v>
      </c>
      <c r="D86" s="16"/>
      <c r="E86" s="40" t="s">
        <v>127</v>
      </c>
      <c r="F86" s="48" t="s">
        <v>114</v>
      </c>
      <c r="G86" s="48">
        <v>19</v>
      </c>
      <c r="H86" s="48"/>
      <c r="I86" s="48"/>
      <c r="J86" s="48"/>
      <c r="K86" s="48">
        <f>B23</f>
        <v>0</v>
      </c>
      <c r="L86" s="44">
        <f t="shared" si="3"/>
        <v>0</v>
      </c>
      <c r="M86" s="37"/>
    </row>
    <row r="87" spans="1:13" ht="33.75" hidden="1" customHeight="1" x14ac:dyDescent="0.2">
      <c r="A87" s="1" t="str">
        <f>IF(L87&gt;0,"","0")</f>
        <v>0</v>
      </c>
      <c r="B87" s="38" t="str">
        <f>IF(L87&gt;0,MAX($B$29:B86)+1,"")</f>
        <v/>
      </c>
      <c r="C87" s="59" t="s">
        <v>139</v>
      </c>
      <c r="D87" s="16"/>
      <c r="E87" s="40" t="s">
        <v>140</v>
      </c>
      <c r="F87" s="48" t="s">
        <v>114</v>
      </c>
      <c r="G87" s="40"/>
      <c r="H87" s="48"/>
      <c r="I87" s="48"/>
      <c r="J87" s="48"/>
      <c r="K87" s="48">
        <f>SUM(K81:K86)</f>
        <v>0</v>
      </c>
      <c r="L87" s="44">
        <f t="shared" si="3"/>
        <v>0</v>
      </c>
      <c r="M87" s="37"/>
    </row>
    <row r="88" spans="1:13" ht="33.75" hidden="1" customHeight="1" x14ac:dyDescent="0.2">
      <c r="A88" s="1" t="str">
        <f t="shared" ref="A88:A99" si="8">IF(K88&gt;0,"","0")</f>
        <v>0</v>
      </c>
      <c r="B88" s="38" t="str">
        <f>IF(K88&gt;0,MAX($B$29:B87)+1,"")</f>
        <v/>
      </c>
      <c r="C88" s="39" t="s">
        <v>141</v>
      </c>
      <c r="D88" s="16"/>
      <c r="E88" s="40" t="s">
        <v>142</v>
      </c>
      <c r="F88" s="48" t="s">
        <v>114</v>
      </c>
      <c r="G88" s="48">
        <v>10.8</v>
      </c>
      <c r="H88" s="48"/>
      <c r="I88" s="48"/>
      <c r="J88" s="48"/>
      <c r="K88" s="48"/>
      <c r="L88" s="44">
        <f t="shared" si="3"/>
        <v>0</v>
      </c>
      <c r="M88" s="37"/>
    </row>
    <row r="89" spans="1:13" ht="22.5" hidden="1" customHeight="1" x14ac:dyDescent="0.2">
      <c r="A89" s="1" t="str">
        <f t="shared" si="8"/>
        <v>0</v>
      </c>
      <c r="B89" s="38" t="str">
        <f>IF(K89&gt;0,MAX($B$29:B88)+1,"")</f>
        <v/>
      </c>
      <c r="C89" s="39" t="s">
        <v>143</v>
      </c>
      <c r="D89" s="16"/>
      <c r="E89" s="40" t="s">
        <v>144</v>
      </c>
      <c r="F89" s="48" t="s">
        <v>145</v>
      </c>
      <c r="G89" s="48">
        <v>7</v>
      </c>
      <c r="H89" s="48"/>
      <c r="I89" s="48"/>
      <c r="J89" s="48"/>
      <c r="K89" s="50">
        <v>0</v>
      </c>
      <c r="L89" s="44">
        <f t="shared" si="3"/>
        <v>0</v>
      </c>
      <c r="M89" s="37" t="str">
        <f>"7сним*"&amp;SUM(K75:K80)&amp;"рек="&amp;K89&amp;"сним"</f>
        <v>7сним*0рек=0сним</v>
      </c>
    </row>
    <row r="90" spans="1:13" ht="33.75" hidden="1" customHeight="1" x14ac:dyDescent="0.2">
      <c r="A90" s="1" t="str">
        <f t="shared" si="8"/>
        <v>0</v>
      </c>
      <c r="B90" s="38" t="str">
        <f>IF(K90&gt;0,MAX($B$29:B89)+1,"")</f>
        <v/>
      </c>
      <c r="C90" s="39" t="s">
        <v>146</v>
      </c>
      <c r="D90" s="40" t="s">
        <v>36</v>
      </c>
      <c r="E90" s="40" t="s">
        <v>147</v>
      </c>
      <c r="F90" s="48" t="s">
        <v>148</v>
      </c>
      <c r="G90" s="40">
        <f>VLOOKUP(D90,{"I",10.2;"II",16.2;"III",24.6},2,FALSE)</f>
        <v>16.2</v>
      </c>
      <c r="H90" s="48"/>
      <c r="I90" s="48"/>
      <c r="J90" s="48"/>
      <c r="K90" s="48"/>
      <c r="L90" s="44">
        <f t="shared" si="3"/>
        <v>0</v>
      </c>
      <c r="M90" s="37"/>
    </row>
    <row r="91" spans="1:13" ht="33.75" hidden="1" customHeight="1" x14ac:dyDescent="0.2">
      <c r="A91" s="1" t="str">
        <f t="shared" si="8"/>
        <v>0</v>
      </c>
      <c r="B91" s="38" t="str">
        <f>IF(K91&gt;0,MAX($B$29:B90)+1,"")</f>
        <v/>
      </c>
      <c r="C91" s="39" t="s">
        <v>149</v>
      </c>
      <c r="D91" s="40" t="s">
        <v>36</v>
      </c>
      <c r="E91" s="40" t="s">
        <v>150</v>
      </c>
      <c r="F91" s="48" t="s">
        <v>148</v>
      </c>
      <c r="G91" s="40">
        <f>VLOOKUP(D91,{"I",2.3;"II",3.1;"III",4.1},2,FALSE)</f>
        <v>3.1</v>
      </c>
      <c r="H91" s="48"/>
      <c r="I91" s="48"/>
      <c r="J91" s="48"/>
      <c r="K91" s="48"/>
      <c r="L91" s="44">
        <f t="shared" si="3"/>
        <v>0</v>
      </c>
      <c r="M91" s="37"/>
    </row>
    <row r="92" spans="1:13" ht="33.75" hidden="1" customHeight="1" x14ac:dyDescent="0.2">
      <c r="A92" s="1" t="str">
        <f t="shared" si="8"/>
        <v>0</v>
      </c>
      <c r="B92" s="38" t="str">
        <f>IF(K92&gt;0,MAX($B$29:B91)+1,"")</f>
        <v/>
      </c>
      <c r="C92" s="39" t="s">
        <v>151</v>
      </c>
      <c r="D92" s="40" t="s">
        <v>36</v>
      </c>
      <c r="E92" s="40" t="s">
        <v>152</v>
      </c>
      <c r="F92" s="48" t="s">
        <v>153</v>
      </c>
      <c r="G92" s="40">
        <f>VLOOKUP(D92,{"I",56.2;"II",81.4;"III",118},2,FALSE)</f>
        <v>81.400000000000006</v>
      </c>
      <c r="H92" s="48">
        <v>1.2</v>
      </c>
      <c r="I92" s="48"/>
      <c r="J92" s="48"/>
      <c r="K92" s="48"/>
      <c r="L92" s="44">
        <f t="shared" si="3"/>
        <v>0</v>
      </c>
      <c r="M92" s="37"/>
    </row>
    <row r="93" spans="1:13" ht="45" hidden="1" customHeight="1" x14ac:dyDescent="0.2">
      <c r="A93" s="1" t="str">
        <f t="shared" si="8"/>
        <v>0</v>
      </c>
      <c r="B93" s="38" t="str">
        <f>IF(K93&gt;0,MAX($B$29:B92)+1,"")</f>
        <v/>
      </c>
      <c r="C93" s="39" t="s">
        <v>154</v>
      </c>
      <c r="D93" s="40" t="s">
        <v>36</v>
      </c>
      <c r="E93" s="40" t="s">
        <v>155</v>
      </c>
      <c r="F93" s="48" t="s">
        <v>153</v>
      </c>
      <c r="G93" s="40">
        <f>VLOOKUP(D93,{"I",17.2;"II",27.5;"III",48.2},2,FALSE)</f>
        <v>27.5</v>
      </c>
      <c r="H93" s="48">
        <v>1.2</v>
      </c>
      <c r="I93" s="48"/>
      <c r="J93" s="48"/>
      <c r="K93" s="48"/>
      <c r="L93" s="44">
        <f t="shared" si="3"/>
        <v>0</v>
      </c>
      <c r="M93" s="37"/>
    </row>
    <row r="94" spans="1:13" ht="45" hidden="1" customHeight="1" x14ac:dyDescent="0.2">
      <c r="A94" s="1" t="str">
        <f t="shared" si="8"/>
        <v>0</v>
      </c>
      <c r="B94" s="38" t="str">
        <f>IF(K94&gt;0,MAX($B$29:B93)+1,"")</f>
        <v/>
      </c>
      <c r="C94" s="59" t="str">
        <f>IF(G115&gt;1,"Гидрографическая съемка русла реки со льда в масштабе 1:500","Гидрографическая съемка русла реки с открытой водной поверхности 
в масштабе 1:500")</f>
        <v>Гидрографическая съемка русла реки с открытой водной поверхности 
в масштабе 1:500</v>
      </c>
      <c r="D94" s="40" t="s">
        <v>36</v>
      </c>
      <c r="E94" s="40" t="str">
        <f>IF(G115&gt;1,"т.9, §26","т.9, §20")</f>
        <v>т.9, §20</v>
      </c>
      <c r="F94" s="48" t="s">
        <v>156</v>
      </c>
      <c r="G94" s="40">
        <f>IF(G115&gt;1,VLOOKUP(D94,{"I",144,264;"II",168,345;"III",204,451},3,FALSE),VLOOKUP(D94,{"I",144,264;"II",168,345;"III",204,451},2,FALSE))</f>
        <v>168</v>
      </c>
      <c r="H94" s="48"/>
      <c r="I94" s="48"/>
      <c r="J94" s="48"/>
      <c r="K94" s="48"/>
      <c r="L94" s="44">
        <f t="shared" ref="L94:L99" si="9">ROUND((G94*IF(H94&gt;0,H94,1)*IF(I94&gt;0,I94,1)*IF(J94&gt;0,J94,1)*K94),0)</f>
        <v>0</v>
      </c>
      <c r="M94" s="37"/>
    </row>
    <row r="95" spans="1:13" ht="45" hidden="1" customHeight="1" x14ac:dyDescent="0.2">
      <c r="A95" s="1" t="str">
        <f t="shared" si="8"/>
        <v>0</v>
      </c>
      <c r="B95" s="38" t="str">
        <f>IF(K95&gt;0,MAX($B$29:B94)+1,"")</f>
        <v/>
      </c>
      <c r="C95" s="59" t="str">
        <f>IF(G115&gt;1,"Гидрографическая съемка русла реки со льда в масштабе 1:1000","Гидрографическая съемка русла реки с открытой водной поверхности 
в масштабе 1:1000")</f>
        <v>Гидрографическая съемка русла реки с открытой водной поверхности 
в масштабе 1:1000</v>
      </c>
      <c r="D95" s="40" t="s">
        <v>36</v>
      </c>
      <c r="E95" s="40" t="str">
        <f>IF(G115&gt;1,"т.9, §27","т.9, §21")</f>
        <v>т.9, §21</v>
      </c>
      <c r="F95" s="48" t="s">
        <v>156</v>
      </c>
      <c r="G95" s="40">
        <f>IF(G115&gt;1,VLOOKUP(D95,{"I",36,87;"II",42,105;"III",50,129},3,FALSE),VLOOKUP(D95,{"I",36,87;"II",42,105;"III",50,129},2,FALSE))</f>
        <v>42</v>
      </c>
      <c r="H95" s="48"/>
      <c r="I95" s="48"/>
      <c r="J95" s="48"/>
      <c r="K95" s="48"/>
      <c r="L95" s="44">
        <f t="shared" si="9"/>
        <v>0</v>
      </c>
      <c r="M95" s="37"/>
    </row>
    <row r="96" spans="1:13" ht="45" hidden="1" customHeight="1" x14ac:dyDescent="0.2">
      <c r="A96" s="1" t="str">
        <f t="shared" si="8"/>
        <v>0</v>
      </c>
      <c r="B96" s="38" t="str">
        <f>IF(K96&gt;0,MAX($B$29:B95)+1,"")</f>
        <v/>
      </c>
      <c r="C96" s="59" t="str">
        <f>IF(G115&gt;1,"Гидрографическая съемка русла реки со льда в масштабе 1:2000","Гидрографическая съемка русла реки с открытой водной поверхности 
в масштабе 1:2000")</f>
        <v>Гидрографическая съемка русла реки с открытой водной поверхности 
в масштабе 1:2000</v>
      </c>
      <c r="D96" s="40" t="s">
        <v>36</v>
      </c>
      <c r="E96" s="40" t="str">
        <f>IF(G115&gt;1,"т.9, §28","т.9, §22")</f>
        <v>т.9, §22</v>
      </c>
      <c r="F96" s="48" t="s">
        <v>156</v>
      </c>
      <c r="G96" s="40">
        <f>IF(G115&gt;1,VLOOKUP(D96,{"I",11,24;"II",12,30;"III",15,37},3,FALSE),VLOOKUP(D96,{"I",11,24;"II",12,30;"III",15,37},2,FALSE))</f>
        <v>12</v>
      </c>
      <c r="H96" s="48"/>
      <c r="I96" s="48"/>
      <c r="J96" s="48"/>
      <c r="K96" s="48"/>
      <c r="L96" s="44">
        <f t="shared" si="9"/>
        <v>0</v>
      </c>
      <c r="M96" s="37"/>
    </row>
    <row r="97" spans="1:13" ht="45" hidden="1" customHeight="1" x14ac:dyDescent="0.2">
      <c r="A97" s="1" t="str">
        <f t="shared" si="8"/>
        <v>0</v>
      </c>
      <c r="B97" s="38" t="str">
        <f>IF(K97&gt;0,MAX($B$29:B96)+1,"")</f>
        <v/>
      </c>
      <c r="C97" s="59" t="str">
        <f>IF(G115&gt;1,"Гидрографическая съемка русла реки со льда в масштабе 1:5000","Гидрографическая съемка русла реки с открытой водной поверхности 
в масштабе 1:5000")</f>
        <v>Гидрографическая съемка русла реки с открытой водной поверхности 
в масштабе 1:5000</v>
      </c>
      <c r="D97" s="40" t="s">
        <v>36</v>
      </c>
      <c r="E97" s="40" t="str">
        <f>IF(G115&gt;1,"т.9, §29","т.9, §23")</f>
        <v>т.9, §23</v>
      </c>
      <c r="F97" s="48" t="s">
        <v>157</v>
      </c>
      <c r="G97" s="40">
        <f>IF(G115&gt;1,VLOOKUP(D97,{"I",258,600;"II",301,702;"III",404,832},3,FALSE),VLOOKUP(D97,{"I",258,600;"II",301,702;"III",404,832},2,FALSE))</f>
        <v>301</v>
      </c>
      <c r="H97" s="48"/>
      <c r="I97" s="48"/>
      <c r="J97" s="48"/>
      <c r="K97" s="48"/>
      <c r="L97" s="44">
        <f t="shared" si="9"/>
        <v>0</v>
      </c>
      <c r="M97" s="37"/>
    </row>
    <row r="98" spans="1:13" ht="45" hidden="1" customHeight="1" x14ac:dyDescent="0.2">
      <c r="A98" s="1" t="str">
        <f t="shared" si="8"/>
        <v>0</v>
      </c>
      <c r="B98" s="38" t="str">
        <f>IF(K98&gt;0,MAX($B$29:B97)+1,"")</f>
        <v/>
      </c>
      <c r="C98" s="59" t="str">
        <f>IF(G115&gt;1,"Гидрографическая съемка русла реки со льда в масштабе 1:10000","Гидрографическая съемка русла реки с открытой водной поверхности 
в масштабе 1:10000")</f>
        <v>Гидрографическая съемка русла реки с открытой водной поверхности 
в масштабе 1:10000</v>
      </c>
      <c r="D98" s="40" t="s">
        <v>36</v>
      </c>
      <c r="E98" s="40" t="str">
        <f>IF(G115&gt;1,"т.9, §30","т.9, §24")</f>
        <v>т.9, §24</v>
      </c>
      <c r="F98" s="48" t="s">
        <v>157</v>
      </c>
      <c r="G98" s="40">
        <f>IF(G115&gt;1,VLOOKUP(D98,{"I",87,196;"II",106,236;"III",142,278},3,FALSE),VLOOKUP(D98,{"I",87,196;"II",106,236;"III",142,278},2,FALSE))</f>
        <v>106</v>
      </c>
      <c r="H98" s="48"/>
      <c r="I98" s="48"/>
      <c r="J98" s="48"/>
      <c r="K98" s="48"/>
      <c r="L98" s="44">
        <f t="shared" si="9"/>
        <v>0</v>
      </c>
      <c r="M98" s="37"/>
    </row>
    <row r="99" spans="1:13" ht="22.5" hidden="1" customHeight="1" x14ac:dyDescent="0.2">
      <c r="A99" s="1" t="str">
        <f t="shared" si="8"/>
        <v>0</v>
      </c>
      <c r="B99" s="38" t="str">
        <f>IF(K99&gt;0,MAX($B$29:B98)+1,"")</f>
        <v/>
      </c>
      <c r="C99" s="39"/>
      <c r="D99" s="16"/>
      <c r="E99" s="40"/>
      <c r="F99" s="48"/>
      <c r="G99" s="48"/>
      <c r="H99" s="48"/>
      <c r="I99" s="48"/>
      <c r="J99" s="48"/>
      <c r="K99" s="48"/>
      <c r="L99" s="44">
        <f t="shared" si="9"/>
        <v>0</v>
      </c>
      <c r="M99" s="37"/>
    </row>
    <row r="100" spans="1:13" ht="33.75" customHeight="1" x14ac:dyDescent="0.2">
      <c r="A100" s="1" t="str">
        <f>IF(L100&gt;0,"","0")</f>
        <v/>
      </c>
      <c r="B100" s="38">
        <f>IF(L100&gt;0,MAX($B$29:B99)+1,"")</f>
        <v>3</v>
      </c>
      <c r="C100" s="60" t="str">
        <f>IF(SUM(G100:K100)=0,"Итого полевых работ","Итого полевых работ 
без выплаты командировачных")</f>
        <v>Итого полевых работ</v>
      </c>
      <c r="D100" s="16"/>
      <c r="E100" s="40"/>
      <c r="F100" s="48"/>
      <c r="G100" s="61"/>
      <c r="H100" s="61"/>
      <c r="I100" s="61"/>
      <c r="J100" s="61"/>
      <c r="K100" s="62"/>
      <c r="L100" s="63">
        <f>ROUND((SUM(L30:L99)*IF(G100&gt;0,G100,1)*IF(H100&gt;0,H100,1)*IF(I100&gt;0,I100,1)*IF(J100&gt;0,J100,1)*IF(K100&gt;0,K100,1)),0)</f>
        <v>208</v>
      </c>
      <c r="M100" s="1" t="s">
        <v>158</v>
      </c>
    </row>
    <row r="101" spans="1:13" ht="26.25" hidden="1" customHeight="1" x14ac:dyDescent="0.2">
      <c r="A101" s="1" t="str">
        <f>IF(L111&gt;0,"","0")</f>
        <v>0</v>
      </c>
      <c r="B101" s="101" t="s">
        <v>159</v>
      </c>
      <c r="C101" s="102"/>
      <c r="D101" s="102"/>
      <c r="E101" s="102"/>
      <c r="F101" s="102"/>
      <c r="G101" s="102"/>
      <c r="H101" s="102"/>
      <c r="I101" s="102"/>
      <c r="J101" s="102"/>
      <c r="K101" s="103"/>
      <c r="L101" s="104"/>
    </row>
    <row r="102" spans="1:13" ht="33.75" hidden="1" customHeight="1" x14ac:dyDescent="0.2">
      <c r="A102" s="1" t="str">
        <f t="shared" ref="A102:A109" si="10">IF(K102&gt;0,"","0")</f>
        <v>0</v>
      </c>
      <c r="B102" s="38" t="str">
        <f>IF(K102&gt;0,MAX($B$29:B101)+1,"")</f>
        <v/>
      </c>
      <c r="C102" s="39" t="s">
        <v>160</v>
      </c>
      <c r="D102" s="16"/>
      <c r="E102" s="40" t="s">
        <v>161</v>
      </c>
      <c r="F102" s="48" t="s">
        <v>162</v>
      </c>
      <c r="G102" s="48">
        <v>214</v>
      </c>
      <c r="H102" s="48"/>
      <c r="I102" s="48"/>
      <c r="J102" s="48"/>
      <c r="K102" s="50"/>
      <c r="L102" s="44">
        <f>ROUND((G102*IF(H102&gt;0,H102,1)*IF(I102&gt;0,I102,1)*IF(J102&gt;0,J102,1)*K102),0)</f>
        <v>0</v>
      </c>
    </row>
    <row r="103" spans="1:13" ht="33.75" hidden="1" customHeight="1" x14ac:dyDescent="0.2">
      <c r="A103" s="1" t="str">
        <f t="shared" si="10"/>
        <v>0</v>
      </c>
      <c r="B103" s="38" t="str">
        <f>IF(K103&gt;0,MAX($B$29:B102)+1,"")</f>
        <v/>
      </c>
      <c r="C103" s="39" t="s">
        <v>163</v>
      </c>
      <c r="D103" s="16"/>
      <c r="E103" s="40" t="s">
        <v>164</v>
      </c>
      <c r="F103" s="48" t="s">
        <v>165</v>
      </c>
      <c r="G103" s="48">
        <v>26</v>
      </c>
      <c r="H103" s="48"/>
      <c r="I103" s="48"/>
      <c r="J103" s="48"/>
      <c r="K103" s="48"/>
      <c r="L103" s="44">
        <f>ROUND((G103*IF(H103&gt;0,H103,1)*IF(I103&gt;0,I103,1)*IF(J103&gt;0,J103,1)*K103),0)</f>
        <v>0</v>
      </c>
    </row>
    <row r="104" spans="1:13" ht="33.75" hidden="1" customHeight="1" x14ac:dyDescent="0.2">
      <c r="A104" s="1" t="str">
        <f t="shared" si="10"/>
        <v>0</v>
      </c>
      <c r="B104" s="38" t="str">
        <f>IF(K104&gt;0,MAX($B$29:B103)+1,"")</f>
        <v/>
      </c>
      <c r="C104" s="39" t="s">
        <v>166</v>
      </c>
      <c r="D104" s="16"/>
      <c r="E104" s="40" t="s">
        <v>167</v>
      </c>
      <c r="F104" s="48" t="s">
        <v>165</v>
      </c>
      <c r="G104" s="48">
        <v>49</v>
      </c>
      <c r="H104" s="48"/>
      <c r="I104" s="48"/>
      <c r="J104" s="48"/>
      <c r="K104" s="48">
        <f>IF(G115&gt;1,0,(K77*5+K78*6+K79*8+K80*10))</f>
        <v>0</v>
      </c>
      <c r="L104" s="44">
        <f>ROUND((G104*IF(H104&gt;0,H104,1)*IF(I104&gt;0,I104,1)*IF(J104&gt;0,J104,1)*K104),0)</f>
        <v>0</v>
      </c>
    </row>
    <row r="105" spans="1:13" ht="22.5" hidden="1" customHeight="1" x14ac:dyDescent="0.2">
      <c r="A105" s="1" t="str">
        <f t="shared" si="10"/>
        <v>0</v>
      </c>
      <c r="B105" s="38" t="str">
        <f>IF(K105&gt;0,MAX($B$29:B104)+1,"")</f>
        <v/>
      </c>
      <c r="C105" s="39" t="s">
        <v>168</v>
      </c>
      <c r="D105" s="16"/>
      <c r="E105" s="40" t="s">
        <v>169</v>
      </c>
      <c r="F105" s="48" t="s">
        <v>63</v>
      </c>
      <c r="G105" s="48">
        <v>382</v>
      </c>
      <c r="H105" s="48"/>
      <c r="I105" s="48"/>
      <c r="J105" s="48"/>
      <c r="K105" s="48">
        <f>IF(G115&gt;1,0,ROUND(((K75*1+K76*3)/30),2))</f>
        <v>0</v>
      </c>
      <c r="L105" s="44">
        <f>ROUND((G105*IF(H105&gt;0,H105,1)*IF(I105&gt;0,I105,1)*IF(J105&gt;0,J105,1)*K105),0)</f>
        <v>0</v>
      </c>
    </row>
    <row r="106" spans="1:13" ht="33.75" hidden="1" customHeight="1" x14ac:dyDescent="0.2">
      <c r="A106" s="1" t="str">
        <f t="shared" si="10"/>
        <v>0</v>
      </c>
      <c r="B106" s="38" t="str">
        <f>IF(K106&gt;0,MAX($B$29:B105)+1,"")</f>
        <v/>
      </c>
      <c r="C106" s="39" t="s">
        <v>170</v>
      </c>
      <c r="D106" s="16"/>
      <c r="E106" s="40" t="s">
        <v>171</v>
      </c>
      <c r="F106" s="48" t="s">
        <v>165</v>
      </c>
      <c r="G106" s="48">
        <v>22</v>
      </c>
      <c r="H106" s="48">
        <v>1.5</v>
      </c>
      <c r="I106" s="48"/>
      <c r="J106" s="48"/>
      <c r="K106" s="48"/>
      <c r="L106" s="44">
        <f>ROUND((G106*IF(H106&gt;0,H106,1)*IF(I106&gt;0,I106,1)*IF(J106&gt;0,J106,1)*K106),0)</f>
        <v>0</v>
      </c>
    </row>
    <row r="107" spans="1:13" ht="22.5" hidden="1" customHeight="1" x14ac:dyDescent="0.2">
      <c r="A107" s="1" t="str">
        <f t="shared" si="10"/>
        <v>0</v>
      </c>
      <c r="B107" s="38" t="str">
        <f>IF(K107&gt;0,MAX($B$29:B106)+1,"")</f>
        <v/>
      </c>
      <c r="C107" s="39" t="s">
        <v>172</v>
      </c>
      <c r="D107" s="16"/>
      <c r="E107" s="40" t="e">
        <f>VLOOKUP(G107,{1800,"т. 71, §1";2700,"т. 71, §2";3600,"т. 71, §3";4500,"т. 71, §4";5700,"т. 71, §5"},2,FALSE)</f>
        <v>#DIV/0!</v>
      </c>
      <c r="F107" s="48" t="s">
        <v>63</v>
      </c>
      <c r="G107" s="48" t="e">
        <f>IF((L100*(12/K107))&lt;=100000,1800,IF((L100*(12/K107))&gt;100000,IF((L100*(12/K107))&lt;=200000,2700,IF((L100*(12/K107))&gt;200000,IF((L100*(12/K107))&lt;=300000,3600,IF((L100*(12/K107))&gt;300000,IF((L100*(12/K107))&lt;=500000,4500,5700)))))))</f>
        <v>#DIV/0!</v>
      </c>
      <c r="H107" s="48"/>
      <c r="I107" s="48"/>
      <c r="J107" s="48"/>
      <c r="K107" s="50"/>
      <c r="L107" s="44">
        <f>IF(K107=0,0,G107*K107)</f>
        <v>0</v>
      </c>
    </row>
    <row r="108" spans="1:13" ht="33.75" hidden="1" customHeight="1" x14ac:dyDescent="0.2">
      <c r="A108" s="1" t="str">
        <f t="shared" si="10"/>
        <v>0</v>
      </c>
      <c r="B108" s="38" t="str">
        <f>IF(K108&gt;0,MAX($B$29:B107)+1,"")</f>
        <v/>
      </c>
      <c r="C108" s="39" t="s">
        <v>173</v>
      </c>
      <c r="D108" s="16"/>
      <c r="E108" s="40" t="s">
        <v>174</v>
      </c>
      <c r="F108" s="48" t="s">
        <v>63</v>
      </c>
      <c r="G108" s="48">
        <v>480</v>
      </c>
      <c r="H108" s="48">
        <v>2</v>
      </c>
      <c r="I108" s="48"/>
      <c r="J108" s="48"/>
      <c r="K108" s="50"/>
      <c r="L108" s="44">
        <f>ROUND((G108*IF(H108&gt;0,H108,1)*IF(I108&gt;0,I108,1)*IF(J108&gt;0,J108,1)*K108),0)</f>
        <v>0</v>
      </c>
    </row>
    <row r="109" spans="1:13" ht="18.75" hidden="1" customHeight="1" x14ac:dyDescent="0.2">
      <c r="A109" s="1" t="str">
        <f t="shared" si="10"/>
        <v>0</v>
      </c>
      <c r="B109" s="107" t="str">
        <f>IF(K109&gt;0,MAX($B$29:B108)+1,"")</f>
        <v/>
      </c>
      <c r="C109" s="39" t="s">
        <v>175</v>
      </c>
      <c r="D109" s="108" t="s">
        <v>36</v>
      </c>
      <c r="E109" s="108" t="str">
        <f>VLOOKUP(C110,{"I категории леса","т.72, §1";"II категории леса","т.72, §2";"III категории леса","т.72, §3"},2,FALSE)</f>
        <v>т.72, §2</v>
      </c>
      <c r="F109" s="108" t="s">
        <v>176</v>
      </c>
      <c r="G109" s="110">
        <f>IF(D109="I",VLOOKUP(C110,{"I категории леса",23,32,37;"II категории леса",37,44,50;"III категории леса",50,57,78},2,FALSE),
IF(D109="II",VLOOKUP(C110,{"I категории леса",23,32,37;"II категории леса",37,44,50;"III категории леса",50,57,78},3,FALSE),
IF(D109="III",VLOOKUP(C110,{"I категории леса",23,32,37;"II категории леса",37,44,50;"III категории леса",50,57,78},4,FALSE),"неверно")))</f>
        <v>44</v>
      </c>
      <c r="H109" s="109"/>
      <c r="I109" s="109"/>
      <c r="J109" s="109"/>
      <c r="K109" s="109"/>
      <c r="L109" s="111">
        <f>ROUND((G109*IF(H109&gt;0,H109,1)*IF(I109&gt;0,I109,1)*IF(J109&gt;0,J109,1)*K109),0)</f>
        <v>0</v>
      </c>
    </row>
    <row r="110" spans="1:13" ht="18.75" hidden="1" customHeight="1" x14ac:dyDescent="0.2">
      <c r="A110" s="1" t="str">
        <f>IF(K109&gt;0,"","0")</f>
        <v>0</v>
      </c>
      <c r="B110" s="107"/>
      <c r="C110" s="39" t="s">
        <v>177</v>
      </c>
      <c r="D110" s="108"/>
      <c r="E110" s="108"/>
      <c r="F110" s="109"/>
      <c r="G110" s="110"/>
      <c r="H110" s="109"/>
      <c r="I110" s="109"/>
      <c r="J110" s="109"/>
      <c r="K110" s="109"/>
      <c r="L110" s="111"/>
    </row>
    <row r="111" spans="1:13" ht="22.5" hidden="1" customHeight="1" x14ac:dyDescent="0.2">
      <c r="A111" s="1" t="str">
        <f>IF(L111&gt;0,"","0")</f>
        <v>0</v>
      </c>
      <c r="B111" s="38" t="str">
        <f>IF(L111&gt;0,MAX($B$29:B110)+1,"")</f>
        <v/>
      </c>
      <c r="C111" s="64" t="s">
        <v>178</v>
      </c>
      <c r="D111" s="65"/>
      <c r="E111" s="66"/>
      <c r="F111" s="65"/>
      <c r="G111" s="65"/>
      <c r="H111" s="65"/>
      <c r="I111" s="65"/>
      <c r="J111" s="65"/>
      <c r="K111" s="67"/>
      <c r="L111" s="68">
        <f>SUM(L102:L110)</f>
        <v>0</v>
      </c>
    </row>
    <row r="112" spans="1:13" ht="26.25" customHeight="1" x14ac:dyDescent="0.2">
      <c r="A112" s="1" t="str">
        <f>IF(L119&gt;0,"","0")</f>
        <v/>
      </c>
      <c r="B112" s="101" t="s">
        <v>179</v>
      </c>
      <c r="C112" s="102"/>
      <c r="D112" s="102"/>
      <c r="E112" s="102"/>
      <c r="F112" s="102"/>
      <c r="G112" s="102"/>
      <c r="H112" s="102"/>
      <c r="I112" s="102"/>
      <c r="J112" s="102"/>
      <c r="K112" s="103"/>
      <c r="L112" s="104"/>
    </row>
    <row r="113" spans="1:12" ht="33.75" hidden="1" customHeight="1" x14ac:dyDescent="0.2">
      <c r="A113" s="1" t="str">
        <f>IF(G113&gt;0,"","0")</f>
        <v>0</v>
      </c>
      <c r="B113" s="38" t="str">
        <f>IF(G113&gt;0,MAX($B$29:B112)+1,"")</f>
        <v/>
      </c>
      <c r="C113" s="69" t="s">
        <v>180</v>
      </c>
      <c r="D113" s="70"/>
      <c r="E113" s="40" t="s">
        <v>181</v>
      </c>
      <c r="F113" s="41"/>
      <c r="G113" s="40">
        <f>VLOOKUP(E113,{"не требуется",0;"т. 1  §1",1.1;"т. 1  §2",1.15;"т. 1  §3",1.2;"т. 1  §4",1.25},2,FALSE)</f>
        <v>0</v>
      </c>
      <c r="H113" s="41"/>
      <c r="I113" s="41"/>
      <c r="J113" s="41"/>
      <c r="K113" s="41">
        <f>SUM(L100:L107)</f>
        <v>208</v>
      </c>
      <c r="L113" s="44">
        <f>IF(G113&lt;1,0,(ROUND((G113-1)*K113,0)))</f>
        <v>0</v>
      </c>
    </row>
    <row r="114" spans="1:12" ht="33.75" hidden="1" customHeight="1" x14ac:dyDescent="0.2">
      <c r="A114" s="1" t="str">
        <f>IF(G114&gt;0,"","0")</f>
        <v>0</v>
      </c>
      <c r="B114" s="38" t="str">
        <f>IF(G114&gt;0,MAX($B$29:B113)+1,"")</f>
        <v/>
      </c>
      <c r="C114" s="39" t="s">
        <v>182</v>
      </c>
      <c r="D114" s="71"/>
      <c r="E114" s="40" t="s">
        <v>181</v>
      </c>
      <c r="F114" s="40"/>
      <c r="G114" s="40">
        <f>VLOOKUP(E114,{"не требуется",0;"ОУ п. 8в",1.25},2,FALSE)</f>
        <v>0</v>
      </c>
      <c r="H114" s="40"/>
      <c r="I114" s="40"/>
      <c r="J114" s="40"/>
      <c r="K114" s="40">
        <f>SUM(L100:L107)</f>
        <v>208</v>
      </c>
      <c r="L114" s="44">
        <f>IF(G114&lt;1,0,(ROUND((G114-1)*K114,0)))</f>
        <v>0</v>
      </c>
    </row>
    <row r="115" spans="1:12" ht="33.75" hidden="1" customHeight="1" x14ac:dyDescent="0.2">
      <c r="A115" s="1" t="str">
        <f>IF(L115&gt;0,"","0")</f>
        <v>0</v>
      </c>
      <c r="B115" s="38" t="str">
        <f>IF(L115&gt;0,MAX($B$29:B114)+1,"")</f>
        <v/>
      </c>
      <c r="C115" s="39" t="s">
        <v>183</v>
      </c>
      <c r="D115" s="71"/>
      <c r="E115" s="40"/>
      <c r="F115" s="40"/>
      <c r="G115" s="40">
        <v>1</v>
      </c>
      <c r="H115" s="40"/>
      <c r="I115" s="40"/>
      <c r="J115" s="40"/>
      <c r="K115" s="40">
        <f>SUM(L100:L107)</f>
        <v>208</v>
      </c>
      <c r="L115" s="44">
        <f>IF(G115&lt;1,0,(ROUND((G115-1)*K115,0)))</f>
        <v>0</v>
      </c>
    </row>
    <row r="116" spans="1:12" ht="22.5" customHeight="1" x14ac:dyDescent="0.2">
      <c r="A116" s="1" t="str">
        <f>IF(K116&gt;0,"","0")</f>
        <v/>
      </c>
      <c r="B116" s="38">
        <f>IF(K116&gt;0,MAX($B$29:B115)+1,"")</f>
        <v>4</v>
      </c>
      <c r="C116" s="39" t="s">
        <v>184</v>
      </c>
      <c r="D116" s="71"/>
      <c r="E116" s="40" t="s">
        <v>185</v>
      </c>
      <c r="F116" s="40"/>
      <c r="G116" s="40">
        <f>IF(K116&lt;=5000,VLOOKUP(E116,{"т. 4",0,0,0,0,0;"т. 4  §1",0.0875,0.075,0.0625,0.05,0.0375;"т. 4  §2",0.1125,0.1,0.0875,0.075,0.0625;"т. 4  §3",0.1375,0.125,0.1125,0.1,0.0875;"т. 4  §4",0.1625,0.15,0.1375,0.125,0.1125;"т. 4  §5",0.1875,0.175,0.1625,0.15,0.1375},2,FALSE),
IF(AND(K116&gt;5000,K116&lt;=10000),VLOOKUP(E116,{"т. 4",0,0,0,0,0;"т. 4  §1",0.0875,0.075,0.0625,0.05,0.0375;"т. 4  §2",0.1125,0.1,0.0875,0.075,0.0625;"т. 4  §3",0.1375,0.125,0.1125,0.1,0.0875;"т. 4  §4",0.1625,0.15,0.1375,0.125,0.1125;"т. 4  §5",0.1875,0.175,0.1625,0.15,0.1375},3,FALSE),
IF(AND(K116&gt;10000,K116&lt;=20000),VLOOKUP(E116,{"т. 4",0,0,0,0,0;"т. 4  §1",0.0875,0.075,0.0625,0.05,0.0375;"т. 4  §2",0.1125,0.1,0.0875,0.075,0.0625;"т. 4  §3",0.1375,0.125,0.1125,0.1,0.0875;"т. 4  §4",0.1625,0.15,0.1375,0.125,0.1125;"т. 4  §5",0.1875,0.175,0.1625,0.15,0.1375},4,FALSE),
IF(AND(K116&gt;20000,K116&lt;=50000),VLOOKUP(E116,{"т. 4",0,0,0,0,0;"т. 4  §1",0.0875,0.075,0.0625,0.05,0.0375;"т. 4  §2",0.1125,0.1,0.0875,0.075,0.0625;"т. 4  §3",0.1375,0.125,0.1125,0.1,0.0875;"т. 4  §4",0.1625,0.15,0.1375,0.125,0.1125;"т. 4  §5",0.1875,0.175,0.1625,0.15,0.1375},5,FALSE),
IF(K116&gt;50000,VLOOKUP(E116,{"т. 4",0,0,0,0,0;"т. 4  §1",0.0875,0.075,0.0625,0.05,0.0375;"т. 4  §2",0.1125,0.1,0.0875,0.075,0.0625;"т. 4  §3",0.1375,0.125,0.1125,0.1,0.0875;"т. 4  §4",0.1625,0.15,0.1375,0.125,0.1125;"т. 4  §5",0.1875,0.175,0.1625,0.15,0.1375},6,FALSE),"неверно")))))</f>
        <v>0.13750000000000001</v>
      </c>
      <c r="H116" s="40"/>
      <c r="I116" s="40"/>
      <c r="J116" s="40"/>
      <c r="K116" s="72">
        <f>SUM(L100:L107)+SUM(L113:L115)</f>
        <v>208</v>
      </c>
      <c r="L116" s="44">
        <f>ROUND(G116*K116,0)</f>
        <v>29</v>
      </c>
    </row>
    <row r="117" spans="1:12" ht="22.5" hidden="1" customHeight="1" x14ac:dyDescent="0.2">
      <c r="A117" s="1" t="str">
        <f>IF(K117&gt;0,"","0")</f>
        <v/>
      </c>
      <c r="B117" s="38">
        <f>IF(K117&gt;0,MAX($B$29:B116)+1,"")</f>
        <v>5</v>
      </c>
      <c r="C117" s="39" t="s">
        <v>186</v>
      </c>
      <c r="D117" s="71"/>
      <c r="E117" s="40" t="s">
        <v>187</v>
      </c>
      <c r="F117" s="40"/>
      <c r="G117" s="40">
        <f>VLOOKUP(E117,{"т. 5",0;"т. 5  §1",0.14;"т. 5  §2",0.196;"т. 5  §3",0.252;"т. 5  §4",0.308;"т. 5  §5",0.364;"т. 5  §6",0.392},2,FALSE)</f>
        <v>0</v>
      </c>
      <c r="H117" s="40"/>
      <c r="I117" s="40"/>
      <c r="J117" s="40"/>
      <c r="K117" s="72">
        <f>SUM(K116:L116)</f>
        <v>237</v>
      </c>
      <c r="L117" s="44">
        <f>IF(K117=0,0,(ROUND(G117*K117,0)))</f>
        <v>0</v>
      </c>
    </row>
    <row r="118" spans="1:12" ht="33.75" customHeight="1" x14ac:dyDescent="0.2">
      <c r="A118" s="1" t="str">
        <f>IF(K118&gt;0,"","0")</f>
        <v/>
      </c>
      <c r="B118" s="38">
        <v>6</v>
      </c>
      <c r="C118" s="39" t="s">
        <v>188</v>
      </c>
      <c r="D118" s="71"/>
      <c r="E118" s="40" t="s">
        <v>189</v>
      </c>
      <c r="F118" s="40"/>
      <c r="G118" s="40">
        <v>0.06</v>
      </c>
      <c r="H118" s="40">
        <f>IF(E118="ОУ п.13  прим.1",(IF(K118&lt;=2000,2.5,IF(AND(K118&gt;2000,K118&lt;=5000),2,IF(AND(K118&gt;5000,K118&lt;=10000),1.5,1)))),2.5)</f>
        <v>2.5</v>
      </c>
      <c r="I118" s="40"/>
      <c r="J118" s="40"/>
      <c r="K118" s="72">
        <f>K117</f>
        <v>237</v>
      </c>
      <c r="L118" s="44">
        <f>ROUND((G118*IF(H118&gt;0,H118,1)*IF(I118&gt;0,I118,1)*IF(J118&gt;0,J118,1)*K118),0)</f>
        <v>36</v>
      </c>
    </row>
    <row r="119" spans="1:12" ht="22.5" customHeight="1" x14ac:dyDescent="0.2">
      <c r="A119" s="1" t="str">
        <f>IF(L119&gt;0,"","0")</f>
        <v/>
      </c>
      <c r="B119" s="38">
        <f>IF(L119&gt;0,MAX($B$29:B118)+1,"")</f>
        <v>7</v>
      </c>
      <c r="C119" s="60" t="s">
        <v>190</v>
      </c>
      <c r="D119" s="71"/>
      <c r="E119" s="40"/>
      <c r="F119" s="40"/>
      <c r="G119" s="40"/>
      <c r="H119" s="40"/>
      <c r="I119" s="40"/>
      <c r="J119" s="40"/>
      <c r="K119" s="43"/>
      <c r="L119" s="73">
        <f>SUM(L113:L118)</f>
        <v>65</v>
      </c>
    </row>
    <row r="120" spans="1:12" ht="33.75" customHeight="1" x14ac:dyDescent="0.2">
      <c r="A120" s="1" t="str">
        <f>IF(L120&gt;0,"","0")</f>
        <v/>
      </c>
      <c r="B120" s="38">
        <f>IF(L120&gt;0,MAX($B$29:B119)+1,"")</f>
        <v>8</v>
      </c>
      <c r="C120" s="60" t="str">
        <f>IF(A101="","Итого полевых работ с вспомогательными и прочими","Итого полевых работ с прочими")</f>
        <v>Итого полевых работ с прочими</v>
      </c>
      <c r="D120" s="71"/>
      <c r="E120" s="40"/>
      <c r="F120" s="40"/>
      <c r="G120" s="40"/>
      <c r="H120" s="40"/>
      <c r="I120" s="40"/>
      <c r="J120" s="40"/>
      <c r="K120" s="43"/>
      <c r="L120" s="73">
        <f>SUM(L100:L107)+L119</f>
        <v>273</v>
      </c>
    </row>
    <row r="121" spans="1:12" ht="33.75" customHeight="1" x14ac:dyDescent="0.2">
      <c r="A121" s="1" t="str">
        <f>IF(L121&gt;0,"","0")</f>
        <v/>
      </c>
      <c r="B121" s="38">
        <f>IF(L121&gt;0,MAX($B$29:B120)+1,"")</f>
        <v>9</v>
      </c>
      <c r="C121" s="64" t="s">
        <v>191</v>
      </c>
      <c r="D121" s="65"/>
      <c r="E121" s="66" t="s">
        <v>192</v>
      </c>
      <c r="F121" s="65"/>
      <c r="G121" s="65">
        <v>1.3</v>
      </c>
      <c r="H121" s="65"/>
      <c r="I121" s="65"/>
      <c r="J121" s="65"/>
      <c r="K121" s="67"/>
      <c r="L121" s="68">
        <f>ROUND(L120*G121,0)</f>
        <v>355</v>
      </c>
    </row>
    <row r="122" spans="1:12" ht="30" hidden="1" customHeight="1" x14ac:dyDescent="0.2">
      <c r="A122" s="1" t="str">
        <f>IF(L132&gt;0,"","0")</f>
        <v>0</v>
      </c>
      <c r="B122" s="101" t="s">
        <v>193</v>
      </c>
      <c r="C122" s="102"/>
      <c r="D122" s="102"/>
      <c r="E122" s="102"/>
      <c r="F122" s="102"/>
      <c r="G122" s="102"/>
      <c r="H122" s="102"/>
      <c r="I122" s="102"/>
      <c r="J122" s="102"/>
      <c r="K122" s="103"/>
      <c r="L122" s="104"/>
    </row>
    <row r="123" spans="1:12" s="37" customFormat="1" ht="18.75" hidden="1" customHeight="1" x14ac:dyDescent="0.25">
      <c r="A123" s="1" t="str">
        <f t="shared" ref="A123:A131" si="11">IF(K123&gt;0,"","0")</f>
        <v>0</v>
      </c>
      <c r="B123" s="38" t="str">
        <f>IF(K123&gt;0,MAX($B$29:B122)+1,"")</f>
        <v/>
      </c>
      <c r="C123" s="59" t="s">
        <v>194</v>
      </c>
      <c r="D123" s="74"/>
      <c r="E123" s="43" t="s">
        <v>195</v>
      </c>
      <c r="F123" s="50" t="s">
        <v>196</v>
      </c>
      <c r="G123" s="50">
        <v>9.1999999999999993</v>
      </c>
      <c r="H123" s="48"/>
      <c r="I123" s="48"/>
      <c r="J123" s="48"/>
      <c r="K123" s="50">
        <f>ROUND(K128/3,0)</f>
        <v>0</v>
      </c>
      <c r="L123" s="44">
        <f t="shared" ref="L123:L131" si="12">ROUND((G123*IF(H123&gt;0,H123,1)*IF(I123&gt;0,I123,1)*IF(J123&gt;0,J123,1)*K123),0)</f>
        <v>0</v>
      </c>
    </row>
    <row r="124" spans="1:12" s="37" customFormat="1" ht="18.75" hidden="1" customHeight="1" x14ac:dyDescent="0.25">
      <c r="A124" s="1" t="str">
        <f t="shared" si="11"/>
        <v>0</v>
      </c>
      <c r="B124" s="38" t="str">
        <f>IF(K124&gt;0,MAX($B$29:B123)+1,"")</f>
        <v/>
      </c>
      <c r="C124" s="59" t="s">
        <v>197</v>
      </c>
      <c r="D124" s="74"/>
      <c r="E124" s="43" t="s">
        <v>198</v>
      </c>
      <c r="F124" s="50" t="s">
        <v>196</v>
      </c>
      <c r="G124" s="50">
        <v>19.600000000000001</v>
      </c>
      <c r="H124" s="48"/>
      <c r="I124" s="48"/>
      <c r="J124" s="48"/>
      <c r="K124" s="50">
        <f>ROUND(K128/3,0)</f>
        <v>0</v>
      </c>
      <c r="L124" s="44">
        <f t="shared" si="12"/>
        <v>0</v>
      </c>
    </row>
    <row r="125" spans="1:12" s="37" customFormat="1" ht="18.75" hidden="1" customHeight="1" x14ac:dyDescent="0.25">
      <c r="A125" s="1" t="str">
        <f t="shared" si="11"/>
        <v>0</v>
      </c>
      <c r="B125" s="38" t="str">
        <f>IF(K125&gt;0,MAX($B$29:B124)+1,"")</f>
        <v/>
      </c>
      <c r="C125" s="59" t="s">
        <v>199</v>
      </c>
      <c r="D125" s="74"/>
      <c r="E125" s="43" t="s">
        <v>200</v>
      </c>
      <c r="F125" s="50" t="s">
        <v>196</v>
      </c>
      <c r="G125" s="50">
        <v>2.9</v>
      </c>
      <c r="H125" s="48"/>
      <c r="I125" s="48"/>
      <c r="J125" s="48"/>
      <c r="K125" s="50">
        <f>ROUND(K128/3*2,0)</f>
        <v>0</v>
      </c>
      <c r="L125" s="44">
        <f t="shared" si="12"/>
        <v>0</v>
      </c>
    </row>
    <row r="126" spans="1:12" s="37" customFormat="1" ht="18.75" hidden="1" customHeight="1" x14ac:dyDescent="0.25">
      <c r="A126" s="1" t="str">
        <f t="shared" si="11"/>
        <v>0</v>
      </c>
      <c r="B126" s="38" t="str">
        <f>IF(K126&gt;0,MAX($B$29:B125)+1,"")</f>
        <v/>
      </c>
      <c r="C126" s="59" t="s">
        <v>201</v>
      </c>
      <c r="D126" s="74"/>
      <c r="E126" s="43" t="s">
        <v>202</v>
      </c>
      <c r="F126" s="50" t="s">
        <v>196</v>
      </c>
      <c r="G126" s="50">
        <v>9.1</v>
      </c>
      <c r="H126" s="48"/>
      <c r="I126" s="48"/>
      <c r="J126" s="48"/>
      <c r="K126" s="50">
        <f>ROUND(K128/3*2,0)</f>
        <v>0</v>
      </c>
      <c r="L126" s="44">
        <f t="shared" si="12"/>
        <v>0</v>
      </c>
    </row>
    <row r="127" spans="1:12" s="37" customFormat="1" ht="18.75" hidden="1" customHeight="1" x14ac:dyDescent="0.25">
      <c r="A127" s="1" t="str">
        <f t="shared" si="11"/>
        <v>0</v>
      </c>
      <c r="B127" s="38" t="str">
        <f>IF(K127&gt;0,MAX($B$29:B126)+1,"")</f>
        <v/>
      </c>
      <c r="C127" s="59" t="s">
        <v>203</v>
      </c>
      <c r="D127" s="74"/>
      <c r="E127" s="43" t="s">
        <v>204</v>
      </c>
      <c r="F127" s="50" t="s">
        <v>196</v>
      </c>
      <c r="G127" s="50">
        <v>1.5</v>
      </c>
      <c r="H127" s="48"/>
      <c r="I127" s="48"/>
      <c r="J127" s="48"/>
      <c r="K127" s="48">
        <f>K88</f>
        <v>0</v>
      </c>
      <c r="L127" s="44">
        <f t="shared" si="12"/>
        <v>0</v>
      </c>
    </row>
    <row r="128" spans="1:12" s="37" customFormat="1" ht="18.75" hidden="1" customHeight="1" x14ac:dyDescent="0.25">
      <c r="A128" s="1" t="str">
        <f t="shared" si="11"/>
        <v>0</v>
      </c>
      <c r="B128" s="38" t="str">
        <f>IF(K128&gt;0,MAX($B$29:B127)+1,"")</f>
        <v/>
      </c>
      <c r="C128" s="59" t="s">
        <v>205</v>
      </c>
      <c r="D128" s="74"/>
      <c r="E128" s="43" t="s">
        <v>206</v>
      </c>
      <c r="F128" s="50" t="s">
        <v>196</v>
      </c>
      <c r="G128" s="50">
        <v>8.6</v>
      </c>
      <c r="H128" s="48"/>
      <c r="I128" s="48"/>
      <c r="J128" s="48"/>
      <c r="K128" s="50">
        <f>ROUND(SUM(K68:K73)/3,0)</f>
        <v>0</v>
      </c>
      <c r="L128" s="44">
        <f t="shared" si="12"/>
        <v>0</v>
      </c>
    </row>
    <row r="129" spans="1:13" s="37" customFormat="1" ht="18.75" hidden="1" customHeight="1" x14ac:dyDescent="0.25">
      <c r="A129" s="1" t="str">
        <f t="shared" si="11"/>
        <v>0</v>
      </c>
      <c r="B129" s="38" t="str">
        <f>IF(K129&gt;0,MAX($B$29:B128)+1,"")</f>
        <v/>
      </c>
      <c r="C129" s="59" t="s">
        <v>207</v>
      </c>
      <c r="D129" s="74"/>
      <c r="E129" s="43" t="s">
        <v>208</v>
      </c>
      <c r="F129" s="50" t="s">
        <v>196</v>
      </c>
      <c r="G129" s="50">
        <v>2.5</v>
      </c>
      <c r="H129" s="48"/>
      <c r="I129" s="48"/>
      <c r="J129" s="48"/>
      <c r="K129" s="50">
        <f>ROUND(SUM(K68:K73)/3,0)</f>
        <v>0</v>
      </c>
      <c r="L129" s="44">
        <f t="shared" si="12"/>
        <v>0</v>
      </c>
    </row>
    <row r="130" spans="1:13" s="37" customFormat="1" ht="18.75" hidden="1" customHeight="1" x14ac:dyDescent="0.25">
      <c r="A130" s="1" t="str">
        <f t="shared" si="11"/>
        <v>0</v>
      </c>
      <c r="B130" s="38" t="str">
        <f>IF(K130&gt;0,MAX($B$29:B129)+1,"")</f>
        <v/>
      </c>
      <c r="C130" s="59" t="s">
        <v>209</v>
      </c>
      <c r="D130" s="74"/>
      <c r="E130" s="43" t="s">
        <v>210</v>
      </c>
      <c r="F130" s="50" t="s">
        <v>196</v>
      </c>
      <c r="G130" s="50">
        <v>4.5999999999999996</v>
      </c>
      <c r="H130" s="48"/>
      <c r="I130" s="48"/>
      <c r="J130" s="48"/>
      <c r="K130" s="50">
        <f>SUM(K81:K86)</f>
        <v>0</v>
      </c>
      <c r="L130" s="44">
        <f t="shared" si="12"/>
        <v>0</v>
      </c>
    </row>
    <row r="131" spans="1:13" s="37" customFormat="1" ht="18.75" hidden="1" customHeight="1" x14ac:dyDescent="0.25">
      <c r="A131" s="1" t="str">
        <f t="shared" si="11"/>
        <v>0</v>
      </c>
      <c r="B131" s="38" t="str">
        <f>IF(K131&gt;0,MAX($B$29:B130)+1,"")</f>
        <v/>
      </c>
      <c r="C131" s="59" t="s">
        <v>211</v>
      </c>
      <c r="D131" s="74"/>
      <c r="E131" s="43" t="s">
        <v>212</v>
      </c>
      <c r="F131" s="50" t="s">
        <v>196</v>
      </c>
      <c r="G131" s="50">
        <v>45.7</v>
      </c>
      <c r="H131" s="48"/>
      <c r="I131" s="48"/>
      <c r="J131" s="48"/>
      <c r="K131" s="50">
        <f>SUM(K75:K80)</f>
        <v>0</v>
      </c>
      <c r="L131" s="44">
        <f t="shared" si="12"/>
        <v>0</v>
      </c>
    </row>
    <row r="132" spans="1:13" s="37" customFormat="1" ht="18.75" hidden="1" customHeight="1" x14ac:dyDescent="0.25">
      <c r="A132" s="1" t="str">
        <f>IF(L132&gt;0,"","0")</f>
        <v>0</v>
      </c>
      <c r="B132" s="38" t="str">
        <f>IF(L132&gt;0,MAX($B$29:B131)+1,"")</f>
        <v/>
      </c>
      <c r="C132" s="60" t="s">
        <v>213</v>
      </c>
      <c r="D132" s="48"/>
      <c r="E132" s="40"/>
      <c r="F132" s="48"/>
      <c r="G132" s="48"/>
      <c r="H132" s="48"/>
      <c r="I132" s="48"/>
      <c r="J132" s="48"/>
      <c r="K132" s="50"/>
      <c r="L132" s="63">
        <f>SUM(L123:L131)</f>
        <v>0</v>
      </c>
    </row>
    <row r="133" spans="1:13" s="37" customFormat="1" ht="33.75" hidden="1" customHeight="1" x14ac:dyDescent="0.25">
      <c r="A133" s="1" t="str">
        <f>IF(L133&gt;0,"","0")</f>
        <v>0</v>
      </c>
      <c r="B133" s="38" t="str">
        <f>IF(L133&gt;0,MAX($B$29:B132)+1,"")</f>
        <v/>
      </c>
      <c r="C133" s="64" t="s">
        <v>214</v>
      </c>
      <c r="D133" s="65"/>
      <c r="E133" s="66" t="s">
        <v>215</v>
      </c>
      <c r="F133" s="65"/>
      <c r="G133" s="65">
        <v>1</v>
      </c>
      <c r="H133" s="65"/>
      <c r="I133" s="65"/>
      <c r="J133" s="65"/>
      <c r="K133" s="67"/>
      <c r="L133" s="68">
        <f>ROUND(L132*G133,0)</f>
        <v>0</v>
      </c>
    </row>
    <row r="134" spans="1:13" ht="26.25" customHeight="1" x14ac:dyDescent="0.2">
      <c r="A134" s="1" t="str">
        <f>IF(L220&gt;0,"","0")</f>
        <v/>
      </c>
      <c r="B134" s="101" t="s">
        <v>216</v>
      </c>
      <c r="C134" s="102"/>
      <c r="D134" s="102"/>
      <c r="E134" s="102"/>
      <c r="F134" s="102"/>
      <c r="G134" s="102"/>
      <c r="H134" s="102"/>
      <c r="I134" s="102"/>
      <c r="J134" s="102"/>
      <c r="K134" s="103"/>
      <c r="L134" s="104"/>
    </row>
    <row r="135" spans="1:13" ht="45.75" hidden="1" customHeight="1" x14ac:dyDescent="0.2">
      <c r="A135" s="1" t="str">
        <f t="shared" ref="A135:A198" si="13">IF(K135&gt;0,"","0")</f>
        <v>0</v>
      </c>
      <c r="B135" s="38" t="str">
        <f>IF(K135&gt;0,MAX($B$29:B134)+1,"")</f>
        <v/>
      </c>
      <c r="C135" s="39" t="s">
        <v>217</v>
      </c>
      <c r="D135" s="40" t="str">
        <f>D30</f>
        <v>II</v>
      </c>
      <c r="E135" s="40" t="str">
        <f>E30</f>
        <v>т.43, §1</v>
      </c>
      <c r="F135" s="40" t="s">
        <v>38</v>
      </c>
      <c r="G135" s="40">
        <f>VLOOKUP(D135,{"I",8;"II",10;"III",14},2,FALSE)</f>
        <v>10</v>
      </c>
      <c r="H135" s="40"/>
      <c r="I135" s="40"/>
      <c r="J135" s="40"/>
      <c r="K135" s="43">
        <f t="shared" ref="K135:K141" si="14">K30</f>
        <v>0</v>
      </c>
      <c r="L135" s="44">
        <f t="shared" ref="L135:L165" si="15">ROUND((G135*IF(H135&gt;0,H135,1)*IF(I135&gt;0,I135,1)*IF(J135&gt;0,J135,1)*K135),0)</f>
        <v>0</v>
      </c>
      <c r="M135" s="1"/>
    </row>
    <row r="136" spans="1:13" ht="33.75" customHeight="1" x14ac:dyDescent="0.2">
      <c r="A136" s="1" t="str">
        <f t="shared" si="13"/>
        <v/>
      </c>
      <c r="B136" s="38">
        <f>IF(K136&gt;0,MAX($B$29:B135)+1,"")</f>
        <v>10</v>
      </c>
      <c r="C136" s="39" t="str">
        <f t="shared" ref="C136:C141" si="16">C31</f>
        <v>Рекогносцировочное обследование бассейна по трассе</v>
      </c>
      <c r="D136" s="40" t="str">
        <f>D31</f>
        <v>I</v>
      </c>
      <c r="E136" s="40" t="str">
        <f>E31</f>
        <v>т.43, §2</v>
      </c>
      <c r="F136" s="40" t="s">
        <v>38</v>
      </c>
      <c r="G136" s="40">
        <f>VLOOKUP(D136,{"I",6;"II",7;"III",8},2,FALSE)</f>
        <v>6</v>
      </c>
      <c r="H136" s="40"/>
      <c r="I136" s="40"/>
      <c r="J136" s="40"/>
      <c r="K136" s="43">
        <f t="shared" si="14"/>
        <v>1</v>
      </c>
      <c r="L136" s="44">
        <f t="shared" si="15"/>
        <v>6</v>
      </c>
      <c r="M136" s="37"/>
    </row>
    <row r="137" spans="1:13" ht="45" hidden="1" customHeight="1" x14ac:dyDescent="0.2">
      <c r="A137" s="1" t="str">
        <f t="shared" si="13"/>
        <v>0</v>
      </c>
      <c r="B137" s="38" t="str">
        <f>IF(K137&gt;0,MAX($B$29:B136)+1,"")</f>
        <v/>
      </c>
      <c r="C137" s="39" t="str">
        <f t="shared" si="16"/>
        <v>Изыскания для расчета стока с бассейна 
при площади от 2 до 5 кв.км и 
масштабе карты 1:100 000</v>
      </c>
      <c r="D137" s="40"/>
      <c r="E137" s="40" t="str">
        <f>E32</f>
        <v>т.21, §3</v>
      </c>
      <c r="F137" s="40" t="s">
        <v>43</v>
      </c>
      <c r="G137" s="40">
        <v>13</v>
      </c>
      <c r="H137" s="40"/>
      <c r="I137" s="40"/>
      <c r="J137" s="40"/>
      <c r="K137" s="43">
        <f t="shared" si="14"/>
        <v>0</v>
      </c>
      <c r="L137" s="44">
        <f t="shared" si="15"/>
        <v>0</v>
      </c>
      <c r="M137" s="37"/>
    </row>
    <row r="138" spans="1:13" ht="45" hidden="1" customHeight="1" x14ac:dyDescent="0.2">
      <c r="A138" s="1" t="str">
        <f t="shared" si="13"/>
        <v>0</v>
      </c>
      <c r="B138" s="38" t="str">
        <f>IF(K138&gt;0,MAX($B$29:B137)+1,"")</f>
        <v/>
      </c>
      <c r="C138" s="39" t="str">
        <f t="shared" si="16"/>
        <v>Изыскания для расчета стока с бассейна 
при площади от 5 до 10 кв.км и 
масштабе карты 1:100 000</v>
      </c>
      <c r="D138" s="40"/>
      <c r="E138" s="40" t="str">
        <f>E33</f>
        <v>т.21, §4</v>
      </c>
      <c r="F138" s="40" t="s">
        <v>43</v>
      </c>
      <c r="G138" s="40">
        <v>16</v>
      </c>
      <c r="H138" s="40"/>
      <c r="I138" s="40"/>
      <c r="J138" s="40"/>
      <c r="K138" s="43">
        <f t="shared" si="14"/>
        <v>0</v>
      </c>
      <c r="L138" s="44">
        <f t="shared" si="15"/>
        <v>0</v>
      </c>
      <c r="M138" s="37"/>
    </row>
    <row r="139" spans="1:13" ht="45" hidden="1" customHeight="1" x14ac:dyDescent="0.2">
      <c r="A139" s="1" t="str">
        <f t="shared" si="13"/>
        <v>0</v>
      </c>
      <c r="B139" s="38" t="str">
        <f>IF(K139&gt;0,MAX($B$29:B138)+1,"")</f>
        <v/>
      </c>
      <c r="C139" s="39" t="str">
        <f t="shared" si="16"/>
        <v>Изыскания для расчета стока с бассейна 
при площади от 10 до 20 кв.км и 
масштабе карты 1:100 000</v>
      </c>
      <c r="D139" s="40"/>
      <c r="E139" s="40" t="str">
        <f>E34</f>
        <v>т.21, §5</v>
      </c>
      <c r="F139" s="40" t="s">
        <v>43</v>
      </c>
      <c r="G139" s="40">
        <v>19</v>
      </c>
      <c r="H139" s="40"/>
      <c r="I139" s="40"/>
      <c r="J139" s="40"/>
      <c r="K139" s="40">
        <f t="shared" si="14"/>
        <v>0</v>
      </c>
      <c r="L139" s="44">
        <f t="shared" si="15"/>
        <v>0</v>
      </c>
      <c r="M139" s="37"/>
    </row>
    <row r="140" spans="1:13" ht="45" hidden="1" customHeight="1" x14ac:dyDescent="0.2">
      <c r="A140" s="1" t="str">
        <f t="shared" si="13"/>
        <v>0</v>
      </c>
      <c r="B140" s="38" t="str">
        <f>IF(K140&gt;0,MAX($B$29:B139)+1,"")</f>
        <v/>
      </c>
      <c r="C140" s="39" t="str">
        <f t="shared" si="16"/>
        <v>Изыскания для расчета стока с бассейна 
при площади от 20 до 50 кв.км и 
масштабе карты 1:100 000</v>
      </c>
      <c r="D140" s="40"/>
      <c r="E140" s="40" t="str">
        <f>E35</f>
        <v>т.21, §6</v>
      </c>
      <c r="F140" s="40" t="s">
        <v>43</v>
      </c>
      <c r="G140" s="40">
        <v>24</v>
      </c>
      <c r="H140" s="40"/>
      <c r="I140" s="40"/>
      <c r="J140" s="40"/>
      <c r="K140" s="40">
        <f t="shared" si="14"/>
        <v>0</v>
      </c>
      <c r="L140" s="44">
        <f t="shared" si="15"/>
        <v>0</v>
      </c>
      <c r="M140" s="37"/>
    </row>
    <row r="141" spans="1:13" ht="45" hidden="1" customHeight="1" x14ac:dyDescent="0.2">
      <c r="A141" s="1" t="str">
        <f t="shared" si="13"/>
        <v>0</v>
      </c>
      <c r="B141" s="38" t="str">
        <f>IF(K141&gt;0,MAX($B$29:B140)+1,"")</f>
        <v/>
      </c>
      <c r="C141" s="39" t="str">
        <f t="shared" si="16"/>
        <v>Изыскания для расчета стока с бассейна 
при площади от 50 до 100 кв.км и 
масштабе карты 1:100 000</v>
      </c>
      <c r="D141" s="40"/>
      <c r="E141" s="40" t="str">
        <f>E36</f>
        <v>т.21, §7</v>
      </c>
      <c r="F141" s="40" t="s">
        <v>43</v>
      </c>
      <c r="G141" s="40">
        <v>28</v>
      </c>
      <c r="H141" s="40"/>
      <c r="I141" s="40"/>
      <c r="J141" s="40"/>
      <c r="K141" s="40">
        <f t="shared" si="14"/>
        <v>0</v>
      </c>
      <c r="L141" s="44">
        <f t="shared" si="15"/>
        <v>0</v>
      </c>
      <c r="M141" s="37"/>
    </row>
    <row r="142" spans="1:13" ht="33.75" hidden="1" customHeight="1" x14ac:dyDescent="0.2">
      <c r="A142" s="1" t="str">
        <f t="shared" si="13"/>
        <v>0</v>
      </c>
      <c r="B142" s="38" t="str">
        <f>IF(K142&gt;0,MAX($B$29:B141)+1,"")</f>
        <v/>
      </c>
      <c r="C142" s="39" t="str">
        <f>C40</f>
        <v>Наблюдения на водомерном посту, при числе наблюдений в сутки - 2</v>
      </c>
      <c r="D142" s="40"/>
      <c r="E142" s="40" t="s">
        <v>218</v>
      </c>
      <c r="F142" s="40" t="s">
        <v>63</v>
      </c>
      <c r="G142" s="40">
        <v>35</v>
      </c>
      <c r="H142" s="40"/>
      <c r="I142" s="40"/>
      <c r="J142" s="40"/>
      <c r="K142" s="47">
        <f>K40</f>
        <v>0</v>
      </c>
      <c r="L142" s="44">
        <f t="shared" si="15"/>
        <v>0</v>
      </c>
      <c r="M142" s="37"/>
    </row>
    <row r="143" spans="1:13" ht="33.75" hidden="1" customHeight="1" x14ac:dyDescent="0.2">
      <c r="A143" s="1" t="str">
        <f t="shared" si="13"/>
        <v>0</v>
      </c>
      <c r="B143" s="38" t="str">
        <f>IF(K143&gt;0,MAX($B$29:B142)+1,"")</f>
        <v/>
      </c>
      <c r="C143" s="39" t="str">
        <f>C49</f>
        <v>Определение скорости и направления течения при ширине реки до 20 м</v>
      </c>
      <c r="D143" s="40"/>
      <c r="E143" s="40" t="str">
        <f>E49</f>
        <v>т.48, §2</v>
      </c>
      <c r="F143" s="40" t="s">
        <v>85</v>
      </c>
      <c r="G143" s="40">
        <v>15</v>
      </c>
      <c r="H143" s="40"/>
      <c r="I143" s="40"/>
      <c r="J143" s="40"/>
      <c r="K143" s="40">
        <f>K49</f>
        <v>0</v>
      </c>
      <c r="L143" s="44">
        <f t="shared" si="15"/>
        <v>0</v>
      </c>
      <c r="M143" s="37"/>
    </row>
    <row r="144" spans="1:13" ht="33.75" hidden="1" customHeight="1" x14ac:dyDescent="0.2">
      <c r="A144" s="1" t="str">
        <f t="shared" si="13"/>
        <v>0</v>
      </c>
      <c r="B144" s="38" t="str">
        <f>IF(K144&gt;0,MAX($B$29:B143)+1,"")</f>
        <v/>
      </c>
      <c r="C144" s="39" t="str">
        <f t="shared" ref="C144:C149" si="17">C58</f>
        <v>Измерение расходов воды детальным методом при ширине реки до 20 м</v>
      </c>
      <c r="D144" s="40"/>
      <c r="E144" s="40" t="str">
        <f t="shared" ref="E144:E149" si="18">E58</f>
        <v>т.48, §1</v>
      </c>
      <c r="F144" s="40" t="s">
        <v>100</v>
      </c>
      <c r="G144" s="40">
        <v>17</v>
      </c>
      <c r="H144" s="40"/>
      <c r="I144" s="40"/>
      <c r="J144" s="40"/>
      <c r="K144" s="43">
        <f t="shared" ref="K144:K149" si="19">K58</f>
        <v>0</v>
      </c>
      <c r="L144" s="44">
        <f t="shared" si="15"/>
        <v>0</v>
      </c>
      <c r="M144" s="37"/>
    </row>
    <row r="145" spans="1:13" ht="33.75" hidden="1" customHeight="1" x14ac:dyDescent="0.2">
      <c r="A145" s="1" t="str">
        <f t="shared" si="13"/>
        <v>0</v>
      </c>
      <c r="B145" s="38" t="str">
        <f>IF(K145&gt;0,MAX($B$29:B144)+1,"")</f>
        <v/>
      </c>
      <c r="C145" s="39" t="str">
        <f t="shared" si="17"/>
        <v>Измерение расходов воды детальным методом при ширине реки от 20 до 100 м</v>
      </c>
      <c r="D145" s="40"/>
      <c r="E145" s="40" t="str">
        <f t="shared" si="18"/>
        <v>т.48, §1</v>
      </c>
      <c r="F145" s="40" t="s">
        <v>100</v>
      </c>
      <c r="G145" s="40">
        <v>29</v>
      </c>
      <c r="H145" s="40"/>
      <c r="I145" s="40"/>
      <c r="J145" s="40"/>
      <c r="K145" s="43">
        <f t="shared" si="19"/>
        <v>0</v>
      </c>
      <c r="L145" s="44">
        <f t="shared" si="15"/>
        <v>0</v>
      </c>
      <c r="M145" s="37"/>
    </row>
    <row r="146" spans="1:13" ht="33.75" hidden="1" customHeight="1" x14ac:dyDescent="0.2">
      <c r="A146" s="1" t="str">
        <f t="shared" si="13"/>
        <v>0</v>
      </c>
      <c r="B146" s="38" t="str">
        <f>IF(K146&gt;0,MAX($B$29:B145)+1,"")</f>
        <v/>
      </c>
      <c r="C146" s="39" t="str">
        <f t="shared" si="17"/>
        <v>Измерение расходов воды детальным методом при ширине реки от 100 до 300 м</v>
      </c>
      <c r="D146" s="40"/>
      <c r="E146" s="40" t="str">
        <f t="shared" si="18"/>
        <v>т.48, §1</v>
      </c>
      <c r="F146" s="40" t="s">
        <v>100</v>
      </c>
      <c r="G146" s="40">
        <v>50</v>
      </c>
      <c r="H146" s="40"/>
      <c r="I146" s="40"/>
      <c r="J146" s="40"/>
      <c r="K146" s="40">
        <f t="shared" si="19"/>
        <v>0</v>
      </c>
      <c r="L146" s="44">
        <f t="shared" si="15"/>
        <v>0</v>
      </c>
      <c r="M146" s="37"/>
    </row>
    <row r="147" spans="1:13" ht="33.75" hidden="1" customHeight="1" x14ac:dyDescent="0.2">
      <c r="A147" s="1" t="str">
        <f t="shared" si="13"/>
        <v>0</v>
      </c>
      <c r="B147" s="38" t="str">
        <f>IF(K147&gt;0,MAX($B$29:B146)+1,"")</f>
        <v/>
      </c>
      <c r="C147" s="39" t="str">
        <f t="shared" si="17"/>
        <v>Измерение расходов воды детальным методом при ширине реки от 300 до 600 м</v>
      </c>
      <c r="D147" s="40"/>
      <c r="E147" s="40" t="str">
        <f t="shared" si="18"/>
        <v>т.48, §1</v>
      </c>
      <c r="F147" s="40" t="s">
        <v>100</v>
      </c>
      <c r="G147" s="40">
        <v>62</v>
      </c>
      <c r="H147" s="40"/>
      <c r="I147" s="40"/>
      <c r="J147" s="40"/>
      <c r="K147" s="40">
        <f t="shared" si="19"/>
        <v>0</v>
      </c>
      <c r="L147" s="44">
        <f t="shared" si="15"/>
        <v>0</v>
      </c>
      <c r="M147" s="37"/>
    </row>
    <row r="148" spans="1:13" ht="33.75" hidden="1" customHeight="1" x14ac:dyDescent="0.2">
      <c r="A148" s="1" t="str">
        <f t="shared" si="13"/>
        <v>0</v>
      </c>
      <c r="B148" s="38" t="str">
        <f>IF(K148&gt;0,MAX($B$29:B147)+1,"")</f>
        <v/>
      </c>
      <c r="C148" s="39" t="str">
        <f t="shared" si="17"/>
        <v>Измерение расходов воды детальным методом при ширине реки от 600 до 1000 м</v>
      </c>
      <c r="D148" s="40"/>
      <c r="E148" s="40" t="str">
        <f t="shared" si="18"/>
        <v>т.48, §1</v>
      </c>
      <c r="F148" s="40" t="s">
        <v>100</v>
      </c>
      <c r="G148" s="40">
        <v>78</v>
      </c>
      <c r="H148" s="40"/>
      <c r="I148" s="40"/>
      <c r="J148" s="40"/>
      <c r="K148" s="40">
        <f t="shared" si="19"/>
        <v>0</v>
      </c>
      <c r="L148" s="44">
        <f t="shared" si="15"/>
        <v>0</v>
      </c>
      <c r="M148" s="37"/>
    </row>
    <row r="149" spans="1:13" ht="33.75" hidden="1" customHeight="1" x14ac:dyDescent="0.2">
      <c r="A149" s="1" t="str">
        <f t="shared" si="13"/>
        <v>0</v>
      </c>
      <c r="B149" s="38" t="str">
        <f>IF(K149&gt;0,MAX($B$29:B148)+1,"")</f>
        <v/>
      </c>
      <c r="C149" s="39" t="str">
        <f t="shared" si="17"/>
        <v>Измерение расходов воды детальным методом при ширине реки от 1000 до 2000 м</v>
      </c>
      <c r="D149" s="40"/>
      <c r="E149" s="40" t="str">
        <f t="shared" si="18"/>
        <v>т.48, §1</v>
      </c>
      <c r="F149" s="40" t="s">
        <v>100</v>
      </c>
      <c r="G149" s="40">
        <v>89</v>
      </c>
      <c r="H149" s="40"/>
      <c r="I149" s="40"/>
      <c r="J149" s="40"/>
      <c r="K149" s="40">
        <f t="shared" si="19"/>
        <v>0</v>
      </c>
      <c r="L149" s="44">
        <f t="shared" si="15"/>
        <v>0</v>
      </c>
      <c r="M149" s="37"/>
    </row>
    <row r="150" spans="1:13" ht="18.75" hidden="1" customHeight="1" x14ac:dyDescent="0.2">
      <c r="A150" s="1" t="str">
        <f t="shared" si="13"/>
        <v>0</v>
      </c>
      <c r="B150" s="38" t="str">
        <f>IF(K150&gt;0,MAX($B$29:B149)+1,"")</f>
        <v/>
      </c>
      <c r="C150" s="39" t="str">
        <f>C66</f>
        <v>Разбивка и нивелирование морфоствора</v>
      </c>
      <c r="D150" s="40" t="str">
        <f>D66</f>
        <v>II</v>
      </c>
      <c r="E150" s="40" t="str">
        <f>E66</f>
        <v>т.24, §1</v>
      </c>
      <c r="F150" s="40" t="s">
        <v>38</v>
      </c>
      <c r="G150" s="40">
        <f>VLOOKUP(D150,{"I",10;"II",14;"III",21},2,FALSE)</f>
        <v>14</v>
      </c>
      <c r="H150" s="40"/>
      <c r="I150" s="40"/>
      <c r="J150" s="40"/>
      <c r="K150" s="43">
        <f>K66</f>
        <v>0</v>
      </c>
      <c r="L150" s="44">
        <f t="shared" si="15"/>
        <v>0</v>
      </c>
      <c r="M150" s="37"/>
    </row>
    <row r="151" spans="1:13" ht="45" hidden="1" customHeight="1" x14ac:dyDescent="0.2">
      <c r="A151" s="1" t="str">
        <f t="shared" si="13"/>
        <v>0</v>
      </c>
      <c r="B151" s="38" t="str">
        <f>IF(K151&gt;0,MAX($B$29:B150)+1,"")</f>
        <v/>
      </c>
      <c r="C151" s="59" t="str">
        <f t="shared" ref="C151:E155" si="20">C94</f>
        <v>Гидрографическая съемка русла реки с открытой водной поверхности 
в масштабе 1:500</v>
      </c>
      <c r="D151" s="40" t="str">
        <f t="shared" si="20"/>
        <v>II</v>
      </c>
      <c r="E151" s="40" t="str">
        <f t="shared" si="20"/>
        <v>т.9, §20</v>
      </c>
      <c r="F151" s="48" t="s">
        <v>156</v>
      </c>
      <c r="G151" s="40">
        <f>IF(G115&gt;1,37,28)</f>
        <v>28</v>
      </c>
      <c r="H151" s="48"/>
      <c r="I151" s="48"/>
      <c r="J151" s="48"/>
      <c r="K151" s="40">
        <f>K94</f>
        <v>0</v>
      </c>
      <c r="L151" s="44">
        <f t="shared" si="15"/>
        <v>0</v>
      </c>
      <c r="M151" s="37"/>
    </row>
    <row r="152" spans="1:13" ht="45" hidden="1" customHeight="1" x14ac:dyDescent="0.2">
      <c r="A152" s="1" t="str">
        <f t="shared" si="13"/>
        <v>0</v>
      </c>
      <c r="B152" s="38" t="str">
        <f>IF(K152&gt;0,MAX($B$29:B151)+1,"")</f>
        <v/>
      </c>
      <c r="C152" s="59" t="str">
        <f t="shared" si="20"/>
        <v>Гидрографическая съемка русла реки с открытой водной поверхности 
в масштабе 1:1000</v>
      </c>
      <c r="D152" s="40" t="str">
        <f t="shared" si="20"/>
        <v>II</v>
      </c>
      <c r="E152" s="40" t="str">
        <f t="shared" si="20"/>
        <v>т.9, §21</v>
      </c>
      <c r="F152" s="48" t="s">
        <v>156</v>
      </c>
      <c r="G152" s="40">
        <f>IF(G115&gt;1,9,7.5)</f>
        <v>7.5</v>
      </c>
      <c r="H152" s="48"/>
      <c r="I152" s="48"/>
      <c r="J152" s="48"/>
      <c r="K152" s="40">
        <f>K95</f>
        <v>0</v>
      </c>
      <c r="L152" s="44">
        <f t="shared" si="15"/>
        <v>0</v>
      </c>
      <c r="M152" s="37"/>
    </row>
    <row r="153" spans="1:13" ht="45" hidden="1" customHeight="1" x14ac:dyDescent="0.2">
      <c r="A153" s="1" t="str">
        <f t="shared" si="13"/>
        <v>0</v>
      </c>
      <c r="B153" s="38" t="str">
        <f>IF(K153&gt;0,MAX($B$29:B152)+1,"")</f>
        <v/>
      </c>
      <c r="C153" s="59" t="str">
        <f t="shared" si="20"/>
        <v>Гидрографическая съемка русла реки с открытой водной поверхности 
в масштабе 1:2000</v>
      </c>
      <c r="D153" s="40" t="str">
        <f t="shared" si="20"/>
        <v>II</v>
      </c>
      <c r="E153" s="40" t="str">
        <f t="shared" si="20"/>
        <v>т.9, §22</v>
      </c>
      <c r="F153" s="48" t="s">
        <v>156</v>
      </c>
      <c r="G153" s="40">
        <v>2.5</v>
      </c>
      <c r="H153" s="48"/>
      <c r="I153" s="48"/>
      <c r="J153" s="48"/>
      <c r="K153" s="40">
        <f>K96</f>
        <v>0</v>
      </c>
      <c r="L153" s="44">
        <f t="shared" si="15"/>
        <v>0</v>
      </c>
      <c r="M153" s="37"/>
    </row>
    <row r="154" spans="1:13" ht="45" hidden="1" customHeight="1" x14ac:dyDescent="0.2">
      <c r="A154" s="1" t="str">
        <f t="shared" si="13"/>
        <v>0</v>
      </c>
      <c r="B154" s="38" t="str">
        <f>IF(K154&gt;0,MAX($B$29:B153)+1,"")</f>
        <v/>
      </c>
      <c r="C154" s="59" t="str">
        <f t="shared" si="20"/>
        <v>Гидрографическая съемка русла реки с открытой водной поверхности 
в масштабе 1:5000</v>
      </c>
      <c r="D154" s="40" t="str">
        <f t="shared" si="20"/>
        <v>II</v>
      </c>
      <c r="E154" s="40" t="str">
        <f t="shared" si="20"/>
        <v>т.9, §23</v>
      </c>
      <c r="F154" s="48" t="s">
        <v>157</v>
      </c>
      <c r="G154" s="40">
        <v>39</v>
      </c>
      <c r="H154" s="48"/>
      <c r="I154" s="48"/>
      <c r="J154" s="48"/>
      <c r="K154" s="40">
        <f>K97</f>
        <v>0</v>
      </c>
      <c r="L154" s="44">
        <f t="shared" si="15"/>
        <v>0</v>
      </c>
      <c r="M154" s="37"/>
    </row>
    <row r="155" spans="1:13" ht="45" hidden="1" customHeight="1" x14ac:dyDescent="0.2">
      <c r="A155" s="1" t="str">
        <f t="shared" si="13"/>
        <v>0</v>
      </c>
      <c r="B155" s="38" t="str">
        <f>IF(K155&gt;0,MAX($B$29:B154)+1,"")</f>
        <v/>
      </c>
      <c r="C155" s="59" t="str">
        <f t="shared" si="20"/>
        <v>Гидрографическая съемка русла реки с открытой водной поверхности 
в масштабе 1:10000</v>
      </c>
      <c r="D155" s="40" t="str">
        <f t="shared" si="20"/>
        <v>II</v>
      </c>
      <c r="E155" s="40" t="str">
        <f t="shared" si="20"/>
        <v>т.9, §24</v>
      </c>
      <c r="F155" s="48" t="s">
        <v>157</v>
      </c>
      <c r="G155" s="40">
        <f>IF(G115&gt;1,14,12)</f>
        <v>12</v>
      </c>
      <c r="H155" s="48"/>
      <c r="I155" s="48"/>
      <c r="J155" s="48"/>
      <c r="K155" s="40">
        <f>K98</f>
        <v>0</v>
      </c>
      <c r="L155" s="44">
        <f t="shared" si="15"/>
        <v>0</v>
      </c>
      <c r="M155" s="37"/>
    </row>
    <row r="156" spans="1:13" ht="57.75" hidden="1" customHeight="1" x14ac:dyDescent="0.2">
      <c r="A156" s="1" t="str">
        <f t="shared" si="13"/>
        <v>0</v>
      </c>
      <c r="B156" s="38" t="str">
        <f>IF(K156&gt;0,MAX($B$29:B155)+1,"")</f>
        <v/>
      </c>
      <c r="C156" s="39" t="s">
        <v>219</v>
      </c>
      <c r="D156" s="40"/>
      <c r="E156" s="40" t="s">
        <v>220</v>
      </c>
      <c r="F156" s="40" t="s">
        <v>221</v>
      </c>
      <c r="G156" s="48">
        <v>10</v>
      </c>
      <c r="H156" s="48"/>
      <c r="I156" s="48"/>
      <c r="J156" s="48"/>
      <c r="K156" s="50">
        <v>0</v>
      </c>
      <c r="L156" s="44">
        <f t="shared" si="15"/>
        <v>0</v>
      </c>
      <c r="M156" s="1"/>
    </row>
    <row r="157" spans="1:13" ht="33.75" customHeight="1" x14ac:dyDescent="0.2">
      <c r="A157" s="1" t="str">
        <f t="shared" si="13"/>
        <v/>
      </c>
      <c r="B157" s="38">
        <f>IF(K157&gt;0,MAX($B$29:B156)+1,"")</f>
        <v>11</v>
      </c>
      <c r="C157" s="39" t="s">
        <v>222</v>
      </c>
      <c r="D157" s="40"/>
      <c r="E157" s="40" t="s">
        <v>223</v>
      </c>
      <c r="F157" s="40" t="s">
        <v>224</v>
      </c>
      <c r="G157" s="40">
        <f>VLOOKUP(E157,{"т.51, §1",105;"т.51, §2",193},2,FALSE)</f>
        <v>105</v>
      </c>
      <c r="H157" s="48"/>
      <c r="I157" s="48"/>
      <c r="J157" s="48"/>
      <c r="K157" s="50">
        <f>IF(L100&gt;0,1,0)</f>
        <v>1</v>
      </c>
      <c r="L157" s="44">
        <f t="shared" si="15"/>
        <v>105</v>
      </c>
      <c r="M157" s="1"/>
    </row>
    <row r="158" spans="1:13" ht="65.25" customHeight="1" x14ac:dyDescent="0.2">
      <c r="A158" s="1" t="str">
        <f t="shared" si="13"/>
        <v/>
      </c>
      <c r="B158" s="38">
        <f>IF(K158&gt;0,MAX($B$29:B157)+1,"")</f>
        <v>12</v>
      </c>
      <c r="C158" s="39" t="str">
        <f>IF(L100&gt;0,"Составление схемы гидрометеорологической изученности","Составление схемы метеорологической изученности")</f>
        <v>Составление схемы гидрометеорологической изученности</v>
      </c>
      <c r="D158" s="40"/>
      <c r="E158" s="40" t="s">
        <v>225</v>
      </c>
      <c r="F158" s="40" t="s">
        <v>226</v>
      </c>
      <c r="G158" s="40">
        <f>VLOOKUP(E158,{"т.51, §3",61;"т.51, §4",113},2,FALSE)</f>
        <v>61</v>
      </c>
      <c r="H158" s="40"/>
      <c r="I158" s="48"/>
      <c r="J158" s="48"/>
      <c r="K158" s="50">
        <v>1</v>
      </c>
      <c r="L158" s="44">
        <f t="shared" si="15"/>
        <v>61</v>
      </c>
      <c r="M158" s="1"/>
    </row>
    <row r="159" spans="1:13" ht="66.75" hidden="1" customHeight="1" x14ac:dyDescent="0.2">
      <c r="A159" s="1" t="str">
        <f t="shared" si="13"/>
        <v>0</v>
      </c>
      <c r="B159" s="38" t="str">
        <f>IF(K159&gt;0,MAX($B$29:B158)+1,"")</f>
        <v/>
      </c>
      <c r="C159" s="39" t="s">
        <v>227</v>
      </c>
      <c r="D159" s="40"/>
      <c r="E159" s="40" t="s">
        <v>228</v>
      </c>
      <c r="F159" s="40" t="s">
        <v>224</v>
      </c>
      <c r="G159" s="40">
        <f>VLOOKUP(E159,{"т.52, §1",108;"т.52, §2",217},2,FALSE)</f>
        <v>108</v>
      </c>
      <c r="H159" s="40"/>
      <c r="I159" s="40"/>
      <c r="J159" s="40"/>
      <c r="K159" s="43">
        <v>0</v>
      </c>
      <c r="L159" s="44">
        <f t="shared" si="15"/>
        <v>0</v>
      </c>
      <c r="M159" s="1"/>
    </row>
    <row r="160" spans="1:13" ht="22.5" hidden="1" customHeight="1" x14ac:dyDescent="0.2">
      <c r="A160" s="1" t="str">
        <f t="shared" si="13"/>
        <v>0</v>
      </c>
      <c r="B160" s="38" t="str">
        <f>IF(K160&gt;0,MAX($B$29:B159)+1,"")</f>
        <v/>
      </c>
      <c r="C160" s="39" t="s">
        <v>229</v>
      </c>
      <c r="D160" s="40"/>
      <c r="E160" s="40" t="s">
        <v>230</v>
      </c>
      <c r="F160" s="40" t="s">
        <v>231</v>
      </c>
      <c r="G160" s="40">
        <v>64</v>
      </c>
      <c r="H160" s="40"/>
      <c r="I160" s="40"/>
      <c r="J160" s="40"/>
      <c r="K160" s="40"/>
      <c r="L160" s="44">
        <f t="shared" si="15"/>
        <v>0</v>
      </c>
      <c r="M160" s="1"/>
    </row>
    <row r="161" spans="1:13" ht="22.5" hidden="1" customHeight="1" x14ac:dyDescent="0.2">
      <c r="A161" s="1" t="str">
        <f t="shared" si="13"/>
        <v>0</v>
      </c>
      <c r="B161" s="38" t="str">
        <f>IF(K161&gt;0,MAX($B$29:B160)+1,"")</f>
        <v/>
      </c>
      <c r="C161" s="39" t="s">
        <v>232</v>
      </c>
      <c r="D161" s="40"/>
      <c r="E161" s="40" t="s">
        <v>233</v>
      </c>
      <c r="F161" s="40" t="s">
        <v>234</v>
      </c>
      <c r="G161" s="48">
        <v>6</v>
      </c>
      <c r="H161" s="48"/>
      <c r="I161" s="48"/>
      <c r="J161" s="48"/>
      <c r="K161" s="50">
        <v>0</v>
      </c>
      <c r="L161" s="44">
        <f t="shared" si="15"/>
        <v>0</v>
      </c>
      <c r="M161" s="1"/>
    </row>
    <row r="162" spans="1:13" ht="22.5" hidden="1" customHeight="1" x14ac:dyDescent="0.2">
      <c r="A162" s="1" t="str">
        <f t="shared" si="13"/>
        <v>0</v>
      </c>
      <c r="B162" s="38" t="str">
        <f>IF(K162&gt;0,MAX($B$29:B161)+1,"")</f>
        <v/>
      </c>
      <c r="C162" s="39" t="s">
        <v>235</v>
      </c>
      <c r="D162" s="40"/>
      <c r="E162" s="40" t="s">
        <v>236</v>
      </c>
      <c r="F162" s="40" t="s">
        <v>237</v>
      </c>
      <c r="G162" s="48">
        <v>61</v>
      </c>
      <c r="H162" s="48"/>
      <c r="I162" s="48"/>
      <c r="J162" s="48"/>
      <c r="K162" s="48"/>
      <c r="L162" s="44">
        <f t="shared" si="15"/>
        <v>0</v>
      </c>
      <c r="M162" s="1"/>
    </row>
    <row r="163" spans="1:13" ht="22.5" hidden="1" customHeight="1" x14ac:dyDescent="0.2">
      <c r="A163" s="1" t="str">
        <f t="shared" si="13"/>
        <v>0</v>
      </c>
      <c r="B163" s="38" t="str">
        <f>IF(K163&gt;0,MAX($B$29:B162)+1,"")</f>
        <v/>
      </c>
      <c r="C163" s="39" t="s">
        <v>238</v>
      </c>
      <c r="D163" s="40"/>
      <c r="E163" s="40" t="s">
        <v>239</v>
      </c>
      <c r="F163" s="40" t="s">
        <v>237</v>
      </c>
      <c r="G163" s="48">
        <v>19</v>
      </c>
      <c r="H163" s="48"/>
      <c r="I163" s="48"/>
      <c r="J163" s="48"/>
      <c r="K163" s="50">
        <f>B11+B17+B18+B24</f>
        <v>0</v>
      </c>
      <c r="L163" s="44">
        <f t="shared" si="15"/>
        <v>0</v>
      </c>
      <c r="M163" s="1" t="s">
        <v>240</v>
      </c>
    </row>
    <row r="164" spans="1:13" ht="22.5" hidden="1" customHeight="1" x14ac:dyDescent="0.2">
      <c r="A164" s="1" t="str">
        <f t="shared" si="13"/>
        <v>0</v>
      </c>
      <c r="B164" s="38" t="str">
        <f>IF(K164&gt;0,MAX($B$29:B163)+1,"")</f>
        <v/>
      </c>
      <c r="C164" s="39" t="s">
        <v>241</v>
      </c>
      <c r="D164" s="40"/>
      <c r="E164" s="40" t="s">
        <v>239</v>
      </c>
      <c r="F164" s="40" t="s">
        <v>242</v>
      </c>
      <c r="G164" s="48">
        <v>19</v>
      </c>
      <c r="H164" s="48"/>
      <c r="I164" s="48"/>
      <c r="J164" s="48"/>
      <c r="K164" s="50">
        <f>K163</f>
        <v>0</v>
      </c>
      <c r="L164" s="44">
        <f t="shared" si="15"/>
        <v>0</v>
      </c>
      <c r="M164" s="1" t="s">
        <v>240</v>
      </c>
    </row>
    <row r="165" spans="1:13" ht="45" hidden="1" customHeight="1" x14ac:dyDescent="0.2">
      <c r="A165" s="1" t="str">
        <f t="shared" si="13"/>
        <v>0</v>
      </c>
      <c r="B165" s="38" t="str">
        <f>IF(K165&gt;0,MAX($B$29:B164)+1,"")</f>
        <v/>
      </c>
      <c r="C165" s="39" t="s">
        <v>243</v>
      </c>
      <c r="D165" s="16"/>
      <c r="E165" s="40" t="s">
        <v>244</v>
      </c>
      <c r="F165" s="40" t="s">
        <v>231</v>
      </c>
      <c r="G165" s="48">
        <v>217</v>
      </c>
      <c r="H165" s="48"/>
      <c r="I165" s="48"/>
      <c r="J165" s="48"/>
      <c r="K165" s="48"/>
      <c r="L165" s="44">
        <f t="shared" si="15"/>
        <v>0</v>
      </c>
      <c r="M165" s="1"/>
    </row>
    <row r="166" spans="1:13" ht="22.5" hidden="1" customHeight="1" x14ac:dyDescent="0.2">
      <c r="A166" s="1" t="str">
        <f t="shared" si="13"/>
        <v>0</v>
      </c>
      <c r="B166" s="38" t="str">
        <f>IF(K166&gt;0,MAX($B$29:B165)+1,"")</f>
        <v/>
      </c>
      <c r="C166" s="39" t="s">
        <v>245</v>
      </c>
      <c r="D166" s="16"/>
      <c r="E166" s="40" t="str">
        <f>IF(H166=1.4,"т.56, §18 (прим.4)","т.56, §18")</f>
        <v>т.56, §18 (прим.4)</v>
      </c>
      <c r="F166" s="40" t="s">
        <v>231</v>
      </c>
      <c r="G166" s="48">
        <v>206</v>
      </c>
      <c r="H166" s="48">
        <f>IF(K166=1,"",1.4)</f>
        <v>1.4</v>
      </c>
      <c r="I166" s="48"/>
      <c r="J166" s="48"/>
      <c r="K166" s="50"/>
      <c r="L166" s="44">
        <f>ROUND(IF(K166=1,G166,IF(K166=0,0,((G166+G166*(K166-1)*H166)))),0)</f>
        <v>0</v>
      </c>
      <c r="M166" s="1"/>
    </row>
    <row r="167" spans="1:13" ht="60" hidden="1" customHeight="1" x14ac:dyDescent="0.2">
      <c r="A167" s="1" t="str">
        <f t="shared" si="13"/>
        <v>0</v>
      </c>
      <c r="B167" s="38" t="str">
        <f>IF(K167&gt;0,MAX($B$29:B166)+1,"")</f>
        <v/>
      </c>
      <c r="C167" s="39" t="s">
        <v>246</v>
      </c>
      <c r="D167" s="16"/>
      <c r="E167" s="40" t="s">
        <v>247</v>
      </c>
      <c r="F167" s="40" t="s">
        <v>231</v>
      </c>
      <c r="G167" s="48">
        <v>45</v>
      </c>
      <c r="H167" s="48"/>
      <c r="I167" s="48"/>
      <c r="J167" s="48"/>
      <c r="K167" s="50"/>
      <c r="L167" s="44">
        <f>ROUND((G167*IF(H167&gt;0,H167,1)*IF(I167&gt;0,I167,1)*IF(J167&gt;0,J167,1)*K167),0)</f>
        <v>0</v>
      </c>
      <c r="M167" s="1"/>
    </row>
    <row r="168" spans="1:13" ht="45" hidden="1" customHeight="1" x14ac:dyDescent="0.2">
      <c r="A168" s="1" t="str">
        <f t="shared" si="13"/>
        <v>0</v>
      </c>
      <c r="B168" s="38" t="str">
        <f>IF(K168&gt;0,MAX($B$29:B167)+1,"")</f>
        <v/>
      </c>
      <c r="C168" s="39" t="s">
        <v>248</v>
      </c>
      <c r="D168" s="16"/>
      <c r="E168" s="40" t="str">
        <f>IF(H168=0.5,"т.56, §1 (прим.1)","т.56, §1")</f>
        <v>т.56, §1 (прим.1)</v>
      </c>
      <c r="F168" s="40" t="s">
        <v>231</v>
      </c>
      <c r="G168" s="48">
        <v>77</v>
      </c>
      <c r="H168" s="48">
        <f>IF(K168=1,"",0.5)</f>
        <v>0.5</v>
      </c>
      <c r="I168" s="48"/>
      <c r="J168" s="48"/>
      <c r="K168" s="50">
        <f>B11+B17+B18+B24</f>
        <v>0</v>
      </c>
      <c r="L168" s="44">
        <f>ROUND(IF(K168=1,G168,IF(K168=0,0,((G168+G168*(K168-1)*H168)))),0)</f>
        <v>0</v>
      </c>
      <c r="M168" s="1" t="s">
        <v>249</v>
      </c>
    </row>
    <row r="169" spans="1:13" ht="45" hidden="1" customHeight="1" x14ac:dyDescent="0.2">
      <c r="A169" s="1" t="str">
        <f t="shared" si="13"/>
        <v>0</v>
      </c>
      <c r="B169" s="38" t="str">
        <f>IF(K169&gt;0,MAX($B$29:B168)+1,"")</f>
        <v/>
      </c>
      <c r="C169" s="39" t="s">
        <v>250</v>
      </c>
      <c r="D169" s="16"/>
      <c r="E169" s="40" t="str">
        <f>IF(H169=0.3,"т.56, §2 (прим.1)","т.56, §2")</f>
        <v>т.56, §2 (прим.1)</v>
      </c>
      <c r="F169" s="40" t="s">
        <v>231</v>
      </c>
      <c r="G169" s="48">
        <v>34</v>
      </c>
      <c r="H169" s="48">
        <f>IF(K169=1,"",0.3)</f>
        <v>0.3</v>
      </c>
      <c r="I169" s="48"/>
      <c r="J169" s="48"/>
      <c r="K169" s="50">
        <f>B19+B20+B21+B22+B23+B11+B17+B18+B24+B19+B20+B21+B22+B23</f>
        <v>0</v>
      </c>
      <c r="L169" s="44">
        <f>ROUND(IF(K169=1,G169,IF(K169=0,0,((G169+G169*(K169-1)*H169)))),0)</f>
        <v>0</v>
      </c>
      <c r="M169" s="1" t="s">
        <v>251</v>
      </c>
    </row>
    <row r="170" spans="1:13" ht="33.75" hidden="1" customHeight="1" x14ac:dyDescent="0.2">
      <c r="A170" s="1" t="str">
        <f t="shared" si="13"/>
        <v>0</v>
      </c>
      <c r="B170" s="38" t="str">
        <f>IF(K170&gt;0,MAX($B$29:B169)+1,"")</f>
        <v/>
      </c>
      <c r="C170" s="39" t="s">
        <v>252</v>
      </c>
      <c r="D170" s="16"/>
      <c r="E170" s="40" t="str">
        <f>IF(H170=0.5,"т.56, §3 (прим.2)","т.56, §3")</f>
        <v>т.56, §3 (прим.2)</v>
      </c>
      <c r="F170" s="40" t="s">
        <v>231</v>
      </c>
      <c r="G170" s="48">
        <v>26</v>
      </c>
      <c r="H170" s="48">
        <f>IF(K170=1,"",0.5)</f>
        <v>0.5</v>
      </c>
      <c r="I170" s="48"/>
      <c r="J170" s="48"/>
      <c r="K170" s="50">
        <f>SUM(B17:B24)*2</f>
        <v>0</v>
      </c>
      <c r="L170" s="44">
        <f>ROUND(IF(K170=1,G170,IF(K170=0,0,((G170+G170*(K170-1)*H170)))),0)</f>
        <v>0</v>
      </c>
      <c r="M170" s="1" t="s">
        <v>253</v>
      </c>
    </row>
    <row r="171" spans="1:13" ht="33.75" hidden="1" customHeight="1" x14ac:dyDescent="0.2">
      <c r="A171" s="1" t="str">
        <f t="shared" si="13"/>
        <v>0</v>
      </c>
      <c r="B171" s="38" t="str">
        <f>IF(K171&gt;0,MAX($B$29:B170)+1,"")</f>
        <v/>
      </c>
      <c r="C171" s="39" t="s">
        <v>254</v>
      </c>
      <c r="D171" s="16"/>
      <c r="E171" s="40" t="str">
        <f>IF(H171=0.5,"т.56, §3 (прим.2)","т.56, §3")</f>
        <v>т.56, §3 (прим.2)</v>
      </c>
      <c r="F171" s="40" t="s">
        <v>231</v>
      </c>
      <c r="G171" s="48">
        <v>26</v>
      </c>
      <c r="H171" s="48">
        <f>IF(K171=1,"",0.5)</f>
        <v>0.5</v>
      </c>
      <c r="I171" s="48"/>
      <c r="J171" s="48"/>
      <c r="K171" s="50">
        <f>SUM(B17:B24)</f>
        <v>0</v>
      </c>
      <c r="L171" s="44">
        <f>ROUND(IF(K171=1,G171,IF(K171=0,0,((G171+G171*(K171-1)*H171)))),0)</f>
        <v>0</v>
      </c>
      <c r="M171" s="1"/>
    </row>
    <row r="172" spans="1:13" ht="33.75" hidden="1" customHeight="1" x14ac:dyDescent="0.2">
      <c r="A172" s="1" t="str">
        <f t="shared" si="13"/>
        <v>0</v>
      </c>
      <c r="B172" s="38" t="str">
        <f>IF(K172&gt;0,MAX($B$29:B171)+1,"")</f>
        <v/>
      </c>
      <c r="C172" s="39" t="s">
        <v>255</v>
      </c>
      <c r="D172" s="16"/>
      <c r="E172" s="40" t="str">
        <f>IF(H172=0.5,"т.56, §3 (прим.2)","т.56, §3")</f>
        <v>т.56, §3 (прим.2)</v>
      </c>
      <c r="F172" s="40" t="s">
        <v>231</v>
      </c>
      <c r="G172" s="48">
        <v>26</v>
      </c>
      <c r="H172" s="48">
        <f>IF(K172=1,"",0.5)</f>
        <v>0.5</v>
      </c>
      <c r="I172" s="48"/>
      <c r="J172" s="48"/>
      <c r="K172" s="48"/>
      <c r="L172" s="44">
        <f>ROUND(IF(K172=1,G172,IF(K172=0,0,((G172+G172*(K172-1)*H172)))),0)</f>
        <v>0</v>
      </c>
      <c r="M172" s="1"/>
    </row>
    <row r="173" spans="1:13" ht="33.75" hidden="1" customHeight="1" x14ac:dyDescent="0.2">
      <c r="A173" s="1" t="str">
        <f t="shared" si="13"/>
        <v>0</v>
      </c>
      <c r="B173" s="38" t="str">
        <f>IF(K173&gt;0,MAX($B$29:B172)+1,"")</f>
        <v/>
      </c>
      <c r="C173" s="39" t="s">
        <v>256</v>
      </c>
      <c r="D173" s="16"/>
      <c r="E173" s="40" t="s">
        <v>257</v>
      </c>
      <c r="F173" s="40" t="s">
        <v>258</v>
      </c>
      <c r="G173" s="48">
        <v>68</v>
      </c>
      <c r="H173" s="48"/>
      <c r="I173" s="48"/>
      <c r="J173" s="48"/>
      <c r="K173" s="50"/>
      <c r="L173" s="44">
        <f t="shared" ref="L173:L192" si="21">ROUND((G173*IF(H173&gt;0,H173,1)*IF(I173&gt;0,I173,1)*IF(J173&gt;0,J173,1)*K173),0)</f>
        <v>0</v>
      </c>
      <c r="M173" s="1"/>
    </row>
    <row r="174" spans="1:13" ht="33.75" hidden="1" customHeight="1" x14ac:dyDescent="0.2">
      <c r="A174" s="1" t="str">
        <f t="shared" si="13"/>
        <v>0</v>
      </c>
      <c r="B174" s="38" t="str">
        <f>IF(K174&gt;0,MAX($B$29:B173)+1,"")</f>
        <v/>
      </c>
      <c r="C174" s="39" t="s">
        <v>259</v>
      </c>
      <c r="D174" s="16"/>
      <c r="E174" s="40" t="s">
        <v>260</v>
      </c>
      <c r="F174" s="40" t="s">
        <v>231</v>
      </c>
      <c r="G174" s="48">
        <v>45</v>
      </c>
      <c r="H174" s="48"/>
      <c r="I174" s="48"/>
      <c r="J174" s="48"/>
      <c r="K174" s="50">
        <f>K173</f>
        <v>0</v>
      </c>
      <c r="L174" s="44">
        <f t="shared" si="21"/>
        <v>0</v>
      </c>
      <c r="M174" s="1"/>
    </row>
    <row r="175" spans="1:13" ht="45" hidden="1" customHeight="1" x14ac:dyDescent="0.2">
      <c r="A175" s="1" t="str">
        <f t="shared" si="13"/>
        <v>0</v>
      </c>
      <c r="B175" s="38" t="str">
        <f>IF(K175&gt;0,MAX($B$29:B174)+1,"")</f>
        <v/>
      </c>
      <c r="C175" s="39" t="s">
        <v>261</v>
      </c>
      <c r="D175" s="16"/>
      <c r="E175" s="40" t="s">
        <v>262</v>
      </c>
      <c r="F175" s="40" t="s">
        <v>231</v>
      </c>
      <c r="G175" s="48">
        <v>180</v>
      </c>
      <c r="H175" s="48"/>
      <c r="I175" s="48"/>
      <c r="J175" s="48"/>
      <c r="K175" s="48"/>
      <c r="L175" s="44">
        <f t="shared" si="21"/>
        <v>0</v>
      </c>
      <c r="M175" s="1"/>
    </row>
    <row r="176" spans="1:13" ht="33.75" hidden="1" customHeight="1" x14ac:dyDescent="0.2">
      <c r="A176" s="1" t="str">
        <f t="shared" si="13"/>
        <v>0</v>
      </c>
      <c r="B176" s="38" t="str">
        <f>IF(K176&gt;0,MAX($B$29:B175)+1,"")</f>
        <v/>
      </c>
      <c r="C176" s="39" t="s">
        <v>263</v>
      </c>
      <c r="D176" s="16"/>
      <c r="E176" s="40" t="s">
        <v>264</v>
      </c>
      <c r="F176" s="40" t="s">
        <v>258</v>
      </c>
      <c r="G176" s="48">
        <v>29</v>
      </c>
      <c r="H176" s="48"/>
      <c r="I176" s="48"/>
      <c r="J176" s="48"/>
      <c r="K176" s="50">
        <f>K39*2</f>
        <v>0</v>
      </c>
      <c r="L176" s="44">
        <f t="shared" si="21"/>
        <v>0</v>
      </c>
      <c r="M176" s="1"/>
    </row>
    <row r="177" spans="1:13" ht="33.75" hidden="1" customHeight="1" x14ac:dyDescent="0.2">
      <c r="A177" s="1" t="str">
        <f t="shared" si="13"/>
        <v>0</v>
      </c>
      <c r="B177" s="38" t="str">
        <f>IF(K177&gt;0,MAX($B$29:B176)+1,"")</f>
        <v/>
      </c>
      <c r="C177" s="39" t="s">
        <v>265</v>
      </c>
      <c r="D177" s="16"/>
      <c r="E177" s="40" t="s">
        <v>266</v>
      </c>
      <c r="F177" s="40" t="s">
        <v>267</v>
      </c>
      <c r="G177" s="48">
        <v>11</v>
      </c>
      <c r="H177" s="48"/>
      <c r="I177" s="48"/>
      <c r="J177" s="48"/>
      <c r="K177" s="48"/>
      <c r="L177" s="44">
        <f t="shared" si="21"/>
        <v>0</v>
      </c>
      <c r="M177" s="1"/>
    </row>
    <row r="178" spans="1:13" ht="33.75" hidden="1" customHeight="1" x14ac:dyDescent="0.2">
      <c r="A178" s="1" t="str">
        <f t="shared" si="13"/>
        <v>0</v>
      </c>
      <c r="B178" s="38" t="str">
        <f>IF(K178&gt;0,MAX($B$29:B177)+1,"")</f>
        <v/>
      </c>
      <c r="C178" s="39" t="s">
        <v>268</v>
      </c>
      <c r="D178" s="16"/>
      <c r="E178" s="40" t="s">
        <v>269</v>
      </c>
      <c r="F178" s="40" t="s">
        <v>258</v>
      </c>
      <c r="G178" s="48">
        <v>18</v>
      </c>
      <c r="H178" s="48"/>
      <c r="I178" s="48"/>
      <c r="J178" s="48"/>
      <c r="K178" s="50"/>
      <c r="L178" s="44">
        <f t="shared" si="21"/>
        <v>0</v>
      </c>
      <c r="M178" s="1"/>
    </row>
    <row r="179" spans="1:13" ht="33.75" hidden="1" customHeight="1" x14ac:dyDescent="0.2">
      <c r="A179" s="1" t="str">
        <f t="shared" si="13"/>
        <v>0</v>
      </c>
      <c r="B179" s="38" t="str">
        <f>IF(K179&gt;0,MAX($B$29:B178)+1,"")</f>
        <v/>
      </c>
      <c r="C179" s="39" t="s">
        <v>270</v>
      </c>
      <c r="D179" s="16"/>
      <c r="E179" s="40" t="s">
        <v>271</v>
      </c>
      <c r="F179" s="40" t="s">
        <v>272</v>
      </c>
      <c r="G179" s="48">
        <v>257</v>
      </c>
      <c r="H179" s="48"/>
      <c r="I179" s="48"/>
      <c r="J179" s="48"/>
      <c r="K179" s="48"/>
      <c r="L179" s="44">
        <f t="shared" si="21"/>
        <v>0</v>
      </c>
      <c r="M179" s="1"/>
    </row>
    <row r="180" spans="1:13" ht="33.75" hidden="1" customHeight="1" x14ac:dyDescent="0.2">
      <c r="A180" s="1" t="str">
        <f t="shared" si="13"/>
        <v>0</v>
      </c>
      <c r="B180" s="38" t="str">
        <f>IF(K180&gt;0,MAX($B$29:B179)+1,"")</f>
        <v/>
      </c>
      <c r="C180" s="39" t="s">
        <v>273</v>
      </c>
      <c r="D180" s="16"/>
      <c r="E180" s="40" t="s">
        <v>274</v>
      </c>
      <c r="F180" s="40" t="s">
        <v>231</v>
      </c>
      <c r="G180" s="48">
        <v>200</v>
      </c>
      <c r="H180" s="48"/>
      <c r="I180" s="48"/>
      <c r="J180" s="48"/>
      <c r="K180" s="48"/>
      <c r="L180" s="44">
        <f t="shared" si="21"/>
        <v>0</v>
      </c>
      <c r="M180" s="1"/>
    </row>
    <row r="181" spans="1:13" ht="33.75" hidden="1" customHeight="1" x14ac:dyDescent="0.2">
      <c r="A181" s="1" t="str">
        <f t="shared" si="13"/>
        <v>0</v>
      </c>
      <c r="B181" s="38" t="str">
        <f>IF(K181&gt;0,MAX($B$29:B180)+1,"")</f>
        <v/>
      </c>
      <c r="C181" s="39" t="s">
        <v>275</v>
      </c>
      <c r="D181" s="16"/>
      <c r="E181" s="40" t="s">
        <v>276</v>
      </c>
      <c r="F181" s="40" t="s">
        <v>231</v>
      </c>
      <c r="G181" s="40">
        <f>VLOOKUP(E181,{"т.58, §1",114;"т.58, §2",171;"т.58, §3",228},2,FALSE)</f>
        <v>114</v>
      </c>
      <c r="H181" s="48"/>
      <c r="I181" s="48"/>
      <c r="J181" s="48"/>
      <c r="K181" s="48"/>
      <c r="L181" s="44">
        <f t="shared" si="21"/>
        <v>0</v>
      </c>
      <c r="M181" s="1"/>
    </row>
    <row r="182" spans="1:13" ht="33.75" hidden="1" customHeight="1" x14ac:dyDescent="0.2">
      <c r="A182" s="1" t="str">
        <f t="shared" si="13"/>
        <v>0</v>
      </c>
      <c r="B182" s="38" t="str">
        <f>IF(K182&gt;0,MAX($B$29:B181)+1,"")</f>
        <v/>
      </c>
      <c r="C182" s="39" t="s">
        <v>277</v>
      </c>
      <c r="D182" s="16"/>
      <c r="E182" s="40" t="s">
        <v>278</v>
      </c>
      <c r="F182" s="40"/>
      <c r="G182" s="40">
        <v>0.15</v>
      </c>
      <c r="H182" s="48"/>
      <c r="I182" s="48"/>
      <c r="J182" s="48"/>
      <c r="K182" s="75">
        <f>L133</f>
        <v>0</v>
      </c>
      <c r="L182" s="44">
        <f t="shared" si="21"/>
        <v>0</v>
      </c>
      <c r="M182" s="1"/>
    </row>
    <row r="183" spans="1:13" ht="33.75" hidden="1" customHeight="1" x14ac:dyDescent="0.2">
      <c r="A183" s="1" t="str">
        <f t="shared" si="13"/>
        <v>0</v>
      </c>
      <c r="B183" s="38" t="str">
        <f>IF(K183&gt;0,MAX($B$29:B182)+1,"")</f>
        <v/>
      </c>
      <c r="C183" s="39" t="s">
        <v>279</v>
      </c>
      <c r="D183" s="16"/>
      <c r="E183" s="40" t="s">
        <v>280</v>
      </c>
      <c r="F183" s="40" t="s">
        <v>281</v>
      </c>
      <c r="G183" s="48">
        <v>447</v>
      </c>
      <c r="H183" s="48">
        <v>0.8</v>
      </c>
      <c r="I183" s="48"/>
      <c r="J183" s="48"/>
      <c r="K183" s="50"/>
      <c r="L183" s="44">
        <f t="shared" si="21"/>
        <v>0</v>
      </c>
      <c r="M183" s="1"/>
    </row>
    <row r="184" spans="1:13" ht="33.75" hidden="1" customHeight="1" x14ac:dyDescent="0.2">
      <c r="A184" s="1" t="str">
        <f t="shared" si="13"/>
        <v>0</v>
      </c>
      <c r="B184" s="38" t="str">
        <f>IF(K184&gt;0,MAX($B$29:B183)+1,"")</f>
        <v/>
      </c>
      <c r="C184" s="39" t="s">
        <v>282</v>
      </c>
      <c r="D184" s="16"/>
      <c r="E184" s="40" t="s">
        <v>283</v>
      </c>
      <c r="F184" s="40" t="s">
        <v>281</v>
      </c>
      <c r="G184" s="48">
        <v>585</v>
      </c>
      <c r="H184" s="48">
        <v>0.8</v>
      </c>
      <c r="I184" s="48"/>
      <c r="J184" s="48"/>
      <c r="K184" s="50"/>
      <c r="L184" s="44">
        <f t="shared" si="21"/>
        <v>0</v>
      </c>
      <c r="M184" s="1"/>
    </row>
    <row r="185" spans="1:13" ht="45" hidden="1" customHeight="1" x14ac:dyDescent="0.2">
      <c r="A185" s="1" t="str">
        <f t="shared" si="13"/>
        <v>0</v>
      </c>
      <c r="B185" s="38" t="str">
        <f>IF(K185&gt;0,MAX($B$29:B184)+1,"")</f>
        <v/>
      </c>
      <c r="C185" s="39" t="s">
        <v>284</v>
      </c>
      <c r="D185" s="16"/>
      <c r="E185" s="40" t="s">
        <v>285</v>
      </c>
      <c r="F185" s="40" t="s">
        <v>286</v>
      </c>
      <c r="G185" s="48">
        <v>2.5</v>
      </c>
      <c r="H185" s="48">
        <v>1.3</v>
      </c>
      <c r="I185" s="48"/>
      <c r="J185" s="48"/>
      <c r="K185" s="50">
        <f>(B14*0.7+B15*1+B17*0.5+B18*0.7+B19*1.5+B20*2+B21*2.5+B22*3+B23*3)*2</f>
        <v>0</v>
      </c>
      <c r="L185" s="44">
        <f t="shared" si="21"/>
        <v>0</v>
      </c>
      <c r="M185" s="1"/>
    </row>
    <row r="186" spans="1:13" ht="33.75" hidden="1" customHeight="1" x14ac:dyDescent="0.2">
      <c r="A186" s="1" t="str">
        <f t="shared" si="13"/>
        <v>0</v>
      </c>
      <c r="B186" s="38" t="str">
        <f>IF(K186&gt;0,MAX($B$29:B185)+1,"")</f>
        <v/>
      </c>
      <c r="C186" s="39" t="s">
        <v>287</v>
      </c>
      <c r="D186" s="16"/>
      <c r="E186" s="40" t="s">
        <v>288</v>
      </c>
      <c r="F186" s="40" t="s">
        <v>286</v>
      </c>
      <c r="G186" s="48">
        <v>1.6</v>
      </c>
      <c r="H186" s="48">
        <v>1.3</v>
      </c>
      <c r="I186" s="48"/>
      <c r="J186" s="48"/>
      <c r="K186" s="50">
        <f>B11*3+B14*3+B15*3+B17*3+B18*4+B19*5+B20*6+B21*7+B22*7+B23*8+B24*3</f>
        <v>0</v>
      </c>
      <c r="L186" s="44">
        <f t="shared" si="21"/>
        <v>0</v>
      </c>
      <c r="M186" s="1"/>
    </row>
    <row r="187" spans="1:13" ht="33.75" hidden="1" customHeight="1" x14ac:dyDescent="0.2">
      <c r="A187" s="1" t="str">
        <f t="shared" si="13"/>
        <v>0</v>
      </c>
      <c r="B187" s="38" t="str">
        <f>IF(K187&gt;0,MAX($B$29:B186)+1,"")</f>
        <v/>
      </c>
      <c r="C187" s="39" t="s">
        <v>289</v>
      </c>
      <c r="D187" s="16"/>
      <c r="E187" s="40" t="s">
        <v>288</v>
      </c>
      <c r="F187" s="40" t="s">
        <v>286</v>
      </c>
      <c r="G187" s="48">
        <v>1.6</v>
      </c>
      <c r="H187" s="48">
        <v>1.3</v>
      </c>
      <c r="I187" s="48"/>
      <c r="J187" s="48"/>
      <c r="K187" s="50">
        <f>B19*4+B20*5+B21*6+B22*7+B23*7</f>
        <v>0</v>
      </c>
      <c r="L187" s="44">
        <f t="shared" si="21"/>
        <v>0</v>
      </c>
      <c r="M187" s="1"/>
    </row>
    <row r="188" spans="1:13" ht="33.75" hidden="1" customHeight="1" x14ac:dyDescent="0.2">
      <c r="A188" s="1" t="str">
        <f t="shared" si="13"/>
        <v>0</v>
      </c>
      <c r="B188" s="38" t="str">
        <f>IF(K188&gt;0,MAX($B$29:B187)+1,"")</f>
        <v/>
      </c>
      <c r="C188" s="39" t="s">
        <v>290</v>
      </c>
      <c r="D188" s="16"/>
      <c r="E188" s="40" t="s">
        <v>288</v>
      </c>
      <c r="F188" s="40" t="s">
        <v>286</v>
      </c>
      <c r="G188" s="48">
        <v>1.6</v>
      </c>
      <c r="H188" s="48">
        <v>1.3</v>
      </c>
      <c r="I188" s="48"/>
      <c r="J188" s="48"/>
      <c r="K188" s="48">
        <f>B20*6+B21*10+B22*15+B23*20</f>
        <v>0</v>
      </c>
      <c r="L188" s="44">
        <f t="shared" si="21"/>
        <v>0</v>
      </c>
      <c r="M188" s="1"/>
    </row>
    <row r="189" spans="1:13" ht="45" hidden="1" customHeight="1" x14ac:dyDescent="0.2">
      <c r="A189" s="1" t="str">
        <f t="shared" si="13"/>
        <v>0</v>
      </c>
      <c r="B189" s="38" t="str">
        <f>IF(K189&gt;0,MAX($B$29:B188)+1,"")</f>
        <v/>
      </c>
      <c r="C189" s="39" t="s">
        <v>291</v>
      </c>
      <c r="D189" s="16"/>
      <c r="E189" s="40" t="s">
        <v>288</v>
      </c>
      <c r="F189" s="40" t="s">
        <v>286</v>
      </c>
      <c r="G189" s="48">
        <v>1.6</v>
      </c>
      <c r="H189" s="48">
        <v>1.3</v>
      </c>
      <c r="I189" s="48"/>
      <c r="J189" s="48"/>
      <c r="K189" s="50">
        <f>B11*(0.5+0.7)+B14*(0.8+1)+B15*(1+1.2)+B17*(0.2+0.5+0.7)+B18*(0.4+0.8+1)+B19*(0.5+1+1.2)+B20*(0.7+1.4+1.6)+B21*(0.9+1.8+2.2)+B22*(1.2+2.4+2.8)+B23*(1.4+3+3.4)+B24*(0.4+0.8+1)</f>
        <v>0</v>
      </c>
      <c r="L189" s="44">
        <f t="shared" si="21"/>
        <v>0</v>
      </c>
      <c r="M189" s="76"/>
    </row>
    <row r="190" spans="1:13" ht="42.75" customHeight="1" x14ac:dyDescent="0.2">
      <c r="A190" s="1" t="str">
        <f t="shared" si="13"/>
        <v/>
      </c>
      <c r="B190" s="38">
        <f>IF(K190&gt;0,MAX($B$29:B189)+1,"")</f>
        <v>13</v>
      </c>
      <c r="C190" s="39" t="s">
        <v>292</v>
      </c>
      <c r="D190" s="16"/>
      <c r="E190" s="40" t="str">
        <f>VLOOKUP(G190,{450,"т.53, §1";800,"т.53, §2";1700,"т.53, §3";3500,"т.53, §4";7000,"т.53, §5"},2,FALSE)</f>
        <v>т.53, §1</v>
      </c>
      <c r="F190" s="40" t="s">
        <v>293</v>
      </c>
      <c r="G190" s="40">
        <f>IF(SUM(L135:L189)&lt;=2000,450,IF(SUM(L135:L189)&gt;2000,IF(SUM(L135:L189)&lt;=5000,800,IF(SUM(L135:L189)&gt;5000,IF(SUM(L135:L189)&lt;=10000,1700,IF(SUM(L135:L189)&gt;10000,IF(SUM(L135:L189)&lt;=20000,3500,7000)))))))</f>
        <v>450</v>
      </c>
      <c r="H190" s="48"/>
      <c r="I190" s="48"/>
      <c r="J190" s="48"/>
      <c r="K190" s="50">
        <f>IF(L100&gt;0,1,0)</f>
        <v>1</v>
      </c>
      <c r="L190" s="44">
        <f t="shared" si="21"/>
        <v>450</v>
      </c>
      <c r="M190" s="1"/>
    </row>
    <row r="191" spans="1:13" ht="33.75" customHeight="1" x14ac:dyDescent="0.2">
      <c r="A191" s="1" t="str">
        <f t="shared" si="13"/>
        <v/>
      </c>
      <c r="B191" s="38">
        <f>IF(K191&gt;0,MAX($B$29:B190)+1,"")</f>
        <v>14</v>
      </c>
      <c r="C191" s="39" t="s">
        <v>294</v>
      </c>
      <c r="D191" s="16"/>
      <c r="E191" s="40" t="str">
        <f>IF(K191&lt;=500,"т.62, §1",IF(AND(K191&gt;500,K191&lt;=1000),"т.62, §2",IF(AND(K191&gt;1000,K191&lt;=2000),"т.62, §3",IF(AND(K191&gt;2000,K191&lt;=5000),"т.62, §4","т.62, §5"))))&amp;IF(H191=1.5," (прим.5)",IF(H191=0.5," (прим.4)",""))&amp;IF(SUM(I191:J191)&gt;=1.15," (прим.6)","")</f>
        <v>т.62, §2</v>
      </c>
      <c r="F191" s="40" t="s">
        <v>295</v>
      </c>
      <c r="G191" s="40">
        <f>IF(K191&lt;=500,VLOOKUP(C191,{"Составление технического отчета по изученной территории",0.55,0.6,0.65,0.7,0.75;"Составление технического отчета по недостаточно изученной территории",0.6,0.65,0.7,0.75,0.8;"Составление технического отчета по неизученной территории",0.7,0.75,0.8,0.85,0.9},2,FALSE),
IF(AND(K191&gt;500,K191&lt;=1000),VLOOKUP(C191,{"Составление технического отчета по изученной территории",0.55,0.6,0.65,0.7,0.75;"Составление технического отчета по недостаточно изученной территории",0.6,0.65,0.7,0.75,0.8;"Составление технического отчета по неизученной территории",0.7,0.75,0.8,0.85,0.9},3,FALSE),
IF(AND(K191&gt;1000,K191&lt;=2000),VLOOKUP(C191,{"Составление технического отчета по изученной территории",0.55,0.6,0.65,0.7,0.75;"Составление технического отчета по недостаточно изученной территории",0.6,0.65,0.7,0.75,0.8;"Составление технического отчета по неизученной территории",0.7,0.75,0.8,0.85,0.9},4,FALSE),
IF(AND(K191&gt;2000,K191&lt;=5000),VLOOKUP(C191,{"Составление технического отчета по изученной территории",0.55,0.6,0.65,0.7,0.75;"Составление технического отчета по недостаточно изученной территории",0.6,0.65,0.7,0.75,0.8;"Составление технического отчета по неизученной территории",0.7,0.75,0.8,0.85,0.9},5,FALSE),
IF(K191&gt;5000,VLOOKUP(C191,{"Составление технического отчета по изученной территории",0.55,0.6,0.65,0.7,0.75;"Составление технического отчета по недостаточно изученной территории",0.6,0.65,0.7,0.75,0.8;"Составление технического отчета по неизученной территории",0.7,0.75,0.8,0.85,0.9},6,FALSE),"неверно")))))</f>
        <v>0.6</v>
      </c>
      <c r="H191" s="48"/>
      <c r="I191" s="48"/>
      <c r="J191" s="48"/>
      <c r="K191" s="75">
        <f>IF(SUM(L135:L190)=61,0,SUM(L135:L190))</f>
        <v>622</v>
      </c>
      <c r="L191" s="44">
        <f t="shared" si="21"/>
        <v>373</v>
      </c>
      <c r="M191" s="1"/>
    </row>
    <row r="192" spans="1:13" ht="18.75" hidden="1" customHeight="1" x14ac:dyDescent="0.2">
      <c r="A192" s="1" t="str">
        <f t="shared" si="13"/>
        <v>0</v>
      </c>
      <c r="B192" s="38" t="str">
        <f>IF(K192&gt;0,MAX($B$29:B191)+1,"")</f>
        <v/>
      </c>
      <c r="C192" s="39" t="s">
        <v>296</v>
      </c>
      <c r="D192" s="16"/>
      <c r="E192" s="40" t="s">
        <v>297</v>
      </c>
      <c r="F192" s="40" t="s">
        <v>298</v>
      </c>
      <c r="G192" s="40">
        <f>VLOOKUP(E192,{"т.63, §1",262;"т.63, §2",917;"т.63, §3",1203},2,FALSE)</f>
        <v>262</v>
      </c>
      <c r="H192" s="48"/>
      <c r="I192" s="48"/>
      <c r="J192" s="48"/>
      <c r="K192" s="48">
        <v>0</v>
      </c>
      <c r="L192" s="44">
        <f t="shared" si="21"/>
        <v>0</v>
      </c>
      <c r="M192" s="1"/>
    </row>
    <row r="193" spans="1:13" ht="45" customHeight="1" x14ac:dyDescent="0.2">
      <c r="A193" s="1" t="str">
        <f t="shared" si="13"/>
        <v/>
      </c>
      <c r="B193" s="38">
        <f>IF(K193&gt;0,MAX($B$29:B192)+1,"")</f>
        <v>15</v>
      </c>
      <c r="C193" s="39" t="str">
        <f>IF(L100&gt;0,"Характеристика естественного режима русла реки","Характеристика гидрологического режима территории")</f>
        <v>Характеристика естественного режима русла реки</v>
      </c>
      <c r="D193" s="16"/>
      <c r="E193" s="40" t="str">
        <f>VLOOKUP(G193,{1089,"т.64, §1";1966,"т.64, §2";2842,"т.64, §3"},2,FALSE)</f>
        <v>т.64, §1</v>
      </c>
      <c r="F193" s="40" t="s">
        <v>298</v>
      </c>
      <c r="G193" s="48">
        <f>IF(SUM(B17:B24)&lt;=1,1089,IF(SUM(B17:B24)&gt;1,IF(SUM(B17:B24)&lt;=5,1966,2842)))</f>
        <v>1089</v>
      </c>
      <c r="H193" s="48" t="str">
        <f>IF(L100&gt;0,"",0.5)</f>
        <v/>
      </c>
      <c r="I193" s="48"/>
      <c r="J193" s="48"/>
      <c r="K193" s="50">
        <v>1</v>
      </c>
      <c r="L193" s="44">
        <f>ROUND((G193*IF(H193="",1,H193)*IF(I193&gt;0,I193,1)*IF(J193&gt;0,J193,1)*K193),0)</f>
        <v>1089</v>
      </c>
      <c r="M193" s="1"/>
    </row>
    <row r="194" spans="1:13" ht="50.25" hidden="1" customHeight="1" x14ac:dyDescent="0.2">
      <c r="A194" s="1" t="str">
        <f t="shared" si="13"/>
        <v>0</v>
      </c>
      <c r="B194" s="38" t="str">
        <f>IF(K194&gt;0,MAX($B$29:B193)+1,"")</f>
        <v/>
      </c>
      <c r="C194" s="39" t="s">
        <v>299</v>
      </c>
      <c r="D194" s="16"/>
      <c r="E194" s="40" t="s">
        <v>300</v>
      </c>
      <c r="F194" s="40" t="s">
        <v>298</v>
      </c>
      <c r="G194" s="40">
        <f>VLOOKUP(E194,{"т.66, §1",447;"т.66, §2",900;"т.66, §3",1348},2,FALSE)</f>
        <v>900</v>
      </c>
      <c r="H194" s="48">
        <v>0.5</v>
      </c>
      <c r="I194" s="48"/>
      <c r="J194" s="48"/>
      <c r="K194" s="48">
        <v>0</v>
      </c>
      <c r="L194" s="44">
        <f t="shared" ref="L194:L219" si="22">ROUND((G194*IF(H194&gt;0,H194,1)*IF(I194&gt;0,I194,1)*IF(J194&gt;0,J194,1)*K194),0)</f>
        <v>0</v>
      </c>
      <c r="M194" s="1"/>
    </row>
    <row r="195" spans="1:13" ht="49.5" customHeight="1" x14ac:dyDescent="0.2">
      <c r="A195" s="1" t="str">
        <f t="shared" si="13"/>
        <v/>
      </c>
      <c r="B195" s="38">
        <f>IF(K195&gt;0,MAX($B$29:B194)+1,"")</f>
        <v>16</v>
      </c>
      <c r="C195" s="39" t="s">
        <v>301</v>
      </c>
      <c r="D195" s="16"/>
      <c r="E195" s="40" t="s">
        <v>302</v>
      </c>
      <c r="F195" s="40" t="s">
        <v>303</v>
      </c>
      <c r="G195" s="48">
        <v>90</v>
      </c>
      <c r="H195" s="48"/>
      <c r="I195" s="48"/>
      <c r="J195" s="48"/>
      <c r="K195" s="50">
        <v>2</v>
      </c>
      <c r="L195" s="44">
        <f t="shared" si="22"/>
        <v>180</v>
      </c>
      <c r="M195" s="1"/>
    </row>
    <row r="196" spans="1:13" ht="33.75" hidden="1" customHeight="1" x14ac:dyDescent="0.2">
      <c r="A196" s="1" t="str">
        <f t="shared" si="13"/>
        <v>0</v>
      </c>
      <c r="B196" s="38" t="str">
        <f>IF(K196&gt;0,MAX($B$29:B195)+1,"")</f>
        <v/>
      </c>
      <c r="C196" s="39" t="s">
        <v>304</v>
      </c>
      <c r="D196" s="16"/>
      <c r="E196" s="40" t="s">
        <v>305</v>
      </c>
      <c r="F196" s="40" t="s">
        <v>303</v>
      </c>
      <c r="G196" s="48">
        <v>1</v>
      </c>
      <c r="H196" s="48">
        <v>36</v>
      </c>
      <c r="I196" s="48"/>
      <c r="J196" s="48"/>
      <c r="K196" s="48"/>
      <c r="L196" s="44">
        <f t="shared" si="22"/>
        <v>0</v>
      </c>
      <c r="M196" s="1"/>
    </row>
    <row r="197" spans="1:13" ht="33.75" hidden="1" customHeight="1" x14ac:dyDescent="0.2">
      <c r="A197" s="1" t="str">
        <f t="shared" si="13"/>
        <v>0</v>
      </c>
      <c r="B197" s="38" t="str">
        <f>IF(K197&gt;0,MAX($B$29:B196)+1,"")</f>
        <v/>
      </c>
      <c r="C197" s="39" t="s">
        <v>306</v>
      </c>
      <c r="D197" s="16"/>
      <c r="E197" s="40" t="s">
        <v>204</v>
      </c>
      <c r="F197" s="40" t="s">
        <v>303</v>
      </c>
      <c r="G197" s="48">
        <v>1</v>
      </c>
      <c r="H197" s="48">
        <v>36</v>
      </c>
      <c r="I197" s="48"/>
      <c r="J197" s="48"/>
      <c r="K197" s="48"/>
      <c r="L197" s="44">
        <f t="shared" si="22"/>
        <v>0</v>
      </c>
      <c r="M197" s="1"/>
    </row>
    <row r="198" spans="1:13" ht="33.75" hidden="1" customHeight="1" x14ac:dyDescent="0.2">
      <c r="A198" s="1" t="str">
        <f t="shared" si="13"/>
        <v>0</v>
      </c>
      <c r="B198" s="38" t="str">
        <f>IF(K198&gt;0,MAX($B$29:B197)+1,"")</f>
        <v/>
      </c>
      <c r="C198" s="39" t="s">
        <v>307</v>
      </c>
      <c r="D198" s="16"/>
      <c r="E198" s="40" t="s">
        <v>308</v>
      </c>
      <c r="F198" s="40" t="s">
        <v>303</v>
      </c>
      <c r="G198" s="48">
        <v>2.8</v>
      </c>
      <c r="H198" s="48">
        <v>36</v>
      </c>
      <c r="I198" s="48"/>
      <c r="J198" s="48"/>
      <c r="K198" s="48"/>
      <c r="L198" s="44">
        <f t="shared" si="22"/>
        <v>0</v>
      </c>
      <c r="M198" s="1"/>
    </row>
    <row r="199" spans="1:13" ht="33.75" hidden="1" customHeight="1" x14ac:dyDescent="0.2">
      <c r="A199" s="1" t="str">
        <f t="shared" ref="A199:A219" si="23">IF(K199&gt;0,"","0")</f>
        <v>0</v>
      </c>
      <c r="B199" s="38" t="str">
        <f>IF(K199&gt;0,MAX($B$29:B198)+1,"")</f>
        <v/>
      </c>
      <c r="C199" s="39" t="s">
        <v>309</v>
      </c>
      <c r="D199" s="16"/>
      <c r="E199" s="40" t="s">
        <v>310</v>
      </c>
      <c r="F199" s="40" t="s">
        <v>303</v>
      </c>
      <c r="G199" s="48">
        <v>7</v>
      </c>
      <c r="H199" s="48">
        <v>13</v>
      </c>
      <c r="I199" s="48"/>
      <c r="J199" s="48"/>
      <c r="K199" s="48"/>
      <c r="L199" s="44">
        <f t="shared" si="22"/>
        <v>0</v>
      </c>
      <c r="M199" s="1"/>
    </row>
    <row r="200" spans="1:13" ht="33.75" hidden="1" customHeight="1" x14ac:dyDescent="0.2">
      <c r="A200" s="1" t="str">
        <f t="shared" si="23"/>
        <v>0</v>
      </c>
      <c r="B200" s="38" t="str">
        <f>IF(K200&gt;0,MAX($B$29:B199)+1,"")</f>
        <v/>
      </c>
      <c r="C200" s="39" t="s">
        <v>311</v>
      </c>
      <c r="D200" s="16"/>
      <c r="E200" s="40" t="s">
        <v>312</v>
      </c>
      <c r="F200" s="40" t="s">
        <v>303</v>
      </c>
      <c r="G200" s="48">
        <v>1.7</v>
      </c>
      <c r="H200" s="48">
        <v>13</v>
      </c>
      <c r="I200" s="48"/>
      <c r="J200" s="48"/>
      <c r="K200" s="48"/>
      <c r="L200" s="44">
        <f t="shared" si="22"/>
        <v>0</v>
      </c>
      <c r="M200" s="1"/>
    </row>
    <row r="201" spans="1:13" ht="33.75" hidden="1" customHeight="1" x14ac:dyDescent="0.2">
      <c r="A201" s="1" t="str">
        <f t="shared" si="23"/>
        <v>0</v>
      </c>
      <c r="B201" s="38" t="str">
        <f>IF(K201&gt;0,MAX($B$29:B200)+1,"")</f>
        <v/>
      </c>
      <c r="C201" s="39" t="s">
        <v>313</v>
      </c>
      <c r="D201" s="16"/>
      <c r="E201" s="40" t="s">
        <v>314</v>
      </c>
      <c r="F201" s="40" t="s">
        <v>303</v>
      </c>
      <c r="G201" s="48">
        <v>1.5</v>
      </c>
      <c r="H201" s="48">
        <v>36</v>
      </c>
      <c r="I201" s="48"/>
      <c r="J201" s="48"/>
      <c r="K201" s="48"/>
      <c r="L201" s="44">
        <f t="shared" si="22"/>
        <v>0</v>
      </c>
      <c r="M201" s="1"/>
    </row>
    <row r="202" spans="1:13" ht="33.75" hidden="1" customHeight="1" x14ac:dyDescent="0.2">
      <c r="A202" s="1" t="str">
        <f t="shared" si="23"/>
        <v>0</v>
      </c>
      <c r="B202" s="38" t="str">
        <f>IF(K202&gt;0,MAX($B$29:B201)+1,"")</f>
        <v/>
      </c>
      <c r="C202" s="39" t="s">
        <v>315</v>
      </c>
      <c r="D202" s="16"/>
      <c r="E202" s="40" t="s">
        <v>316</v>
      </c>
      <c r="F202" s="40" t="s">
        <v>303</v>
      </c>
      <c r="G202" s="48">
        <v>2.1</v>
      </c>
      <c r="H202" s="48">
        <v>2</v>
      </c>
      <c r="I202" s="48"/>
      <c r="J202" s="48"/>
      <c r="K202" s="48"/>
      <c r="L202" s="44">
        <f t="shared" si="22"/>
        <v>0</v>
      </c>
      <c r="M202" s="1"/>
    </row>
    <row r="203" spans="1:13" ht="33.75" hidden="1" customHeight="1" x14ac:dyDescent="0.2">
      <c r="A203" s="1" t="str">
        <f t="shared" si="23"/>
        <v>0</v>
      </c>
      <c r="B203" s="38" t="str">
        <f>IF(K203&gt;0,MAX($B$29:B202)+1,"")</f>
        <v/>
      </c>
      <c r="C203" s="39" t="s">
        <v>317</v>
      </c>
      <c r="D203" s="16"/>
      <c r="E203" s="40" t="s">
        <v>318</v>
      </c>
      <c r="F203" s="40" t="s">
        <v>303</v>
      </c>
      <c r="G203" s="48">
        <v>1</v>
      </c>
      <c r="H203" s="48">
        <v>6</v>
      </c>
      <c r="I203" s="48"/>
      <c r="J203" s="48"/>
      <c r="K203" s="48"/>
      <c r="L203" s="44">
        <f t="shared" si="22"/>
        <v>0</v>
      </c>
      <c r="M203" s="1"/>
    </row>
    <row r="204" spans="1:13" ht="33.75" hidden="1" customHeight="1" x14ac:dyDescent="0.2">
      <c r="A204" s="1" t="str">
        <f t="shared" si="23"/>
        <v>0</v>
      </c>
      <c r="B204" s="38" t="str">
        <f>IF(K204&gt;0,MAX($B$29:B203)+1,"")</f>
        <v/>
      </c>
      <c r="C204" s="39" t="s">
        <v>319</v>
      </c>
      <c r="D204" s="16"/>
      <c r="E204" s="40" t="s">
        <v>320</v>
      </c>
      <c r="F204" s="40" t="s">
        <v>303</v>
      </c>
      <c r="G204" s="48">
        <v>7.2</v>
      </c>
      <c r="H204" s="48">
        <v>12</v>
      </c>
      <c r="I204" s="48"/>
      <c r="J204" s="48"/>
      <c r="K204" s="48"/>
      <c r="L204" s="44">
        <f t="shared" si="22"/>
        <v>0</v>
      </c>
      <c r="M204" s="1"/>
    </row>
    <row r="205" spans="1:13" ht="54.75" customHeight="1" x14ac:dyDescent="0.2">
      <c r="A205" s="1" t="str">
        <f t="shared" si="23"/>
        <v/>
      </c>
      <c r="B205" s="38">
        <f>IF(K205&gt;0,MAX($B$29:B204)+1,"")</f>
        <v>17</v>
      </c>
      <c r="C205" s="77" t="s">
        <v>321</v>
      </c>
      <c r="D205" s="78"/>
      <c r="E205" s="79" t="s">
        <v>322</v>
      </c>
      <c r="F205" s="79" t="s">
        <v>303</v>
      </c>
      <c r="G205" s="80">
        <v>116</v>
      </c>
      <c r="H205" s="48"/>
      <c r="I205" s="48"/>
      <c r="J205" s="48"/>
      <c r="K205" s="50">
        <v>3</v>
      </c>
      <c r="L205" s="44">
        <f t="shared" si="22"/>
        <v>348</v>
      </c>
      <c r="M205" s="1"/>
    </row>
    <row r="206" spans="1:13" ht="33.75" customHeight="1" x14ac:dyDescent="0.2">
      <c r="A206" s="1" t="str">
        <f t="shared" si="23"/>
        <v/>
      </c>
      <c r="B206" s="38">
        <f>IF(K206&gt;0,MAX($B$29:B205)+1,"")</f>
        <v>18</v>
      </c>
      <c r="C206" s="39" t="s">
        <v>323</v>
      </c>
      <c r="D206" s="16"/>
      <c r="E206" s="40" t="str">
        <f>VLOOKUP(G206,{446,"т.69, §1";486,"т.69, §2";581,"т.69, §3";625,"т.69, §4"},2,FALSE)</f>
        <v>т.69, §1</v>
      </c>
      <c r="F206" s="40" t="s">
        <v>298</v>
      </c>
      <c r="G206" s="48">
        <f>IF(K195&lt;3,446,IF(AND(K195&gt;=3,K195&lt;5),486,IF(AND(K195&gt;=5,K195&lt;10),581,625)))</f>
        <v>446</v>
      </c>
      <c r="H206" s="48"/>
      <c r="I206" s="48"/>
      <c r="J206" s="48"/>
      <c r="K206" s="50">
        <f>IF(K195&gt;0,1,0)</f>
        <v>1</v>
      </c>
      <c r="L206" s="44">
        <f t="shared" si="22"/>
        <v>446</v>
      </c>
      <c r="M206" s="1"/>
    </row>
    <row r="207" spans="1:13" ht="33.75" hidden="1" customHeight="1" x14ac:dyDescent="0.2">
      <c r="A207" s="1" t="str">
        <f t="shared" si="23"/>
        <v>0</v>
      </c>
      <c r="B207" s="38" t="str">
        <f>IF(K207&gt;0,MAX($B$29:B206)+1,"")</f>
        <v/>
      </c>
      <c r="C207" s="39" t="s">
        <v>324</v>
      </c>
      <c r="D207" s="16"/>
      <c r="E207" s="40" t="s">
        <v>325</v>
      </c>
      <c r="F207" s="40" t="s">
        <v>293</v>
      </c>
      <c r="G207" s="48">
        <v>446</v>
      </c>
      <c r="H207" s="48">
        <v>0.4</v>
      </c>
      <c r="I207" s="48"/>
      <c r="J207" s="48"/>
      <c r="K207" s="48">
        <f>IF(K190=1,0,1)</f>
        <v>0</v>
      </c>
      <c r="L207" s="44">
        <f t="shared" si="22"/>
        <v>0</v>
      </c>
      <c r="M207" s="1"/>
    </row>
    <row r="208" spans="1:13" ht="60" hidden="1" customHeight="1" x14ac:dyDescent="0.2">
      <c r="A208" s="1" t="str">
        <f t="shared" si="23"/>
        <v>0</v>
      </c>
      <c r="B208" s="38" t="str">
        <f>IF(K208&gt;0,MAX($B$29:B207)+1,"")</f>
        <v/>
      </c>
      <c r="C208" s="39" t="s">
        <v>326</v>
      </c>
      <c r="D208" s="16"/>
      <c r="E208" s="40" t="s">
        <v>327</v>
      </c>
      <c r="F208" s="40" t="s">
        <v>328</v>
      </c>
      <c r="G208" s="48">
        <v>446</v>
      </c>
      <c r="H208" s="48">
        <v>0.1</v>
      </c>
      <c r="I208" s="48"/>
      <c r="J208" s="48"/>
      <c r="K208" s="48">
        <f>IF(K217&gt;0,1,0)</f>
        <v>0</v>
      </c>
      <c r="L208" s="44">
        <f t="shared" si="22"/>
        <v>0</v>
      </c>
      <c r="M208" s="1"/>
    </row>
    <row r="209" spans="1:13" ht="59.25" hidden="1" customHeight="1" x14ac:dyDescent="0.2">
      <c r="A209" s="1" t="str">
        <f t="shared" si="23"/>
        <v>0</v>
      </c>
      <c r="B209" s="38" t="str">
        <f>IF(K209&gt;0,MAX($B$29:B208)+1,"")</f>
        <v/>
      </c>
      <c r="C209" s="39" t="s">
        <v>329</v>
      </c>
      <c r="D209" s="16"/>
      <c r="E209" s="40" t="s">
        <v>327</v>
      </c>
      <c r="F209" s="40" t="s">
        <v>328</v>
      </c>
      <c r="G209" s="48">
        <v>446</v>
      </c>
      <c r="H209" s="48">
        <v>0.1</v>
      </c>
      <c r="I209" s="48"/>
      <c r="J209" s="48"/>
      <c r="K209" s="48">
        <f>IF(K217&gt;0,1,0)</f>
        <v>0</v>
      </c>
      <c r="L209" s="44">
        <f t="shared" si="22"/>
        <v>0</v>
      </c>
      <c r="M209" s="1"/>
    </row>
    <row r="210" spans="1:13" ht="60" hidden="1" customHeight="1" x14ac:dyDescent="0.2">
      <c r="A210" s="1" t="str">
        <f t="shared" si="23"/>
        <v>0</v>
      </c>
      <c r="B210" s="38" t="str">
        <f>IF(K210&gt;0,MAX($B$29:B209)+1,"")</f>
        <v/>
      </c>
      <c r="C210" s="39" t="s">
        <v>330</v>
      </c>
      <c r="D210" s="16"/>
      <c r="E210" s="40" t="s">
        <v>327</v>
      </c>
      <c r="F210" s="40" t="s">
        <v>328</v>
      </c>
      <c r="G210" s="48">
        <v>446</v>
      </c>
      <c r="H210" s="48">
        <v>0.1</v>
      </c>
      <c r="I210" s="48"/>
      <c r="J210" s="48"/>
      <c r="K210" s="48">
        <f>IF(K217&gt;0,1,0)</f>
        <v>0</v>
      </c>
      <c r="L210" s="44">
        <f t="shared" si="22"/>
        <v>0</v>
      </c>
      <c r="M210" s="1"/>
    </row>
    <row r="211" spans="1:13" ht="60" hidden="1" customHeight="1" x14ac:dyDescent="0.2">
      <c r="A211" s="1" t="str">
        <f t="shared" si="23"/>
        <v>0</v>
      </c>
      <c r="B211" s="38" t="str">
        <f>IF(K211&gt;0,MAX($B$29:B210)+1,"")</f>
        <v/>
      </c>
      <c r="C211" s="39" t="s">
        <v>331</v>
      </c>
      <c r="D211" s="16"/>
      <c r="E211" s="40" t="s">
        <v>327</v>
      </c>
      <c r="F211" s="40" t="s">
        <v>328</v>
      </c>
      <c r="G211" s="48">
        <v>446</v>
      </c>
      <c r="H211" s="48">
        <v>0.1</v>
      </c>
      <c r="I211" s="48"/>
      <c r="J211" s="48"/>
      <c r="K211" s="48">
        <f>IF(K217&gt;0,1,0)</f>
        <v>0</v>
      </c>
      <c r="L211" s="44">
        <f t="shared" si="22"/>
        <v>0</v>
      </c>
      <c r="M211" s="1"/>
    </row>
    <row r="212" spans="1:13" ht="60" hidden="1" customHeight="1" x14ac:dyDescent="0.2">
      <c r="A212" s="1" t="str">
        <f t="shared" si="23"/>
        <v>0</v>
      </c>
      <c r="B212" s="38" t="str">
        <f>IF(K212&gt;0,MAX($B$29:B211)+1,"")</f>
        <v/>
      </c>
      <c r="C212" s="39" t="s">
        <v>332</v>
      </c>
      <c r="D212" s="16"/>
      <c r="E212" s="40" t="s">
        <v>327</v>
      </c>
      <c r="F212" s="40" t="s">
        <v>328</v>
      </c>
      <c r="G212" s="48">
        <v>446</v>
      </c>
      <c r="H212" s="48">
        <v>0.1</v>
      </c>
      <c r="I212" s="48"/>
      <c r="J212" s="48"/>
      <c r="K212" s="48">
        <f>IF(K217&gt;0,1,0)</f>
        <v>0</v>
      </c>
      <c r="L212" s="44">
        <f t="shared" si="22"/>
        <v>0</v>
      </c>
      <c r="M212" s="1"/>
    </row>
    <row r="213" spans="1:13" ht="45" hidden="1" customHeight="1" x14ac:dyDescent="0.2">
      <c r="A213" s="1" t="str">
        <f t="shared" si="23"/>
        <v>0</v>
      </c>
      <c r="B213" s="38" t="str">
        <f>IF(K213&gt;0,MAX($B$29:B212)+1,"")</f>
        <v/>
      </c>
      <c r="C213" s="39" t="s">
        <v>333</v>
      </c>
      <c r="D213" s="16"/>
      <c r="E213" s="40" t="s">
        <v>327</v>
      </c>
      <c r="F213" s="40" t="s">
        <v>328</v>
      </c>
      <c r="G213" s="48">
        <v>446</v>
      </c>
      <c r="H213" s="48">
        <v>0.1</v>
      </c>
      <c r="I213" s="48"/>
      <c r="J213" s="48"/>
      <c r="K213" s="48">
        <f>IF(K217&gt;0,1,0)</f>
        <v>0</v>
      </c>
      <c r="L213" s="44">
        <f t="shared" si="22"/>
        <v>0</v>
      </c>
      <c r="M213" s="1"/>
    </row>
    <row r="214" spans="1:13" ht="60" hidden="1" customHeight="1" x14ac:dyDescent="0.2">
      <c r="A214" s="1" t="str">
        <f t="shared" si="23"/>
        <v>0</v>
      </c>
      <c r="B214" s="38" t="str">
        <f>IF(K214&gt;0,MAX($B$29:B213)+1,"")</f>
        <v/>
      </c>
      <c r="C214" s="39" t="s">
        <v>334</v>
      </c>
      <c r="D214" s="16"/>
      <c r="E214" s="40" t="s">
        <v>327</v>
      </c>
      <c r="F214" s="40" t="s">
        <v>328</v>
      </c>
      <c r="G214" s="48">
        <v>446</v>
      </c>
      <c r="H214" s="48">
        <v>0.1</v>
      </c>
      <c r="I214" s="48"/>
      <c r="J214" s="48"/>
      <c r="K214" s="48">
        <f>IF(K217&gt;0,1,0)</f>
        <v>0</v>
      </c>
      <c r="L214" s="44">
        <f t="shared" si="22"/>
        <v>0</v>
      </c>
      <c r="M214" s="1"/>
    </row>
    <row r="215" spans="1:13" ht="60" hidden="1" customHeight="1" x14ac:dyDescent="0.2">
      <c r="A215" s="1" t="str">
        <f t="shared" si="23"/>
        <v>0</v>
      </c>
      <c r="B215" s="38" t="str">
        <f>IF(K215&gt;0,MAX($B$29:B214)+1,"")</f>
        <v/>
      </c>
      <c r="C215" s="39" t="s">
        <v>335</v>
      </c>
      <c r="D215" s="16"/>
      <c r="E215" s="40" t="s">
        <v>327</v>
      </c>
      <c r="F215" s="40" t="s">
        <v>328</v>
      </c>
      <c r="G215" s="48">
        <v>446</v>
      </c>
      <c r="H215" s="48">
        <v>0.1</v>
      </c>
      <c r="I215" s="48"/>
      <c r="J215" s="48"/>
      <c r="K215" s="48">
        <f>IF(K217&gt;0,1,0)</f>
        <v>0</v>
      </c>
      <c r="L215" s="44">
        <f t="shared" si="22"/>
        <v>0</v>
      </c>
      <c r="M215" s="1"/>
    </row>
    <row r="216" spans="1:13" ht="45" hidden="1" customHeight="1" x14ac:dyDescent="0.2">
      <c r="A216" s="1" t="str">
        <f t="shared" si="23"/>
        <v>0</v>
      </c>
      <c r="B216" s="38" t="str">
        <f>IF(K216&gt;0,MAX($B$29:B215)+1,"")</f>
        <v/>
      </c>
      <c r="C216" s="39" t="s">
        <v>336</v>
      </c>
      <c r="D216" s="16"/>
      <c r="E216" s="40" t="s">
        <v>337</v>
      </c>
      <c r="F216" s="40" t="s">
        <v>231</v>
      </c>
      <c r="G216" s="48">
        <v>280</v>
      </c>
      <c r="H216" s="48"/>
      <c r="I216" s="48"/>
      <c r="J216" s="48"/>
      <c r="K216" s="48">
        <f>IF(K217&gt;0,1,0)</f>
        <v>0</v>
      </c>
      <c r="L216" s="44">
        <f t="shared" si="22"/>
        <v>0</v>
      </c>
      <c r="M216" s="1"/>
    </row>
    <row r="217" spans="1:13" ht="33.75" hidden="1" customHeight="1" x14ac:dyDescent="0.2">
      <c r="A217" s="1" t="str">
        <f t="shared" si="23"/>
        <v>0</v>
      </c>
      <c r="B217" s="38" t="str">
        <f>IF(K217&gt;0,MAX($B$29:B216)+1,"")</f>
        <v/>
      </c>
      <c r="C217" s="39" t="s">
        <v>338</v>
      </c>
      <c r="D217" s="16"/>
      <c r="E217" s="40" t="s">
        <v>339</v>
      </c>
      <c r="F217" s="40" t="s">
        <v>298</v>
      </c>
      <c r="G217" s="48">
        <v>446</v>
      </c>
      <c r="H217" s="48"/>
      <c r="I217" s="48"/>
      <c r="J217" s="48"/>
      <c r="K217" s="48"/>
      <c r="L217" s="44">
        <f t="shared" si="22"/>
        <v>0</v>
      </c>
      <c r="M217" s="1"/>
    </row>
    <row r="218" spans="1:13" ht="33.75" hidden="1" customHeight="1" x14ac:dyDescent="0.2">
      <c r="A218" s="1" t="str">
        <f t="shared" si="23"/>
        <v>0</v>
      </c>
      <c r="B218" s="38" t="str">
        <f>IF(K218&gt;0,MAX($B$29:B217)+1,"")</f>
        <v/>
      </c>
      <c r="C218" s="39" t="s">
        <v>340</v>
      </c>
      <c r="D218" s="16"/>
      <c r="E218" s="40" t="s">
        <v>325</v>
      </c>
      <c r="F218" s="40" t="s">
        <v>293</v>
      </c>
      <c r="G218" s="48">
        <v>446</v>
      </c>
      <c r="H218" s="48">
        <v>0.4</v>
      </c>
      <c r="I218" s="48"/>
      <c r="J218" s="48"/>
      <c r="K218" s="48"/>
      <c r="L218" s="44">
        <f t="shared" si="22"/>
        <v>0</v>
      </c>
      <c r="M218" s="1"/>
    </row>
    <row r="219" spans="1:13" ht="18.75" hidden="1" customHeight="1" x14ac:dyDescent="0.2">
      <c r="A219" s="1" t="str">
        <f t="shared" si="23"/>
        <v>0</v>
      </c>
      <c r="B219" s="38" t="str">
        <f>IF(K219&gt;0,MAX($B$29:B218)+1,"")</f>
        <v/>
      </c>
      <c r="C219" s="39"/>
      <c r="D219" s="16"/>
      <c r="E219" s="40"/>
      <c r="F219" s="40"/>
      <c r="G219" s="48"/>
      <c r="H219" s="48"/>
      <c r="I219" s="48"/>
      <c r="J219" s="48"/>
      <c r="K219" s="48"/>
      <c r="L219" s="44">
        <f t="shared" si="22"/>
        <v>0</v>
      </c>
      <c r="M219" s="1"/>
    </row>
    <row r="220" spans="1:13" s="37" customFormat="1" ht="18.75" customHeight="1" x14ac:dyDescent="0.25">
      <c r="A220" s="1" t="str">
        <f>IF(L220&gt;0,"","0")</f>
        <v/>
      </c>
      <c r="B220" s="38">
        <f>IF(L220&gt;0,MAX($B$29:B219)+1,"")</f>
        <v>19</v>
      </c>
      <c r="C220" s="60" t="s">
        <v>341</v>
      </c>
      <c r="D220" s="48"/>
      <c r="E220" s="40"/>
      <c r="F220" s="48"/>
      <c r="G220" s="48"/>
      <c r="H220" s="48"/>
      <c r="I220" s="48"/>
      <c r="J220" s="48"/>
      <c r="K220" s="50"/>
      <c r="L220" s="63">
        <f>SUM(L135:L219)</f>
        <v>3058</v>
      </c>
      <c r="M220" s="1"/>
    </row>
    <row r="221" spans="1:13" s="37" customFormat="1" ht="33.75" customHeight="1" x14ac:dyDescent="0.25">
      <c r="A221" s="1" t="str">
        <f>IF(L221&gt;0,"","0")</f>
        <v/>
      </c>
      <c r="B221" s="38">
        <f>IF(L221&gt;0,MAX($B$29:B220)+1,"")</f>
        <v>20</v>
      </c>
      <c r="C221" s="60" t="s">
        <v>342</v>
      </c>
      <c r="D221" s="48"/>
      <c r="E221" s="40"/>
      <c r="F221" s="48"/>
      <c r="G221" s="48">
        <v>1</v>
      </c>
      <c r="H221" s="48"/>
      <c r="I221" s="48"/>
      <c r="J221" s="48"/>
      <c r="K221" s="50"/>
      <c r="L221" s="63">
        <f>ROUND(L220*G221,0)</f>
        <v>3058</v>
      </c>
      <c r="M221" s="1"/>
    </row>
    <row r="222" spans="1:13" ht="18.75" customHeight="1" x14ac:dyDescent="0.2">
      <c r="A222" s="1" t="str">
        <f>IF(L222&gt;0,"","0")</f>
        <v/>
      </c>
      <c r="B222" s="38">
        <f>IF(L222&gt;0,MAX($B$29:B221)+1,"")</f>
        <v>21</v>
      </c>
      <c r="C222" s="60" t="s">
        <v>343</v>
      </c>
      <c r="D222" s="16"/>
      <c r="E222" s="40"/>
      <c r="F222" s="48"/>
      <c r="G222" s="48"/>
      <c r="H222" s="48"/>
      <c r="I222" s="48"/>
      <c r="J222" s="48"/>
      <c r="K222" s="50"/>
      <c r="L222" s="63">
        <f>L121+L133+L221</f>
        <v>3413</v>
      </c>
      <c r="M222" s="1"/>
    </row>
    <row r="223" spans="1:13" ht="82.5" customHeight="1" x14ac:dyDescent="0.2">
      <c r="A223" s="1" t="str">
        <f>IF(L223&gt;0,"","0")</f>
        <v/>
      </c>
      <c r="B223" s="38">
        <f>IF(L223&gt;0,MAX($B$29:B222)+1,"")</f>
        <v>22</v>
      </c>
      <c r="C223" s="60" t="s">
        <v>344</v>
      </c>
      <c r="D223" s="16"/>
      <c r="E223" s="40" t="s">
        <v>345</v>
      </c>
      <c r="F223" s="48"/>
      <c r="G223" s="61">
        <v>54.75</v>
      </c>
      <c r="H223" s="61"/>
      <c r="I223" s="61"/>
      <c r="J223" s="61"/>
      <c r="K223" s="81">
        <f>L222</f>
        <v>3413</v>
      </c>
      <c r="L223" s="63">
        <f>ROUND((G223*IF(H223&gt;0,H223,1)*IF(I223&gt;0,I223,1)*IF(J223&gt;0,J223,1)*K223),0)</f>
        <v>186862</v>
      </c>
      <c r="M223" s="1"/>
    </row>
    <row r="224" spans="1:13" s="37" customFormat="1" ht="18.75" hidden="1" customHeight="1" x14ac:dyDescent="0.25">
      <c r="A224" s="1" t="str">
        <f>IF(L224&gt;0,"","0")</f>
        <v>0</v>
      </c>
      <c r="B224" s="38" t="str">
        <f>IF(L224&gt;0,MAX($B$29:B223)+1,"")</f>
        <v/>
      </c>
      <c r="C224" s="82" t="s">
        <v>346</v>
      </c>
      <c r="D224" s="48"/>
      <c r="E224" s="48" t="s">
        <v>347</v>
      </c>
      <c r="F224" s="48"/>
      <c r="G224" s="48"/>
      <c r="H224" s="48"/>
      <c r="I224" s="48"/>
      <c r="J224" s="48"/>
      <c r="K224" s="83">
        <f>L223</f>
        <v>186862</v>
      </c>
      <c r="L224" s="44">
        <f>ROUND(G224*K224,0)</f>
        <v>0</v>
      </c>
      <c r="M224" s="1"/>
    </row>
    <row r="225" spans="1:13" s="37" customFormat="1" ht="18.75" customHeight="1" x14ac:dyDescent="0.25">
      <c r="A225" s="1" t="str">
        <f>IF(SUM(L226:L227)&gt;0,"","0")</f>
        <v/>
      </c>
      <c r="B225" s="101" t="s">
        <v>348</v>
      </c>
      <c r="C225" s="102"/>
      <c r="D225" s="102"/>
      <c r="E225" s="102"/>
      <c r="F225" s="102"/>
      <c r="G225" s="102"/>
      <c r="H225" s="102"/>
      <c r="I225" s="102"/>
      <c r="J225" s="102"/>
      <c r="K225" s="103"/>
      <c r="L225" s="104"/>
      <c r="M225" s="1"/>
    </row>
    <row r="226" spans="1:13" s="37" customFormat="1" ht="60" customHeight="1" x14ac:dyDescent="0.25">
      <c r="A226" s="1" t="str">
        <f>IF(L226&gt;0,"","0")</f>
        <v/>
      </c>
      <c r="B226" s="139">
        <f>IF(L226&gt;0,MAX($B$30:B225)+1,"")</f>
        <v>23</v>
      </c>
      <c r="C226" s="140" t="s">
        <v>349</v>
      </c>
      <c r="D226" s="141"/>
      <c r="E226" s="142" t="s">
        <v>350</v>
      </c>
      <c r="F226" s="141"/>
      <c r="G226" s="141"/>
      <c r="H226" s="141"/>
      <c r="I226" s="141"/>
      <c r="J226" s="141"/>
      <c r="K226" s="143"/>
      <c r="L226" s="144">
        <v>100000</v>
      </c>
      <c r="M226" s="1" t="s">
        <v>351</v>
      </c>
    </row>
    <row r="227" spans="1:13" s="37" customFormat="1" ht="60" hidden="1" customHeight="1" x14ac:dyDescent="0.25">
      <c r="A227" s="1" t="str">
        <f>IF(L227&gt;0,"","0")</f>
        <v>0</v>
      </c>
      <c r="B227" s="38" t="str">
        <f>IF(L227&gt;0,MAX($B$30:B226)+1,"")</f>
        <v/>
      </c>
      <c r="C227" s="82" t="s">
        <v>352</v>
      </c>
      <c r="D227" s="48"/>
      <c r="E227" s="40" t="s">
        <v>350</v>
      </c>
      <c r="F227" s="48"/>
      <c r="G227" s="48"/>
      <c r="H227" s="48"/>
      <c r="I227" s="48"/>
      <c r="J227" s="48"/>
      <c r="K227" s="83"/>
      <c r="L227" s="84"/>
      <c r="M227" s="1"/>
    </row>
    <row r="228" spans="1:13" s="37" customFormat="1" ht="18.75" customHeight="1" thickBot="1" x14ac:dyDescent="0.3">
      <c r="A228" s="1" t="str">
        <f>IF(L228&gt;0,"","0")</f>
        <v/>
      </c>
      <c r="B228" s="53">
        <f>IF(L228&gt;0,MAX($B$30:B227)+1,"")</f>
        <v>24</v>
      </c>
      <c r="C228" s="85" t="s">
        <v>353</v>
      </c>
      <c r="D228" s="57"/>
      <c r="E228" s="57"/>
      <c r="F228" s="57"/>
      <c r="G228" s="57"/>
      <c r="H228" s="57"/>
      <c r="I228" s="57"/>
      <c r="J228" s="57"/>
      <c r="K228" s="86"/>
      <c r="L228" s="87">
        <f>SUM(L223:L227)</f>
        <v>286862</v>
      </c>
      <c r="M228" s="1"/>
    </row>
    <row r="229" spans="1:13" x14ac:dyDescent="0.2">
      <c r="B229" s="2">
        <v>28</v>
      </c>
      <c r="C229" s="2" t="s">
        <v>354</v>
      </c>
      <c r="L229" s="2">
        <f>L228*0.2</f>
        <v>57372.4</v>
      </c>
    </row>
    <row r="230" spans="1:13" x14ac:dyDescent="0.2">
      <c r="B230" s="2">
        <v>30</v>
      </c>
      <c r="C230" s="2" t="s">
        <v>355</v>
      </c>
      <c r="L230" s="89">
        <f>L228+L229</f>
        <v>344234.4</v>
      </c>
    </row>
    <row r="232" spans="1:13" s="93" customFormat="1" ht="12.75" x14ac:dyDescent="0.2">
      <c r="A232" s="90"/>
      <c r="B232" s="91"/>
      <c r="C232" s="91"/>
      <c r="D232" s="92"/>
      <c r="E232" s="92"/>
      <c r="F232" s="92"/>
      <c r="G232" s="92"/>
      <c r="H232" s="92"/>
      <c r="I232" s="91"/>
      <c r="J232" s="91"/>
      <c r="K232" s="91"/>
      <c r="L232" s="91"/>
      <c r="M232" s="91"/>
    </row>
    <row r="233" spans="1:13" s="93" customFormat="1" ht="12.75" x14ac:dyDescent="0.2">
      <c r="A233" s="90" t="s">
        <v>356</v>
      </c>
      <c r="B233" s="91"/>
      <c r="C233" s="94"/>
      <c r="D233" s="95"/>
      <c r="E233" s="95"/>
      <c r="F233" s="95"/>
      <c r="G233" s="96"/>
      <c r="H233" s="92"/>
      <c r="I233" s="91"/>
      <c r="J233" s="91"/>
      <c r="K233" s="91"/>
      <c r="L233" s="91"/>
      <c r="M233" s="91"/>
    </row>
    <row r="234" spans="1:13" s="93" customFormat="1" ht="13.5" x14ac:dyDescent="0.25">
      <c r="A234" s="97"/>
      <c r="B234" s="98"/>
      <c r="C234" s="99"/>
      <c r="D234" s="105"/>
      <c r="E234" s="105"/>
      <c r="F234" s="105"/>
      <c r="G234" s="99"/>
      <c r="H234" s="100"/>
      <c r="I234" s="91"/>
      <c r="J234" s="91"/>
      <c r="K234" s="91"/>
      <c r="L234" s="91"/>
      <c r="M234" s="91"/>
    </row>
    <row r="235" spans="1:13" s="93" customFormat="1" ht="12.75" x14ac:dyDescent="0.2">
      <c r="A235" s="90"/>
      <c r="B235" s="91"/>
      <c r="C235" s="91"/>
      <c r="D235" s="92"/>
      <c r="E235" s="92"/>
      <c r="F235" s="92"/>
      <c r="G235" s="92"/>
      <c r="H235" s="92"/>
      <c r="I235" s="91"/>
      <c r="J235" s="91"/>
      <c r="K235" s="91"/>
      <c r="L235" s="91"/>
      <c r="M235" s="91"/>
    </row>
    <row r="236" spans="1:13" s="93" customFormat="1" ht="12.75" x14ac:dyDescent="0.2">
      <c r="A236" s="90"/>
      <c r="B236" s="91"/>
      <c r="C236" s="91"/>
      <c r="D236" s="92"/>
      <c r="E236" s="92"/>
      <c r="F236" s="92"/>
      <c r="G236" s="92"/>
      <c r="H236" s="92"/>
      <c r="I236" s="91"/>
      <c r="J236" s="91"/>
      <c r="K236" s="91"/>
      <c r="L236" s="91"/>
      <c r="M236" s="91"/>
    </row>
    <row r="237" spans="1:13" s="93" customFormat="1" ht="12.75" x14ac:dyDescent="0.2">
      <c r="A237" s="90" t="s">
        <v>357</v>
      </c>
      <c r="B237" s="91"/>
      <c r="C237" s="94"/>
      <c r="D237" s="95"/>
      <c r="E237" s="95"/>
      <c r="F237" s="95"/>
      <c r="G237" s="106"/>
      <c r="H237" s="106"/>
      <c r="I237" s="91"/>
      <c r="J237" s="91"/>
      <c r="K237" s="91"/>
      <c r="L237" s="91"/>
      <c r="M237" s="91"/>
    </row>
    <row r="238" spans="1:13" s="93" customFormat="1" ht="13.5" x14ac:dyDescent="0.25">
      <c r="A238" s="97"/>
      <c r="B238" s="98"/>
      <c r="C238" s="99"/>
      <c r="D238" s="105"/>
      <c r="E238" s="105"/>
      <c r="F238" s="105"/>
      <c r="G238" s="99"/>
      <c r="H238" s="100"/>
      <c r="I238" s="91"/>
      <c r="J238" s="91"/>
      <c r="K238" s="91"/>
      <c r="L238" s="91"/>
      <c r="M238" s="91"/>
    </row>
    <row r="239" spans="1:13" s="93" customFormat="1" ht="12.75" x14ac:dyDescent="0.2">
      <c r="A239" s="91"/>
      <c r="B239" s="91"/>
      <c r="C239" s="91"/>
      <c r="D239" s="91"/>
      <c r="E239" s="91"/>
      <c r="F239" s="91"/>
      <c r="G239" s="91"/>
      <c r="H239" s="91"/>
      <c r="I239" s="91"/>
      <c r="J239" s="91"/>
      <c r="K239" s="91"/>
      <c r="L239" s="91"/>
      <c r="M239" s="91"/>
    </row>
  </sheetData>
  <mergeCells count="39">
    <mergeCell ref="B1:L1"/>
    <mergeCell ref="A2:L2"/>
    <mergeCell ref="A4:C4"/>
    <mergeCell ref="D4:H4"/>
    <mergeCell ref="B5:D5"/>
    <mergeCell ref="E5:L5"/>
    <mergeCell ref="B101:L101"/>
    <mergeCell ref="B8:D8"/>
    <mergeCell ref="E8:L8"/>
    <mergeCell ref="B9:D9"/>
    <mergeCell ref="E9:L9"/>
    <mergeCell ref="B25:L25"/>
    <mergeCell ref="B26:B27"/>
    <mergeCell ref="C26:C27"/>
    <mergeCell ref="D26:D27"/>
    <mergeCell ref="E26:E27"/>
    <mergeCell ref="F26:F27"/>
    <mergeCell ref="G26:G27"/>
    <mergeCell ref="H26:J26"/>
    <mergeCell ref="K26:K27"/>
    <mergeCell ref="L26:L27"/>
    <mergeCell ref="C29:L29"/>
    <mergeCell ref="B122:L122"/>
    <mergeCell ref="B109:B110"/>
    <mergeCell ref="D109:D110"/>
    <mergeCell ref="E109:E110"/>
    <mergeCell ref="F109:F110"/>
    <mergeCell ref="G109:G110"/>
    <mergeCell ref="H109:H110"/>
    <mergeCell ref="I109:I110"/>
    <mergeCell ref="J109:J110"/>
    <mergeCell ref="K109:K110"/>
    <mergeCell ref="L109:L110"/>
    <mergeCell ref="B112:L112"/>
    <mergeCell ref="B134:L134"/>
    <mergeCell ref="B225:L225"/>
    <mergeCell ref="D234:F234"/>
    <mergeCell ref="G237:H237"/>
    <mergeCell ref="D238:F238"/>
  </mergeCells>
  <dataValidations count="27">
    <dataValidation type="list" allowBlank="1" showInputMessage="1" showErrorMessage="1" sqref="E157 JA157 SW157 ACS157 AMO157 AWK157 BGG157 BQC157 BZY157 CJU157 CTQ157 DDM157 DNI157 DXE157 EHA157 EQW157 FAS157 FKO157 FUK157 GEG157 GOC157 GXY157 HHU157 HRQ157 IBM157 ILI157 IVE157 JFA157 JOW157 JYS157 KIO157 KSK157 LCG157 LMC157 LVY157 MFU157 MPQ157 MZM157 NJI157 NTE157 ODA157 OMW157 OWS157 PGO157 PQK157 QAG157 QKC157 QTY157 RDU157 RNQ157 RXM157 SHI157 SRE157 TBA157 TKW157 TUS157 UEO157 UOK157 UYG157 VIC157 VRY157 WBU157 WLQ157 WVM157 E65690 JA65690 SW65690 ACS65690 AMO65690 AWK65690 BGG65690 BQC65690 BZY65690 CJU65690 CTQ65690 DDM65690 DNI65690 DXE65690 EHA65690 EQW65690 FAS65690 FKO65690 FUK65690 GEG65690 GOC65690 GXY65690 HHU65690 HRQ65690 IBM65690 ILI65690 IVE65690 JFA65690 JOW65690 JYS65690 KIO65690 KSK65690 LCG65690 LMC65690 LVY65690 MFU65690 MPQ65690 MZM65690 NJI65690 NTE65690 ODA65690 OMW65690 OWS65690 PGO65690 PQK65690 QAG65690 QKC65690 QTY65690 RDU65690 RNQ65690 RXM65690 SHI65690 SRE65690 TBA65690 TKW65690 TUS65690 UEO65690 UOK65690 UYG65690 VIC65690 VRY65690 WBU65690 WLQ65690 WVM65690 E131226 JA131226 SW131226 ACS131226 AMO131226 AWK131226 BGG131226 BQC131226 BZY131226 CJU131226 CTQ131226 DDM131226 DNI131226 DXE131226 EHA131226 EQW131226 FAS131226 FKO131226 FUK131226 GEG131226 GOC131226 GXY131226 HHU131226 HRQ131226 IBM131226 ILI131226 IVE131226 JFA131226 JOW131226 JYS131226 KIO131226 KSK131226 LCG131226 LMC131226 LVY131226 MFU131226 MPQ131226 MZM131226 NJI131226 NTE131226 ODA131226 OMW131226 OWS131226 PGO131226 PQK131226 QAG131226 QKC131226 QTY131226 RDU131226 RNQ131226 RXM131226 SHI131226 SRE131226 TBA131226 TKW131226 TUS131226 UEO131226 UOK131226 UYG131226 VIC131226 VRY131226 WBU131226 WLQ131226 WVM131226 E196762 JA196762 SW196762 ACS196762 AMO196762 AWK196762 BGG196762 BQC196762 BZY196762 CJU196762 CTQ196762 DDM196762 DNI196762 DXE196762 EHA196762 EQW196762 FAS196762 FKO196762 FUK196762 GEG196762 GOC196762 GXY196762 HHU196762 HRQ196762 IBM196762 ILI196762 IVE196762 JFA196762 JOW196762 JYS196762 KIO196762 KSK196762 LCG196762 LMC196762 LVY196762 MFU196762 MPQ196762 MZM196762 NJI196762 NTE196762 ODA196762 OMW196762 OWS196762 PGO196762 PQK196762 QAG196762 QKC196762 QTY196762 RDU196762 RNQ196762 RXM196762 SHI196762 SRE196762 TBA196762 TKW196762 TUS196762 UEO196762 UOK196762 UYG196762 VIC196762 VRY196762 WBU196762 WLQ196762 WVM196762 E262298 JA262298 SW262298 ACS262298 AMO262298 AWK262298 BGG262298 BQC262298 BZY262298 CJU262298 CTQ262298 DDM262298 DNI262298 DXE262298 EHA262298 EQW262298 FAS262298 FKO262298 FUK262298 GEG262298 GOC262298 GXY262298 HHU262298 HRQ262298 IBM262298 ILI262298 IVE262298 JFA262298 JOW262298 JYS262298 KIO262298 KSK262298 LCG262298 LMC262298 LVY262298 MFU262298 MPQ262298 MZM262298 NJI262298 NTE262298 ODA262298 OMW262298 OWS262298 PGO262298 PQK262298 QAG262298 QKC262298 QTY262298 RDU262298 RNQ262298 RXM262298 SHI262298 SRE262298 TBA262298 TKW262298 TUS262298 UEO262298 UOK262298 UYG262298 VIC262298 VRY262298 WBU262298 WLQ262298 WVM262298 E327834 JA327834 SW327834 ACS327834 AMO327834 AWK327834 BGG327834 BQC327834 BZY327834 CJU327834 CTQ327834 DDM327834 DNI327834 DXE327834 EHA327834 EQW327834 FAS327834 FKO327834 FUK327834 GEG327834 GOC327834 GXY327834 HHU327834 HRQ327834 IBM327834 ILI327834 IVE327834 JFA327834 JOW327834 JYS327834 KIO327834 KSK327834 LCG327834 LMC327834 LVY327834 MFU327834 MPQ327834 MZM327834 NJI327834 NTE327834 ODA327834 OMW327834 OWS327834 PGO327834 PQK327834 QAG327834 QKC327834 QTY327834 RDU327834 RNQ327834 RXM327834 SHI327834 SRE327834 TBA327834 TKW327834 TUS327834 UEO327834 UOK327834 UYG327834 VIC327834 VRY327834 WBU327834 WLQ327834 WVM327834 E393370 JA393370 SW393370 ACS393370 AMO393370 AWK393370 BGG393370 BQC393370 BZY393370 CJU393370 CTQ393370 DDM393370 DNI393370 DXE393370 EHA393370 EQW393370 FAS393370 FKO393370 FUK393370 GEG393370 GOC393370 GXY393370 HHU393370 HRQ393370 IBM393370 ILI393370 IVE393370 JFA393370 JOW393370 JYS393370 KIO393370 KSK393370 LCG393370 LMC393370 LVY393370 MFU393370 MPQ393370 MZM393370 NJI393370 NTE393370 ODA393370 OMW393370 OWS393370 PGO393370 PQK393370 QAG393370 QKC393370 QTY393370 RDU393370 RNQ393370 RXM393370 SHI393370 SRE393370 TBA393370 TKW393370 TUS393370 UEO393370 UOK393370 UYG393370 VIC393370 VRY393370 WBU393370 WLQ393370 WVM393370 E458906 JA458906 SW458906 ACS458906 AMO458906 AWK458906 BGG458906 BQC458906 BZY458906 CJU458906 CTQ458906 DDM458906 DNI458906 DXE458906 EHA458906 EQW458906 FAS458906 FKO458906 FUK458906 GEG458906 GOC458906 GXY458906 HHU458906 HRQ458906 IBM458906 ILI458906 IVE458906 JFA458906 JOW458906 JYS458906 KIO458906 KSK458906 LCG458906 LMC458906 LVY458906 MFU458906 MPQ458906 MZM458906 NJI458906 NTE458906 ODA458906 OMW458906 OWS458906 PGO458906 PQK458906 QAG458906 QKC458906 QTY458906 RDU458906 RNQ458906 RXM458906 SHI458906 SRE458906 TBA458906 TKW458906 TUS458906 UEO458906 UOK458906 UYG458906 VIC458906 VRY458906 WBU458906 WLQ458906 WVM458906 E524442 JA524442 SW524442 ACS524442 AMO524442 AWK524442 BGG524442 BQC524442 BZY524442 CJU524442 CTQ524442 DDM524442 DNI524442 DXE524442 EHA524442 EQW524442 FAS524442 FKO524442 FUK524442 GEG524442 GOC524442 GXY524442 HHU524442 HRQ524442 IBM524442 ILI524442 IVE524442 JFA524442 JOW524442 JYS524442 KIO524442 KSK524442 LCG524442 LMC524442 LVY524442 MFU524442 MPQ524442 MZM524442 NJI524442 NTE524442 ODA524442 OMW524442 OWS524442 PGO524442 PQK524442 QAG524442 QKC524442 QTY524442 RDU524442 RNQ524442 RXM524442 SHI524442 SRE524442 TBA524442 TKW524442 TUS524442 UEO524442 UOK524442 UYG524442 VIC524442 VRY524442 WBU524442 WLQ524442 WVM524442 E589978 JA589978 SW589978 ACS589978 AMO589978 AWK589978 BGG589978 BQC589978 BZY589978 CJU589978 CTQ589978 DDM589978 DNI589978 DXE589978 EHA589978 EQW589978 FAS589978 FKO589978 FUK589978 GEG589978 GOC589978 GXY589978 HHU589978 HRQ589978 IBM589978 ILI589978 IVE589978 JFA589978 JOW589978 JYS589978 KIO589978 KSK589978 LCG589978 LMC589978 LVY589978 MFU589978 MPQ589978 MZM589978 NJI589978 NTE589978 ODA589978 OMW589978 OWS589978 PGO589978 PQK589978 QAG589978 QKC589978 QTY589978 RDU589978 RNQ589978 RXM589978 SHI589978 SRE589978 TBA589978 TKW589978 TUS589978 UEO589978 UOK589978 UYG589978 VIC589978 VRY589978 WBU589978 WLQ589978 WVM589978 E655514 JA655514 SW655514 ACS655514 AMO655514 AWK655514 BGG655514 BQC655514 BZY655514 CJU655514 CTQ655514 DDM655514 DNI655514 DXE655514 EHA655514 EQW655514 FAS655514 FKO655514 FUK655514 GEG655514 GOC655514 GXY655514 HHU655514 HRQ655514 IBM655514 ILI655514 IVE655514 JFA655514 JOW655514 JYS655514 KIO655514 KSK655514 LCG655514 LMC655514 LVY655514 MFU655514 MPQ655514 MZM655514 NJI655514 NTE655514 ODA655514 OMW655514 OWS655514 PGO655514 PQK655514 QAG655514 QKC655514 QTY655514 RDU655514 RNQ655514 RXM655514 SHI655514 SRE655514 TBA655514 TKW655514 TUS655514 UEO655514 UOK655514 UYG655514 VIC655514 VRY655514 WBU655514 WLQ655514 WVM655514 E721050 JA721050 SW721050 ACS721050 AMO721050 AWK721050 BGG721050 BQC721050 BZY721050 CJU721050 CTQ721050 DDM721050 DNI721050 DXE721050 EHA721050 EQW721050 FAS721050 FKO721050 FUK721050 GEG721050 GOC721050 GXY721050 HHU721050 HRQ721050 IBM721050 ILI721050 IVE721050 JFA721050 JOW721050 JYS721050 KIO721050 KSK721050 LCG721050 LMC721050 LVY721050 MFU721050 MPQ721050 MZM721050 NJI721050 NTE721050 ODA721050 OMW721050 OWS721050 PGO721050 PQK721050 QAG721050 QKC721050 QTY721050 RDU721050 RNQ721050 RXM721050 SHI721050 SRE721050 TBA721050 TKW721050 TUS721050 UEO721050 UOK721050 UYG721050 VIC721050 VRY721050 WBU721050 WLQ721050 WVM721050 E786586 JA786586 SW786586 ACS786586 AMO786586 AWK786586 BGG786586 BQC786586 BZY786586 CJU786586 CTQ786586 DDM786586 DNI786586 DXE786586 EHA786586 EQW786586 FAS786586 FKO786586 FUK786586 GEG786586 GOC786586 GXY786586 HHU786586 HRQ786586 IBM786586 ILI786586 IVE786586 JFA786586 JOW786586 JYS786586 KIO786586 KSK786586 LCG786586 LMC786586 LVY786586 MFU786586 MPQ786586 MZM786586 NJI786586 NTE786586 ODA786586 OMW786586 OWS786586 PGO786586 PQK786586 QAG786586 QKC786586 QTY786586 RDU786586 RNQ786586 RXM786586 SHI786586 SRE786586 TBA786586 TKW786586 TUS786586 UEO786586 UOK786586 UYG786586 VIC786586 VRY786586 WBU786586 WLQ786586 WVM786586 E852122 JA852122 SW852122 ACS852122 AMO852122 AWK852122 BGG852122 BQC852122 BZY852122 CJU852122 CTQ852122 DDM852122 DNI852122 DXE852122 EHA852122 EQW852122 FAS852122 FKO852122 FUK852122 GEG852122 GOC852122 GXY852122 HHU852122 HRQ852122 IBM852122 ILI852122 IVE852122 JFA852122 JOW852122 JYS852122 KIO852122 KSK852122 LCG852122 LMC852122 LVY852122 MFU852122 MPQ852122 MZM852122 NJI852122 NTE852122 ODA852122 OMW852122 OWS852122 PGO852122 PQK852122 QAG852122 QKC852122 QTY852122 RDU852122 RNQ852122 RXM852122 SHI852122 SRE852122 TBA852122 TKW852122 TUS852122 UEO852122 UOK852122 UYG852122 VIC852122 VRY852122 WBU852122 WLQ852122 WVM852122 E917658 JA917658 SW917658 ACS917658 AMO917658 AWK917658 BGG917658 BQC917658 BZY917658 CJU917658 CTQ917658 DDM917658 DNI917658 DXE917658 EHA917658 EQW917658 FAS917658 FKO917658 FUK917658 GEG917658 GOC917658 GXY917658 HHU917658 HRQ917658 IBM917658 ILI917658 IVE917658 JFA917658 JOW917658 JYS917658 KIO917658 KSK917658 LCG917658 LMC917658 LVY917658 MFU917658 MPQ917658 MZM917658 NJI917658 NTE917658 ODA917658 OMW917658 OWS917658 PGO917658 PQK917658 QAG917658 QKC917658 QTY917658 RDU917658 RNQ917658 RXM917658 SHI917658 SRE917658 TBA917658 TKW917658 TUS917658 UEO917658 UOK917658 UYG917658 VIC917658 VRY917658 WBU917658 WLQ917658 WVM917658 E983194 JA983194 SW983194 ACS983194 AMO983194 AWK983194 BGG983194 BQC983194 BZY983194 CJU983194 CTQ983194 DDM983194 DNI983194 DXE983194 EHA983194 EQW983194 FAS983194 FKO983194 FUK983194 GEG983194 GOC983194 GXY983194 HHU983194 HRQ983194 IBM983194 ILI983194 IVE983194 JFA983194 JOW983194 JYS983194 KIO983194 KSK983194 LCG983194 LMC983194 LVY983194 MFU983194 MPQ983194 MZM983194 NJI983194 NTE983194 ODA983194 OMW983194 OWS983194 PGO983194 PQK983194 QAG983194 QKC983194 QTY983194 RDU983194 RNQ983194 RXM983194 SHI983194 SRE983194 TBA983194 TKW983194 TUS983194 UEO983194 UOK983194 UYG983194 VIC983194 VRY983194 WBU983194 WLQ983194 WVM983194" xr:uid="{00000000-0002-0000-0000-000000000000}">
      <formula1>"т.51, §1, т.51, §2"</formula1>
    </dataValidation>
    <dataValidation type="list" allowBlank="1" showInputMessage="1" showErrorMessage="1" sqref="E158 JA158 SW158 ACS158 AMO158 AWK158 BGG158 BQC158 BZY158 CJU158 CTQ158 DDM158 DNI158 DXE158 EHA158 EQW158 FAS158 FKO158 FUK158 GEG158 GOC158 GXY158 HHU158 HRQ158 IBM158 ILI158 IVE158 JFA158 JOW158 JYS158 KIO158 KSK158 LCG158 LMC158 LVY158 MFU158 MPQ158 MZM158 NJI158 NTE158 ODA158 OMW158 OWS158 PGO158 PQK158 QAG158 QKC158 QTY158 RDU158 RNQ158 RXM158 SHI158 SRE158 TBA158 TKW158 TUS158 UEO158 UOK158 UYG158 VIC158 VRY158 WBU158 WLQ158 WVM158 E65691 JA65691 SW65691 ACS65691 AMO65691 AWK65691 BGG65691 BQC65691 BZY65691 CJU65691 CTQ65691 DDM65691 DNI65691 DXE65691 EHA65691 EQW65691 FAS65691 FKO65691 FUK65691 GEG65691 GOC65691 GXY65691 HHU65691 HRQ65691 IBM65691 ILI65691 IVE65691 JFA65691 JOW65691 JYS65691 KIO65691 KSK65691 LCG65691 LMC65691 LVY65691 MFU65691 MPQ65691 MZM65691 NJI65691 NTE65691 ODA65691 OMW65691 OWS65691 PGO65691 PQK65691 QAG65691 QKC65691 QTY65691 RDU65691 RNQ65691 RXM65691 SHI65691 SRE65691 TBA65691 TKW65691 TUS65691 UEO65691 UOK65691 UYG65691 VIC65691 VRY65691 WBU65691 WLQ65691 WVM65691 E131227 JA131227 SW131227 ACS131227 AMO131227 AWK131227 BGG131227 BQC131227 BZY131227 CJU131227 CTQ131227 DDM131227 DNI131227 DXE131227 EHA131227 EQW131227 FAS131227 FKO131227 FUK131227 GEG131227 GOC131227 GXY131227 HHU131227 HRQ131227 IBM131227 ILI131227 IVE131227 JFA131227 JOW131227 JYS131227 KIO131227 KSK131227 LCG131227 LMC131227 LVY131227 MFU131227 MPQ131227 MZM131227 NJI131227 NTE131227 ODA131227 OMW131227 OWS131227 PGO131227 PQK131227 QAG131227 QKC131227 QTY131227 RDU131227 RNQ131227 RXM131227 SHI131227 SRE131227 TBA131227 TKW131227 TUS131227 UEO131227 UOK131227 UYG131227 VIC131227 VRY131227 WBU131227 WLQ131227 WVM131227 E196763 JA196763 SW196763 ACS196763 AMO196763 AWK196763 BGG196763 BQC196763 BZY196763 CJU196763 CTQ196763 DDM196763 DNI196763 DXE196763 EHA196763 EQW196763 FAS196763 FKO196763 FUK196763 GEG196763 GOC196763 GXY196763 HHU196763 HRQ196763 IBM196763 ILI196763 IVE196763 JFA196763 JOW196763 JYS196763 KIO196763 KSK196763 LCG196763 LMC196763 LVY196763 MFU196763 MPQ196763 MZM196763 NJI196763 NTE196763 ODA196763 OMW196763 OWS196763 PGO196763 PQK196763 QAG196763 QKC196763 QTY196763 RDU196763 RNQ196763 RXM196763 SHI196763 SRE196763 TBA196763 TKW196763 TUS196763 UEO196763 UOK196763 UYG196763 VIC196763 VRY196763 WBU196763 WLQ196763 WVM196763 E262299 JA262299 SW262299 ACS262299 AMO262299 AWK262299 BGG262299 BQC262299 BZY262299 CJU262299 CTQ262299 DDM262299 DNI262299 DXE262299 EHA262299 EQW262299 FAS262299 FKO262299 FUK262299 GEG262299 GOC262299 GXY262299 HHU262299 HRQ262299 IBM262299 ILI262299 IVE262299 JFA262299 JOW262299 JYS262299 KIO262299 KSK262299 LCG262299 LMC262299 LVY262299 MFU262299 MPQ262299 MZM262299 NJI262299 NTE262299 ODA262299 OMW262299 OWS262299 PGO262299 PQK262299 QAG262299 QKC262299 QTY262299 RDU262299 RNQ262299 RXM262299 SHI262299 SRE262299 TBA262299 TKW262299 TUS262299 UEO262299 UOK262299 UYG262299 VIC262299 VRY262299 WBU262299 WLQ262299 WVM262299 E327835 JA327835 SW327835 ACS327835 AMO327835 AWK327835 BGG327835 BQC327835 BZY327835 CJU327835 CTQ327835 DDM327835 DNI327835 DXE327835 EHA327835 EQW327835 FAS327835 FKO327835 FUK327835 GEG327835 GOC327835 GXY327835 HHU327835 HRQ327835 IBM327835 ILI327835 IVE327835 JFA327835 JOW327835 JYS327835 KIO327835 KSK327835 LCG327835 LMC327835 LVY327835 MFU327835 MPQ327835 MZM327835 NJI327835 NTE327835 ODA327835 OMW327835 OWS327835 PGO327835 PQK327835 QAG327835 QKC327835 QTY327835 RDU327835 RNQ327835 RXM327835 SHI327835 SRE327835 TBA327835 TKW327835 TUS327835 UEO327835 UOK327835 UYG327835 VIC327835 VRY327835 WBU327835 WLQ327835 WVM327835 E393371 JA393371 SW393371 ACS393371 AMO393371 AWK393371 BGG393371 BQC393371 BZY393371 CJU393371 CTQ393371 DDM393371 DNI393371 DXE393371 EHA393371 EQW393371 FAS393371 FKO393371 FUK393371 GEG393371 GOC393371 GXY393371 HHU393371 HRQ393371 IBM393371 ILI393371 IVE393371 JFA393371 JOW393371 JYS393371 KIO393371 KSK393371 LCG393371 LMC393371 LVY393371 MFU393371 MPQ393371 MZM393371 NJI393371 NTE393371 ODA393371 OMW393371 OWS393371 PGO393371 PQK393371 QAG393371 QKC393371 QTY393371 RDU393371 RNQ393371 RXM393371 SHI393371 SRE393371 TBA393371 TKW393371 TUS393371 UEO393371 UOK393371 UYG393371 VIC393371 VRY393371 WBU393371 WLQ393371 WVM393371 E458907 JA458907 SW458907 ACS458907 AMO458907 AWK458907 BGG458907 BQC458907 BZY458907 CJU458907 CTQ458907 DDM458907 DNI458907 DXE458907 EHA458907 EQW458907 FAS458907 FKO458907 FUK458907 GEG458907 GOC458907 GXY458907 HHU458907 HRQ458907 IBM458907 ILI458907 IVE458907 JFA458907 JOW458907 JYS458907 KIO458907 KSK458907 LCG458907 LMC458907 LVY458907 MFU458907 MPQ458907 MZM458907 NJI458907 NTE458907 ODA458907 OMW458907 OWS458907 PGO458907 PQK458907 QAG458907 QKC458907 QTY458907 RDU458907 RNQ458907 RXM458907 SHI458907 SRE458907 TBA458907 TKW458907 TUS458907 UEO458907 UOK458907 UYG458907 VIC458907 VRY458907 WBU458907 WLQ458907 WVM458907 E524443 JA524443 SW524443 ACS524443 AMO524443 AWK524443 BGG524443 BQC524443 BZY524443 CJU524443 CTQ524443 DDM524443 DNI524443 DXE524443 EHA524443 EQW524443 FAS524443 FKO524443 FUK524443 GEG524443 GOC524443 GXY524443 HHU524443 HRQ524443 IBM524443 ILI524443 IVE524443 JFA524443 JOW524443 JYS524443 KIO524443 KSK524443 LCG524443 LMC524443 LVY524443 MFU524443 MPQ524443 MZM524443 NJI524443 NTE524443 ODA524443 OMW524443 OWS524443 PGO524443 PQK524443 QAG524443 QKC524443 QTY524443 RDU524443 RNQ524443 RXM524443 SHI524443 SRE524443 TBA524443 TKW524443 TUS524443 UEO524443 UOK524443 UYG524443 VIC524443 VRY524443 WBU524443 WLQ524443 WVM524443 E589979 JA589979 SW589979 ACS589979 AMO589979 AWK589979 BGG589979 BQC589979 BZY589979 CJU589979 CTQ589979 DDM589979 DNI589979 DXE589979 EHA589979 EQW589979 FAS589979 FKO589979 FUK589979 GEG589979 GOC589979 GXY589979 HHU589979 HRQ589979 IBM589979 ILI589979 IVE589979 JFA589979 JOW589979 JYS589979 KIO589979 KSK589979 LCG589979 LMC589979 LVY589979 MFU589979 MPQ589979 MZM589979 NJI589979 NTE589979 ODA589979 OMW589979 OWS589979 PGO589979 PQK589979 QAG589979 QKC589979 QTY589979 RDU589979 RNQ589979 RXM589979 SHI589979 SRE589979 TBA589979 TKW589979 TUS589979 UEO589979 UOK589979 UYG589979 VIC589979 VRY589979 WBU589979 WLQ589979 WVM589979 E655515 JA655515 SW655515 ACS655515 AMO655515 AWK655515 BGG655515 BQC655515 BZY655515 CJU655515 CTQ655515 DDM655515 DNI655515 DXE655515 EHA655515 EQW655515 FAS655515 FKO655515 FUK655515 GEG655515 GOC655515 GXY655515 HHU655515 HRQ655515 IBM655515 ILI655515 IVE655515 JFA655515 JOW655515 JYS655515 KIO655515 KSK655515 LCG655515 LMC655515 LVY655515 MFU655515 MPQ655515 MZM655515 NJI655515 NTE655515 ODA655515 OMW655515 OWS655515 PGO655515 PQK655515 QAG655515 QKC655515 QTY655515 RDU655515 RNQ655515 RXM655515 SHI655515 SRE655515 TBA655515 TKW655515 TUS655515 UEO655515 UOK655515 UYG655515 VIC655515 VRY655515 WBU655515 WLQ655515 WVM655515 E721051 JA721051 SW721051 ACS721051 AMO721051 AWK721051 BGG721051 BQC721051 BZY721051 CJU721051 CTQ721051 DDM721051 DNI721051 DXE721051 EHA721051 EQW721051 FAS721051 FKO721051 FUK721051 GEG721051 GOC721051 GXY721051 HHU721051 HRQ721051 IBM721051 ILI721051 IVE721051 JFA721051 JOW721051 JYS721051 KIO721051 KSK721051 LCG721051 LMC721051 LVY721051 MFU721051 MPQ721051 MZM721051 NJI721051 NTE721051 ODA721051 OMW721051 OWS721051 PGO721051 PQK721051 QAG721051 QKC721051 QTY721051 RDU721051 RNQ721051 RXM721051 SHI721051 SRE721051 TBA721051 TKW721051 TUS721051 UEO721051 UOK721051 UYG721051 VIC721051 VRY721051 WBU721051 WLQ721051 WVM721051 E786587 JA786587 SW786587 ACS786587 AMO786587 AWK786587 BGG786587 BQC786587 BZY786587 CJU786587 CTQ786587 DDM786587 DNI786587 DXE786587 EHA786587 EQW786587 FAS786587 FKO786587 FUK786587 GEG786587 GOC786587 GXY786587 HHU786587 HRQ786587 IBM786587 ILI786587 IVE786587 JFA786587 JOW786587 JYS786587 KIO786587 KSK786587 LCG786587 LMC786587 LVY786587 MFU786587 MPQ786587 MZM786587 NJI786587 NTE786587 ODA786587 OMW786587 OWS786587 PGO786587 PQK786587 QAG786587 QKC786587 QTY786587 RDU786587 RNQ786587 RXM786587 SHI786587 SRE786587 TBA786587 TKW786587 TUS786587 UEO786587 UOK786587 UYG786587 VIC786587 VRY786587 WBU786587 WLQ786587 WVM786587 E852123 JA852123 SW852123 ACS852123 AMO852123 AWK852123 BGG852123 BQC852123 BZY852123 CJU852123 CTQ852123 DDM852123 DNI852123 DXE852123 EHA852123 EQW852123 FAS852123 FKO852123 FUK852123 GEG852123 GOC852123 GXY852123 HHU852123 HRQ852123 IBM852123 ILI852123 IVE852123 JFA852123 JOW852123 JYS852123 KIO852123 KSK852123 LCG852123 LMC852123 LVY852123 MFU852123 MPQ852123 MZM852123 NJI852123 NTE852123 ODA852123 OMW852123 OWS852123 PGO852123 PQK852123 QAG852123 QKC852123 QTY852123 RDU852123 RNQ852123 RXM852123 SHI852123 SRE852123 TBA852123 TKW852123 TUS852123 UEO852123 UOK852123 UYG852123 VIC852123 VRY852123 WBU852123 WLQ852123 WVM852123 E917659 JA917659 SW917659 ACS917659 AMO917659 AWK917659 BGG917659 BQC917659 BZY917659 CJU917659 CTQ917659 DDM917659 DNI917659 DXE917659 EHA917659 EQW917659 FAS917659 FKO917659 FUK917659 GEG917659 GOC917659 GXY917659 HHU917659 HRQ917659 IBM917659 ILI917659 IVE917659 JFA917659 JOW917659 JYS917659 KIO917659 KSK917659 LCG917659 LMC917659 LVY917659 MFU917659 MPQ917659 MZM917659 NJI917659 NTE917659 ODA917659 OMW917659 OWS917659 PGO917659 PQK917659 QAG917659 QKC917659 QTY917659 RDU917659 RNQ917659 RXM917659 SHI917659 SRE917659 TBA917659 TKW917659 TUS917659 UEO917659 UOK917659 UYG917659 VIC917659 VRY917659 WBU917659 WLQ917659 WVM917659 E983195 JA983195 SW983195 ACS983195 AMO983195 AWK983195 BGG983195 BQC983195 BZY983195 CJU983195 CTQ983195 DDM983195 DNI983195 DXE983195 EHA983195 EQW983195 FAS983195 FKO983195 FUK983195 GEG983195 GOC983195 GXY983195 HHU983195 HRQ983195 IBM983195 ILI983195 IVE983195 JFA983195 JOW983195 JYS983195 KIO983195 KSK983195 LCG983195 LMC983195 LVY983195 MFU983195 MPQ983195 MZM983195 NJI983195 NTE983195 ODA983195 OMW983195 OWS983195 PGO983195 PQK983195 QAG983195 QKC983195 QTY983195 RDU983195 RNQ983195 RXM983195 SHI983195 SRE983195 TBA983195 TKW983195 TUS983195 UEO983195 UOK983195 UYG983195 VIC983195 VRY983195 WBU983195 WLQ983195 WVM983195" xr:uid="{00000000-0002-0000-0000-000001000000}">
      <formula1>"т.51, §3, т.51, §4"</formula1>
    </dataValidation>
    <dataValidation type="list" allowBlank="1" showInputMessage="1" showErrorMessage="1" sqref="E159 JA159 SW159 ACS159 AMO159 AWK159 BGG159 BQC159 BZY159 CJU159 CTQ159 DDM159 DNI159 DXE159 EHA159 EQW159 FAS159 FKO159 FUK159 GEG159 GOC159 GXY159 HHU159 HRQ159 IBM159 ILI159 IVE159 JFA159 JOW159 JYS159 KIO159 KSK159 LCG159 LMC159 LVY159 MFU159 MPQ159 MZM159 NJI159 NTE159 ODA159 OMW159 OWS159 PGO159 PQK159 QAG159 QKC159 QTY159 RDU159 RNQ159 RXM159 SHI159 SRE159 TBA159 TKW159 TUS159 UEO159 UOK159 UYG159 VIC159 VRY159 WBU159 WLQ159 WVM159 E65692 JA65692 SW65692 ACS65692 AMO65692 AWK65692 BGG65692 BQC65692 BZY65692 CJU65692 CTQ65692 DDM65692 DNI65692 DXE65692 EHA65692 EQW65692 FAS65692 FKO65692 FUK65692 GEG65692 GOC65692 GXY65692 HHU65692 HRQ65692 IBM65692 ILI65692 IVE65692 JFA65692 JOW65692 JYS65692 KIO65692 KSK65692 LCG65692 LMC65692 LVY65692 MFU65692 MPQ65692 MZM65692 NJI65692 NTE65692 ODA65692 OMW65692 OWS65692 PGO65692 PQK65692 QAG65692 QKC65692 QTY65692 RDU65692 RNQ65692 RXM65692 SHI65692 SRE65692 TBA65692 TKW65692 TUS65692 UEO65692 UOK65692 UYG65692 VIC65692 VRY65692 WBU65692 WLQ65692 WVM65692 E131228 JA131228 SW131228 ACS131228 AMO131228 AWK131228 BGG131228 BQC131228 BZY131228 CJU131228 CTQ131228 DDM131228 DNI131228 DXE131228 EHA131228 EQW131228 FAS131228 FKO131228 FUK131228 GEG131228 GOC131228 GXY131228 HHU131228 HRQ131228 IBM131228 ILI131228 IVE131228 JFA131228 JOW131228 JYS131228 KIO131228 KSK131228 LCG131228 LMC131228 LVY131228 MFU131228 MPQ131228 MZM131228 NJI131228 NTE131228 ODA131228 OMW131228 OWS131228 PGO131228 PQK131228 QAG131228 QKC131228 QTY131228 RDU131228 RNQ131228 RXM131228 SHI131228 SRE131228 TBA131228 TKW131228 TUS131228 UEO131228 UOK131228 UYG131228 VIC131228 VRY131228 WBU131228 WLQ131228 WVM131228 E196764 JA196764 SW196764 ACS196764 AMO196764 AWK196764 BGG196764 BQC196764 BZY196764 CJU196764 CTQ196764 DDM196764 DNI196764 DXE196764 EHA196764 EQW196764 FAS196764 FKO196764 FUK196764 GEG196764 GOC196764 GXY196764 HHU196764 HRQ196764 IBM196764 ILI196764 IVE196764 JFA196764 JOW196764 JYS196764 KIO196764 KSK196764 LCG196764 LMC196764 LVY196764 MFU196764 MPQ196764 MZM196764 NJI196764 NTE196764 ODA196764 OMW196764 OWS196764 PGO196764 PQK196764 QAG196764 QKC196764 QTY196764 RDU196764 RNQ196764 RXM196764 SHI196764 SRE196764 TBA196764 TKW196764 TUS196764 UEO196764 UOK196764 UYG196764 VIC196764 VRY196764 WBU196764 WLQ196764 WVM196764 E262300 JA262300 SW262300 ACS262300 AMO262300 AWK262300 BGG262300 BQC262300 BZY262300 CJU262300 CTQ262300 DDM262300 DNI262300 DXE262300 EHA262300 EQW262300 FAS262300 FKO262300 FUK262300 GEG262300 GOC262300 GXY262300 HHU262300 HRQ262300 IBM262300 ILI262300 IVE262300 JFA262300 JOW262300 JYS262300 KIO262300 KSK262300 LCG262300 LMC262300 LVY262300 MFU262300 MPQ262300 MZM262300 NJI262300 NTE262300 ODA262300 OMW262300 OWS262300 PGO262300 PQK262300 QAG262300 QKC262300 QTY262300 RDU262300 RNQ262300 RXM262300 SHI262300 SRE262300 TBA262300 TKW262300 TUS262300 UEO262300 UOK262300 UYG262300 VIC262300 VRY262300 WBU262300 WLQ262300 WVM262300 E327836 JA327836 SW327836 ACS327836 AMO327836 AWK327836 BGG327836 BQC327836 BZY327836 CJU327836 CTQ327836 DDM327836 DNI327836 DXE327836 EHA327836 EQW327836 FAS327836 FKO327836 FUK327836 GEG327836 GOC327836 GXY327836 HHU327836 HRQ327836 IBM327836 ILI327836 IVE327836 JFA327836 JOW327836 JYS327836 KIO327836 KSK327836 LCG327836 LMC327836 LVY327836 MFU327836 MPQ327836 MZM327836 NJI327836 NTE327836 ODA327836 OMW327836 OWS327836 PGO327836 PQK327836 QAG327836 QKC327836 QTY327836 RDU327836 RNQ327836 RXM327836 SHI327836 SRE327836 TBA327836 TKW327836 TUS327836 UEO327836 UOK327836 UYG327836 VIC327836 VRY327836 WBU327836 WLQ327836 WVM327836 E393372 JA393372 SW393372 ACS393372 AMO393372 AWK393372 BGG393372 BQC393372 BZY393372 CJU393372 CTQ393372 DDM393372 DNI393372 DXE393372 EHA393372 EQW393372 FAS393372 FKO393372 FUK393372 GEG393372 GOC393372 GXY393372 HHU393372 HRQ393372 IBM393372 ILI393372 IVE393372 JFA393372 JOW393372 JYS393372 KIO393372 KSK393372 LCG393372 LMC393372 LVY393372 MFU393372 MPQ393372 MZM393372 NJI393372 NTE393372 ODA393372 OMW393372 OWS393372 PGO393372 PQK393372 QAG393372 QKC393372 QTY393372 RDU393372 RNQ393372 RXM393372 SHI393372 SRE393372 TBA393372 TKW393372 TUS393372 UEO393372 UOK393372 UYG393372 VIC393372 VRY393372 WBU393372 WLQ393372 WVM393372 E458908 JA458908 SW458908 ACS458908 AMO458908 AWK458908 BGG458908 BQC458908 BZY458908 CJU458908 CTQ458908 DDM458908 DNI458908 DXE458908 EHA458908 EQW458908 FAS458908 FKO458908 FUK458908 GEG458908 GOC458908 GXY458908 HHU458908 HRQ458908 IBM458908 ILI458908 IVE458908 JFA458908 JOW458908 JYS458908 KIO458908 KSK458908 LCG458908 LMC458908 LVY458908 MFU458908 MPQ458908 MZM458908 NJI458908 NTE458908 ODA458908 OMW458908 OWS458908 PGO458908 PQK458908 QAG458908 QKC458908 QTY458908 RDU458908 RNQ458908 RXM458908 SHI458908 SRE458908 TBA458908 TKW458908 TUS458908 UEO458908 UOK458908 UYG458908 VIC458908 VRY458908 WBU458908 WLQ458908 WVM458908 E524444 JA524444 SW524444 ACS524444 AMO524444 AWK524444 BGG524444 BQC524444 BZY524444 CJU524444 CTQ524444 DDM524444 DNI524444 DXE524444 EHA524444 EQW524444 FAS524444 FKO524444 FUK524444 GEG524444 GOC524444 GXY524444 HHU524444 HRQ524444 IBM524444 ILI524444 IVE524444 JFA524444 JOW524444 JYS524444 KIO524444 KSK524444 LCG524444 LMC524444 LVY524444 MFU524444 MPQ524444 MZM524444 NJI524444 NTE524444 ODA524444 OMW524444 OWS524444 PGO524444 PQK524444 QAG524444 QKC524444 QTY524444 RDU524444 RNQ524444 RXM524444 SHI524444 SRE524444 TBA524444 TKW524444 TUS524444 UEO524444 UOK524444 UYG524444 VIC524444 VRY524444 WBU524444 WLQ524444 WVM524444 E589980 JA589980 SW589980 ACS589980 AMO589980 AWK589980 BGG589980 BQC589980 BZY589980 CJU589980 CTQ589980 DDM589980 DNI589980 DXE589980 EHA589980 EQW589980 FAS589980 FKO589980 FUK589980 GEG589980 GOC589980 GXY589980 HHU589980 HRQ589980 IBM589980 ILI589980 IVE589980 JFA589980 JOW589980 JYS589980 KIO589980 KSK589980 LCG589980 LMC589980 LVY589980 MFU589980 MPQ589980 MZM589980 NJI589980 NTE589980 ODA589980 OMW589980 OWS589980 PGO589980 PQK589980 QAG589980 QKC589980 QTY589980 RDU589980 RNQ589980 RXM589980 SHI589980 SRE589980 TBA589980 TKW589980 TUS589980 UEO589980 UOK589980 UYG589980 VIC589980 VRY589980 WBU589980 WLQ589980 WVM589980 E655516 JA655516 SW655516 ACS655516 AMO655516 AWK655516 BGG655516 BQC655516 BZY655516 CJU655516 CTQ655516 DDM655516 DNI655516 DXE655516 EHA655516 EQW655516 FAS655516 FKO655516 FUK655516 GEG655516 GOC655516 GXY655516 HHU655516 HRQ655516 IBM655516 ILI655516 IVE655516 JFA655516 JOW655516 JYS655516 KIO655516 KSK655516 LCG655516 LMC655516 LVY655516 MFU655516 MPQ655516 MZM655516 NJI655516 NTE655516 ODA655516 OMW655516 OWS655516 PGO655516 PQK655516 QAG655516 QKC655516 QTY655516 RDU655516 RNQ655516 RXM655516 SHI655516 SRE655516 TBA655516 TKW655516 TUS655516 UEO655516 UOK655516 UYG655516 VIC655516 VRY655516 WBU655516 WLQ655516 WVM655516 E721052 JA721052 SW721052 ACS721052 AMO721052 AWK721052 BGG721052 BQC721052 BZY721052 CJU721052 CTQ721052 DDM721052 DNI721052 DXE721052 EHA721052 EQW721052 FAS721052 FKO721052 FUK721052 GEG721052 GOC721052 GXY721052 HHU721052 HRQ721052 IBM721052 ILI721052 IVE721052 JFA721052 JOW721052 JYS721052 KIO721052 KSK721052 LCG721052 LMC721052 LVY721052 MFU721052 MPQ721052 MZM721052 NJI721052 NTE721052 ODA721052 OMW721052 OWS721052 PGO721052 PQK721052 QAG721052 QKC721052 QTY721052 RDU721052 RNQ721052 RXM721052 SHI721052 SRE721052 TBA721052 TKW721052 TUS721052 UEO721052 UOK721052 UYG721052 VIC721052 VRY721052 WBU721052 WLQ721052 WVM721052 E786588 JA786588 SW786588 ACS786588 AMO786588 AWK786588 BGG786588 BQC786588 BZY786588 CJU786588 CTQ786588 DDM786588 DNI786588 DXE786588 EHA786588 EQW786588 FAS786588 FKO786588 FUK786588 GEG786588 GOC786588 GXY786588 HHU786588 HRQ786588 IBM786588 ILI786588 IVE786588 JFA786588 JOW786588 JYS786588 KIO786588 KSK786588 LCG786588 LMC786588 LVY786588 MFU786588 MPQ786588 MZM786588 NJI786588 NTE786588 ODA786588 OMW786588 OWS786588 PGO786588 PQK786588 QAG786588 QKC786588 QTY786588 RDU786588 RNQ786588 RXM786588 SHI786588 SRE786588 TBA786588 TKW786588 TUS786588 UEO786588 UOK786588 UYG786588 VIC786588 VRY786588 WBU786588 WLQ786588 WVM786588 E852124 JA852124 SW852124 ACS852124 AMO852124 AWK852124 BGG852124 BQC852124 BZY852124 CJU852124 CTQ852124 DDM852124 DNI852124 DXE852124 EHA852124 EQW852124 FAS852124 FKO852124 FUK852124 GEG852124 GOC852124 GXY852124 HHU852124 HRQ852124 IBM852124 ILI852124 IVE852124 JFA852124 JOW852124 JYS852124 KIO852124 KSK852124 LCG852124 LMC852124 LVY852124 MFU852124 MPQ852124 MZM852124 NJI852124 NTE852124 ODA852124 OMW852124 OWS852124 PGO852124 PQK852124 QAG852124 QKC852124 QTY852124 RDU852124 RNQ852124 RXM852124 SHI852124 SRE852124 TBA852124 TKW852124 TUS852124 UEO852124 UOK852124 UYG852124 VIC852124 VRY852124 WBU852124 WLQ852124 WVM852124 E917660 JA917660 SW917660 ACS917660 AMO917660 AWK917660 BGG917660 BQC917660 BZY917660 CJU917660 CTQ917660 DDM917660 DNI917660 DXE917660 EHA917660 EQW917660 FAS917660 FKO917660 FUK917660 GEG917660 GOC917660 GXY917660 HHU917660 HRQ917660 IBM917660 ILI917660 IVE917660 JFA917660 JOW917660 JYS917660 KIO917660 KSK917660 LCG917660 LMC917660 LVY917660 MFU917660 MPQ917660 MZM917660 NJI917660 NTE917660 ODA917660 OMW917660 OWS917660 PGO917660 PQK917660 QAG917660 QKC917660 QTY917660 RDU917660 RNQ917660 RXM917660 SHI917660 SRE917660 TBA917660 TKW917660 TUS917660 UEO917660 UOK917660 UYG917660 VIC917660 VRY917660 WBU917660 WLQ917660 WVM917660 E983196 JA983196 SW983196 ACS983196 AMO983196 AWK983196 BGG983196 BQC983196 BZY983196 CJU983196 CTQ983196 DDM983196 DNI983196 DXE983196 EHA983196 EQW983196 FAS983196 FKO983196 FUK983196 GEG983196 GOC983196 GXY983196 HHU983196 HRQ983196 IBM983196 ILI983196 IVE983196 JFA983196 JOW983196 JYS983196 KIO983196 KSK983196 LCG983196 LMC983196 LVY983196 MFU983196 MPQ983196 MZM983196 NJI983196 NTE983196 ODA983196 OMW983196 OWS983196 PGO983196 PQK983196 QAG983196 QKC983196 QTY983196 RDU983196 RNQ983196 RXM983196 SHI983196 SRE983196 TBA983196 TKW983196 TUS983196 UEO983196 UOK983196 UYG983196 VIC983196 VRY983196 WBU983196 WLQ983196 WVM983196" xr:uid="{00000000-0002-0000-0000-000002000000}">
      <formula1>"т.52, §1, т.52, §2"</formula1>
    </dataValidation>
    <dataValidation type="list" allowBlank="1" showInputMessage="1" showErrorMessage="1" sqref="E181 JA181 SW181 ACS181 AMO181 AWK181 BGG181 BQC181 BZY181 CJU181 CTQ181 DDM181 DNI181 DXE181 EHA181 EQW181 FAS181 FKO181 FUK181 GEG181 GOC181 GXY181 HHU181 HRQ181 IBM181 ILI181 IVE181 JFA181 JOW181 JYS181 KIO181 KSK181 LCG181 LMC181 LVY181 MFU181 MPQ181 MZM181 NJI181 NTE181 ODA181 OMW181 OWS181 PGO181 PQK181 QAG181 QKC181 QTY181 RDU181 RNQ181 RXM181 SHI181 SRE181 TBA181 TKW181 TUS181 UEO181 UOK181 UYG181 VIC181 VRY181 WBU181 WLQ181 WVM181 E65714 JA65714 SW65714 ACS65714 AMO65714 AWK65714 BGG65714 BQC65714 BZY65714 CJU65714 CTQ65714 DDM65714 DNI65714 DXE65714 EHA65714 EQW65714 FAS65714 FKO65714 FUK65714 GEG65714 GOC65714 GXY65714 HHU65714 HRQ65714 IBM65714 ILI65714 IVE65714 JFA65714 JOW65714 JYS65714 KIO65714 KSK65714 LCG65714 LMC65714 LVY65714 MFU65714 MPQ65714 MZM65714 NJI65714 NTE65714 ODA65714 OMW65714 OWS65714 PGO65714 PQK65714 QAG65714 QKC65714 QTY65714 RDU65714 RNQ65714 RXM65714 SHI65714 SRE65714 TBA65714 TKW65714 TUS65714 UEO65714 UOK65714 UYG65714 VIC65714 VRY65714 WBU65714 WLQ65714 WVM65714 E131250 JA131250 SW131250 ACS131250 AMO131250 AWK131250 BGG131250 BQC131250 BZY131250 CJU131250 CTQ131250 DDM131250 DNI131250 DXE131250 EHA131250 EQW131250 FAS131250 FKO131250 FUK131250 GEG131250 GOC131250 GXY131250 HHU131250 HRQ131250 IBM131250 ILI131250 IVE131250 JFA131250 JOW131250 JYS131250 KIO131250 KSK131250 LCG131250 LMC131250 LVY131250 MFU131250 MPQ131250 MZM131250 NJI131250 NTE131250 ODA131250 OMW131250 OWS131250 PGO131250 PQK131250 QAG131250 QKC131250 QTY131250 RDU131250 RNQ131250 RXM131250 SHI131250 SRE131250 TBA131250 TKW131250 TUS131250 UEO131250 UOK131250 UYG131250 VIC131250 VRY131250 WBU131250 WLQ131250 WVM131250 E196786 JA196786 SW196786 ACS196786 AMO196786 AWK196786 BGG196786 BQC196786 BZY196786 CJU196786 CTQ196786 DDM196786 DNI196786 DXE196786 EHA196786 EQW196786 FAS196786 FKO196786 FUK196786 GEG196786 GOC196786 GXY196786 HHU196786 HRQ196786 IBM196786 ILI196786 IVE196786 JFA196786 JOW196786 JYS196786 KIO196786 KSK196786 LCG196786 LMC196786 LVY196786 MFU196786 MPQ196786 MZM196786 NJI196786 NTE196786 ODA196786 OMW196786 OWS196786 PGO196786 PQK196786 QAG196786 QKC196786 QTY196786 RDU196786 RNQ196786 RXM196786 SHI196786 SRE196786 TBA196786 TKW196786 TUS196786 UEO196786 UOK196786 UYG196786 VIC196786 VRY196786 WBU196786 WLQ196786 WVM196786 E262322 JA262322 SW262322 ACS262322 AMO262322 AWK262322 BGG262322 BQC262322 BZY262322 CJU262322 CTQ262322 DDM262322 DNI262322 DXE262322 EHA262322 EQW262322 FAS262322 FKO262322 FUK262322 GEG262322 GOC262322 GXY262322 HHU262322 HRQ262322 IBM262322 ILI262322 IVE262322 JFA262322 JOW262322 JYS262322 KIO262322 KSK262322 LCG262322 LMC262322 LVY262322 MFU262322 MPQ262322 MZM262322 NJI262322 NTE262322 ODA262322 OMW262322 OWS262322 PGO262322 PQK262322 QAG262322 QKC262322 QTY262322 RDU262322 RNQ262322 RXM262322 SHI262322 SRE262322 TBA262322 TKW262322 TUS262322 UEO262322 UOK262322 UYG262322 VIC262322 VRY262322 WBU262322 WLQ262322 WVM262322 E327858 JA327858 SW327858 ACS327858 AMO327858 AWK327858 BGG327858 BQC327858 BZY327858 CJU327858 CTQ327858 DDM327858 DNI327858 DXE327858 EHA327858 EQW327858 FAS327858 FKO327858 FUK327858 GEG327858 GOC327858 GXY327858 HHU327858 HRQ327858 IBM327858 ILI327858 IVE327858 JFA327858 JOW327858 JYS327858 KIO327858 KSK327858 LCG327858 LMC327858 LVY327858 MFU327858 MPQ327858 MZM327858 NJI327858 NTE327858 ODA327858 OMW327858 OWS327858 PGO327858 PQK327858 QAG327858 QKC327858 QTY327858 RDU327858 RNQ327858 RXM327858 SHI327858 SRE327858 TBA327858 TKW327858 TUS327858 UEO327858 UOK327858 UYG327858 VIC327858 VRY327858 WBU327858 WLQ327858 WVM327858 E393394 JA393394 SW393394 ACS393394 AMO393394 AWK393394 BGG393394 BQC393394 BZY393394 CJU393394 CTQ393394 DDM393394 DNI393394 DXE393394 EHA393394 EQW393394 FAS393394 FKO393394 FUK393394 GEG393394 GOC393394 GXY393394 HHU393394 HRQ393394 IBM393394 ILI393394 IVE393394 JFA393394 JOW393394 JYS393394 KIO393394 KSK393394 LCG393394 LMC393394 LVY393394 MFU393394 MPQ393394 MZM393394 NJI393394 NTE393394 ODA393394 OMW393394 OWS393394 PGO393394 PQK393394 QAG393394 QKC393394 QTY393394 RDU393394 RNQ393394 RXM393394 SHI393394 SRE393394 TBA393394 TKW393394 TUS393394 UEO393394 UOK393394 UYG393394 VIC393394 VRY393394 WBU393394 WLQ393394 WVM393394 E458930 JA458930 SW458930 ACS458930 AMO458930 AWK458930 BGG458930 BQC458930 BZY458930 CJU458930 CTQ458930 DDM458930 DNI458930 DXE458930 EHA458930 EQW458930 FAS458930 FKO458930 FUK458930 GEG458930 GOC458930 GXY458930 HHU458930 HRQ458930 IBM458930 ILI458930 IVE458930 JFA458930 JOW458930 JYS458930 KIO458930 KSK458930 LCG458930 LMC458930 LVY458930 MFU458930 MPQ458930 MZM458930 NJI458930 NTE458930 ODA458930 OMW458930 OWS458930 PGO458930 PQK458930 QAG458930 QKC458930 QTY458930 RDU458930 RNQ458930 RXM458930 SHI458930 SRE458930 TBA458930 TKW458930 TUS458930 UEO458930 UOK458930 UYG458930 VIC458930 VRY458930 WBU458930 WLQ458930 WVM458930 E524466 JA524466 SW524466 ACS524466 AMO524466 AWK524466 BGG524466 BQC524466 BZY524466 CJU524466 CTQ524466 DDM524466 DNI524466 DXE524466 EHA524466 EQW524466 FAS524466 FKO524466 FUK524466 GEG524466 GOC524466 GXY524466 HHU524466 HRQ524466 IBM524466 ILI524466 IVE524466 JFA524466 JOW524466 JYS524466 KIO524466 KSK524466 LCG524466 LMC524466 LVY524466 MFU524466 MPQ524466 MZM524466 NJI524466 NTE524466 ODA524466 OMW524466 OWS524466 PGO524466 PQK524466 QAG524466 QKC524466 QTY524466 RDU524466 RNQ524466 RXM524466 SHI524466 SRE524466 TBA524466 TKW524466 TUS524466 UEO524466 UOK524466 UYG524466 VIC524466 VRY524466 WBU524466 WLQ524466 WVM524466 E590002 JA590002 SW590002 ACS590002 AMO590002 AWK590002 BGG590002 BQC590002 BZY590002 CJU590002 CTQ590002 DDM590002 DNI590002 DXE590002 EHA590002 EQW590002 FAS590002 FKO590002 FUK590002 GEG590002 GOC590002 GXY590002 HHU590002 HRQ590002 IBM590002 ILI590002 IVE590002 JFA590002 JOW590002 JYS590002 KIO590002 KSK590002 LCG590002 LMC590002 LVY590002 MFU590002 MPQ590002 MZM590002 NJI590002 NTE590002 ODA590002 OMW590002 OWS590002 PGO590002 PQK590002 QAG590002 QKC590002 QTY590002 RDU590002 RNQ590002 RXM590002 SHI590002 SRE590002 TBA590002 TKW590002 TUS590002 UEO590002 UOK590002 UYG590002 VIC590002 VRY590002 WBU590002 WLQ590002 WVM590002 E655538 JA655538 SW655538 ACS655538 AMO655538 AWK655538 BGG655538 BQC655538 BZY655538 CJU655538 CTQ655538 DDM655538 DNI655538 DXE655538 EHA655538 EQW655538 FAS655538 FKO655538 FUK655538 GEG655538 GOC655538 GXY655538 HHU655538 HRQ655538 IBM655538 ILI655538 IVE655538 JFA655538 JOW655538 JYS655538 KIO655538 KSK655538 LCG655538 LMC655538 LVY655538 MFU655538 MPQ655538 MZM655538 NJI655538 NTE655538 ODA655538 OMW655538 OWS655538 PGO655538 PQK655538 QAG655538 QKC655538 QTY655538 RDU655538 RNQ655538 RXM655538 SHI655538 SRE655538 TBA655538 TKW655538 TUS655538 UEO655538 UOK655538 UYG655538 VIC655538 VRY655538 WBU655538 WLQ655538 WVM655538 E721074 JA721074 SW721074 ACS721074 AMO721074 AWK721074 BGG721074 BQC721074 BZY721074 CJU721074 CTQ721074 DDM721074 DNI721074 DXE721074 EHA721074 EQW721074 FAS721074 FKO721074 FUK721074 GEG721074 GOC721074 GXY721074 HHU721074 HRQ721074 IBM721074 ILI721074 IVE721074 JFA721074 JOW721074 JYS721074 KIO721074 KSK721074 LCG721074 LMC721074 LVY721074 MFU721074 MPQ721074 MZM721074 NJI721074 NTE721074 ODA721074 OMW721074 OWS721074 PGO721074 PQK721074 QAG721074 QKC721074 QTY721074 RDU721074 RNQ721074 RXM721074 SHI721074 SRE721074 TBA721074 TKW721074 TUS721074 UEO721074 UOK721074 UYG721074 VIC721074 VRY721074 WBU721074 WLQ721074 WVM721074 E786610 JA786610 SW786610 ACS786610 AMO786610 AWK786610 BGG786610 BQC786610 BZY786610 CJU786610 CTQ786610 DDM786610 DNI786610 DXE786610 EHA786610 EQW786610 FAS786610 FKO786610 FUK786610 GEG786610 GOC786610 GXY786610 HHU786610 HRQ786610 IBM786610 ILI786610 IVE786610 JFA786610 JOW786610 JYS786610 KIO786610 KSK786610 LCG786610 LMC786610 LVY786610 MFU786610 MPQ786610 MZM786610 NJI786610 NTE786610 ODA786610 OMW786610 OWS786610 PGO786610 PQK786610 QAG786610 QKC786610 QTY786610 RDU786610 RNQ786610 RXM786610 SHI786610 SRE786610 TBA786610 TKW786610 TUS786610 UEO786610 UOK786610 UYG786610 VIC786610 VRY786610 WBU786610 WLQ786610 WVM786610 E852146 JA852146 SW852146 ACS852146 AMO852146 AWK852146 BGG852146 BQC852146 BZY852146 CJU852146 CTQ852146 DDM852146 DNI852146 DXE852146 EHA852146 EQW852146 FAS852146 FKO852146 FUK852146 GEG852146 GOC852146 GXY852146 HHU852146 HRQ852146 IBM852146 ILI852146 IVE852146 JFA852146 JOW852146 JYS852146 KIO852146 KSK852146 LCG852146 LMC852146 LVY852146 MFU852146 MPQ852146 MZM852146 NJI852146 NTE852146 ODA852146 OMW852146 OWS852146 PGO852146 PQK852146 QAG852146 QKC852146 QTY852146 RDU852146 RNQ852146 RXM852146 SHI852146 SRE852146 TBA852146 TKW852146 TUS852146 UEO852146 UOK852146 UYG852146 VIC852146 VRY852146 WBU852146 WLQ852146 WVM852146 E917682 JA917682 SW917682 ACS917682 AMO917682 AWK917682 BGG917682 BQC917682 BZY917682 CJU917682 CTQ917682 DDM917682 DNI917682 DXE917682 EHA917682 EQW917682 FAS917682 FKO917682 FUK917682 GEG917682 GOC917682 GXY917682 HHU917682 HRQ917682 IBM917682 ILI917682 IVE917682 JFA917682 JOW917682 JYS917682 KIO917682 KSK917682 LCG917682 LMC917682 LVY917682 MFU917682 MPQ917682 MZM917682 NJI917682 NTE917682 ODA917682 OMW917682 OWS917682 PGO917682 PQK917682 QAG917682 QKC917682 QTY917682 RDU917682 RNQ917682 RXM917682 SHI917682 SRE917682 TBA917682 TKW917682 TUS917682 UEO917682 UOK917682 UYG917682 VIC917682 VRY917682 WBU917682 WLQ917682 WVM917682 E983218 JA983218 SW983218 ACS983218 AMO983218 AWK983218 BGG983218 BQC983218 BZY983218 CJU983218 CTQ983218 DDM983218 DNI983218 DXE983218 EHA983218 EQW983218 FAS983218 FKO983218 FUK983218 GEG983218 GOC983218 GXY983218 HHU983218 HRQ983218 IBM983218 ILI983218 IVE983218 JFA983218 JOW983218 JYS983218 KIO983218 KSK983218 LCG983218 LMC983218 LVY983218 MFU983218 MPQ983218 MZM983218 NJI983218 NTE983218 ODA983218 OMW983218 OWS983218 PGO983218 PQK983218 QAG983218 QKC983218 QTY983218 RDU983218 RNQ983218 RXM983218 SHI983218 SRE983218 TBA983218 TKW983218 TUS983218 UEO983218 UOK983218 UYG983218 VIC983218 VRY983218 WBU983218 WLQ983218 WVM983218" xr:uid="{00000000-0002-0000-0000-000003000000}">
      <formula1>"т.58, §1, т.58, §2, т.58, §3"</formula1>
    </dataValidation>
    <dataValidation type="list" allowBlank="1" showInputMessage="1" showErrorMessage="1" sqref="C191 IY191 SU191 ACQ191 AMM191 AWI191 BGE191 BQA191 BZW191 CJS191 CTO191 DDK191 DNG191 DXC191 EGY191 EQU191 FAQ191 FKM191 FUI191 GEE191 GOA191 GXW191 HHS191 HRO191 IBK191 ILG191 IVC191 JEY191 JOU191 JYQ191 KIM191 KSI191 LCE191 LMA191 LVW191 MFS191 MPO191 MZK191 NJG191 NTC191 OCY191 OMU191 OWQ191 PGM191 PQI191 QAE191 QKA191 QTW191 RDS191 RNO191 RXK191 SHG191 SRC191 TAY191 TKU191 TUQ191 UEM191 UOI191 UYE191 VIA191 VRW191 WBS191 WLO191 WVK191 C65724 IY65724 SU65724 ACQ65724 AMM65724 AWI65724 BGE65724 BQA65724 BZW65724 CJS65724 CTO65724 DDK65724 DNG65724 DXC65724 EGY65724 EQU65724 FAQ65724 FKM65724 FUI65724 GEE65724 GOA65724 GXW65724 HHS65724 HRO65724 IBK65724 ILG65724 IVC65724 JEY65724 JOU65724 JYQ65724 KIM65724 KSI65724 LCE65724 LMA65724 LVW65724 MFS65724 MPO65724 MZK65724 NJG65724 NTC65724 OCY65724 OMU65724 OWQ65724 PGM65724 PQI65724 QAE65724 QKA65724 QTW65724 RDS65724 RNO65724 RXK65724 SHG65724 SRC65724 TAY65724 TKU65724 TUQ65724 UEM65724 UOI65724 UYE65724 VIA65724 VRW65724 WBS65724 WLO65724 WVK65724 C131260 IY131260 SU131260 ACQ131260 AMM131260 AWI131260 BGE131260 BQA131260 BZW131260 CJS131260 CTO131260 DDK131260 DNG131260 DXC131260 EGY131260 EQU131260 FAQ131260 FKM131260 FUI131260 GEE131260 GOA131260 GXW131260 HHS131260 HRO131260 IBK131260 ILG131260 IVC131260 JEY131260 JOU131260 JYQ131260 KIM131260 KSI131260 LCE131260 LMA131260 LVW131260 MFS131260 MPO131260 MZK131260 NJG131260 NTC131260 OCY131260 OMU131260 OWQ131260 PGM131260 PQI131260 QAE131260 QKA131260 QTW131260 RDS131260 RNO131260 RXK131260 SHG131260 SRC131260 TAY131260 TKU131260 TUQ131260 UEM131260 UOI131260 UYE131260 VIA131260 VRW131260 WBS131260 WLO131260 WVK131260 C196796 IY196796 SU196796 ACQ196796 AMM196796 AWI196796 BGE196796 BQA196796 BZW196796 CJS196796 CTO196796 DDK196796 DNG196796 DXC196796 EGY196796 EQU196796 FAQ196796 FKM196796 FUI196796 GEE196796 GOA196796 GXW196796 HHS196796 HRO196796 IBK196796 ILG196796 IVC196796 JEY196796 JOU196796 JYQ196796 KIM196796 KSI196796 LCE196796 LMA196796 LVW196796 MFS196796 MPO196796 MZK196796 NJG196796 NTC196796 OCY196796 OMU196796 OWQ196796 PGM196796 PQI196796 QAE196796 QKA196796 QTW196796 RDS196796 RNO196796 RXK196796 SHG196796 SRC196796 TAY196796 TKU196796 TUQ196796 UEM196796 UOI196796 UYE196796 VIA196796 VRW196796 WBS196796 WLO196796 WVK196796 C262332 IY262332 SU262332 ACQ262332 AMM262332 AWI262332 BGE262332 BQA262332 BZW262332 CJS262332 CTO262332 DDK262332 DNG262332 DXC262332 EGY262332 EQU262332 FAQ262332 FKM262332 FUI262332 GEE262332 GOA262332 GXW262332 HHS262332 HRO262332 IBK262332 ILG262332 IVC262332 JEY262332 JOU262332 JYQ262332 KIM262332 KSI262332 LCE262332 LMA262332 LVW262332 MFS262332 MPO262332 MZK262332 NJG262332 NTC262332 OCY262332 OMU262332 OWQ262332 PGM262332 PQI262332 QAE262332 QKA262332 QTW262332 RDS262332 RNO262332 RXK262332 SHG262332 SRC262332 TAY262332 TKU262332 TUQ262332 UEM262332 UOI262332 UYE262332 VIA262332 VRW262332 WBS262332 WLO262332 WVK262332 C327868 IY327868 SU327868 ACQ327868 AMM327868 AWI327868 BGE327868 BQA327868 BZW327868 CJS327868 CTO327868 DDK327868 DNG327868 DXC327868 EGY327868 EQU327868 FAQ327868 FKM327868 FUI327868 GEE327868 GOA327868 GXW327868 HHS327868 HRO327868 IBK327868 ILG327868 IVC327868 JEY327868 JOU327868 JYQ327868 KIM327868 KSI327868 LCE327868 LMA327868 LVW327868 MFS327868 MPO327868 MZK327868 NJG327868 NTC327868 OCY327868 OMU327868 OWQ327868 PGM327868 PQI327868 QAE327868 QKA327868 QTW327868 RDS327868 RNO327868 RXK327868 SHG327868 SRC327868 TAY327868 TKU327868 TUQ327868 UEM327868 UOI327868 UYE327868 VIA327868 VRW327868 WBS327868 WLO327868 WVK327868 C393404 IY393404 SU393404 ACQ393404 AMM393404 AWI393404 BGE393404 BQA393404 BZW393404 CJS393404 CTO393404 DDK393404 DNG393404 DXC393404 EGY393404 EQU393404 FAQ393404 FKM393404 FUI393404 GEE393404 GOA393404 GXW393404 HHS393404 HRO393404 IBK393404 ILG393404 IVC393404 JEY393404 JOU393404 JYQ393404 KIM393404 KSI393404 LCE393404 LMA393404 LVW393404 MFS393404 MPO393404 MZK393404 NJG393404 NTC393404 OCY393404 OMU393404 OWQ393404 PGM393404 PQI393404 QAE393404 QKA393404 QTW393404 RDS393404 RNO393404 RXK393404 SHG393404 SRC393404 TAY393404 TKU393404 TUQ393404 UEM393404 UOI393404 UYE393404 VIA393404 VRW393404 WBS393404 WLO393404 WVK393404 C458940 IY458940 SU458940 ACQ458940 AMM458940 AWI458940 BGE458940 BQA458940 BZW458940 CJS458940 CTO458940 DDK458940 DNG458940 DXC458940 EGY458940 EQU458940 FAQ458940 FKM458940 FUI458940 GEE458940 GOA458940 GXW458940 HHS458940 HRO458940 IBK458940 ILG458940 IVC458940 JEY458940 JOU458940 JYQ458940 KIM458940 KSI458940 LCE458940 LMA458940 LVW458940 MFS458940 MPO458940 MZK458940 NJG458940 NTC458940 OCY458940 OMU458940 OWQ458940 PGM458940 PQI458940 QAE458940 QKA458940 QTW458940 RDS458940 RNO458940 RXK458940 SHG458940 SRC458940 TAY458940 TKU458940 TUQ458940 UEM458940 UOI458940 UYE458940 VIA458940 VRW458940 WBS458940 WLO458940 WVK458940 C524476 IY524476 SU524476 ACQ524476 AMM524476 AWI524476 BGE524476 BQA524476 BZW524476 CJS524476 CTO524476 DDK524476 DNG524476 DXC524476 EGY524476 EQU524476 FAQ524476 FKM524476 FUI524476 GEE524476 GOA524476 GXW524476 HHS524476 HRO524476 IBK524476 ILG524476 IVC524476 JEY524476 JOU524476 JYQ524476 KIM524476 KSI524476 LCE524476 LMA524476 LVW524476 MFS524476 MPO524476 MZK524476 NJG524476 NTC524476 OCY524476 OMU524476 OWQ524476 PGM524476 PQI524476 QAE524476 QKA524476 QTW524476 RDS524476 RNO524476 RXK524476 SHG524476 SRC524476 TAY524476 TKU524476 TUQ524476 UEM524476 UOI524476 UYE524476 VIA524476 VRW524476 WBS524476 WLO524476 WVK524476 C590012 IY590012 SU590012 ACQ590012 AMM590012 AWI590012 BGE590012 BQA590012 BZW590012 CJS590012 CTO590012 DDK590012 DNG590012 DXC590012 EGY590012 EQU590012 FAQ590012 FKM590012 FUI590012 GEE590012 GOA590012 GXW590012 HHS590012 HRO590012 IBK590012 ILG590012 IVC590012 JEY590012 JOU590012 JYQ590012 KIM590012 KSI590012 LCE590012 LMA590012 LVW590012 MFS590012 MPO590012 MZK590012 NJG590012 NTC590012 OCY590012 OMU590012 OWQ590012 PGM590012 PQI590012 QAE590012 QKA590012 QTW590012 RDS590012 RNO590012 RXK590012 SHG590012 SRC590012 TAY590012 TKU590012 TUQ590012 UEM590012 UOI590012 UYE590012 VIA590012 VRW590012 WBS590012 WLO590012 WVK590012 C655548 IY655548 SU655548 ACQ655548 AMM655548 AWI655548 BGE655548 BQA655548 BZW655548 CJS655548 CTO655548 DDK655548 DNG655548 DXC655548 EGY655548 EQU655548 FAQ655548 FKM655548 FUI655548 GEE655548 GOA655548 GXW655548 HHS655548 HRO655548 IBK655548 ILG655548 IVC655548 JEY655548 JOU655548 JYQ655548 KIM655548 KSI655548 LCE655548 LMA655548 LVW655548 MFS655548 MPO655548 MZK655548 NJG655548 NTC655548 OCY655548 OMU655548 OWQ655548 PGM655548 PQI655548 QAE655548 QKA655548 QTW655548 RDS655548 RNO655548 RXK655548 SHG655548 SRC655548 TAY655548 TKU655548 TUQ655548 UEM655548 UOI655548 UYE655548 VIA655548 VRW655548 WBS655548 WLO655548 WVK655548 C721084 IY721084 SU721084 ACQ721084 AMM721084 AWI721084 BGE721084 BQA721084 BZW721084 CJS721084 CTO721084 DDK721084 DNG721084 DXC721084 EGY721084 EQU721084 FAQ721084 FKM721084 FUI721084 GEE721084 GOA721084 GXW721084 HHS721084 HRO721084 IBK721084 ILG721084 IVC721084 JEY721084 JOU721084 JYQ721084 KIM721084 KSI721084 LCE721084 LMA721084 LVW721084 MFS721084 MPO721084 MZK721084 NJG721084 NTC721084 OCY721084 OMU721084 OWQ721084 PGM721084 PQI721084 QAE721084 QKA721084 QTW721084 RDS721084 RNO721084 RXK721084 SHG721084 SRC721084 TAY721084 TKU721084 TUQ721084 UEM721084 UOI721084 UYE721084 VIA721084 VRW721084 WBS721084 WLO721084 WVK721084 C786620 IY786620 SU786620 ACQ786620 AMM786620 AWI786620 BGE786620 BQA786620 BZW786620 CJS786620 CTO786620 DDK786620 DNG786620 DXC786620 EGY786620 EQU786620 FAQ786620 FKM786620 FUI786620 GEE786620 GOA786620 GXW786620 HHS786620 HRO786620 IBK786620 ILG786620 IVC786620 JEY786620 JOU786620 JYQ786620 KIM786620 KSI786620 LCE786620 LMA786620 LVW786620 MFS786620 MPO786620 MZK786620 NJG786620 NTC786620 OCY786620 OMU786620 OWQ786620 PGM786620 PQI786620 QAE786620 QKA786620 QTW786620 RDS786620 RNO786620 RXK786620 SHG786620 SRC786620 TAY786620 TKU786620 TUQ786620 UEM786620 UOI786620 UYE786620 VIA786620 VRW786620 WBS786620 WLO786620 WVK786620 C852156 IY852156 SU852156 ACQ852156 AMM852156 AWI852156 BGE852156 BQA852156 BZW852156 CJS852156 CTO852156 DDK852156 DNG852156 DXC852156 EGY852156 EQU852156 FAQ852156 FKM852156 FUI852156 GEE852156 GOA852156 GXW852156 HHS852156 HRO852156 IBK852156 ILG852156 IVC852156 JEY852156 JOU852156 JYQ852156 KIM852156 KSI852156 LCE852156 LMA852156 LVW852156 MFS852156 MPO852156 MZK852156 NJG852156 NTC852156 OCY852156 OMU852156 OWQ852156 PGM852156 PQI852156 QAE852156 QKA852156 QTW852156 RDS852156 RNO852156 RXK852156 SHG852156 SRC852156 TAY852156 TKU852156 TUQ852156 UEM852156 UOI852156 UYE852156 VIA852156 VRW852156 WBS852156 WLO852156 WVK852156 C917692 IY917692 SU917692 ACQ917692 AMM917692 AWI917692 BGE917692 BQA917692 BZW917692 CJS917692 CTO917692 DDK917692 DNG917692 DXC917692 EGY917692 EQU917692 FAQ917692 FKM917692 FUI917692 GEE917692 GOA917692 GXW917692 HHS917692 HRO917692 IBK917692 ILG917692 IVC917692 JEY917692 JOU917692 JYQ917692 KIM917692 KSI917692 LCE917692 LMA917692 LVW917692 MFS917692 MPO917692 MZK917692 NJG917692 NTC917692 OCY917692 OMU917692 OWQ917692 PGM917692 PQI917692 QAE917692 QKA917692 QTW917692 RDS917692 RNO917692 RXK917692 SHG917692 SRC917692 TAY917692 TKU917692 TUQ917692 UEM917692 UOI917692 UYE917692 VIA917692 VRW917692 WBS917692 WLO917692 WVK917692 C983228 IY983228 SU983228 ACQ983228 AMM983228 AWI983228 BGE983228 BQA983228 BZW983228 CJS983228 CTO983228 DDK983228 DNG983228 DXC983228 EGY983228 EQU983228 FAQ983228 FKM983228 FUI983228 GEE983228 GOA983228 GXW983228 HHS983228 HRO983228 IBK983228 ILG983228 IVC983228 JEY983228 JOU983228 JYQ983228 KIM983228 KSI983228 LCE983228 LMA983228 LVW983228 MFS983228 MPO983228 MZK983228 NJG983228 NTC983228 OCY983228 OMU983228 OWQ983228 PGM983228 PQI983228 QAE983228 QKA983228 QTW983228 RDS983228 RNO983228 RXK983228 SHG983228 SRC983228 TAY983228 TKU983228 TUQ983228 UEM983228 UOI983228 UYE983228 VIA983228 VRW983228 WBS983228 WLO983228 WVK983228" xr:uid="{00000000-0002-0000-0000-000004000000}">
      <formula1>"Составление технического отчета по изученной территории, Составление технического отчета по недостаточно изученной территории, Составление технического отчета по неизученной территории, Составление заключения о гидрометеорологических условиях района"</formula1>
    </dataValidation>
    <dataValidation type="list" allowBlank="1" showInputMessage="1" showErrorMessage="1" sqref="E192 JA192 SW192 ACS192 AMO192 AWK192 BGG192 BQC192 BZY192 CJU192 CTQ192 DDM192 DNI192 DXE192 EHA192 EQW192 FAS192 FKO192 FUK192 GEG192 GOC192 GXY192 HHU192 HRQ192 IBM192 ILI192 IVE192 JFA192 JOW192 JYS192 KIO192 KSK192 LCG192 LMC192 LVY192 MFU192 MPQ192 MZM192 NJI192 NTE192 ODA192 OMW192 OWS192 PGO192 PQK192 QAG192 QKC192 QTY192 RDU192 RNQ192 RXM192 SHI192 SRE192 TBA192 TKW192 TUS192 UEO192 UOK192 UYG192 VIC192 VRY192 WBU192 WLQ192 WVM192 E65725 JA65725 SW65725 ACS65725 AMO65725 AWK65725 BGG65725 BQC65725 BZY65725 CJU65725 CTQ65725 DDM65725 DNI65725 DXE65725 EHA65725 EQW65725 FAS65725 FKO65725 FUK65725 GEG65725 GOC65725 GXY65725 HHU65725 HRQ65725 IBM65725 ILI65725 IVE65725 JFA65725 JOW65725 JYS65725 KIO65725 KSK65725 LCG65725 LMC65725 LVY65725 MFU65725 MPQ65725 MZM65725 NJI65725 NTE65725 ODA65725 OMW65725 OWS65725 PGO65725 PQK65725 QAG65725 QKC65725 QTY65725 RDU65725 RNQ65725 RXM65725 SHI65725 SRE65725 TBA65725 TKW65725 TUS65725 UEO65725 UOK65725 UYG65725 VIC65725 VRY65725 WBU65725 WLQ65725 WVM65725 E131261 JA131261 SW131261 ACS131261 AMO131261 AWK131261 BGG131261 BQC131261 BZY131261 CJU131261 CTQ131261 DDM131261 DNI131261 DXE131261 EHA131261 EQW131261 FAS131261 FKO131261 FUK131261 GEG131261 GOC131261 GXY131261 HHU131261 HRQ131261 IBM131261 ILI131261 IVE131261 JFA131261 JOW131261 JYS131261 KIO131261 KSK131261 LCG131261 LMC131261 LVY131261 MFU131261 MPQ131261 MZM131261 NJI131261 NTE131261 ODA131261 OMW131261 OWS131261 PGO131261 PQK131261 QAG131261 QKC131261 QTY131261 RDU131261 RNQ131261 RXM131261 SHI131261 SRE131261 TBA131261 TKW131261 TUS131261 UEO131261 UOK131261 UYG131261 VIC131261 VRY131261 WBU131261 WLQ131261 WVM131261 E196797 JA196797 SW196797 ACS196797 AMO196797 AWK196797 BGG196797 BQC196797 BZY196797 CJU196797 CTQ196797 DDM196797 DNI196797 DXE196797 EHA196797 EQW196797 FAS196797 FKO196797 FUK196797 GEG196797 GOC196797 GXY196797 HHU196797 HRQ196797 IBM196797 ILI196797 IVE196797 JFA196797 JOW196797 JYS196797 KIO196797 KSK196797 LCG196797 LMC196797 LVY196797 MFU196797 MPQ196797 MZM196797 NJI196797 NTE196797 ODA196797 OMW196797 OWS196797 PGO196797 PQK196797 QAG196797 QKC196797 QTY196797 RDU196797 RNQ196797 RXM196797 SHI196797 SRE196797 TBA196797 TKW196797 TUS196797 UEO196797 UOK196797 UYG196797 VIC196797 VRY196797 WBU196797 WLQ196797 WVM196797 E262333 JA262333 SW262333 ACS262333 AMO262333 AWK262333 BGG262333 BQC262333 BZY262333 CJU262333 CTQ262333 DDM262333 DNI262333 DXE262333 EHA262333 EQW262333 FAS262333 FKO262333 FUK262333 GEG262333 GOC262333 GXY262333 HHU262333 HRQ262333 IBM262333 ILI262333 IVE262333 JFA262333 JOW262333 JYS262333 KIO262333 KSK262333 LCG262333 LMC262333 LVY262333 MFU262333 MPQ262333 MZM262333 NJI262333 NTE262333 ODA262333 OMW262333 OWS262333 PGO262333 PQK262333 QAG262333 QKC262333 QTY262333 RDU262333 RNQ262333 RXM262333 SHI262333 SRE262333 TBA262333 TKW262333 TUS262333 UEO262333 UOK262333 UYG262333 VIC262333 VRY262333 WBU262333 WLQ262333 WVM262333 E327869 JA327869 SW327869 ACS327869 AMO327869 AWK327869 BGG327869 BQC327869 BZY327869 CJU327869 CTQ327869 DDM327869 DNI327869 DXE327869 EHA327869 EQW327869 FAS327869 FKO327869 FUK327869 GEG327869 GOC327869 GXY327869 HHU327869 HRQ327869 IBM327869 ILI327869 IVE327869 JFA327869 JOW327869 JYS327869 KIO327869 KSK327869 LCG327869 LMC327869 LVY327869 MFU327869 MPQ327869 MZM327869 NJI327869 NTE327869 ODA327869 OMW327869 OWS327869 PGO327869 PQK327869 QAG327869 QKC327869 QTY327869 RDU327869 RNQ327869 RXM327869 SHI327869 SRE327869 TBA327869 TKW327869 TUS327869 UEO327869 UOK327869 UYG327869 VIC327869 VRY327869 WBU327869 WLQ327869 WVM327869 E393405 JA393405 SW393405 ACS393405 AMO393405 AWK393405 BGG393405 BQC393405 BZY393405 CJU393405 CTQ393405 DDM393405 DNI393405 DXE393405 EHA393405 EQW393405 FAS393405 FKO393405 FUK393405 GEG393405 GOC393405 GXY393405 HHU393405 HRQ393405 IBM393405 ILI393405 IVE393405 JFA393405 JOW393405 JYS393405 KIO393405 KSK393405 LCG393405 LMC393405 LVY393405 MFU393405 MPQ393405 MZM393405 NJI393405 NTE393405 ODA393405 OMW393405 OWS393405 PGO393405 PQK393405 QAG393405 QKC393405 QTY393405 RDU393405 RNQ393405 RXM393405 SHI393405 SRE393405 TBA393405 TKW393405 TUS393405 UEO393405 UOK393405 UYG393405 VIC393405 VRY393405 WBU393405 WLQ393405 WVM393405 E458941 JA458941 SW458941 ACS458941 AMO458941 AWK458941 BGG458941 BQC458941 BZY458941 CJU458941 CTQ458941 DDM458941 DNI458941 DXE458941 EHA458941 EQW458941 FAS458941 FKO458941 FUK458941 GEG458941 GOC458941 GXY458941 HHU458941 HRQ458941 IBM458941 ILI458941 IVE458941 JFA458941 JOW458941 JYS458941 KIO458941 KSK458941 LCG458941 LMC458941 LVY458941 MFU458941 MPQ458941 MZM458941 NJI458941 NTE458941 ODA458941 OMW458941 OWS458941 PGO458941 PQK458941 QAG458941 QKC458941 QTY458941 RDU458941 RNQ458941 RXM458941 SHI458941 SRE458941 TBA458941 TKW458941 TUS458941 UEO458941 UOK458941 UYG458941 VIC458941 VRY458941 WBU458941 WLQ458941 WVM458941 E524477 JA524477 SW524477 ACS524477 AMO524477 AWK524477 BGG524477 BQC524477 BZY524477 CJU524477 CTQ524477 DDM524477 DNI524477 DXE524477 EHA524477 EQW524477 FAS524477 FKO524477 FUK524477 GEG524477 GOC524477 GXY524477 HHU524477 HRQ524477 IBM524477 ILI524477 IVE524477 JFA524477 JOW524477 JYS524477 KIO524477 KSK524477 LCG524477 LMC524477 LVY524477 MFU524477 MPQ524477 MZM524477 NJI524477 NTE524477 ODA524477 OMW524477 OWS524477 PGO524477 PQK524477 QAG524477 QKC524477 QTY524477 RDU524477 RNQ524477 RXM524477 SHI524477 SRE524477 TBA524477 TKW524477 TUS524477 UEO524477 UOK524477 UYG524477 VIC524477 VRY524477 WBU524477 WLQ524477 WVM524477 E590013 JA590013 SW590013 ACS590013 AMO590013 AWK590013 BGG590013 BQC590013 BZY590013 CJU590013 CTQ590013 DDM590013 DNI590013 DXE590013 EHA590013 EQW590013 FAS590013 FKO590013 FUK590013 GEG590013 GOC590013 GXY590013 HHU590013 HRQ590013 IBM590013 ILI590013 IVE590013 JFA590013 JOW590013 JYS590013 KIO590013 KSK590013 LCG590013 LMC590013 LVY590013 MFU590013 MPQ590013 MZM590013 NJI590013 NTE590013 ODA590013 OMW590013 OWS590013 PGO590013 PQK590013 QAG590013 QKC590013 QTY590013 RDU590013 RNQ590013 RXM590013 SHI590013 SRE590013 TBA590013 TKW590013 TUS590013 UEO590013 UOK590013 UYG590013 VIC590013 VRY590013 WBU590013 WLQ590013 WVM590013 E655549 JA655549 SW655549 ACS655549 AMO655549 AWK655549 BGG655549 BQC655549 BZY655549 CJU655549 CTQ655549 DDM655549 DNI655549 DXE655549 EHA655549 EQW655549 FAS655549 FKO655549 FUK655549 GEG655549 GOC655549 GXY655549 HHU655549 HRQ655549 IBM655549 ILI655549 IVE655549 JFA655549 JOW655549 JYS655549 KIO655549 KSK655549 LCG655549 LMC655549 LVY655549 MFU655549 MPQ655549 MZM655549 NJI655549 NTE655549 ODA655549 OMW655549 OWS655549 PGO655549 PQK655549 QAG655549 QKC655549 QTY655549 RDU655549 RNQ655549 RXM655549 SHI655549 SRE655549 TBA655549 TKW655549 TUS655549 UEO655549 UOK655549 UYG655549 VIC655549 VRY655549 WBU655549 WLQ655549 WVM655549 E721085 JA721085 SW721085 ACS721085 AMO721085 AWK721085 BGG721085 BQC721085 BZY721085 CJU721085 CTQ721085 DDM721085 DNI721085 DXE721085 EHA721085 EQW721085 FAS721085 FKO721085 FUK721085 GEG721085 GOC721085 GXY721085 HHU721085 HRQ721085 IBM721085 ILI721085 IVE721085 JFA721085 JOW721085 JYS721085 KIO721085 KSK721085 LCG721085 LMC721085 LVY721085 MFU721085 MPQ721085 MZM721085 NJI721085 NTE721085 ODA721085 OMW721085 OWS721085 PGO721085 PQK721085 QAG721085 QKC721085 QTY721085 RDU721085 RNQ721085 RXM721085 SHI721085 SRE721085 TBA721085 TKW721085 TUS721085 UEO721085 UOK721085 UYG721085 VIC721085 VRY721085 WBU721085 WLQ721085 WVM721085 E786621 JA786621 SW786621 ACS786621 AMO786621 AWK786621 BGG786621 BQC786621 BZY786621 CJU786621 CTQ786621 DDM786621 DNI786621 DXE786621 EHA786621 EQW786621 FAS786621 FKO786621 FUK786621 GEG786621 GOC786621 GXY786621 HHU786621 HRQ786621 IBM786621 ILI786621 IVE786621 JFA786621 JOW786621 JYS786621 KIO786621 KSK786621 LCG786621 LMC786621 LVY786621 MFU786621 MPQ786621 MZM786621 NJI786621 NTE786621 ODA786621 OMW786621 OWS786621 PGO786621 PQK786621 QAG786621 QKC786621 QTY786621 RDU786621 RNQ786621 RXM786621 SHI786621 SRE786621 TBA786621 TKW786621 TUS786621 UEO786621 UOK786621 UYG786621 VIC786621 VRY786621 WBU786621 WLQ786621 WVM786621 E852157 JA852157 SW852157 ACS852157 AMO852157 AWK852157 BGG852157 BQC852157 BZY852157 CJU852157 CTQ852157 DDM852157 DNI852157 DXE852157 EHA852157 EQW852157 FAS852157 FKO852157 FUK852157 GEG852157 GOC852157 GXY852157 HHU852157 HRQ852157 IBM852157 ILI852157 IVE852157 JFA852157 JOW852157 JYS852157 KIO852157 KSK852157 LCG852157 LMC852157 LVY852157 MFU852157 MPQ852157 MZM852157 NJI852157 NTE852157 ODA852157 OMW852157 OWS852157 PGO852157 PQK852157 QAG852157 QKC852157 QTY852157 RDU852157 RNQ852157 RXM852157 SHI852157 SRE852157 TBA852157 TKW852157 TUS852157 UEO852157 UOK852157 UYG852157 VIC852157 VRY852157 WBU852157 WLQ852157 WVM852157 E917693 JA917693 SW917693 ACS917693 AMO917693 AWK917693 BGG917693 BQC917693 BZY917693 CJU917693 CTQ917693 DDM917693 DNI917693 DXE917693 EHA917693 EQW917693 FAS917693 FKO917693 FUK917693 GEG917693 GOC917693 GXY917693 HHU917693 HRQ917693 IBM917693 ILI917693 IVE917693 JFA917693 JOW917693 JYS917693 KIO917693 KSK917693 LCG917693 LMC917693 LVY917693 MFU917693 MPQ917693 MZM917693 NJI917693 NTE917693 ODA917693 OMW917693 OWS917693 PGO917693 PQK917693 QAG917693 QKC917693 QTY917693 RDU917693 RNQ917693 RXM917693 SHI917693 SRE917693 TBA917693 TKW917693 TUS917693 UEO917693 UOK917693 UYG917693 VIC917693 VRY917693 WBU917693 WLQ917693 WVM917693 E983229 JA983229 SW983229 ACS983229 AMO983229 AWK983229 BGG983229 BQC983229 BZY983229 CJU983229 CTQ983229 DDM983229 DNI983229 DXE983229 EHA983229 EQW983229 FAS983229 FKO983229 FUK983229 GEG983229 GOC983229 GXY983229 HHU983229 HRQ983229 IBM983229 ILI983229 IVE983229 JFA983229 JOW983229 JYS983229 KIO983229 KSK983229 LCG983229 LMC983229 LVY983229 MFU983229 MPQ983229 MZM983229 NJI983229 NTE983229 ODA983229 OMW983229 OWS983229 PGO983229 PQK983229 QAG983229 QKC983229 QTY983229 RDU983229 RNQ983229 RXM983229 SHI983229 SRE983229 TBA983229 TKW983229 TUS983229 UEO983229 UOK983229 UYG983229 VIC983229 VRY983229 WBU983229 WLQ983229 WVM983229" xr:uid="{00000000-0002-0000-0000-000005000000}">
      <formula1>"т.63, §1, т.63, §2, т.63, §3"</formula1>
    </dataValidation>
    <dataValidation type="list" allowBlank="1" showInputMessage="1" showErrorMessage="1" sqref="E194 JA194 SW194 ACS194 AMO194 AWK194 BGG194 BQC194 BZY194 CJU194 CTQ194 DDM194 DNI194 DXE194 EHA194 EQW194 FAS194 FKO194 FUK194 GEG194 GOC194 GXY194 HHU194 HRQ194 IBM194 ILI194 IVE194 JFA194 JOW194 JYS194 KIO194 KSK194 LCG194 LMC194 LVY194 MFU194 MPQ194 MZM194 NJI194 NTE194 ODA194 OMW194 OWS194 PGO194 PQK194 QAG194 QKC194 QTY194 RDU194 RNQ194 RXM194 SHI194 SRE194 TBA194 TKW194 TUS194 UEO194 UOK194 UYG194 VIC194 VRY194 WBU194 WLQ194 WVM194 E65727 JA65727 SW65727 ACS65727 AMO65727 AWK65727 BGG65727 BQC65727 BZY65727 CJU65727 CTQ65727 DDM65727 DNI65727 DXE65727 EHA65727 EQW65727 FAS65727 FKO65727 FUK65727 GEG65727 GOC65727 GXY65727 HHU65727 HRQ65727 IBM65727 ILI65727 IVE65727 JFA65727 JOW65727 JYS65727 KIO65727 KSK65727 LCG65727 LMC65727 LVY65727 MFU65727 MPQ65727 MZM65727 NJI65727 NTE65727 ODA65727 OMW65727 OWS65727 PGO65727 PQK65727 QAG65727 QKC65727 QTY65727 RDU65727 RNQ65727 RXM65727 SHI65727 SRE65727 TBA65727 TKW65727 TUS65727 UEO65727 UOK65727 UYG65727 VIC65727 VRY65727 WBU65727 WLQ65727 WVM65727 E131263 JA131263 SW131263 ACS131263 AMO131263 AWK131263 BGG131263 BQC131263 BZY131263 CJU131263 CTQ131263 DDM131263 DNI131263 DXE131263 EHA131263 EQW131263 FAS131263 FKO131263 FUK131263 GEG131263 GOC131263 GXY131263 HHU131263 HRQ131263 IBM131263 ILI131263 IVE131263 JFA131263 JOW131263 JYS131263 KIO131263 KSK131263 LCG131263 LMC131263 LVY131263 MFU131263 MPQ131263 MZM131263 NJI131263 NTE131263 ODA131263 OMW131263 OWS131263 PGO131263 PQK131263 QAG131263 QKC131263 QTY131263 RDU131263 RNQ131263 RXM131263 SHI131263 SRE131263 TBA131263 TKW131263 TUS131263 UEO131263 UOK131263 UYG131263 VIC131263 VRY131263 WBU131263 WLQ131263 WVM131263 E196799 JA196799 SW196799 ACS196799 AMO196799 AWK196799 BGG196799 BQC196799 BZY196799 CJU196799 CTQ196799 DDM196799 DNI196799 DXE196799 EHA196799 EQW196799 FAS196799 FKO196799 FUK196799 GEG196799 GOC196799 GXY196799 HHU196799 HRQ196799 IBM196799 ILI196799 IVE196799 JFA196799 JOW196799 JYS196799 KIO196799 KSK196799 LCG196799 LMC196799 LVY196799 MFU196799 MPQ196799 MZM196799 NJI196799 NTE196799 ODA196799 OMW196799 OWS196799 PGO196799 PQK196799 QAG196799 QKC196799 QTY196799 RDU196799 RNQ196799 RXM196799 SHI196799 SRE196799 TBA196799 TKW196799 TUS196799 UEO196799 UOK196799 UYG196799 VIC196799 VRY196799 WBU196799 WLQ196799 WVM196799 E262335 JA262335 SW262335 ACS262335 AMO262335 AWK262335 BGG262335 BQC262335 BZY262335 CJU262335 CTQ262335 DDM262335 DNI262335 DXE262335 EHA262335 EQW262335 FAS262335 FKO262335 FUK262335 GEG262335 GOC262335 GXY262335 HHU262335 HRQ262335 IBM262335 ILI262335 IVE262335 JFA262335 JOW262335 JYS262335 KIO262335 KSK262335 LCG262335 LMC262335 LVY262335 MFU262335 MPQ262335 MZM262335 NJI262335 NTE262335 ODA262335 OMW262335 OWS262335 PGO262335 PQK262335 QAG262335 QKC262335 QTY262335 RDU262335 RNQ262335 RXM262335 SHI262335 SRE262335 TBA262335 TKW262335 TUS262335 UEO262335 UOK262335 UYG262335 VIC262335 VRY262335 WBU262335 WLQ262335 WVM262335 E327871 JA327871 SW327871 ACS327871 AMO327871 AWK327871 BGG327871 BQC327871 BZY327871 CJU327871 CTQ327871 DDM327871 DNI327871 DXE327871 EHA327871 EQW327871 FAS327871 FKO327871 FUK327871 GEG327871 GOC327871 GXY327871 HHU327871 HRQ327871 IBM327871 ILI327871 IVE327871 JFA327871 JOW327871 JYS327871 KIO327871 KSK327871 LCG327871 LMC327871 LVY327871 MFU327871 MPQ327871 MZM327871 NJI327871 NTE327871 ODA327871 OMW327871 OWS327871 PGO327871 PQK327871 QAG327871 QKC327871 QTY327871 RDU327871 RNQ327871 RXM327871 SHI327871 SRE327871 TBA327871 TKW327871 TUS327871 UEO327871 UOK327871 UYG327871 VIC327871 VRY327871 WBU327871 WLQ327871 WVM327871 E393407 JA393407 SW393407 ACS393407 AMO393407 AWK393407 BGG393407 BQC393407 BZY393407 CJU393407 CTQ393407 DDM393407 DNI393407 DXE393407 EHA393407 EQW393407 FAS393407 FKO393407 FUK393407 GEG393407 GOC393407 GXY393407 HHU393407 HRQ393407 IBM393407 ILI393407 IVE393407 JFA393407 JOW393407 JYS393407 KIO393407 KSK393407 LCG393407 LMC393407 LVY393407 MFU393407 MPQ393407 MZM393407 NJI393407 NTE393407 ODA393407 OMW393407 OWS393407 PGO393407 PQK393407 QAG393407 QKC393407 QTY393407 RDU393407 RNQ393407 RXM393407 SHI393407 SRE393407 TBA393407 TKW393407 TUS393407 UEO393407 UOK393407 UYG393407 VIC393407 VRY393407 WBU393407 WLQ393407 WVM393407 E458943 JA458943 SW458943 ACS458943 AMO458943 AWK458943 BGG458943 BQC458943 BZY458943 CJU458943 CTQ458943 DDM458943 DNI458943 DXE458943 EHA458943 EQW458943 FAS458943 FKO458943 FUK458943 GEG458943 GOC458943 GXY458943 HHU458943 HRQ458943 IBM458943 ILI458943 IVE458943 JFA458943 JOW458943 JYS458943 KIO458943 KSK458943 LCG458943 LMC458943 LVY458943 MFU458943 MPQ458943 MZM458943 NJI458943 NTE458943 ODA458943 OMW458943 OWS458943 PGO458943 PQK458943 QAG458943 QKC458943 QTY458943 RDU458943 RNQ458943 RXM458943 SHI458943 SRE458943 TBA458943 TKW458943 TUS458943 UEO458943 UOK458943 UYG458943 VIC458943 VRY458943 WBU458943 WLQ458943 WVM458943 E524479 JA524479 SW524479 ACS524479 AMO524479 AWK524479 BGG524479 BQC524479 BZY524479 CJU524479 CTQ524479 DDM524479 DNI524479 DXE524479 EHA524479 EQW524479 FAS524479 FKO524479 FUK524479 GEG524479 GOC524479 GXY524479 HHU524479 HRQ524479 IBM524479 ILI524479 IVE524479 JFA524479 JOW524479 JYS524479 KIO524479 KSK524479 LCG524479 LMC524479 LVY524479 MFU524479 MPQ524479 MZM524479 NJI524479 NTE524479 ODA524479 OMW524479 OWS524479 PGO524479 PQK524479 QAG524479 QKC524479 QTY524479 RDU524479 RNQ524479 RXM524479 SHI524479 SRE524479 TBA524479 TKW524479 TUS524479 UEO524479 UOK524479 UYG524479 VIC524479 VRY524479 WBU524479 WLQ524479 WVM524479 E590015 JA590015 SW590015 ACS590015 AMO590015 AWK590015 BGG590015 BQC590015 BZY590015 CJU590015 CTQ590015 DDM590015 DNI590015 DXE590015 EHA590015 EQW590015 FAS590015 FKO590015 FUK590015 GEG590015 GOC590015 GXY590015 HHU590015 HRQ590015 IBM590015 ILI590015 IVE590015 JFA590015 JOW590015 JYS590015 KIO590015 KSK590015 LCG590015 LMC590015 LVY590015 MFU590015 MPQ590015 MZM590015 NJI590015 NTE590015 ODA590015 OMW590015 OWS590015 PGO590015 PQK590015 QAG590015 QKC590015 QTY590015 RDU590015 RNQ590015 RXM590015 SHI590015 SRE590015 TBA590015 TKW590015 TUS590015 UEO590015 UOK590015 UYG590015 VIC590015 VRY590015 WBU590015 WLQ590015 WVM590015 E655551 JA655551 SW655551 ACS655551 AMO655551 AWK655551 BGG655551 BQC655551 BZY655551 CJU655551 CTQ655551 DDM655551 DNI655551 DXE655551 EHA655551 EQW655551 FAS655551 FKO655551 FUK655551 GEG655551 GOC655551 GXY655551 HHU655551 HRQ655551 IBM655551 ILI655551 IVE655551 JFA655551 JOW655551 JYS655551 KIO655551 KSK655551 LCG655551 LMC655551 LVY655551 MFU655551 MPQ655551 MZM655551 NJI655551 NTE655551 ODA655551 OMW655551 OWS655551 PGO655551 PQK655551 QAG655551 QKC655551 QTY655551 RDU655551 RNQ655551 RXM655551 SHI655551 SRE655551 TBA655551 TKW655551 TUS655551 UEO655551 UOK655551 UYG655551 VIC655551 VRY655551 WBU655551 WLQ655551 WVM655551 E721087 JA721087 SW721087 ACS721087 AMO721087 AWK721087 BGG721087 BQC721087 BZY721087 CJU721087 CTQ721087 DDM721087 DNI721087 DXE721087 EHA721087 EQW721087 FAS721087 FKO721087 FUK721087 GEG721087 GOC721087 GXY721087 HHU721087 HRQ721087 IBM721087 ILI721087 IVE721087 JFA721087 JOW721087 JYS721087 KIO721087 KSK721087 LCG721087 LMC721087 LVY721087 MFU721087 MPQ721087 MZM721087 NJI721087 NTE721087 ODA721087 OMW721087 OWS721087 PGO721087 PQK721087 QAG721087 QKC721087 QTY721087 RDU721087 RNQ721087 RXM721087 SHI721087 SRE721087 TBA721087 TKW721087 TUS721087 UEO721087 UOK721087 UYG721087 VIC721087 VRY721087 WBU721087 WLQ721087 WVM721087 E786623 JA786623 SW786623 ACS786623 AMO786623 AWK786623 BGG786623 BQC786623 BZY786623 CJU786623 CTQ786623 DDM786623 DNI786623 DXE786623 EHA786623 EQW786623 FAS786623 FKO786623 FUK786623 GEG786623 GOC786623 GXY786623 HHU786623 HRQ786623 IBM786623 ILI786623 IVE786623 JFA786623 JOW786623 JYS786623 KIO786623 KSK786623 LCG786623 LMC786623 LVY786623 MFU786623 MPQ786623 MZM786623 NJI786623 NTE786623 ODA786623 OMW786623 OWS786623 PGO786623 PQK786623 QAG786623 QKC786623 QTY786623 RDU786623 RNQ786623 RXM786623 SHI786623 SRE786623 TBA786623 TKW786623 TUS786623 UEO786623 UOK786623 UYG786623 VIC786623 VRY786623 WBU786623 WLQ786623 WVM786623 E852159 JA852159 SW852159 ACS852159 AMO852159 AWK852159 BGG852159 BQC852159 BZY852159 CJU852159 CTQ852159 DDM852159 DNI852159 DXE852159 EHA852159 EQW852159 FAS852159 FKO852159 FUK852159 GEG852159 GOC852159 GXY852159 HHU852159 HRQ852159 IBM852159 ILI852159 IVE852159 JFA852159 JOW852159 JYS852159 KIO852159 KSK852159 LCG852159 LMC852159 LVY852159 MFU852159 MPQ852159 MZM852159 NJI852159 NTE852159 ODA852159 OMW852159 OWS852159 PGO852159 PQK852159 QAG852159 QKC852159 QTY852159 RDU852159 RNQ852159 RXM852159 SHI852159 SRE852159 TBA852159 TKW852159 TUS852159 UEO852159 UOK852159 UYG852159 VIC852159 VRY852159 WBU852159 WLQ852159 WVM852159 E917695 JA917695 SW917695 ACS917695 AMO917695 AWK917695 BGG917695 BQC917695 BZY917695 CJU917695 CTQ917695 DDM917695 DNI917695 DXE917695 EHA917695 EQW917695 FAS917695 FKO917695 FUK917695 GEG917695 GOC917695 GXY917695 HHU917695 HRQ917695 IBM917695 ILI917695 IVE917695 JFA917695 JOW917695 JYS917695 KIO917695 KSK917695 LCG917695 LMC917695 LVY917695 MFU917695 MPQ917695 MZM917695 NJI917695 NTE917695 ODA917695 OMW917695 OWS917695 PGO917695 PQK917695 QAG917695 QKC917695 QTY917695 RDU917695 RNQ917695 RXM917695 SHI917695 SRE917695 TBA917695 TKW917695 TUS917695 UEO917695 UOK917695 UYG917695 VIC917695 VRY917695 WBU917695 WLQ917695 WVM917695 E983231 JA983231 SW983231 ACS983231 AMO983231 AWK983231 BGG983231 BQC983231 BZY983231 CJU983231 CTQ983231 DDM983231 DNI983231 DXE983231 EHA983231 EQW983231 FAS983231 FKO983231 FUK983231 GEG983231 GOC983231 GXY983231 HHU983231 HRQ983231 IBM983231 ILI983231 IVE983231 JFA983231 JOW983231 JYS983231 KIO983231 KSK983231 LCG983231 LMC983231 LVY983231 MFU983231 MPQ983231 MZM983231 NJI983231 NTE983231 ODA983231 OMW983231 OWS983231 PGO983231 PQK983231 QAG983231 QKC983231 QTY983231 RDU983231 RNQ983231 RXM983231 SHI983231 SRE983231 TBA983231 TKW983231 TUS983231 UEO983231 UOK983231 UYG983231 VIC983231 VRY983231 WBU983231 WLQ983231 WVM983231" xr:uid="{00000000-0002-0000-0000-000006000000}">
      <formula1>"т.66, §1, т.66, §2, т.66, §3"</formula1>
    </dataValidation>
    <dataValidation type="list" allowBlank="1" showInputMessage="1" showErrorMessage="1" sqref="I191 JE191 TA191 ACW191 AMS191 AWO191 BGK191 BQG191 CAC191 CJY191 CTU191 DDQ191 DNM191 DXI191 EHE191 ERA191 FAW191 FKS191 FUO191 GEK191 GOG191 GYC191 HHY191 HRU191 IBQ191 ILM191 IVI191 JFE191 JPA191 JYW191 KIS191 KSO191 LCK191 LMG191 LWC191 MFY191 MPU191 MZQ191 NJM191 NTI191 ODE191 ONA191 OWW191 PGS191 PQO191 QAK191 QKG191 QUC191 RDY191 RNU191 RXQ191 SHM191 SRI191 TBE191 TLA191 TUW191 UES191 UOO191 UYK191 VIG191 VSC191 WBY191 WLU191 WVQ191 I65724 JE65724 TA65724 ACW65724 AMS65724 AWO65724 BGK65724 BQG65724 CAC65724 CJY65724 CTU65724 DDQ65724 DNM65724 DXI65724 EHE65724 ERA65724 FAW65724 FKS65724 FUO65724 GEK65724 GOG65724 GYC65724 HHY65724 HRU65724 IBQ65724 ILM65724 IVI65724 JFE65724 JPA65724 JYW65724 KIS65724 KSO65724 LCK65724 LMG65724 LWC65724 MFY65724 MPU65724 MZQ65724 NJM65724 NTI65724 ODE65724 ONA65724 OWW65724 PGS65724 PQO65724 QAK65724 QKG65724 QUC65724 RDY65724 RNU65724 RXQ65724 SHM65724 SRI65724 TBE65724 TLA65724 TUW65724 UES65724 UOO65724 UYK65724 VIG65724 VSC65724 WBY65724 WLU65724 WVQ65724 I131260 JE131260 TA131260 ACW131260 AMS131260 AWO131260 BGK131260 BQG131260 CAC131260 CJY131260 CTU131260 DDQ131260 DNM131260 DXI131260 EHE131260 ERA131260 FAW131260 FKS131260 FUO131260 GEK131260 GOG131260 GYC131260 HHY131260 HRU131260 IBQ131260 ILM131260 IVI131260 JFE131260 JPA131260 JYW131260 KIS131260 KSO131260 LCK131260 LMG131260 LWC131260 MFY131260 MPU131260 MZQ131260 NJM131260 NTI131260 ODE131260 ONA131260 OWW131260 PGS131260 PQO131260 QAK131260 QKG131260 QUC131260 RDY131260 RNU131260 RXQ131260 SHM131260 SRI131260 TBE131260 TLA131260 TUW131260 UES131260 UOO131260 UYK131260 VIG131260 VSC131260 WBY131260 WLU131260 WVQ131260 I196796 JE196796 TA196796 ACW196796 AMS196796 AWO196796 BGK196796 BQG196796 CAC196796 CJY196796 CTU196796 DDQ196796 DNM196796 DXI196796 EHE196796 ERA196796 FAW196796 FKS196796 FUO196796 GEK196796 GOG196796 GYC196796 HHY196796 HRU196796 IBQ196796 ILM196796 IVI196796 JFE196796 JPA196796 JYW196796 KIS196796 KSO196796 LCK196796 LMG196796 LWC196796 MFY196796 MPU196796 MZQ196796 NJM196796 NTI196796 ODE196796 ONA196796 OWW196796 PGS196796 PQO196796 QAK196796 QKG196796 QUC196796 RDY196796 RNU196796 RXQ196796 SHM196796 SRI196796 TBE196796 TLA196796 TUW196796 UES196796 UOO196796 UYK196796 VIG196796 VSC196796 WBY196796 WLU196796 WVQ196796 I262332 JE262332 TA262332 ACW262332 AMS262332 AWO262332 BGK262332 BQG262332 CAC262332 CJY262332 CTU262332 DDQ262332 DNM262332 DXI262332 EHE262332 ERA262332 FAW262332 FKS262332 FUO262332 GEK262332 GOG262332 GYC262332 HHY262332 HRU262332 IBQ262332 ILM262332 IVI262332 JFE262332 JPA262332 JYW262332 KIS262332 KSO262332 LCK262332 LMG262332 LWC262332 MFY262332 MPU262332 MZQ262332 NJM262332 NTI262332 ODE262332 ONA262332 OWW262332 PGS262332 PQO262332 QAK262332 QKG262332 QUC262332 RDY262332 RNU262332 RXQ262332 SHM262332 SRI262332 TBE262332 TLA262332 TUW262332 UES262332 UOO262332 UYK262332 VIG262332 VSC262332 WBY262332 WLU262332 WVQ262332 I327868 JE327868 TA327868 ACW327868 AMS327868 AWO327868 BGK327868 BQG327868 CAC327868 CJY327868 CTU327868 DDQ327868 DNM327868 DXI327868 EHE327868 ERA327868 FAW327868 FKS327868 FUO327868 GEK327868 GOG327868 GYC327868 HHY327868 HRU327868 IBQ327868 ILM327868 IVI327868 JFE327868 JPA327868 JYW327868 KIS327868 KSO327868 LCK327868 LMG327868 LWC327868 MFY327868 MPU327868 MZQ327868 NJM327868 NTI327868 ODE327868 ONA327868 OWW327868 PGS327868 PQO327868 QAK327868 QKG327868 QUC327868 RDY327868 RNU327868 RXQ327868 SHM327868 SRI327868 TBE327868 TLA327868 TUW327868 UES327868 UOO327868 UYK327868 VIG327868 VSC327868 WBY327868 WLU327868 WVQ327868 I393404 JE393404 TA393404 ACW393404 AMS393404 AWO393404 BGK393404 BQG393404 CAC393404 CJY393404 CTU393404 DDQ393404 DNM393404 DXI393404 EHE393404 ERA393404 FAW393404 FKS393404 FUO393404 GEK393404 GOG393404 GYC393404 HHY393404 HRU393404 IBQ393404 ILM393404 IVI393404 JFE393404 JPA393404 JYW393404 KIS393404 KSO393404 LCK393404 LMG393404 LWC393404 MFY393404 MPU393404 MZQ393404 NJM393404 NTI393404 ODE393404 ONA393404 OWW393404 PGS393404 PQO393404 QAK393404 QKG393404 QUC393404 RDY393404 RNU393404 RXQ393404 SHM393404 SRI393404 TBE393404 TLA393404 TUW393404 UES393404 UOO393404 UYK393404 VIG393404 VSC393404 WBY393404 WLU393404 WVQ393404 I458940 JE458940 TA458940 ACW458940 AMS458940 AWO458940 BGK458940 BQG458940 CAC458940 CJY458940 CTU458940 DDQ458940 DNM458940 DXI458940 EHE458940 ERA458940 FAW458940 FKS458940 FUO458940 GEK458940 GOG458940 GYC458940 HHY458940 HRU458940 IBQ458940 ILM458940 IVI458940 JFE458940 JPA458940 JYW458940 KIS458940 KSO458940 LCK458940 LMG458940 LWC458940 MFY458940 MPU458940 MZQ458940 NJM458940 NTI458940 ODE458940 ONA458940 OWW458940 PGS458940 PQO458940 QAK458940 QKG458940 QUC458940 RDY458940 RNU458940 RXQ458940 SHM458940 SRI458940 TBE458940 TLA458940 TUW458940 UES458940 UOO458940 UYK458940 VIG458940 VSC458940 WBY458940 WLU458940 WVQ458940 I524476 JE524476 TA524476 ACW524476 AMS524476 AWO524476 BGK524476 BQG524476 CAC524476 CJY524476 CTU524476 DDQ524476 DNM524476 DXI524476 EHE524476 ERA524476 FAW524476 FKS524476 FUO524476 GEK524476 GOG524476 GYC524476 HHY524476 HRU524476 IBQ524476 ILM524476 IVI524476 JFE524476 JPA524476 JYW524476 KIS524476 KSO524476 LCK524476 LMG524476 LWC524476 MFY524476 MPU524476 MZQ524476 NJM524476 NTI524476 ODE524476 ONA524476 OWW524476 PGS524476 PQO524476 QAK524476 QKG524476 QUC524476 RDY524476 RNU524476 RXQ524476 SHM524476 SRI524476 TBE524476 TLA524476 TUW524476 UES524476 UOO524476 UYK524476 VIG524476 VSC524476 WBY524476 WLU524476 WVQ524476 I590012 JE590012 TA590012 ACW590012 AMS590012 AWO590012 BGK590012 BQG590012 CAC590012 CJY590012 CTU590012 DDQ590012 DNM590012 DXI590012 EHE590012 ERA590012 FAW590012 FKS590012 FUO590012 GEK590012 GOG590012 GYC590012 HHY590012 HRU590012 IBQ590012 ILM590012 IVI590012 JFE590012 JPA590012 JYW590012 KIS590012 KSO590012 LCK590012 LMG590012 LWC590012 MFY590012 MPU590012 MZQ590012 NJM590012 NTI590012 ODE590012 ONA590012 OWW590012 PGS590012 PQO590012 QAK590012 QKG590012 QUC590012 RDY590012 RNU590012 RXQ590012 SHM590012 SRI590012 TBE590012 TLA590012 TUW590012 UES590012 UOO590012 UYK590012 VIG590012 VSC590012 WBY590012 WLU590012 WVQ590012 I655548 JE655548 TA655548 ACW655548 AMS655548 AWO655548 BGK655548 BQG655548 CAC655548 CJY655548 CTU655548 DDQ655548 DNM655548 DXI655548 EHE655548 ERA655548 FAW655548 FKS655548 FUO655548 GEK655548 GOG655548 GYC655548 HHY655548 HRU655548 IBQ655548 ILM655548 IVI655548 JFE655548 JPA655548 JYW655548 KIS655548 KSO655548 LCK655548 LMG655548 LWC655548 MFY655548 MPU655548 MZQ655548 NJM655548 NTI655548 ODE655548 ONA655548 OWW655548 PGS655548 PQO655548 QAK655548 QKG655548 QUC655548 RDY655548 RNU655548 RXQ655548 SHM655548 SRI655548 TBE655548 TLA655548 TUW655548 UES655548 UOO655548 UYK655548 VIG655548 VSC655548 WBY655548 WLU655548 WVQ655548 I721084 JE721084 TA721084 ACW721084 AMS721084 AWO721084 BGK721084 BQG721084 CAC721084 CJY721084 CTU721084 DDQ721084 DNM721084 DXI721084 EHE721084 ERA721084 FAW721084 FKS721084 FUO721084 GEK721084 GOG721084 GYC721084 HHY721084 HRU721084 IBQ721084 ILM721084 IVI721084 JFE721084 JPA721084 JYW721084 KIS721084 KSO721084 LCK721084 LMG721084 LWC721084 MFY721084 MPU721084 MZQ721084 NJM721084 NTI721084 ODE721084 ONA721084 OWW721084 PGS721084 PQO721084 QAK721084 QKG721084 QUC721084 RDY721084 RNU721084 RXQ721084 SHM721084 SRI721084 TBE721084 TLA721084 TUW721084 UES721084 UOO721084 UYK721084 VIG721084 VSC721084 WBY721084 WLU721084 WVQ721084 I786620 JE786620 TA786620 ACW786620 AMS786620 AWO786620 BGK786620 BQG786620 CAC786620 CJY786620 CTU786620 DDQ786620 DNM786620 DXI786620 EHE786620 ERA786620 FAW786620 FKS786620 FUO786620 GEK786620 GOG786620 GYC786620 HHY786620 HRU786620 IBQ786620 ILM786620 IVI786620 JFE786620 JPA786620 JYW786620 KIS786620 KSO786620 LCK786620 LMG786620 LWC786620 MFY786620 MPU786620 MZQ786620 NJM786620 NTI786620 ODE786620 ONA786620 OWW786620 PGS786620 PQO786620 QAK786620 QKG786620 QUC786620 RDY786620 RNU786620 RXQ786620 SHM786620 SRI786620 TBE786620 TLA786620 TUW786620 UES786620 UOO786620 UYK786620 VIG786620 VSC786620 WBY786620 WLU786620 WVQ786620 I852156 JE852156 TA852156 ACW852156 AMS852156 AWO852156 BGK852156 BQG852156 CAC852156 CJY852156 CTU852156 DDQ852156 DNM852156 DXI852156 EHE852156 ERA852156 FAW852156 FKS852156 FUO852156 GEK852156 GOG852156 GYC852156 HHY852156 HRU852156 IBQ852156 ILM852156 IVI852156 JFE852156 JPA852156 JYW852156 KIS852156 KSO852156 LCK852156 LMG852156 LWC852156 MFY852156 MPU852156 MZQ852156 NJM852156 NTI852156 ODE852156 ONA852156 OWW852156 PGS852156 PQO852156 QAK852156 QKG852156 QUC852156 RDY852156 RNU852156 RXQ852156 SHM852156 SRI852156 TBE852156 TLA852156 TUW852156 UES852156 UOO852156 UYK852156 VIG852156 VSC852156 WBY852156 WLU852156 WVQ852156 I917692 JE917692 TA917692 ACW917692 AMS917692 AWO917692 BGK917692 BQG917692 CAC917692 CJY917692 CTU917692 DDQ917692 DNM917692 DXI917692 EHE917692 ERA917692 FAW917692 FKS917692 FUO917692 GEK917692 GOG917692 GYC917692 HHY917692 HRU917692 IBQ917692 ILM917692 IVI917692 JFE917692 JPA917692 JYW917692 KIS917692 KSO917692 LCK917692 LMG917692 LWC917692 MFY917692 MPU917692 MZQ917692 NJM917692 NTI917692 ODE917692 ONA917692 OWW917692 PGS917692 PQO917692 QAK917692 QKG917692 QUC917692 RDY917692 RNU917692 RXQ917692 SHM917692 SRI917692 TBE917692 TLA917692 TUW917692 UES917692 UOO917692 UYK917692 VIG917692 VSC917692 WBY917692 WLU917692 WVQ917692 I983228 JE983228 TA983228 ACW983228 AMS983228 AWO983228 BGK983228 BQG983228 CAC983228 CJY983228 CTU983228 DDQ983228 DNM983228 DXI983228 EHE983228 ERA983228 FAW983228 FKS983228 FUO983228 GEK983228 GOG983228 GYC983228 HHY983228 HRU983228 IBQ983228 ILM983228 IVI983228 JFE983228 JPA983228 JYW983228 KIS983228 KSO983228 LCK983228 LMG983228 LWC983228 MFY983228 MPU983228 MZQ983228 NJM983228 NTI983228 ODE983228 ONA983228 OWW983228 PGS983228 PQO983228 QAK983228 QKG983228 QUC983228 RDY983228 RNU983228 RXQ983228 SHM983228 SRI983228 TBE983228 TLA983228 TUW983228 UES983228 UOO983228 UYK983228 VIG983228 VSC983228 WBY983228 WLU983228 WVQ983228" xr:uid="{00000000-0002-0000-0000-000007000000}">
      <formula1>"- , 1,25"</formula1>
    </dataValidation>
    <dataValidation type="list" allowBlank="1" showInputMessage="1" showErrorMessage="1" sqref="J191 JF191 TB191 ACX191 AMT191 AWP191 BGL191 BQH191 CAD191 CJZ191 CTV191 DDR191 DNN191 DXJ191 EHF191 ERB191 FAX191 FKT191 FUP191 GEL191 GOH191 GYD191 HHZ191 HRV191 IBR191 ILN191 IVJ191 JFF191 JPB191 JYX191 KIT191 KSP191 LCL191 LMH191 LWD191 MFZ191 MPV191 MZR191 NJN191 NTJ191 ODF191 ONB191 OWX191 PGT191 PQP191 QAL191 QKH191 QUD191 RDZ191 RNV191 RXR191 SHN191 SRJ191 TBF191 TLB191 TUX191 UET191 UOP191 UYL191 VIH191 VSD191 WBZ191 WLV191 WVR191 J65724 JF65724 TB65724 ACX65724 AMT65724 AWP65724 BGL65724 BQH65724 CAD65724 CJZ65724 CTV65724 DDR65724 DNN65724 DXJ65724 EHF65724 ERB65724 FAX65724 FKT65724 FUP65724 GEL65724 GOH65724 GYD65724 HHZ65724 HRV65724 IBR65724 ILN65724 IVJ65724 JFF65724 JPB65724 JYX65724 KIT65724 KSP65724 LCL65724 LMH65724 LWD65724 MFZ65724 MPV65724 MZR65724 NJN65724 NTJ65724 ODF65724 ONB65724 OWX65724 PGT65724 PQP65724 QAL65724 QKH65724 QUD65724 RDZ65724 RNV65724 RXR65724 SHN65724 SRJ65724 TBF65724 TLB65724 TUX65724 UET65724 UOP65724 UYL65724 VIH65724 VSD65724 WBZ65724 WLV65724 WVR65724 J131260 JF131260 TB131260 ACX131260 AMT131260 AWP131260 BGL131260 BQH131260 CAD131260 CJZ131260 CTV131260 DDR131260 DNN131260 DXJ131260 EHF131260 ERB131260 FAX131260 FKT131260 FUP131260 GEL131260 GOH131260 GYD131260 HHZ131260 HRV131260 IBR131260 ILN131260 IVJ131260 JFF131260 JPB131260 JYX131260 KIT131260 KSP131260 LCL131260 LMH131260 LWD131260 MFZ131260 MPV131260 MZR131260 NJN131260 NTJ131260 ODF131260 ONB131260 OWX131260 PGT131260 PQP131260 QAL131260 QKH131260 QUD131260 RDZ131260 RNV131260 RXR131260 SHN131260 SRJ131260 TBF131260 TLB131260 TUX131260 UET131260 UOP131260 UYL131260 VIH131260 VSD131260 WBZ131260 WLV131260 WVR131260 J196796 JF196796 TB196796 ACX196796 AMT196796 AWP196796 BGL196796 BQH196796 CAD196796 CJZ196796 CTV196796 DDR196796 DNN196796 DXJ196796 EHF196796 ERB196796 FAX196796 FKT196796 FUP196796 GEL196796 GOH196796 GYD196796 HHZ196796 HRV196796 IBR196796 ILN196796 IVJ196796 JFF196796 JPB196796 JYX196796 KIT196796 KSP196796 LCL196796 LMH196796 LWD196796 MFZ196796 MPV196796 MZR196796 NJN196796 NTJ196796 ODF196796 ONB196796 OWX196796 PGT196796 PQP196796 QAL196796 QKH196796 QUD196796 RDZ196796 RNV196796 RXR196796 SHN196796 SRJ196796 TBF196796 TLB196796 TUX196796 UET196796 UOP196796 UYL196796 VIH196796 VSD196796 WBZ196796 WLV196796 WVR196796 J262332 JF262332 TB262332 ACX262332 AMT262332 AWP262332 BGL262332 BQH262332 CAD262332 CJZ262332 CTV262332 DDR262332 DNN262332 DXJ262332 EHF262332 ERB262332 FAX262332 FKT262332 FUP262332 GEL262332 GOH262332 GYD262332 HHZ262332 HRV262332 IBR262332 ILN262332 IVJ262332 JFF262332 JPB262332 JYX262332 KIT262332 KSP262332 LCL262332 LMH262332 LWD262332 MFZ262332 MPV262332 MZR262332 NJN262332 NTJ262332 ODF262332 ONB262332 OWX262332 PGT262332 PQP262332 QAL262332 QKH262332 QUD262332 RDZ262332 RNV262332 RXR262332 SHN262332 SRJ262332 TBF262332 TLB262332 TUX262332 UET262332 UOP262332 UYL262332 VIH262332 VSD262332 WBZ262332 WLV262332 WVR262332 J327868 JF327868 TB327868 ACX327868 AMT327868 AWP327868 BGL327868 BQH327868 CAD327868 CJZ327868 CTV327868 DDR327868 DNN327868 DXJ327868 EHF327868 ERB327868 FAX327868 FKT327868 FUP327868 GEL327868 GOH327868 GYD327868 HHZ327868 HRV327868 IBR327868 ILN327868 IVJ327868 JFF327868 JPB327868 JYX327868 KIT327868 KSP327868 LCL327868 LMH327868 LWD327868 MFZ327868 MPV327868 MZR327868 NJN327868 NTJ327868 ODF327868 ONB327868 OWX327868 PGT327868 PQP327868 QAL327868 QKH327868 QUD327868 RDZ327868 RNV327868 RXR327868 SHN327868 SRJ327868 TBF327868 TLB327868 TUX327868 UET327868 UOP327868 UYL327868 VIH327868 VSD327868 WBZ327868 WLV327868 WVR327868 J393404 JF393404 TB393404 ACX393404 AMT393404 AWP393404 BGL393404 BQH393404 CAD393404 CJZ393404 CTV393404 DDR393404 DNN393404 DXJ393404 EHF393404 ERB393404 FAX393404 FKT393404 FUP393404 GEL393404 GOH393404 GYD393404 HHZ393404 HRV393404 IBR393404 ILN393404 IVJ393404 JFF393404 JPB393404 JYX393404 KIT393404 KSP393404 LCL393404 LMH393404 LWD393404 MFZ393404 MPV393404 MZR393404 NJN393404 NTJ393404 ODF393404 ONB393404 OWX393404 PGT393404 PQP393404 QAL393404 QKH393404 QUD393404 RDZ393404 RNV393404 RXR393404 SHN393404 SRJ393404 TBF393404 TLB393404 TUX393404 UET393404 UOP393404 UYL393404 VIH393404 VSD393404 WBZ393404 WLV393404 WVR393404 J458940 JF458940 TB458940 ACX458940 AMT458940 AWP458940 BGL458940 BQH458940 CAD458940 CJZ458940 CTV458940 DDR458940 DNN458940 DXJ458940 EHF458940 ERB458940 FAX458940 FKT458940 FUP458940 GEL458940 GOH458940 GYD458940 HHZ458940 HRV458940 IBR458940 ILN458940 IVJ458940 JFF458940 JPB458940 JYX458940 KIT458940 KSP458940 LCL458940 LMH458940 LWD458940 MFZ458940 MPV458940 MZR458940 NJN458940 NTJ458940 ODF458940 ONB458940 OWX458940 PGT458940 PQP458940 QAL458940 QKH458940 QUD458940 RDZ458940 RNV458940 RXR458940 SHN458940 SRJ458940 TBF458940 TLB458940 TUX458940 UET458940 UOP458940 UYL458940 VIH458940 VSD458940 WBZ458940 WLV458940 WVR458940 J524476 JF524476 TB524476 ACX524476 AMT524476 AWP524476 BGL524476 BQH524476 CAD524476 CJZ524476 CTV524476 DDR524476 DNN524476 DXJ524476 EHF524476 ERB524476 FAX524476 FKT524476 FUP524476 GEL524476 GOH524476 GYD524476 HHZ524476 HRV524476 IBR524476 ILN524476 IVJ524476 JFF524476 JPB524476 JYX524476 KIT524476 KSP524476 LCL524476 LMH524476 LWD524476 MFZ524476 MPV524476 MZR524476 NJN524476 NTJ524476 ODF524476 ONB524476 OWX524476 PGT524476 PQP524476 QAL524476 QKH524476 QUD524476 RDZ524476 RNV524476 RXR524476 SHN524476 SRJ524476 TBF524476 TLB524476 TUX524476 UET524476 UOP524476 UYL524476 VIH524476 VSD524476 WBZ524476 WLV524476 WVR524476 J590012 JF590012 TB590012 ACX590012 AMT590012 AWP590012 BGL590012 BQH590012 CAD590012 CJZ590012 CTV590012 DDR590012 DNN590012 DXJ590012 EHF590012 ERB590012 FAX590012 FKT590012 FUP590012 GEL590012 GOH590012 GYD590012 HHZ590012 HRV590012 IBR590012 ILN590012 IVJ590012 JFF590012 JPB590012 JYX590012 KIT590012 KSP590012 LCL590012 LMH590012 LWD590012 MFZ590012 MPV590012 MZR590012 NJN590012 NTJ590012 ODF590012 ONB590012 OWX590012 PGT590012 PQP590012 QAL590012 QKH590012 QUD590012 RDZ590012 RNV590012 RXR590012 SHN590012 SRJ590012 TBF590012 TLB590012 TUX590012 UET590012 UOP590012 UYL590012 VIH590012 VSD590012 WBZ590012 WLV590012 WVR590012 J655548 JF655548 TB655548 ACX655548 AMT655548 AWP655548 BGL655548 BQH655548 CAD655548 CJZ655548 CTV655548 DDR655548 DNN655548 DXJ655548 EHF655548 ERB655548 FAX655548 FKT655548 FUP655548 GEL655548 GOH655548 GYD655548 HHZ655548 HRV655548 IBR655548 ILN655548 IVJ655548 JFF655548 JPB655548 JYX655548 KIT655548 KSP655548 LCL655548 LMH655548 LWD655548 MFZ655548 MPV655548 MZR655548 NJN655548 NTJ655548 ODF655548 ONB655548 OWX655548 PGT655548 PQP655548 QAL655548 QKH655548 QUD655548 RDZ655548 RNV655548 RXR655548 SHN655548 SRJ655548 TBF655548 TLB655548 TUX655548 UET655548 UOP655548 UYL655548 VIH655548 VSD655548 WBZ655548 WLV655548 WVR655548 J721084 JF721084 TB721084 ACX721084 AMT721084 AWP721084 BGL721084 BQH721084 CAD721084 CJZ721084 CTV721084 DDR721084 DNN721084 DXJ721084 EHF721084 ERB721084 FAX721084 FKT721084 FUP721084 GEL721084 GOH721084 GYD721084 HHZ721084 HRV721084 IBR721084 ILN721084 IVJ721084 JFF721084 JPB721084 JYX721084 KIT721084 KSP721084 LCL721084 LMH721084 LWD721084 MFZ721084 MPV721084 MZR721084 NJN721084 NTJ721084 ODF721084 ONB721084 OWX721084 PGT721084 PQP721084 QAL721084 QKH721084 QUD721084 RDZ721084 RNV721084 RXR721084 SHN721084 SRJ721084 TBF721084 TLB721084 TUX721084 UET721084 UOP721084 UYL721084 VIH721084 VSD721084 WBZ721084 WLV721084 WVR721084 J786620 JF786620 TB786620 ACX786620 AMT786620 AWP786620 BGL786620 BQH786620 CAD786620 CJZ786620 CTV786620 DDR786620 DNN786620 DXJ786620 EHF786620 ERB786620 FAX786620 FKT786620 FUP786620 GEL786620 GOH786620 GYD786620 HHZ786620 HRV786620 IBR786620 ILN786620 IVJ786620 JFF786620 JPB786620 JYX786620 KIT786620 KSP786620 LCL786620 LMH786620 LWD786620 MFZ786620 MPV786620 MZR786620 NJN786620 NTJ786620 ODF786620 ONB786620 OWX786620 PGT786620 PQP786620 QAL786620 QKH786620 QUD786620 RDZ786620 RNV786620 RXR786620 SHN786620 SRJ786620 TBF786620 TLB786620 TUX786620 UET786620 UOP786620 UYL786620 VIH786620 VSD786620 WBZ786620 WLV786620 WVR786620 J852156 JF852156 TB852156 ACX852156 AMT852156 AWP852156 BGL852156 BQH852156 CAD852156 CJZ852156 CTV852156 DDR852156 DNN852156 DXJ852156 EHF852156 ERB852156 FAX852156 FKT852156 FUP852156 GEL852156 GOH852156 GYD852156 HHZ852156 HRV852156 IBR852156 ILN852156 IVJ852156 JFF852156 JPB852156 JYX852156 KIT852156 KSP852156 LCL852156 LMH852156 LWD852156 MFZ852156 MPV852156 MZR852156 NJN852156 NTJ852156 ODF852156 ONB852156 OWX852156 PGT852156 PQP852156 QAL852156 QKH852156 QUD852156 RDZ852156 RNV852156 RXR852156 SHN852156 SRJ852156 TBF852156 TLB852156 TUX852156 UET852156 UOP852156 UYL852156 VIH852156 VSD852156 WBZ852156 WLV852156 WVR852156 J917692 JF917692 TB917692 ACX917692 AMT917692 AWP917692 BGL917692 BQH917692 CAD917692 CJZ917692 CTV917692 DDR917692 DNN917692 DXJ917692 EHF917692 ERB917692 FAX917692 FKT917692 FUP917692 GEL917692 GOH917692 GYD917692 HHZ917692 HRV917692 IBR917692 ILN917692 IVJ917692 JFF917692 JPB917692 JYX917692 KIT917692 KSP917692 LCL917692 LMH917692 LWD917692 MFZ917692 MPV917692 MZR917692 NJN917692 NTJ917692 ODF917692 ONB917692 OWX917692 PGT917692 PQP917692 QAL917692 QKH917692 QUD917692 RDZ917692 RNV917692 RXR917692 SHN917692 SRJ917692 TBF917692 TLB917692 TUX917692 UET917692 UOP917692 UYL917692 VIH917692 VSD917692 WBZ917692 WLV917692 WVR917692 J983228 JF983228 TB983228 ACX983228 AMT983228 AWP983228 BGL983228 BQH983228 CAD983228 CJZ983228 CTV983228 DDR983228 DNN983228 DXJ983228 EHF983228 ERB983228 FAX983228 FKT983228 FUP983228 GEL983228 GOH983228 GYD983228 HHZ983228 HRV983228 IBR983228 ILN983228 IVJ983228 JFF983228 JPB983228 JYX983228 KIT983228 KSP983228 LCL983228 LMH983228 LWD983228 MFZ983228 MPV983228 MZR983228 NJN983228 NTJ983228 ODF983228 ONB983228 OWX983228 PGT983228 PQP983228 QAL983228 QKH983228 QUD983228 RDZ983228 RNV983228 RXR983228 SHN983228 SRJ983228 TBF983228 TLB983228 TUX983228 UET983228 UOP983228 UYL983228 VIH983228 VSD983228 WBZ983228 WLV983228 WVR983228" xr:uid="{00000000-0002-0000-0000-000008000000}">
      <formula1>"- , 1,4"</formula1>
    </dataValidation>
    <dataValidation type="list" allowBlank="1" showInputMessage="1" showErrorMessage="1" sqref="D30:D31 IZ30:IZ31 SV30:SV31 ACR30:ACR31 AMN30:AMN31 AWJ30:AWJ31 BGF30:BGF31 BQB30:BQB31 BZX30:BZX31 CJT30:CJT31 CTP30:CTP31 DDL30:DDL31 DNH30:DNH31 DXD30:DXD31 EGZ30:EGZ31 EQV30:EQV31 FAR30:FAR31 FKN30:FKN31 FUJ30:FUJ31 GEF30:GEF31 GOB30:GOB31 GXX30:GXX31 HHT30:HHT31 HRP30:HRP31 IBL30:IBL31 ILH30:ILH31 IVD30:IVD31 JEZ30:JEZ31 JOV30:JOV31 JYR30:JYR31 KIN30:KIN31 KSJ30:KSJ31 LCF30:LCF31 LMB30:LMB31 LVX30:LVX31 MFT30:MFT31 MPP30:MPP31 MZL30:MZL31 NJH30:NJH31 NTD30:NTD31 OCZ30:OCZ31 OMV30:OMV31 OWR30:OWR31 PGN30:PGN31 PQJ30:PQJ31 QAF30:QAF31 QKB30:QKB31 QTX30:QTX31 RDT30:RDT31 RNP30:RNP31 RXL30:RXL31 SHH30:SHH31 SRD30:SRD31 TAZ30:TAZ31 TKV30:TKV31 TUR30:TUR31 UEN30:UEN31 UOJ30:UOJ31 UYF30:UYF31 VIB30:VIB31 VRX30:VRX31 WBT30:WBT31 WLP30:WLP31 WVL30:WVL31 D65563:D65564 IZ65563:IZ65564 SV65563:SV65564 ACR65563:ACR65564 AMN65563:AMN65564 AWJ65563:AWJ65564 BGF65563:BGF65564 BQB65563:BQB65564 BZX65563:BZX65564 CJT65563:CJT65564 CTP65563:CTP65564 DDL65563:DDL65564 DNH65563:DNH65564 DXD65563:DXD65564 EGZ65563:EGZ65564 EQV65563:EQV65564 FAR65563:FAR65564 FKN65563:FKN65564 FUJ65563:FUJ65564 GEF65563:GEF65564 GOB65563:GOB65564 GXX65563:GXX65564 HHT65563:HHT65564 HRP65563:HRP65564 IBL65563:IBL65564 ILH65563:ILH65564 IVD65563:IVD65564 JEZ65563:JEZ65564 JOV65563:JOV65564 JYR65563:JYR65564 KIN65563:KIN65564 KSJ65563:KSJ65564 LCF65563:LCF65564 LMB65563:LMB65564 LVX65563:LVX65564 MFT65563:MFT65564 MPP65563:MPP65564 MZL65563:MZL65564 NJH65563:NJH65564 NTD65563:NTD65564 OCZ65563:OCZ65564 OMV65563:OMV65564 OWR65563:OWR65564 PGN65563:PGN65564 PQJ65563:PQJ65564 QAF65563:QAF65564 QKB65563:QKB65564 QTX65563:QTX65564 RDT65563:RDT65564 RNP65563:RNP65564 RXL65563:RXL65564 SHH65563:SHH65564 SRD65563:SRD65564 TAZ65563:TAZ65564 TKV65563:TKV65564 TUR65563:TUR65564 UEN65563:UEN65564 UOJ65563:UOJ65564 UYF65563:UYF65564 VIB65563:VIB65564 VRX65563:VRX65564 WBT65563:WBT65564 WLP65563:WLP65564 WVL65563:WVL65564 D131099:D131100 IZ131099:IZ131100 SV131099:SV131100 ACR131099:ACR131100 AMN131099:AMN131100 AWJ131099:AWJ131100 BGF131099:BGF131100 BQB131099:BQB131100 BZX131099:BZX131100 CJT131099:CJT131100 CTP131099:CTP131100 DDL131099:DDL131100 DNH131099:DNH131100 DXD131099:DXD131100 EGZ131099:EGZ131100 EQV131099:EQV131100 FAR131099:FAR131100 FKN131099:FKN131100 FUJ131099:FUJ131100 GEF131099:GEF131100 GOB131099:GOB131100 GXX131099:GXX131100 HHT131099:HHT131100 HRP131099:HRP131100 IBL131099:IBL131100 ILH131099:ILH131100 IVD131099:IVD131100 JEZ131099:JEZ131100 JOV131099:JOV131100 JYR131099:JYR131100 KIN131099:KIN131100 KSJ131099:KSJ131100 LCF131099:LCF131100 LMB131099:LMB131100 LVX131099:LVX131100 MFT131099:MFT131100 MPP131099:MPP131100 MZL131099:MZL131100 NJH131099:NJH131100 NTD131099:NTD131100 OCZ131099:OCZ131100 OMV131099:OMV131100 OWR131099:OWR131100 PGN131099:PGN131100 PQJ131099:PQJ131100 QAF131099:QAF131100 QKB131099:QKB131100 QTX131099:QTX131100 RDT131099:RDT131100 RNP131099:RNP131100 RXL131099:RXL131100 SHH131099:SHH131100 SRD131099:SRD131100 TAZ131099:TAZ131100 TKV131099:TKV131100 TUR131099:TUR131100 UEN131099:UEN131100 UOJ131099:UOJ131100 UYF131099:UYF131100 VIB131099:VIB131100 VRX131099:VRX131100 WBT131099:WBT131100 WLP131099:WLP131100 WVL131099:WVL131100 D196635:D196636 IZ196635:IZ196636 SV196635:SV196636 ACR196635:ACR196636 AMN196635:AMN196636 AWJ196635:AWJ196636 BGF196635:BGF196636 BQB196635:BQB196636 BZX196635:BZX196636 CJT196635:CJT196636 CTP196635:CTP196636 DDL196635:DDL196636 DNH196635:DNH196636 DXD196635:DXD196636 EGZ196635:EGZ196636 EQV196635:EQV196636 FAR196635:FAR196636 FKN196635:FKN196636 FUJ196635:FUJ196636 GEF196635:GEF196636 GOB196635:GOB196636 GXX196635:GXX196636 HHT196635:HHT196636 HRP196635:HRP196636 IBL196635:IBL196636 ILH196635:ILH196636 IVD196635:IVD196636 JEZ196635:JEZ196636 JOV196635:JOV196636 JYR196635:JYR196636 KIN196635:KIN196636 KSJ196635:KSJ196636 LCF196635:LCF196636 LMB196635:LMB196636 LVX196635:LVX196636 MFT196635:MFT196636 MPP196635:MPP196636 MZL196635:MZL196636 NJH196635:NJH196636 NTD196635:NTD196636 OCZ196635:OCZ196636 OMV196635:OMV196636 OWR196635:OWR196636 PGN196635:PGN196636 PQJ196635:PQJ196636 QAF196635:QAF196636 QKB196635:QKB196636 QTX196635:QTX196636 RDT196635:RDT196636 RNP196635:RNP196636 RXL196635:RXL196636 SHH196635:SHH196636 SRD196635:SRD196636 TAZ196635:TAZ196636 TKV196635:TKV196636 TUR196635:TUR196636 UEN196635:UEN196636 UOJ196635:UOJ196636 UYF196635:UYF196636 VIB196635:VIB196636 VRX196635:VRX196636 WBT196635:WBT196636 WLP196635:WLP196636 WVL196635:WVL196636 D262171:D262172 IZ262171:IZ262172 SV262171:SV262172 ACR262171:ACR262172 AMN262171:AMN262172 AWJ262171:AWJ262172 BGF262171:BGF262172 BQB262171:BQB262172 BZX262171:BZX262172 CJT262171:CJT262172 CTP262171:CTP262172 DDL262171:DDL262172 DNH262171:DNH262172 DXD262171:DXD262172 EGZ262171:EGZ262172 EQV262171:EQV262172 FAR262171:FAR262172 FKN262171:FKN262172 FUJ262171:FUJ262172 GEF262171:GEF262172 GOB262171:GOB262172 GXX262171:GXX262172 HHT262171:HHT262172 HRP262171:HRP262172 IBL262171:IBL262172 ILH262171:ILH262172 IVD262171:IVD262172 JEZ262171:JEZ262172 JOV262171:JOV262172 JYR262171:JYR262172 KIN262171:KIN262172 KSJ262171:KSJ262172 LCF262171:LCF262172 LMB262171:LMB262172 LVX262171:LVX262172 MFT262171:MFT262172 MPP262171:MPP262172 MZL262171:MZL262172 NJH262171:NJH262172 NTD262171:NTD262172 OCZ262171:OCZ262172 OMV262171:OMV262172 OWR262171:OWR262172 PGN262171:PGN262172 PQJ262171:PQJ262172 QAF262171:QAF262172 QKB262171:QKB262172 QTX262171:QTX262172 RDT262171:RDT262172 RNP262171:RNP262172 RXL262171:RXL262172 SHH262171:SHH262172 SRD262171:SRD262172 TAZ262171:TAZ262172 TKV262171:TKV262172 TUR262171:TUR262172 UEN262171:UEN262172 UOJ262171:UOJ262172 UYF262171:UYF262172 VIB262171:VIB262172 VRX262171:VRX262172 WBT262171:WBT262172 WLP262171:WLP262172 WVL262171:WVL262172 D327707:D327708 IZ327707:IZ327708 SV327707:SV327708 ACR327707:ACR327708 AMN327707:AMN327708 AWJ327707:AWJ327708 BGF327707:BGF327708 BQB327707:BQB327708 BZX327707:BZX327708 CJT327707:CJT327708 CTP327707:CTP327708 DDL327707:DDL327708 DNH327707:DNH327708 DXD327707:DXD327708 EGZ327707:EGZ327708 EQV327707:EQV327708 FAR327707:FAR327708 FKN327707:FKN327708 FUJ327707:FUJ327708 GEF327707:GEF327708 GOB327707:GOB327708 GXX327707:GXX327708 HHT327707:HHT327708 HRP327707:HRP327708 IBL327707:IBL327708 ILH327707:ILH327708 IVD327707:IVD327708 JEZ327707:JEZ327708 JOV327707:JOV327708 JYR327707:JYR327708 KIN327707:KIN327708 KSJ327707:KSJ327708 LCF327707:LCF327708 LMB327707:LMB327708 LVX327707:LVX327708 MFT327707:MFT327708 MPP327707:MPP327708 MZL327707:MZL327708 NJH327707:NJH327708 NTD327707:NTD327708 OCZ327707:OCZ327708 OMV327707:OMV327708 OWR327707:OWR327708 PGN327707:PGN327708 PQJ327707:PQJ327708 QAF327707:QAF327708 QKB327707:QKB327708 QTX327707:QTX327708 RDT327707:RDT327708 RNP327707:RNP327708 RXL327707:RXL327708 SHH327707:SHH327708 SRD327707:SRD327708 TAZ327707:TAZ327708 TKV327707:TKV327708 TUR327707:TUR327708 UEN327707:UEN327708 UOJ327707:UOJ327708 UYF327707:UYF327708 VIB327707:VIB327708 VRX327707:VRX327708 WBT327707:WBT327708 WLP327707:WLP327708 WVL327707:WVL327708 D393243:D393244 IZ393243:IZ393244 SV393243:SV393244 ACR393243:ACR393244 AMN393243:AMN393244 AWJ393243:AWJ393244 BGF393243:BGF393244 BQB393243:BQB393244 BZX393243:BZX393244 CJT393243:CJT393244 CTP393243:CTP393244 DDL393243:DDL393244 DNH393243:DNH393244 DXD393243:DXD393244 EGZ393243:EGZ393244 EQV393243:EQV393244 FAR393243:FAR393244 FKN393243:FKN393244 FUJ393243:FUJ393244 GEF393243:GEF393244 GOB393243:GOB393244 GXX393243:GXX393244 HHT393243:HHT393244 HRP393243:HRP393244 IBL393243:IBL393244 ILH393243:ILH393244 IVD393243:IVD393244 JEZ393243:JEZ393244 JOV393243:JOV393244 JYR393243:JYR393244 KIN393243:KIN393244 KSJ393243:KSJ393244 LCF393243:LCF393244 LMB393243:LMB393244 LVX393243:LVX393244 MFT393243:MFT393244 MPP393243:MPP393244 MZL393243:MZL393244 NJH393243:NJH393244 NTD393243:NTD393244 OCZ393243:OCZ393244 OMV393243:OMV393244 OWR393243:OWR393244 PGN393243:PGN393244 PQJ393243:PQJ393244 QAF393243:QAF393244 QKB393243:QKB393244 QTX393243:QTX393244 RDT393243:RDT393244 RNP393243:RNP393244 RXL393243:RXL393244 SHH393243:SHH393244 SRD393243:SRD393244 TAZ393243:TAZ393244 TKV393243:TKV393244 TUR393243:TUR393244 UEN393243:UEN393244 UOJ393243:UOJ393244 UYF393243:UYF393244 VIB393243:VIB393244 VRX393243:VRX393244 WBT393243:WBT393244 WLP393243:WLP393244 WVL393243:WVL393244 D458779:D458780 IZ458779:IZ458780 SV458779:SV458780 ACR458779:ACR458780 AMN458779:AMN458780 AWJ458779:AWJ458780 BGF458779:BGF458780 BQB458779:BQB458780 BZX458779:BZX458780 CJT458779:CJT458780 CTP458779:CTP458780 DDL458779:DDL458780 DNH458779:DNH458780 DXD458779:DXD458780 EGZ458779:EGZ458780 EQV458779:EQV458780 FAR458779:FAR458780 FKN458779:FKN458780 FUJ458779:FUJ458780 GEF458779:GEF458780 GOB458779:GOB458780 GXX458779:GXX458780 HHT458779:HHT458780 HRP458779:HRP458780 IBL458779:IBL458780 ILH458779:ILH458780 IVD458779:IVD458780 JEZ458779:JEZ458780 JOV458779:JOV458780 JYR458779:JYR458780 KIN458779:KIN458780 KSJ458779:KSJ458780 LCF458779:LCF458780 LMB458779:LMB458780 LVX458779:LVX458780 MFT458779:MFT458780 MPP458779:MPP458780 MZL458779:MZL458780 NJH458779:NJH458780 NTD458779:NTD458780 OCZ458779:OCZ458780 OMV458779:OMV458780 OWR458779:OWR458780 PGN458779:PGN458780 PQJ458779:PQJ458780 QAF458779:QAF458780 QKB458779:QKB458780 QTX458779:QTX458780 RDT458779:RDT458780 RNP458779:RNP458780 RXL458779:RXL458780 SHH458779:SHH458780 SRD458779:SRD458780 TAZ458779:TAZ458780 TKV458779:TKV458780 TUR458779:TUR458780 UEN458779:UEN458780 UOJ458779:UOJ458780 UYF458779:UYF458780 VIB458779:VIB458780 VRX458779:VRX458780 WBT458779:WBT458780 WLP458779:WLP458780 WVL458779:WVL458780 D524315:D524316 IZ524315:IZ524316 SV524315:SV524316 ACR524315:ACR524316 AMN524315:AMN524316 AWJ524315:AWJ524316 BGF524315:BGF524316 BQB524315:BQB524316 BZX524315:BZX524316 CJT524315:CJT524316 CTP524315:CTP524316 DDL524315:DDL524316 DNH524315:DNH524316 DXD524315:DXD524316 EGZ524315:EGZ524316 EQV524315:EQV524316 FAR524315:FAR524316 FKN524315:FKN524316 FUJ524315:FUJ524316 GEF524315:GEF524316 GOB524315:GOB524316 GXX524315:GXX524316 HHT524315:HHT524316 HRP524315:HRP524316 IBL524315:IBL524316 ILH524315:ILH524316 IVD524315:IVD524316 JEZ524315:JEZ524316 JOV524315:JOV524316 JYR524315:JYR524316 KIN524315:KIN524316 KSJ524315:KSJ524316 LCF524315:LCF524316 LMB524315:LMB524316 LVX524315:LVX524316 MFT524315:MFT524316 MPP524315:MPP524316 MZL524315:MZL524316 NJH524315:NJH524316 NTD524315:NTD524316 OCZ524315:OCZ524316 OMV524315:OMV524316 OWR524315:OWR524316 PGN524315:PGN524316 PQJ524315:PQJ524316 QAF524315:QAF524316 QKB524315:QKB524316 QTX524315:QTX524316 RDT524315:RDT524316 RNP524315:RNP524316 RXL524315:RXL524316 SHH524315:SHH524316 SRD524315:SRD524316 TAZ524315:TAZ524316 TKV524315:TKV524316 TUR524315:TUR524316 UEN524315:UEN524316 UOJ524315:UOJ524316 UYF524315:UYF524316 VIB524315:VIB524316 VRX524315:VRX524316 WBT524315:WBT524316 WLP524315:WLP524316 WVL524315:WVL524316 D589851:D589852 IZ589851:IZ589852 SV589851:SV589852 ACR589851:ACR589852 AMN589851:AMN589852 AWJ589851:AWJ589852 BGF589851:BGF589852 BQB589851:BQB589852 BZX589851:BZX589852 CJT589851:CJT589852 CTP589851:CTP589852 DDL589851:DDL589852 DNH589851:DNH589852 DXD589851:DXD589852 EGZ589851:EGZ589852 EQV589851:EQV589852 FAR589851:FAR589852 FKN589851:FKN589852 FUJ589851:FUJ589852 GEF589851:GEF589852 GOB589851:GOB589852 GXX589851:GXX589852 HHT589851:HHT589852 HRP589851:HRP589852 IBL589851:IBL589852 ILH589851:ILH589852 IVD589851:IVD589852 JEZ589851:JEZ589852 JOV589851:JOV589852 JYR589851:JYR589852 KIN589851:KIN589852 KSJ589851:KSJ589852 LCF589851:LCF589852 LMB589851:LMB589852 LVX589851:LVX589852 MFT589851:MFT589852 MPP589851:MPP589852 MZL589851:MZL589852 NJH589851:NJH589852 NTD589851:NTD589852 OCZ589851:OCZ589852 OMV589851:OMV589852 OWR589851:OWR589852 PGN589851:PGN589852 PQJ589851:PQJ589852 QAF589851:QAF589852 QKB589851:QKB589852 QTX589851:QTX589852 RDT589851:RDT589852 RNP589851:RNP589852 RXL589851:RXL589852 SHH589851:SHH589852 SRD589851:SRD589852 TAZ589851:TAZ589852 TKV589851:TKV589852 TUR589851:TUR589852 UEN589851:UEN589852 UOJ589851:UOJ589852 UYF589851:UYF589852 VIB589851:VIB589852 VRX589851:VRX589852 WBT589851:WBT589852 WLP589851:WLP589852 WVL589851:WVL589852 D655387:D655388 IZ655387:IZ655388 SV655387:SV655388 ACR655387:ACR655388 AMN655387:AMN655388 AWJ655387:AWJ655388 BGF655387:BGF655388 BQB655387:BQB655388 BZX655387:BZX655388 CJT655387:CJT655388 CTP655387:CTP655388 DDL655387:DDL655388 DNH655387:DNH655388 DXD655387:DXD655388 EGZ655387:EGZ655388 EQV655387:EQV655388 FAR655387:FAR655388 FKN655387:FKN655388 FUJ655387:FUJ655388 GEF655387:GEF655388 GOB655387:GOB655388 GXX655387:GXX655388 HHT655387:HHT655388 HRP655387:HRP655388 IBL655387:IBL655388 ILH655387:ILH655388 IVD655387:IVD655388 JEZ655387:JEZ655388 JOV655387:JOV655388 JYR655387:JYR655388 KIN655387:KIN655388 KSJ655387:KSJ655388 LCF655387:LCF655388 LMB655387:LMB655388 LVX655387:LVX655388 MFT655387:MFT655388 MPP655387:MPP655388 MZL655387:MZL655388 NJH655387:NJH655388 NTD655387:NTD655388 OCZ655387:OCZ655388 OMV655387:OMV655388 OWR655387:OWR655388 PGN655387:PGN655388 PQJ655387:PQJ655388 QAF655387:QAF655388 QKB655387:QKB655388 QTX655387:QTX655388 RDT655387:RDT655388 RNP655387:RNP655388 RXL655387:RXL655388 SHH655387:SHH655388 SRD655387:SRD655388 TAZ655387:TAZ655388 TKV655387:TKV655388 TUR655387:TUR655388 UEN655387:UEN655388 UOJ655387:UOJ655388 UYF655387:UYF655388 VIB655387:VIB655388 VRX655387:VRX655388 WBT655387:WBT655388 WLP655387:WLP655388 WVL655387:WVL655388 D720923:D720924 IZ720923:IZ720924 SV720923:SV720924 ACR720923:ACR720924 AMN720923:AMN720924 AWJ720923:AWJ720924 BGF720923:BGF720924 BQB720923:BQB720924 BZX720923:BZX720924 CJT720923:CJT720924 CTP720923:CTP720924 DDL720923:DDL720924 DNH720923:DNH720924 DXD720923:DXD720924 EGZ720923:EGZ720924 EQV720923:EQV720924 FAR720923:FAR720924 FKN720923:FKN720924 FUJ720923:FUJ720924 GEF720923:GEF720924 GOB720923:GOB720924 GXX720923:GXX720924 HHT720923:HHT720924 HRP720923:HRP720924 IBL720923:IBL720924 ILH720923:ILH720924 IVD720923:IVD720924 JEZ720923:JEZ720924 JOV720923:JOV720924 JYR720923:JYR720924 KIN720923:KIN720924 KSJ720923:KSJ720924 LCF720923:LCF720924 LMB720923:LMB720924 LVX720923:LVX720924 MFT720923:MFT720924 MPP720923:MPP720924 MZL720923:MZL720924 NJH720923:NJH720924 NTD720923:NTD720924 OCZ720923:OCZ720924 OMV720923:OMV720924 OWR720923:OWR720924 PGN720923:PGN720924 PQJ720923:PQJ720924 QAF720923:QAF720924 QKB720923:QKB720924 QTX720923:QTX720924 RDT720923:RDT720924 RNP720923:RNP720924 RXL720923:RXL720924 SHH720923:SHH720924 SRD720923:SRD720924 TAZ720923:TAZ720924 TKV720923:TKV720924 TUR720923:TUR720924 UEN720923:UEN720924 UOJ720923:UOJ720924 UYF720923:UYF720924 VIB720923:VIB720924 VRX720923:VRX720924 WBT720923:WBT720924 WLP720923:WLP720924 WVL720923:WVL720924 D786459:D786460 IZ786459:IZ786460 SV786459:SV786460 ACR786459:ACR786460 AMN786459:AMN786460 AWJ786459:AWJ786460 BGF786459:BGF786460 BQB786459:BQB786460 BZX786459:BZX786460 CJT786459:CJT786460 CTP786459:CTP786460 DDL786459:DDL786460 DNH786459:DNH786460 DXD786459:DXD786460 EGZ786459:EGZ786460 EQV786459:EQV786460 FAR786459:FAR786460 FKN786459:FKN786460 FUJ786459:FUJ786460 GEF786459:GEF786460 GOB786459:GOB786460 GXX786459:GXX786460 HHT786459:HHT786460 HRP786459:HRP786460 IBL786459:IBL786460 ILH786459:ILH786460 IVD786459:IVD786460 JEZ786459:JEZ786460 JOV786459:JOV786460 JYR786459:JYR786460 KIN786459:KIN786460 KSJ786459:KSJ786460 LCF786459:LCF786460 LMB786459:LMB786460 LVX786459:LVX786460 MFT786459:MFT786460 MPP786459:MPP786460 MZL786459:MZL786460 NJH786459:NJH786460 NTD786459:NTD786460 OCZ786459:OCZ786460 OMV786459:OMV786460 OWR786459:OWR786460 PGN786459:PGN786460 PQJ786459:PQJ786460 QAF786459:QAF786460 QKB786459:QKB786460 QTX786459:QTX786460 RDT786459:RDT786460 RNP786459:RNP786460 RXL786459:RXL786460 SHH786459:SHH786460 SRD786459:SRD786460 TAZ786459:TAZ786460 TKV786459:TKV786460 TUR786459:TUR786460 UEN786459:UEN786460 UOJ786459:UOJ786460 UYF786459:UYF786460 VIB786459:VIB786460 VRX786459:VRX786460 WBT786459:WBT786460 WLP786459:WLP786460 WVL786459:WVL786460 D851995:D851996 IZ851995:IZ851996 SV851995:SV851996 ACR851995:ACR851996 AMN851995:AMN851996 AWJ851995:AWJ851996 BGF851995:BGF851996 BQB851995:BQB851996 BZX851995:BZX851996 CJT851995:CJT851996 CTP851995:CTP851996 DDL851995:DDL851996 DNH851995:DNH851996 DXD851995:DXD851996 EGZ851995:EGZ851996 EQV851995:EQV851996 FAR851995:FAR851996 FKN851995:FKN851996 FUJ851995:FUJ851996 GEF851995:GEF851996 GOB851995:GOB851996 GXX851995:GXX851996 HHT851995:HHT851996 HRP851995:HRP851996 IBL851995:IBL851996 ILH851995:ILH851996 IVD851995:IVD851996 JEZ851995:JEZ851996 JOV851995:JOV851996 JYR851995:JYR851996 KIN851995:KIN851996 KSJ851995:KSJ851996 LCF851995:LCF851996 LMB851995:LMB851996 LVX851995:LVX851996 MFT851995:MFT851996 MPP851995:MPP851996 MZL851995:MZL851996 NJH851995:NJH851996 NTD851995:NTD851996 OCZ851995:OCZ851996 OMV851995:OMV851996 OWR851995:OWR851996 PGN851995:PGN851996 PQJ851995:PQJ851996 QAF851995:QAF851996 QKB851995:QKB851996 QTX851995:QTX851996 RDT851995:RDT851996 RNP851995:RNP851996 RXL851995:RXL851996 SHH851995:SHH851996 SRD851995:SRD851996 TAZ851995:TAZ851996 TKV851995:TKV851996 TUR851995:TUR851996 UEN851995:UEN851996 UOJ851995:UOJ851996 UYF851995:UYF851996 VIB851995:VIB851996 VRX851995:VRX851996 WBT851995:WBT851996 WLP851995:WLP851996 WVL851995:WVL851996 D917531:D917532 IZ917531:IZ917532 SV917531:SV917532 ACR917531:ACR917532 AMN917531:AMN917532 AWJ917531:AWJ917532 BGF917531:BGF917532 BQB917531:BQB917532 BZX917531:BZX917532 CJT917531:CJT917532 CTP917531:CTP917532 DDL917531:DDL917532 DNH917531:DNH917532 DXD917531:DXD917532 EGZ917531:EGZ917532 EQV917531:EQV917532 FAR917531:FAR917532 FKN917531:FKN917532 FUJ917531:FUJ917532 GEF917531:GEF917532 GOB917531:GOB917532 GXX917531:GXX917532 HHT917531:HHT917532 HRP917531:HRP917532 IBL917531:IBL917532 ILH917531:ILH917532 IVD917531:IVD917532 JEZ917531:JEZ917532 JOV917531:JOV917532 JYR917531:JYR917532 KIN917531:KIN917532 KSJ917531:KSJ917532 LCF917531:LCF917532 LMB917531:LMB917532 LVX917531:LVX917532 MFT917531:MFT917532 MPP917531:MPP917532 MZL917531:MZL917532 NJH917531:NJH917532 NTD917531:NTD917532 OCZ917531:OCZ917532 OMV917531:OMV917532 OWR917531:OWR917532 PGN917531:PGN917532 PQJ917531:PQJ917532 QAF917531:QAF917532 QKB917531:QKB917532 QTX917531:QTX917532 RDT917531:RDT917532 RNP917531:RNP917532 RXL917531:RXL917532 SHH917531:SHH917532 SRD917531:SRD917532 TAZ917531:TAZ917532 TKV917531:TKV917532 TUR917531:TUR917532 UEN917531:UEN917532 UOJ917531:UOJ917532 UYF917531:UYF917532 VIB917531:VIB917532 VRX917531:VRX917532 WBT917531:WBT917532 WLP917531:WLP917532 WVL917531:WVL917532 D983067:D983068 IZ983067:IZ983068 SV983067:SV983068 ACR983067:ACR983068 AMN983067:AMN983068 AWJ983067:AWJ983068 BGF983067:BGF983068 BQB983067:BQB983068 BZX983067:BZX983068 CJT983067:CJT983068 CTP983067:CTP983068 DDL983067:DDL983068 DNH983067:DNH983068 DXD983067:DXD983068 EGZ983067:EGZ983068 EQV983067:EQV983068 FAR983067:FAR983068 FKN983067:FKN983068 FUJ983067:FUJ983068 GEF983067:GEF983068 GOB983067:GOB983068 GXX983067:GXX983068 HHT983067:HHT983068 HRP983067:HRP983068 IBL983067:IBL983068 ILH983067:ILH983068 IVD983067:IVD983068 JEZ983067:JEZ983068 JOV983067:JOV983068 JYR983067:JYR983068 KIN983067:KIN983068 KSJ983067:KSJ983068 LCF983067:LCF983068 LMB983067:LMB983068 LVX983067:LVX983068 MFT983067:MFT983068 MPP983067:MPP983068 MZL983067:MZL983068 NJH983067:NJH983068 NTD983067:NTD983068 OCZ983067:OCZ983068 OMV983067:OMV983068 OWR983067:OWR983068 PGN983067:PGN983068 PQJ983067:PQJ983068 QAF983067:QAF983068 QKB983067:QKB983068 QTX983067:QTX983068 RDT983067:RDT983068 RNP983067:RNP983068 RXL983067:RXL983068 SHH983067:SHH983068 SRD983067:SRD983068 TAZ983067:TAZ983068 TKV983067:TKV983068 TUR983067:TUR983068 UEN983067:UEN983068 UOJ983067:UOJ983068 UYF983067:UYF983068 VIB983067:VIB983068 VRX983067:VRX983068 WBT983067:WBT983068 WLP983067:WLP983068 WVL983067:WVL983068 D109 IZ109 SV109 ACR109 AMN109 AWJ109 BGF109 BQB109 BZX109 CJT109 CTP109 DDL109 DNH109 DXD109 EGZ109 EQV109 FAR109 FKN109 FUJ109 GEF109 GOB109 GXX109 HHT109 HRP109 IBL109 ILH109 IVD109 JEZ109 JOV109 JYR109 KIN109 KSJ109 LCF109 LMB109 LVX109 MFT109 MPP109 MZL109 NJH109 NTD109 OCZ109 OMV109 OWR109 PGN109 PQJ109 QAF109 QKB109 QTX109 RDT109 RNP109 RXL109 SHH109 SRD109 TAZ109 TKV109 TUR109 UEN109 UOJ109 UYF109 VIB109 VRX109 WBT109 WLP109 WVL109 D65642 IZ65642 SV65642 ACR65642 AMN65642 AWJ65642 BGF65642 BQB65642 BZX65642 CJT65642 CTP65642 DDL65642 DNH65642 DXD65642 EGZ65642 EQV65642 FAR65642 FKN65642 FUJ65642 GEF65642 GOB65642 GXX65642 HHT65642 HRP65642 IBL65642 ILH65642 IVD65642 JEZ65642 JOV65642 JYR65642 KIN65642 KSJ65642 LCF65642 LMB65642 LVX65642 MFT65642 MPP65642 MZL65642 NJH65642 NTD65642 OCZ65642 OMV65642 OWR65642 PGN65642 PQJ65642 QAF65642 QKB65642 QTX65642 RDT65642 RNP65642 RXL65642 SHH65642 SRD65642 TAZ65642 TKV65642 TUR65642 UEN65642 UOJ65642 UYF65642 VIB65642 VRX65642 WBT65642 WLP65642 WVL65642 D131178 IZ131178 SV131178 ACR131178 AMN131178 AWJ131178 BGF131178 BQB131178 BZX131178 CJT131178 CTP131178 DDL131178 DNH131178 DXD131178 EGZ131178 EQV131178 FAR131178 FKN131178 FUJ131178 GEF131178 GOB131178 GXX131178 HHT131178 HRP131178 IBL131178 ILH131178 IVD131178 JEZ131178 JOV131178 JYR131178 KIN131178 KSJ131178 LCF131178 LMB131178 LVX131178 MFT131178 MPP131178 MZL131178 NJH131178 NTD131178 OCZ131178 OMV131178 OWR131178 PGN131178 PQJ131178 QAF131178 QKB131178 QTX131178 RDT131178 RNP131178 RXL131178 SHH131178 SRD131178 TAZ131178 TKV131178 TUR131178 UEN131178 UOJ131178 UYF131178 VIB131178 VRX131178 WBT131178 WLP131178 WVL131178 D196714 IZ196714 SV196714 ACR196714 AMN196714 AWJ196714 BGF196714 BQB196714 BZX196714 CJT196714 CTP196714 DDL196714 DNH196714 DXD196714 EGZ196714 EQV196714 FAR196714 FKN196714 FUJ196714 GEF196714 GOB196714 GXX196714 HHT196714 HRP196714 IBL196714 ILH196714 IVD196714 JEZ196714 JOV196714 JYR196714 KIN196714 KSJ196714 LCF196714 LMB196714 LVX196714 MFT196714 MPP196714 MZL196714 NJH196714 NTD196714 OCZ196714 OMV196714 OWR196714 PGN196714 PQJ196714 QAF196714 QKB196714 QTX196714 RDT196714 RNP196714 RXL196714 SHH196714 SRD196714 TAZ196714 TKV196714 TUR196714 UEN196714 UOJ196714 UYF196714 VIB196714 VRX196714 WBT196714 WLP196714 WVL196714 D262250 IZ262250 SV262250 ACR262250 AMN262250 AWJ262250 BGF262250 BQB262250 BZX262250 CJT262250 CTP262250 DDL262250 DNH262250 DXD262250 EGZ262250 EQV262250 FAR262250 FKN262250 FUJ262250 GEF262250 GOB262250 GXX262250 HHT262250 HRP262250 IBL262250 ILH262250 IVD262250 JEZ262250 JOV262250 JYR262250 KIN262250 KSJ262250 LCF262250 LMB262250 LVX262250 MFT262250 MPP262250 MZL262250 NJH262250 NTD262250 OCZ262250 OMV262250 OWR262250 PGN262250 PQJ262250 QAF262250 QKB262250 QTX262250 RDT262250 RNP262250 RXL262250 SHH262250 SRD262250 TAZ262250 TKV262250 TUR262250 UEN262250 UOJ262250 UYF262250 VIB262250 VRX262250 WBT262250 WLP262250 WVL262250 D327786 IZ327786 SV327786 ACR327786 AMN327786 AWJ327786 BGF327786 BQB327786 BZX327786 CJT327786 CTP327786 DDL327786 DNH327786 DXD327786 EGZ327786 EQV327786 FAR327786 FKN327786 FUJ327786 GEF327786 GOB327786 GXX327786 HHT327786 HRP327786 IBL327786 ILH327786 IVD327786 JEZ327786 JOV327786 JYR327786 KIN327786 KSJ327786 LCF327786 LMB327786 LVX327786 MFT327786 MPP327786 MZL327786 NJH327786 NTD327786 OCZ327786 OMV327786 OWR327786 PGN327786 PQJ327786 QAF327786 QKB327786 QTX327786 RDT327786 RNP327786 RXL327786 SHH327786 SRD327786 TAZ327786 TKV327786 TUR327786 UEN327786 UOJ327786 UYF327786 VIB327786 VRX327786 WBT327786 WLP327786 WVL327786 D393322 IZ393322 SV393322 ACR393322 AMN393322 AWJ393322 BGF393322 BQB393322 BZX393322 CJT393322 CTP393322 DDL393322 DNH393322 DXD393322 EGZ393322 EQV393322 FAR393322 FKN393322 FUJ393322 GEF393322 GOB393322 GXX393322 HHT393322 HRP393322 IBL393322 ILH393322 IVD393322 JEZ393322 JOV393322 JYR393322 KIN393322 KSJ393322 LCF393322 LMB393322 LVX393322 MFT393322 MPP393322 MZL393322 NJH393322 NTD393322 OCZ393322 OMV393322 OWR393322 PGN393322 PQJ393322 QAF393322 QKB393322 QTX393322 RDT393322 RNP393322 RXL393322 SHH393322 SRD393322 TAZ393322 TKV393322 TUR393322 UEN393322 UOJ393322 UYF393322 VIB393322 VRX393322 WBT393322 WLP393322 WVL393322 D458858 IZ458858 SV458858 ACR458858 AMN458858 AWJ458858 BGF458858 BQB458858 BZX458858 CJT458858 CTP458858 DDL458858 DNH458858 DXD458858 EGZ458858 EQV458858 FAR458858 FKN458858 FUJ458858 GEF458858 GOB458858 GXX458858 HHT458858 HRP458858 IBL458858 ILH458858 IVD458858 JEZ458858 JOV458858 JYR458858 KIN458858 KSJ458858 LCF458858 LMB458858 LVX458858 MFT458858 MPP458858 MZL458858 NJH458858 NTD458858 OCZ458858 OMV458858 OWR458858 PGN458858 PQJ458858 QAF458858 QKB458858 QTX458858 RDT458858 RNP458858 RXL458858 SHH458858 SRD458858 TAZ458858 TKV458858 TUR458858 UEN458858 UOJ458858 UYF458858 VIB458858 VRX458858 WBT458858 WLP458858 WVL458858 D524394 IZ524394 SV524394 ACR524394 AMN524394 AWJ524394 BGF524394 BQB524394 BZX524394 CJT524394 CTP524394 DDL524394 DNH524394 DXD524394 EGZ524394 EQV524394 FAR524394 FKN524394 FUJ524394 GEF524394 GOB524394 GXX524394 HHT524394 HRP524394 IBL524394 ILH524394 IVD524394 JEZ524394 JOV524394 JYR524394 KIN524394 KSJ524394 LCF524394 LMB524394 LVX524394 MFT524394 MPP524394 MZL524394 NJH524394 NTD524394 OCZ524394 OMV524394 OWR524394 PGN524394 PQJ524394 QAF524394 QKB524394 QTX524394 RDT524394 RNP524394 RXL524394 SHH524394 SRD524394 TAZ524394 TKV524394 TUR524394 UEN524394 UOJ524394 UYF524394 VIB524394 VRX524394 WBT524394 WLP524394 WVL524394 D589930 IZ589930 SV589930 ACR589930 AMN589930 AWJ589930 BGF589930 BQB589930 BZX589930 CJT589930 CTP589930 DDL589930 DNH589930 DXD589930 EGZ589930 EQV589930 FAR589930 FKN589930 FUJ589930 GEF589930 GOB589930 GXX589930 HHT589930 HRP589930 IBL589930 ILH589930 IVD589930 JEZ589930 JOV589930 JYR589930 KIN589930 KSJ589930 LCF589930 LMB589930 LVX589930 MFT589930 MPP589930 MZL589930 NJH589930 NTD589930 OCZ589930 OMV589930 OWR589930 PGN589930 PQJ589930 QAF589930 QKB589930 QTX589930 RDT589930 RNP589930 RXL589930 SHH589930 SRD589930 TAZ589930 TKV589930 TUR589930 UEN589930 UOJ589930 UYF589930 VIB589930 VRX589930 WBT589930 WLP589930 WVL589930 D655466 IZ655466 SV655466 ACR655466 AMN655466 AWJ655466 BGF655466 BQB655466 BZX655466 CJT655466 CTP655466 DDL655466 DNH655466 DXD655466 EGZ655466 EQV655466 FAR655466 FKN655466 FUJ655466 GEF655466 GOB655466 GXX655466 HHT655466 HRP655466 IBL655466 ILH655466 IVD655466 JEZ655466 JOV655466 JYR655466 KIN655466 KSJ655466 LCF655466 LMB655466 LVX655466 MFT655466 MPP655466 MZL655466 NJH655466 NTD655466 OCZ655466 OMV655466 OWR655466 PGN655466 PQJ655466 QAF655466 QKB655466 QTX655466 RDT655466 RNP655466 RXL655466 SHH655466 SRD655466 TAZ655466 TKV655466 TUR655466 UEN655466 UOJ655466 UYF655466 VIB655466 VRX655466 WBT655466 WLP655466 WVL655466 D721002 IZ721002 SV721002 ACR721002 AMN721002 AWJ721002 BGF721002 BQB721002 BZX721002 CJT721002 CTP721002 DDL721002 DNH721002 DXD721002 EGZ721002 EQV721002 FAR721002 FKN721002 FUJ721002 GEF721002 GOB721002 GXX721002 HHT721002 HRP721002 IBL721002 ILH721002 IVD721002 JEZ721002 JOV721002 JYR721002 KIN721002 KSJ721002 LCF721002 LMB721002 LVX721002 MFT721002 MPP721002 MZL721002 NJH721002 NTD721002 OCZ721002 OMV721002 OWR721002 PGN721002 PQJ721002 QAF721002 QKB721002 QTX721002 RDT721002 RNP721002 RXL721002 SHH721002 SRD721002 TAZ721002 TKV721002 TUR721002 UEN721002 UOJ721002 UYF721002 VIB721002 VRX721002 WBT721002 WLP721002 WVL721002 D786538 IZ786538 SV786538 ACR786538 AMN786538 AWJ786538 BGF786538 BQB786538 BZX786538 CJT786538 CTP786538 DDL786538 DNH786538 DXD786538 EGZ786538 EQV786538 FAR786538 FKN786538 FUJ786538 GEF786538 GOB786538 GXX786538 HHT786538 HRP786538 IBL786538 ILH786538 IVD786538 JEZ786538 JOV786538 JYR786538 KIN786538 KSJ786538 LCF786538 LMB786538 LVX786538 MFT786538 MPP786538 MZL786538 NJH786538 NTD786538 OCZ786538 OMV786538 OWR786538 PGN786538 PQJ786538 QAF786538 QKB786538 QTX786538 RDT786538 RNP786538 RXL786538 SHH786538 SRD786538 TAZ786538 TKV786538 TUR786538 UEN786538 UOJ786538 UYF786538 VIB786538 VRX786538 WBT786538 WLP786538 WVL786538 D852074 IZ852074 SV852074 ACR852074 AMN852074 AWJ852074 BGF852074 BQB852074 BZX852074 CJT852074 CTP852074 DDL852074 DNH852074 DXD852074 EGZ852074 EQV852074 FAR852074 FKN852074 FUJ852074 GEF852074 GOB852074 GXX852074 HHT852074 HRP852074 IBL852074 ILH852074 IVD852074 JEZ852074 JOV852074 JYR852074 KIN852074 KSJ852074 LCF852074 LMB852074 LVX852074 MFT852074 MPP852074 MZL852074 NJH852074 NTD852074 OCZ852074 OMV852074 OWR852074 PGN852074 PQJ852074 QAF852074 QKB852074 QTX852074 RDT852074 RNP852074 RXL852074 SHH852074 SRD852074 TAZ852074 TKV852074 TUR852074 UEN852074 UOJ852074 UYF852074 VIB852074 VRX852074 WBT852074 WLP852074 WVL852074 D917610 IZ917610 SV917610 ACR917610 AMN917610 AWJ917610 BGF917610 BQB917610 BZX917610 CJT917610 CTP917610 DDL917610 DNH917610 DXD917610 EGZ917610 EQV917610 FAR917610 FKN917610 FUJ917610 GEF917610 GOB917610 GXX917610 HHT917610 HRP917610 IBL917610 ILH917610 IVD917610 JEZ917610 JOV917610 JYR917610 KIN917610 KSJ917610 LCF917610 LMB917610 LVX917610 MFT917610 MPP917610 MZL917610 NJH917610 NTD917610 OCZ917610 OMV917610 OWR917610 PGN917610 PQJ917610 QAF917610 QKB917610 QTX917610 RDT917610 RNP917610 RXL917610 SHH917610 SRD917610 TAZ917610 TKV917610 TUR917610 UEN917610 UOJ917610 UYF917610 VIB917610 VRX917610 WBT917610 WLP917610 WVL917610 D983146 IZ983146 SV983146 ACR983146 AMN983146 AWJ983146 BGF983146 BQB983146 BZX983146 CJT983146 CTP983146 DDL983146 DNH983146 DXD983146 EGZ983146 EQV983146 FAR983146 FKN983146 FUJ983146 GEF983146 GOB983146 GXX983146 HHT983146 HRP983146 IBL983146 ILH983146 IVD983146 JEZ983146 JOV983146 JYR983146 KIN983146 KSJ983146 LCF983146 LMB983146 LVX983146 MFT983146 MPP983146 MZL983146 NJH983146 NTD983146 OCZ983146 OMV983146 OWR983146 PGN983146 PQJ983146 QAF983146 QKB983146 QTX983146 RDT983146 RNP983146 RXL983146 SHH983146 SRD983146 TAZ983146 TKV983146 TUR983146 UEN983146 UOJ983146 UYF983146 VIB983146 VRX983146 WBT983146 WLP983146 WVL983146 D64:D66 IZ64:IZ66 SV64:SV66 ACR64:ACR66 AMN64:AMN66 AWJ64:AWJ66 BGF64:BGF66 BQB64:BQB66 BZX64:BZX66 CJT64:CJT66 CTP64:CTP66 DDL64:DDL66 DNH64:DNH66 DXD64:DXD66 EGZ64:EGZ66 EQV64:EQV66 FAR64:FAR66 FKN64:FKN66 FUJ64:FUJ66 GEF64:GEF66 GOB64:GOB66 GXX64:GXX66 HHT64:HHT66 HRP64:HRP66 IBL64:IBL66 ILH64:ILH66 IVD64:IVD66 JEZ64:JEZ66 JOV64:JOV66 JYR64:JYR66 KIN64:KIN66 KSJ64:KSJ66 LCF64:LCF66 LMB64:LMB66 LVX64:LVX66 MFT64:MFT66 MPP64:MPP66 MZL64:MZL66 NJH64:NJH66 NTD64:NTD66 OCZ64:OCZ66 OMV64:OMV66 OWR64:OWR66 PGN64:PGN66 PQJ64:PQJ66 QAF64:QAF66 QKB64:QKB66 QTX64:QTX66 RDT64:RDT66 RNP64:RNP66 RXL64:RXL66 SHH64:SHH66 SRD64:SRD66 TAZ64:TAZ66 TKV64:TKV66 TUR64:TUR66 UEN64:UEN66 UOJ64:UOJ66 UYF64:UYF66 VIB64:VIB66 VRX64:VRX66 WBT64:WBT66 WLP64:WLP66 WVL64:WVL66 D65597:D65599 IZ65597:IZ65599 SV65597:SV65599 ACR65597:ACR65599 AMN65597:AMN65599 AWJ65597:AWJ65599 BGF65597:BGF65599 BQB65597:BQB65599 BZX65597:BZX65599 CJT65597:CJT65599 CTP65597:CTP65599 DDL65597:DDL65599 DNH65597:DNH65599 DXD65597:DXD65599 EGZ65597:EGZ65599 EQV65597:EQV65599 FAR65597:FAR65599 FKN65597:FKN65599 FUJ65597:FUJ65599 GEF65597:GEF65599 GOB65597:GOB65599 GXX65597:GXX65599 HHT65597:HHT65599 HRP65597:HRP65599 IBL65597:IBL65599 ILH65597:ILH65599 IVD65597:IVD65599 JEZ65597:JEZ65599 JOV65597:JOV65599 JYR65597:JYR65599 KIN65597:KIN65599 KSJ65597:KSJ65599 LCF65597:LCF65599 LMB65597:LMB65599 LVX65597:LVX65599 MFT65597:MFT65599 MPP65597:MPP65599 MZL65597:MZL65599 NJH65597:NJH65599 NTD65597:NTD65599 OCZ65597:OCZ65599 OMV65597:OMV65599 OWR65597:OWR65599 PGN65597:PGN65599 PQJ65597:PQJ65599 QAF65597:QAF65599 QKB65597:QKB65599 QTX65597:QTX65599 RDT65597:RDT65599 RNP65597:RNP65599 RXL65597:RXL65599 SHH65597:SHH65599 SRD65597:SRD65599 TAZ65597:TAZ65599 TKV65597:TKV65599 TUR65597:TUR65599 UEN65597:UEN65599 UOJ65597:UOJ65599 UYF65597:UYF65599 VIB65597:VIB65599 VRX65597:VRX65599 WBT65597:WBT65599 WLP65597:WLP65599 WVL65597:WVL65599 D131133:D131135 IZ131133:IZ131135 SV131133:SV131135 ACR131133:ACR131135 AMN131133:AMN131135 AWJ131133:AWJ131135 BGF131133:BGF131135 BQB131133:BQB131135 BZX131133:BZX131135 CJT131133:CJT131135 CTP131133:CTP131135 DDL131133:DDL131135 DNH131133:DNH131135 DXD131133:DXD131135 EGZ131133:EGZ131135 EQV131133:EQV131135 FAR131133:FAR131135 FKN131133:FKN131135 FUJ131133:FUJ131135 GEF131133:GEF131135 GOB131133:GOB131135 GXX131133:GXX131135 HHT131133:HHT131135 HRP131133:HRP131135 IBL131133:IBL131135 ILH131133:ILH131135 IVD131133:IVD131135 JEZ131133:JEZ131135 JOV131133:JOV131135 JYR131133:JYR131135 KIN131133:KIN131135 KSJ131133:KSJ131135 LCF131133:LCF131135 LMB131133:LMB131135 LVX131133:LVX131135 MFT131133:MFT131135 MPP131133:MPP131135 MZL131133:MZL131135 NJH131133:NJH131135 NTD131133:NTD131135 OCZ131133:OCZ131135 OMV131133:OMV131135 OWR131133:OWR131135 PGN131133:PGN131135 PQJ131133:PQJ131135 QAF131133:QAF131135 QKB131133:QKB131135 QTX131133:QTX131135 RDT131133:RDT131135 RNP131133:RNP131135 RXL131133:RXL131135 SHH131133:SHH131135 SRD131133:SRD131135 TAZ131133:TAZ131135 TKV131133:TKV131135 TUR131133:TUR131135 UEN131133:UEN131135 UOJ131133:UOJ131135 UYF131133:UYF131135 VIB131133:VIB131135 VRX131133:VRX131135 WBT131133:WBT131135 WLP131133:WLP131135 WVL131133:WVL131135 D196669:D196671 IZ196669:IZ196671 SV196669:SV196671 ACR196669:ACR196671 AMN196669:AMN196671 AWJ196669:AWJ196671 BGF196669:BGF196671 BQB196669:BQB196671 BZX196669:BZX196671 CJT196669:CJT196671 CTP196669:CTP196671 DDL196669:DDL196671 DNH196669:DNH196671 DXD196669:DXD196671 EGZ196669:EGZ196671 EQV196669:EQV196671 FAR196669:FAR196671 FKN196669:FKN196671 FUJ196669:FUJ196671 GEF196669:GEF196671 GOB196669:GOB196671 GXX196669:GXX196671 HHT196669:HHT196671 HRP196669:HRP196671 IBL196669:IBL196671 ILH196669:ILH196671 IVD196669:IVD196671 JEZ196669:JEZ196671 JOV196669:JOV196671 JYR196669:JYR196671 KIN196669:KIN196671 KSJ196669:KSJ196671 LCF196669:LCF196671 LMB196669:LMB196671 LVX196669:LVX196671 MFT196669:MFT196671 MPP196669:MPP196671 MZL196669:MZL196671 NJH196669:NJH196671 NTD196669:NTD196671 OCZ196669:OCZ196671 OMV196669:OMV196671 OWR196669:OWR196671 PGN196669:PGN196671 PQJ196669:PQJ196671 QAF196669:QAF196671 QKB196669:QKB196671 QTX196669:QTX196671 RDT196669:RDT196671 RNP196669:RNP196671 RXL196669:RXL196671 SHH196669:SHH196671 SRD196669:SRD196671 TAZ196669:TAZ196671 TKV196669:TKV196671 TUR196669:TUR196671 UEN196669:UEN196671 UOJ196669:UOJ196671 UYF196669:UYF196671 VIB196669:VIB196671 VRX196669:VRX196671 WBT196669:WBT196671 WLP196669:WLP196671 WVL196669:WVL196671 D262205:D262207 IZ262205:IZ262207 SV262205:SV262207 ACR262205:ACR262207 AMN262205:AMN262207 AWJ262205:AWJ262207 BGF262205:BGF262207 BQB262205:BQB262207 BZX262205:BZX262207 CJT262205:CJT262207 CTP262205:CTP262207 DDL262205:DDL262207 DNH262205:DNH262207 DXD262205:DXD262207 EGZ262205:EGZ262207 EQV262205:EQV262207 FAR262205:FAR262207 FKN262205:FKN262207 FUJ262205:FUJ262207 GEF262205:GEF262207 GOB262205:GOB262207 GXX262205:GXX262207 HHT262205:HHT262207 HRP262205:HRP262207 IBL262205:IBL262207 ILH262205:ILH262207 IVD262205:IVD262207 JEZ262205:JEZ262207 JOV262205:JOV262207 JYR262205:JYR262207 KIN262205:KIN262207 KSJ262205:KSJ262207 LCF262205:LCF262207 LMB262205:LMB262207 LVX262205:LVX262207 MFT262205:MFT262207 MPP262205:MPP262207 MZL262205:MZL262207 NJH262205:NJH262207 NTD262205:NTD262207 OCZ262205:OCZ262207 OMV262205:OMV262207 OWR262205:OWR262207 PGN262205:PGN262207 PQJ262205:PQJ262207 QAF262205:QAF262207 QKB262205:QKB262207 QTX262205:QTX262207 RDT262205:RDT262207 RNP262205:RNP262207 RXL262205:RXL262207 SHH262205:SHH262207 SRD262205:SRD262207 TAZ262205:TAZ262207 TKV262205:TKV262207 TUR262205:TUR262207 UEN262205:UEN262207 UOJ262205:UOJ262207 UYF262205:UYF262207 VIB262205:VIB262207 VRX262205:VRX262207 WBT262205:WBT262207 WLP262205:WLP262207 WVL262205:WVL262207 D327741:D327743 IZ327741:IZ327743 SV327741:SV327743 ACR327741:ACR327743 AMN327741:AMN327743 AWJ327741:AWJ327743 BGF327741:BGF327743 BQB327741:BQB327743 BZX327741:BZX327743 CJT327741:CJT327743 CTP327741:CTP327743 DDL327741:DDL327743 DNH327741:DNH327743 DXD327741:DXD327743 EGZ327741:EGZ327743 EQV327741:EQV327743 FAR327741:FAR327743 FKN327741:FKN327743 FUJ327741:FUJ327743 GEF327741:GEF327743 GOB327741:GOB327743 GXX327741:GXX327743 HHT327741:HHT327743 HRP327741:HRP327743 IBL327741:IBL327743 ILH327741:ILH327743 IVD327741:IVD327743 JEZ327741:JEZ327743 JOV327741:JOV327743 JYR327741:JYR327743 KIN327741:KIN327743 KSJ327741:KSJ327743 LCF327741:LCF327743 LMB327741:LMB327743 LVX327741:LVX327743 MFT327741:MFT327743 MPP327741:MPP327743 MZL327741:MZL327743 NJH327741:NJH327743 NTD327741:NTD327743 OCZ327741:OCZ327743 OMV327741:OMV327743 OWR327741:OWR327743 PGN327741:PGN327743 PQJ327741:PQJ327743 QAF327741:QAF327743 QKB327741:QKB327743 QTX327741:QTX327743 RDT327741:RDT327743 RNP327741:RNP327743 RXL327741:RXL327743 SHH327741:SHH327743 SRD327741:SRD327743 TAZ327741:TAZ327743 TKV327741:TKV327743 TUR327741:TUR327743 UEN327741:UEN327743 UOJ327741:UOJ327743 UYF327741:UYF327743 VIB327741:VIB327743 VRX327741:VRX327743 WBT327741:WBT327743 WLP327741:WLP327743 WVL327741:WVL327743 D393277:D393279 IZ393277:IZ393279 SV393277:SV393279 ACR393277:ACR393279 AMN393277:AMN393279 AWJ393277:AWJ393279 BGF393277:BGF393279 BQB393277:BQB393279 BZX393277:BZX393279 CJT393277:CJT393279 CTP393277:CTP393279 DDL393277:DDL393279 DNH393277:DNH393279 DXD393277:DXD393279 EGZ393277:EGZ393279 EQV393277:EQV393279 FAR393277:FAR393279 FKN393277:FKN393279 FUJ393277:FUJ393279 GEF393277:GEF393279 GOB393277:GOB393279 GXX393277:GXX393279 HHT393277:HHT393279 HRP393277:HRP393279 IBL393277:IBL393279 ILH393277:ILH393279 IVD393277:IVD393279 JEZ393277:JEZ393279 JOV393277:JOV393279 JYR393277:JYR393279 KIN393277:KIN393279 KSJ393277:KSJ393279 LCF393277:LCF393279 LMB393277:LMB393279 LVX393277:LVX393279 MFT393277:MFT393279 MPP393277:MPP393279 MZL393277:MZL393279 NJH393277:NJH393279 NTD393277:NTD393279 OCZ393277:OCZ393279 OMV393277:OMV393279 OWR393277:OWR393279 PGN393277:PGN393279 PQJ393277:PQJ393279 QAF393277:QAF393279 QKB393277:QKB393279 QTX393277:QTX393279 RDT393277:RDT393279 RNP393277:RNP393279 RXL393277:RXL393279 SHH393277:SHH393279 SRD393277:SRD393279 TAZ393277:TAZ393279 TKV393277:TKV393279 TUR393277:TUR393279 UEN393277:UEN393279 UOJ393277:UOJ393279 UYF393277:UYF393279 VIB393277:VIB393279 VRX393277:VRX393279 WBT393277:WBT393279 WLP393277:WLP393279 WVL393277:WVL393279 D458813:D458815 IZ458813:IZ458815 SV458813:SV458815 ACR458813:ACR458815 AMN458813:AMN458815 AWJ458813:AWJ458815 BGF458813:BGF458815 BQB458813:BQB458815 BZX458813:BZX458815 CJT458813:CJT458815 CTP458813:CTP458815 DDL458813:DDL458815 DNH458813:DNH458815 DXD458813:DXD458815 EGZ458813:EGZ458815 EQV458813:EQV458815 FAR458813:FAR458815 FKN458813:FKN458815 FUJ458813:FUJ458815 GEF458813:GEF458815 GOB458813:GOB458815 GXX458813:GXX458815 HHT458813:HHT458815 HRP458813:HRP458815 IBL458813:IBL458815 ILH458813:ILH458815 IVD458813:IVD458815 JEZ458813:JEZ458815 JOV458813:JOV458815 JYR458813:JYR458815 KIN458813:KIN458815 KSJ458813:KSJ458815 LCF458813:LCF458815 LMB458813:LMB458815 LVX458813:LVX458815 MFT458813:MFT458815 MPP458813:MPP458815 MZL458813:MZL458815 NJH458813:NJH458815 NTD458813:NTD458815 OCZ458813:OCZ458815 OMV458813:OMV458815 OWR458813:OWR458815 PGN458813:PGN458815 PQJ458813:PQJ458815 QAF458813:QAF458815 QKB458813:QKB458815 QTX458813:QTX458815 RDT458813:RDT458815 RNP458813:RNP458815 RXL458813:RXL458815 SHH458813:SHH458815 SRD458813:SRD458815 TAZ458813:TAZ458815 TKV458813:TKV458815 TUR458813:TUR458815 UEN458813:UEN458815 UOJ458813:UOJ458815 UYF458813:UYF458815 VIB458813:VIB458815 VRX458813:VRX458815 WBT458813:WBT458815 WLP458813:WLP458815 WVL458813:WVL458815 D524349:D524351 IZ524349:IZ524351 SV524349:SV524351 ACR524349:ACR524351 AMN524349:AMN524351 AWJ524349:AWJ524351 BGF524349:BGF524351 BQB524349:BQB524351 BZX524349:BZX524351 CJT524349:CJT524351 CTP524349:CTP524351 DDL524349:DDL524351 DNH524349:DNH524351 DXD524349:DXD524351 EGZ524349:EGZ524351 EQV524349:EQV524351 FAR524349:FAR524351 FKN524349:FKN524351 FUJ524349:FUJ524351 GEF524349:GEF524351 GOB524349:GOB524351 GXX524349:GXX524351 HHT524349:HHT524351 HRP524349:HRP524351 IBL524349:IBL524351 ILH524349:ILH524351 IVD524349:IVD524351 JEZ524349:JEZ524351 JOV524349:JOV524351 JYR524349:JYR524351 KIN524349:KIN524351 KSJ524349:KSJ524351 LCF524349:LCF524351 LMB524349:LMB524351 LVX524349:LVX524351 MFT524349:MFT524351 MPP524349:MPP524351 MZL524349:MZL524351 NJH524349:NJH524351 NTD524349:NTD524351 OCZ524349:OCZ524351 OMV524349:OMV524351 OWR524349:OWR524351 PGN524349:PGN524351 PQJ524349:PQJ524351 QAF524349:QAF524351 QKB524349:QKB524351 QTX524349:QTX524351 RDT524349:RDT524351 RNP524349:RNP524351 RXL524349:RXL524351 SHH524349:SHH524351 SRD524349:SRD524351 TAZ524349:TAZ524351 TKV524349:TKV524351 TUR524349:TUR524351 UEN524349:UEN524351 UOJ524349:UOJ524351 UYF524349:UYF524351 VIB524349:VIB524351 VRX524349:VRX524351 WBT524349:WBT524351 WLP524349:WLP524351 WVL524349:WVL524351 D589885:D589887 IZ589885:IZ589887 SV589885:SV589887 ACR589885:ACR589887 AMN589885:AMN589887 AWJ589885:AWJ589887 BGF589885:BGF589887 BQB589885:BQB589887 BZX589885:BZX589887 CJT589885:CJT589887 CTP589885:CTP589887 DDL589885:DDL589887 DNH589885:DNH589887 DXD589885:DXD589887 EGZ589885:EGZ589887 EQV589885:EQV589887 FAR589885:FAR589887 FKN589885:FKN589887 FUJ589885:FUJ589887 GEF589885:GEF589887 GOB589885:GOB589887 GXX589885:GXX589887 HHT589885:HHT589887 HRP589885:HRP589887 IBL589885:IBL589887 ILH589885:ILH589887 IVD589885:IVD589887 JEZ589885:JEZ589887 JOV589885:JOV589887 JYR589885:JYR589887 KIN589885:KIN589887 KSJ589885:KSJ589887 LCF589885:LCF589887 LMB589885:LMB589887 LVX589885:LVX589887 MFT589885:MFT589887 MPP589885:MPP589887 MZL589885:MZL589887 NJH589885:NJH589887 NTD589885:NTD589887 OCZ589885:OCZ589887 OMV589885:OMV589887 OWR589885:OWR589887 PGN589885:PGN589887 PQJ589885:PQJ589887 QAF589885:QAF589887 QKB589885:QKB589887 QTX589885:QTX589887 RDT589885:RDT589887 RNP589885:RNP589887 RXL589885:RXL589887 SHH589885:SHH589887 SRD589885:SRD589887 TAZ589885:TAZ589887 TKV589885:TKV589887 TUR589885:TUR589887 UEN589885:UEN589887 UOJ589885:UOJ589887 UYF589885:UYF589887 VIB589885:VIB589887 VRX589885:VRX589887 WBT589885:WBT589887 WLP589885:WLP589887 WVL589885:WVL589887 D655421:D655423 IZ655421:IZ655423 SV655421:SV655423 ACR655421:ACR655423 AMN655421:AMN655423 AWJ655421:AWJ655423 BGF655421:BGF655423 BQB655421:BQB655423 BZX655421:BZX655423 CJT655421:CJT655423 CTP655421:CTP655423 DDL655421:DDL655423 DNH655421:DNH655423 DXD655421:DXD655423 EGZ655421:EGZ655423 EQV655421:EQV655423 FAR655421:FAR655423 FKN655421:FKN655423 FUJ655421:FUJ655423 GEF655421:GEF655423 GOB655421:GOB655423 GXX655421:GXX655423 HHT655421:HHT655423 HRP655421:HRP655423 IBL655421:IBL655423 ILH655421:ILH655423 IVD655421:IVD655423 JEZ655421:JEZ655423 JOV655421:JOV655423 JYR655421:JYR655423 KIN655421:KIN655423 KSJ655421:KSJ655423 LCF655421:LCF655423 LMB655421:LMB655423 LVX655421:LVX655423 MFT655421:MFT655423 MPP655421:MPP655423 MZL655421:MZL655423 NJH655421:NJH655423 NTD655421:NTD655423 OCZ655421:OCZ655423 OMV655421:OMV655423 OWR655421:OWR655423 PGN655421:PGN655423 PQJ655421:PQJ655423 QAF655421:QAF655423 QKB655421:QKB655423 QTX655421:QTX655423 RDT655421:RDT655423 RNP655421:RNP655423 RXL655421:RXL655423 SHH655421:SHH655423 SRD655421:SRD655423 TAZ655421:TAZ655423 TKV655421:TKV655423 TUR655421:TUR655423 UEN655421:UEN655423 UOJ655421:UOJ655423 UYF655421:UYF655423 VIB655421:VIB655423 VRX655421:VRX655423 WBT655421:WBT655423 WLP655421:WLP655423 WVL655421:WVL655423 D720957:D720959 IZ720957:IZ720959 SV720957:SV720959 ACR720957:ACR720959 AMN720957:AMN720959 AWJ720957:AWJ720959 BGF720957:BGF720959 BQB720957:BQB720959 BZX720957:BZX720959 CJT720957:CJT720959 CTP720957:CTP720959 DDL720957:DDL720959 DNH720957:DNH720959 DXD720957:DXD720959 EGZ720957:EGZ720959 EQV720957:EQV720959 FAR720957:FAR720959 FKN720957:FKN720959 FUJ720957:FUJ720959 GEF720957:GEF720959 GOB720957:GOB720959 GXX720957:GXX720959 HHT720957:HHT720959 HRP720957:HRP720959 IBL720957:IBL720959 ILH720957:ILH720959 IVD720957:IVD720959 JEZ720957:JEZ720959 JOV720957:JOV720959 JYR720957:JYR720959 KIN720957:KIN720959 KSJ720957:KSJ720959 LCF720957:LCF720959 LMB720957:LMB720959 LVX720957:LVX720959 MFT720957:MFT720959 MPP720957:MPP720959 MZL720957:MZL720959 NJH720957:NJH720959 NTD720957:NTD720959 OCZ720957:OCZ720959 OMV720957:OMV720959 OWR720957:OWR720959 PGN720957:PGN720959 PQJ720957:PQJ720959 QAF720957:QAF720959 QKB720957:QKB720959 QTX720957:QTX720959 RDT720957:RDT720959 RNP720957:RNP720959 RXL720957:RXL720959 SHH720957:SHH720959 SRD720957:SRD720959 TAZ720957:TAZ720959 TKV720957:TKV720959 TUR720957:TUR720959 UEN720957:UEN720959 UOJ720957:UOJ720959 UYF720957:UYF720959 VIB720957:VIB720959 VRX720957:VRX720959 WBT720957:WBT720959 WLP720957:WLP720959 WVL720957:WVL720959 D786493:D786495 IZ786493:IZ786495 SV786493:SV786495 ACR786493:ACR786495 AMN786493:AMN786495 AWJ786493:AWJ786495 BGF786493:BGF786495 BQB786493:BQB786495 BZX786493:BZX786495 CJT786493:CJT786495 CTP786493:CTP786495 DDL786493:DDL786495 DNH786493:DNH786495 DXD786493:DXD786495 EGZ786493:EGZ786495 EQV786493:EQV786495 FAR786493:FAR786495 FKN786493:FKN786495 FUJ786493:FUJ786495 GEF786493:GEF786495 GOB786493:GOB786495 GXX786493:GXX786495 HHT786493:HHT786495 HRP786493:HRP786495 IBL786493:IBL786495 ILH786493:ILH786495 IVD786493:IVD786495 JEZ786493:JEZ786495 JOV786493:JOV786495 JYR786493:JYR786495 KIN786493:KIN786495 KSJ786493:KSJ786495 LCF786493:LCF786495 LMB786493:LMB786495 LVX786493:LVX786495 MFT786493:MFT786495 MPP786493:MPP786495 MZL786493:MZL786495 NJH786493:NJH786495 NTD786493:NTD786495 OCZ786493:OCZ786495 OMV786493:OMV786495 OWR786493:OWR786495 PGN786493:PGN786495 PQJ786493:PQJ786495 QAF786493:QAF786495 QKB786493:QKB786495 QTX786493:QTX786495 RDT786493:RDT786495 RNP786493:RNP786495 RXL786493:RXL786495 SHH786493:SHH786495 SRD786493:SRD786495 TAZ786493:TAZ786495 TKV786493:TKV786495 TUR786493:TUR786495 UEN786493:UEN786495 UOJ786493:UOJ786495 UYF786493:UYF786495 VIB786493:VIB786495 VRX786493:VRX786495 WBT786493:WBT786495 WLP786493:WLP786495 WVL786493:WVL786495 D852029:D852031 IZ852029:IZ852031 SV852029:SV852031 ACR852029:ACR852031 AMN852029:AMN852031 AWJ852029:AWJ852031 BGF852029:BGF852031 BQB852029:BQB852031 BZX852029:BZX852031 CJT852029:CJT852031 CTP852029:CTP852031 DDL852029:DDL852031 DNH852029:DNH852031 DXD852029:DXD852031 EGZ852029:EGZ852031 EQV852029:EQV852031 FAR852029:FAR852031 FKN852029:FKN852031 FUJ852029:FUJ852031 GEF852029:GEF852031 GOB852029:GOB852031 GXX852029:GXX852031 HHT852029:HHT852031 HRP852029:HRP852031 IBL852029:IBL852031 ILH852029:ILH852031 IVD852029:IVD852031 JEZ852029:JEZ852031 JOV852029:JOV852031 JYR852029:JYR852031 KIN852029:KIN852031 KSJ852029:KSJ852031 LCF852029:LCF852031 LMB852029:LMB852031 LVX852029:LVX852031 MFT852029:MFT852031 MPP852029:MPP852031 MZL852029:MZL852031 NJH852029:NJH852031 NTD852029:NTD852031 OCZ852029:OCZ852031 OMV852029:OMV852031 OWR852029:OWR852031 PGN852029:PGN852031 PQJ852029:PQJ852031 QAF852029:QAF852031 QKB852029:QKB852031 QTX852029:QTX852031 RDT852029:RDT852031 RNP852029:RNP852031 RXL852029:RXL852031 SHH852029:SHH852031 SRD852029:SRD852031 TAZ852029:TAZ852031 TKV852029:TKV852031 TUR852029:TUR852031 UEN852029:UEN852031 UOJ852029:UOJ852031 UYF852029:UYF852031 VIB852029:VIB852031 VRX852029:VRX852031 WBT852029:WBT852031 WLP852029:WLP852031 WVL852029:WVL852031 D917565:D917567 IZ917565:IZ917567 SV917565:SV917567 ACR917565:ACR917567 AMN917565:AMN917567 AWJ917565:AWJ917567 BGF917565:BGF917567 BQB917565:BQB917567 BZX917565:BZX917567 CJT917565:CJT917567 CTP917565:CTP917567 DDL917565:DDL917567 DNH917565:DNH917567 DXD917565:DXD917567 EGZ917565:EGZ917567 EQV917565:EQV917567 FAR917565:FAR917567 FKN917565:FKN917567 FUJ917565:FUJ917567 GEF917565:GEF917567 GOB917565:GOB917567 GXX917565:GXX917567 HHT917565:HHT917567 HRP917565:HRP917567 IBL917565:IBL917567 ILH917565:ILH917567 IVD917565:IVD917567 JEZ917565:JEZ917567 JOV917565:JOV917567 JYR917565:JYR917567 KIN917565:KIN917567 KSJ917565:KSJ917567 LCF917565:LCF917567 LMB917565:LMB917567 LVX917565:LVX917567 MFT917565:MFT917567 MPP917565:MPP917567 MZL917565:MZL917567 NJH917565:NJH917567 NTD917565:NTD917567 OCZ917565:OCZ917567 OMV917565:OMV917567 OWR917565:OWR917567 PGN917565:PGN917567 PQJ917565:PQJ917567 QAF917565:QAF917567 QKB917565:QKB917567 QTX917565:QTX917567 RDT917565:RDT917567 RNP917565:RNP917567 RXL917565:RXL917567 SHH917565:SHH917567 SRD917565:SRD917567 TAZ917565:TAZ917567 TKV917565:TKV917567 TUR917565:TUR917567 UEN917565:UEN917567 UOJ917565:UOJ917567 UYF917565:UYF917567 VIB917565:VIB917567 VRX917565:VRX917567 WBT917565:WBT917567 WLP917565:WLP917567 WVL917565:WVL917567 D983101:D983103 IZ983101:IZ983103 SV983101:SV983103 ACR983101:ACR983103 AMN983101:AMN983103 AWJ983101:AWJ983103 BGF983101:BGF983103 BQB983101:BQB983103 BZX983101:BZX983103 CJT983101:CJT983103 CTP983101:CTP983103 DDL983101:DDL983103 DNH983101:DNH983103 DXD983101:DXD983103 EGZ983101:EGZ983103 EQV983101:EQV983103 FAR983101:FAR983103 FKN983101:FKN983103 FUJ983101:FUJ983103 GEF983101:GEF983103 GOB983101:GOB983103 GXX983101:GXX983103 HHT983101:HHT983103 HRP983101:HRP983103 IBL983101:IBL983103 ILH983101:ILH983103 IVD983101:IVD983103 JEZ983101:JEZ983103 JOV983101:JOV983103 JYR983101:JYR983103 KIN983101:KIN983103 KSJ983101:KSJ983103 LCF983101:LCF983103 LMB983101:LMB983103 LVX983101:LVX983103 MFT983101:MFT983103 MPP983101:MPP983103 MZL983101:MZL983103 NJH983101:NJH983103 NTD983101:NTD983103 OCZ983101:OCZ983103 OMV983101:OMV983103 OWR983101:OWR983103 PGN983101:PGN983103 PQJ983101:PQJ983103 QAF983101:QAF983103 QKB983101:QKB983103 QTX983101:QTX983103 RDT983101:RDT983103 RNP983101:RNP983103 RXL983101:RXL983103 SHH983101:SHH983103 SRD983101:SRD983103 TAZ983101:TAZ983103 TKV983101:TKV983103 TUR983101:TUR983103 UEN983101:UEN983103 UOJ983101:UOJ983103 UYF983101:UYF983103 VIB983101:VIB983103 VRX983101:VRX983103 WBT983101:WBT983103 WLP983101:WLP983103 WVL983101:WVL983103 D56:D57 IZ56:IZ57 SV56:SV57 ACR56:ACR57 AMN56:AMN57 AWJ56:AWJ57 BGF56:BGF57 BQB56:BQB57 BZX56:BZX57 CJT56:CJT57 CTP56:CTP57 DDL56:DDL57 DNH56:DNH57 DXD56:DXD57 EGZ56:EGZ57 EQV56:EQV57 FAR56:FAR57 FKN56:FKN57 FUJ56:FUJ57 GEF56:GEF57 GOB56:GOB57 GXX56:GXX57 HHT56:HHT57 HRP56:HRP57 IBL56:IBL57 ILH56:ILH57 IVD56:IVD57 JEZ56:JEZ57 JOV56:JOV57 JYR56:JYR57 KIN56:KIN57 KSJ56:KSJ57 LCF56:LCF57 LMB56:LMB57 LVX56:LVX57 MFT56:MFT57 MPP56:MPP57 MZL56:MZL57 NJH56:NJH57 NTD56:NTD57 OCZ56:OCZ57 OMV56:OMV57 OWR56:OWR57 PGN56:PGN57 PQJ56:PQJ57 QAF56:QAF57 QKB56:QKB57 QTX56:QTX57 RDT56:RDT57 RNP56:RNP57 RXL56:RXL57 SHH56:SHH57 SRD56:SRD57 TAZ56:TAZ57 TKV56:TKV57 TUR56:TUR57 UEN56:UEN57 UOJ56:UOJ57 UYF56:UYF57 VIB56:VIB57 VRX56:VRX57 WBT56:WBT57 WLP56:WLP57 WVL56:WVL57 D65589:D65590 IZ65589:IZ65590 SV65589:SV65590 ACR65589:ACR65590 AMN65589:AMN65590 AWJ65589:AWJ65590 BGF65589:BGF65590 BQB65589:BQB65590 BZX65589:BZX65590 CJT65589:CJT65590 CTP65589:CTP65590 DDL65589:DDL65590 DNH65589:DNH65590 DXD65589:DXD65590 EGZ65589:EGZ65590 EQV65589:EQV65590 FAR65589:FAR65590 FKN65589:FKN65590 FUJ65589:FUJ65590 GEF65589:GEF65590 GOB65589:GOB65590 GXX65589:GXX65590 HHT65589:HHT65590 HRP65589:HRP65590 IBL65589:IBL65590 ILH65589:ILH65590 IVD65589:IVD65590 JEZ65589:JEZ65590 JOV65589:JOV65590 JYR65589:JYR65590 KIN65589:KIN65590 KSJ65589:KSJ65590 LCF65589:LCF65590 LMB65589:LMB65590 LVX65589:LVX65590 MFT65589:MFT65590 MPP65589:MPP65590 MZL65589:MZL65590 NJH65589:NJH65590 NTD65589:NTD65590 OCZ65589:OCZ65590 OMV65589:OMV65590 OWR65589:OWR65590 PGN65589:PGN65590 PQJ65589:PQJ65590 QAF65589:QAF65590 QKB65589:QKB65590 QTX65589:QTX65590 RDT65589:RDT65590 RNP65589:RNP65590 RXL65589:RXL65590 SHH65589:SHH65590 SRD65589:SRD65590 TAZ65589:TAZ65590 TKV65589:TKV65590 TUR65589:TUR65590 UEN65589:UEN65590 UOJ65589:UOJ65590 UYF65589:UYF65590 VIB65589:VIB65590 VRX65589:VRX65590 WBT65589:WBT65590 WLP65589:WLP65590 WVL65589:WVL65590 D131125:D131126 IZ131125:IZ131126 SV131125:SV131126 ACR131125:ACR131126 AMN131125:AMN131126 AWJ131125:AWJ131126 BGF131125:BGF131126 BQB131125:BQB131126 BZX131125:BZX131126 CJT131125:CJT131126 CTP131125:CTP131126 DDL131125:DDL131126 DNH131125:DNH131126 DXD131125:DXD131126 EGZ131125:EGZ131126 EQV131125:EQV131126 FAR131125:FAR131126 FKN131125:FKN131126 FUJ131125:FUJ131126 GEF131125:GEF131126 GOB131125:GOB131126 GXX131125:GXX131126 HHT131125:HHT131126 HRP131125:HRP131126 IBL131125:IBL131126 ILH131125:ILH131126 IVD131125:IVD131126 JEZ131125:JEZ131126 JOV131125:JOV131126 JYR131125:JYR131126 KIN131125:KIN131126 KSJ131125:KSJ131126 LCF131125:LCF131126 LMB131125:LMB131126 LVX131125:LVX131126 MFT131125:MFT131126 MPP131125:MPP131126 MZL131125:MZL131126 NJH131125:NJH131126 NTD131125:NTD131126 OCZ131125:OCZ131126 OMV131125:OMV131126 OWR131125:OWR131126 PGN131125:PGN131126 PQJ131125:PQJ131126 QAF131125:QAF131126 QKB131125:QKB131126 QTX131125:QTX131126 RDT131125:RDT131126 RNP131125:RNP131126 RXL131125:RXL131126 SHH131125:SHH131126 SRD131125:SRD131126 TAZ131125:TAZ131126 TKV131125:TKV131126 TUR131125:TUR131126 UEN131125:UEN131126 UOJ131125:UOJ131126 UYF131125:UYF131126 VIB131125:VIB131126 VRX131125:VRX131126 WBT131125:WBT131126 WLP131125:WLP131126 WVL131125:WVL131126 D196661:D196662 IZ196661:IZ196662 SV196661:SV196662 ACR196661:ACR196662 AMN196661:AMN196662 AWJ196661:AWJ196662 BGF196661:BGF196662 BQB196661:BQB196662 BZX196661:BZX196662 CJT196661:CJT196662 CTP196661:CTP196662 DDL196661:DDL196662 DNH196661:DNH196662 DXD196661:DXD196662 EGZ196661:EGZ196662 EQV196661:EQV196662 FAR196661:FAR196662 FKN196661:FKN196662 FUJ196661:FUJ196662 GEF196661:GEF196662 GOB196661:GOB196662 GXX196661:GXX196662 HHT196661:HHT196662 HRP196661:HRP196662 IBL196661:IBL196662 ILH196661:ILH196662 IVD196661:IVD196662 JEZ196661:JEZ196662 JOV196661:JOV196662 JYR196661:JYR196662 KIN196661:KIN196662 KSJ196661:KSJ196662 LCF196661:LCF196662 LMB196661:LMB196662 LVX196661:LVX196662 MFT196661:MFT196662 MPP196661:MPP196662 MZL196661:MZL196662 NJH196661:NJH196662 NTD196661:NTD196662 OCZ196661:OCZ196662 OMV196661:OMV196662 OWR196661:OWR196662 PGN196661:PGN196662 PQJ196661:PQJ196662 QAF196661:QAF196662 QKB196661:QKB196662 QTX196661:QTX196662 RDT196661:RDT196662 RNP196661:RNP196662 RXL196661:RXL196662 SHH196661:SHH196662 SRD196661:SRD196662 TAZ196661:TAZ196662 TKV196661:TKV196662 TUR196661:TUR196662 UEN196661:UEN196662 UOJ196661:UOJ196662 UYF196661:UYF196662 VIB196661:VIB196662 VRX196661:VRX196662 WBT196661:WBT196662 WLP196661:WLP196662 WVL196661:WVL196662 D262197:D262198 IZ262197:IZ262198 SV262197:SV262198 ACR262197:ACR262198 AMN262197:AMN262198 AWJ262197:AWJ262198 BGF262197:BGF262198 BQB262197:BQB262198 BZX262197:BZX262198 CJT262197:CJT262198 CTP262197:CTP262198 DDL262197:DDL262198 DNH262197:DNH262198 DXD262197:DXD262198 EGZ262197:EGZ262198 EQV262197:EQV262198 FAR262197:FAR262198 FKN262197:FKN262198 FUJ262197:FUJ262198 GEF262197:GEF262198 GOB262197:GOB262198 GXX262197:GXX262198 HHT262197:HHT262198 HRP262197:HRP262198 IBL262197:IBL262198 ILH262197:ILH262198 IVD262197:IVD262198 JEZ262197:JEZ262198 JOV262197:JOV262198 JYR262197:JYR262198 KIN262197:KIN262198 KSJ262197:KSJ262198 LCF262197:LCF262198 LMB262197:LMB262198 LVX262197:LVX262198 MFT262197:MFT262198 MPP262197:MPP262198 MZL262197:MZL262198 NJH262197:NJH262198 NTD262197:NTD262198 OCZ262197:OCZ262198 OMV262197:OMV262198 OWR262197:OWR262198 PGN262197:PGN262198 PQJ262197:PQJ262198 QAF262197:QAF262198 QKB262197:QKB262198 QTX262197:QTX262198 RDT262197:RDT262198 RNP262197:RNP262198 RXL262197:RXL262198 SHH262197:SHH262198 SRD262197:SRD262198 TAZ262197:TAZ262198 TKV262197:TKV262198 TUR262197:TUR262198 UEN262197:UEN262198 UOJ262197:UOJ262198 UYF262197:UYF262198 VIB262197:VIB262198 VRX262197:VRX262198 WBT262197:WBT262198 WLP262197:WLP262198 WVL262197:WVL262198 D327733:D327734 IZ327733:IZ327734 SV327733:SV327734 ACR327733:ACR327734 AMN327733:AMN327734 AWJ327733:AWJ327734 BGF327733:BGF327734 BQB327733:BQB327734 BZX327733:BZX327734 CJT327733:CJT327734 CTP327733:CTP327734 DDL327733:DDL327734 DNH327733:DNH327734 DXD327733:DXD327734 EGZ327733:EGZ327734 EQV327733:EQV327734 FAR327733:FAR327734 FKN327733:FKN327734 FUJ327733:FUJ327734 GEF327733:GEF327734 GOB327733:GOB327734 GXX327733:GXX327734 HHT327733:HHT327734 HRP327733:HRP327734 IBL327733:IBL327734 ILH327733:ILH327734 IVD327733:IVD327734 JEZ327733:JEZ327734 JOV327733:JOV327734 JYR327733:JYR327734 KIN327733:KIN327734 KSJ327733:KSJ327734 LCF327733:LCF327734 LMB327733:LMB327734 LVX327733:LVX327734 MFT327733:MFT327734 MPP327733:MPP327734 MZL327733:MZL327734 NJH327733:NJH327734 NTD327733:NTD327734 OCZ327733:OCZ327734 OMV327733:OMV327734 OWR327733:OWR327734 PGN327733:PGN327734 PQJ327733:PQJ327734 QAF327733:QAF327734 QKB327733:QKB327734 QTX327733:QTX327734 RDT327733:RDT327734 RNP327733:RNP327734 RXL327733:RXL327734 SHH327733:SHH327734 SRD327733:SRD327734 TAZ327733:TAZ327734 TKV327733:TKV327734 TUR327733:TUR327734 UEN327733:UEN327734 UOJ327733:UOJ327734 UYF327733:UYF327734 VIB327733:VIB327734 VRX327733:VRX327734 WBT327733:WBT327734 WLP327733:WLP327734 WVL327733:WVL327734 D393269:D393270 IZ393269:IZ393270 SV393269:SV393270 ACR393269:ACR393270 AMN393269:AMN393270 AWJ393269:AWJ393270 BGF393269:BGF393270 BQB393269:BQB393270 BZX393269:BZX393270 CJT393269:CJT393270 CTP393269:CTP393270 DDL393269:DDL393270 DNH393269:DNH393270 DXD393269:DXD393270 EGZ393269:EGZ393270 EQV393269:EQV393270 FAR393269:FAR393270 FKN393269:FKN393270 FUJ393269:FUJ393270 GEF393269:GEF393270 GOB393269:GOB393270 GXX393269:GXX393270 HHT393269:HHT393270 HRP393269:HRP393270 IBL393269:IBL393270 ILH393269:ILH393270 IVD393269:IVD393270 JEZ393269:JEZ393270 JOV393269:JOV393270 JYR393269:JYR393270 KIN393269:KIN393270 KSJ393269:KSJ393270 LCF393269:LCF393270 LMB393269:LMB393270 LVX393269:LVX393270 MFT393269:MFT393270 MPP393269:MPP393270 MZL393269:MZL393270 NJH393269:NJH393270 NTD393269:NTD393270 OCZ393269:OCZ393270 OMV393269:OMV393270 OWR393269:OWR393270 PGN393269:PGN393270 PQJ393269:PQJ393270 QAF393269:QAF393270 QKB393269:QKB393270 QTX393269:QTX393270 RDT393269:RDT393270 RNP393269:RNP393270 RXL393269:RXL393270 SHH393269:SHH393270 SRD393269:SRD393270 TAZ393269:TAZ393270 TKV393269:TKV393270 TUR393269:TUR393270 UEN393269:UEN393270 UOJ393269:UOJ393270 UYF393269:UYF393270 VIB393269:VIB393270 VRX393269:VRX393270 WBT393269:WBT393270 WLP393269:WLP393270 WVL393269:WVL393270 D458805:D458806 IZ458805:IZ458806 SV458805:SV458806 ACR458805:ACR458806 AMN458805:AMN458806 AWJ458805:AWJ458806 BGF458805:BGF458806 BQB458805:BQB458806 BZX458805:BZX458806 CJT458805:CJT458806 CTP458805:CTP458806 DDL458805:DDL458806 DNH458805:DNH458806 DXD458805:DXD458806 EGZ458805:EGZ458806 EQV458805:EQV458806 FAR458805:FAR458806 FKN458805:FKN458806 FUJ458805:FUJ458806 GEF458805:GEF458806 GOB458805:GOB458806 GXX458805:GXX458806 HHT458805:HHT458806 HRP458805:HRP458806 IBL458805:IBL458806 ILH458805:ILH458806 IVD458805:IVD458806 JEZ458805:JEZ458806 JOV458805:JOV458806 JYR458805:JYR458806 KIN458805:KIN458806 KSJ458805:KSJ458806 LCF458805:LCF458806 LMB458805:LMB458806 LVX458805:LVX458806 MFT458805:MFT458806 MPP458805:MPP458806 MZL458805:MZL458806 NJH458805:NJH458806 NTD458805:NTD458806 OCZ458805:OCZ458806 OMV458805:OMV458806 OWR458805:OWR458806 PGN458805:PGN458806 PQJ458805:PQJ458806 QAF458805:QAF458806 QKB458805:QKB458806 QTX458805:QTX458806 RDT458805:RDT458806 RNP458805:RNP458806 RXL458805:RXL458806 SHH458805:SHH458806 SRD458805:SRD458806 TAZ458805:TAZ458806 TKV458805:TKV458806 TUR458805:TUR458806 UEN458805:UEN458806 UOJ458805:UOJ458806 UYF458805:UYF458806 VIB458805:VIB458806 VRX458805:VRX458806 WBT458805:WBT458806 WLP458805:WLP458806 WVL458805:WVL458806 D524341:D524342 IZ524341:IZ524342 SV524341:SV524342 ACR524341:ACR524342 AMN524341:AMN524342 AWJ524341:AWJ524342 BGF524341:BGF524342 BQB524341:BQB524342 BZX524341:BZX524342 CJT524341:CJT524342 CTP524341:CTP524342 DDL524341:DDL524342 DNH524341:DNH524342 DXD524341:DXD524342 EGZ524341:EGZ524342 EQV524341:EQV524342 FAR524341:FAR524342 FKN524341:FKN524342 FUJ524341:FUJ524342 GEF524341:GEF524342 GOB524341:GOB524342 GXX524341:GXX524342 HHT524341:HHT524342 HRP524341:HRP524342 IBL524341:IBL524342 ILH524341:ILH524342 IVD524341:IVD524342 JEZ524341:JEZ524342 JOV524341:JOV524342 JYR524341:JYR524342 KIN524341:KIN524342 KSJ524341:KSJ524342 LCF524341:LCF524342 LMB524341:LMB524342 LVX524341:LVX524342 MFT524341:MFT524342 MPP524341:MPP524342 MZL524341:MZL524342 NJH524341:NJH524342 NTD524341:NTD524342 OCZ524341:OCZ524342 OMV524341:OMV524342 OWR524341:OWR524342 PGN524341:PGN524342 PQJ524341:PQJ524342 QAF524341:QAF524342 QKB524341:QKB524342 QTX524341:QTX524342 RDT524341:RDT524342 RNP524341:RNP524342 RXL524341:RXL524342 SHH524341:SHH524342 SRD524341:SRD524342 TAZ524341:TAZ524342 TKV524341:TKV524342 TUR524341:TUR524342 UEN524341:UEN524342 UOJ524341:UOJ524342 UYF524341:UYF524342 VIB524341:VIB524342 VRX524341:VRX524342 WBT524341:WBT524342 WLP524341:WLP524342 WVL524341:WVL524342 D589877:D589878 IZ589877:IZ589878 SV589877:SV589878 ACR589877:ACR589878 AMN589877:AMN589878 AWJ589877:AWJ589878 BGF589877:BGF589878 BQB589877:BQB589878 BZX589877:BZX589878 CJT589877:CJT589878 CTP589877:CTP589878 DDL589877:DDL589878 DNH589877:DNH589878 DXD589877:DXD589878 EGZ589877:EGZ589878 EQV589877:EQV589878 FAR589877:FAR589878 FKN589877:FKN589878 FUJ589877:FUJ589878 GEF589877:GEF589878 GOB589877:GOB589878 GXX589877:GXX589878 HHT589877:HHT589878 HRP589877:HRP589878 IBL589877:IBL589878 ILH589877:ILH589878 IVD589877:IVD589878 JEZ589877:JEZ589878 JOV589877:JOV589878 JYR589877:JYR589878 KIN589877:KIN589878 KSJ589877:KSJ589878 LCF589877:LCF589878 LMB589877:LMB589878 LVX589877:LVX589878 MFT589877:MFT589878 MPP589877:MPP589878 MZL589877:MZL589878 NJH589877:NJH589878 NTD589877:NTD589878 OCZ589877:OCZ589878 OMV589877:OMV589878 OWR589877:OWR589878 PGN589877:PGN589878 PQJ589877:PQJ589878 QAF589877:QAF589878 QKB589877:QKB589878 QTX589877:QTX589878 RDT589877:RDT589878 RNP589877:RNP589878 RXL589877:RXL589878 SHH589877:SHH589878 SRD589877:SRD589878 TAZ589877:TAZ589878 TKV589877:TKV589878 TUR589877:TUR589878 UEN589877:UEN589878 UOJ589877:UOJ589878 UYF589877:UYF589878 VIB589877:VIB589878 VRX589877:VRX589878 WBT589877:WBT589878 WLP589877:WLP589878 WVL589877:WVL589878 D655413:D655414 IZ655413:IZ655414 SV655413:SV655414 ACR655413:ACR655414 AMN655413:AMN655414 AWJ655413:AWJ655414 BGF655413:BGF655414 BQB655413:BQB655414 BZX655413:BZX655414 CJT655413:CJT655414 CTP655413:CTP655414 DDL655413:DDL655414 DNH655413:DNH655414 DXD655413:DXD655414 EGZ655413:EGZ655414 EQV655413:EQV655414 FAR655413:FAR655414 FKN655413:FKN655414 FUJ655413:FUJ655414 GEF655413:GEF655414 GOB655413:GOB655414 GXX655413:GXX655414 HHT655413:HHT655414 HRP655413:HRP655414 IBL655413:IBL655414 ILH655413:ILH655414 IVD655413:IVD655414 JEZ655413:JEZ655414 JOV655413:JOV655414 JYR655413:JYR655414 KIN655413:KIN655414 KSJ655413:KSJ655414 LCF655413:LCF655414 LMB655413:LMB655414 LVX655413:LVX655414 MFT655413:MFT655414 MPP655413:MPP655414 MZL655413:MZL655414 NJH655413:NJH655414 NTD655413:NTD655414 OCZ655413:OCZ655414 OMV655413:OMV655414 OWR655413:OWR655414 PGN655413:PGN655414 PQJ655413:PQJ655414 QAF655413:QAF655414 QKB655413:QKB655414 QTX655413:QTX655414 RDT655413:RDT655414 RNP655413:RNP655414 RXL655413:RXL655414 SHH655413:SHH655414 SRD655413:SRD655414 TAZ655413:TAZ655414 TKV655413:TKV655414 TUR655413:TUR655414 UEN655413:UEN655414 UOJ655413:UOJ655414 UYF655413:UYF655414 VIB655413:VIB655414 VRX655413:VRX655414 WBT655413:WBT655414 WLP655413:WLP655414 WVL655413:WVL655414 D720949:D720950 IZ720949:IZ720950 SV720949:SV720950 ACR720949:ACR720950 AMN720949:AMN720950 AWJ720949:AWJ720950 BGF720949:BGF720950 BQB720949:BQB720950 BZX720949:BZX720950 CJT720949:CJT720950 CTP720949:CTP720950 DDL720949:DDL720950 DNH720949:DNH720950 DXD720949:DXD720950 EGZ720949:EGZ720950 EQV720949:EQV720950 FAR720949:FAR720950 FKN720949:FKN720950 FUJ720949:FUJ720950 GEF720949:GEF720950 GOB720949:GOB720950 GXX720949:GXX720950 HHT720949:HHT720950 HRP720949:HRP720950 IBL720949:IBL720950 ILH720949:ILH720950 IVD720949:IVD720950 JEZ720949:JEZ720950 JOV720949:JOV720950 JYR720949:JYR720950 KIN720949:KIN720950 KSJ720949:KSJ720950 LCF720949:LCF720950 LMB720949:LMB720950 LVX720949:LVX720950 MFT720949:MFT720950 MPP720949:MPP720950 MZL720949:MZL720950 NJH720949:NJH720950 NTD720949:NTD720950 OCZ720949:OCZ720950 OMV720949:OMV720950 OWR720949:OWR720950 PGN720949:PGN720950 PQJ720949:PQJ720950 QAF720949:QAF720950 QKB720949:QKB720950 QTX720949:QTX720950 RDT720949:RDT720950 RNP720949:RNP720950 RXL720949:RXL720950 SHH720949:SHH720950 SRD720949:SRD720950 TAZ720949:TAZ720950 TKV720949:TKV720950 TUR720949:TUR720950 UEN720949:UEN720950 UOJ720949:UOJ720950 UYF720949:UYF720950 VIB720949:VIB720950 VRX720949:VRX720950 WBT720949:WBT720950 WLP720949:WLP720950 WVL720949:WVL720950 D786485:D786486 IZ786485:IZ786486 SV786485:SV786486 ACR786485:ACR786486 AMN786485:AMN786486 AWJ786485:AWJ786486 BGF786485:BGF786486 BQB786485:BQB786486 BZX786485:BZX786486 CJT786485:CJT786486 CTP786485:CTP786486 DDL786485:DDL786486 DNH786485:DNH786486 DXD786485:DXD786486 EGZ786485:EGZ786486 EQV786485:EQV786486 FAR786485:FAR786486 FKN786485:FKN786486 FUJ786485:FUJ786486 GEF786485:GEF786486 GOB786485:GOB786486 GXX786485:GXX786486 HHT786485:HHT786486 HRP786485:HRP786486 IBL786485:IBL786486 ILH786485:ILH786486 IVD786485:IVD786486 JEZ786485:JEZ786486 JOV786485:JOV786486 JYR786485:JYR786486 KIN786485:KIN786486 KSJ786485:KSJ786486 LCF786485:LCF786486 LMB786485:LMB786486 LVX786485:LVX786486 MFT786485:MFT786486 MPP786485:MPP786486 MZL786485:MZL786486 NJH786485:NJH786486 NTD786485:NTD786486 OCZ786485:OCZ786486 OMV786485:OMV786486 OWR786485:OWR786486 PGN786485:PGN786486 PQJ786485:PQJ786486 QAF786485:QAF786486 QKB786485:QKB786486 QTX786485:QTX786486 RDT786485:RDT786486 RNP786485:RNP786486 RXL786485:RXL786486 SHH786485:SHH786486 SRD786485:SRD786486 TAZ786485:TAZ786486 TKV786485:TKV786486 TUR786485:TUR786486 UEN786485:UEN786486 UOJ786485:UOJ786486 UYF786485:UYF786486 VIB786485:VIB786486 VRX786485:VRX786486 WBT786485:WBT786486 WLP786485:WLP786486 WVL786485:WVL786486 D852021:D852022 IZ852021:IZ852022 SV852021:SV852022 ACR852021:ACR852022 AMN852021:AMN852022 AWJ852021:AWJ852022 BGF852021:BGF852022 BQB852021:BQB852022 BZX852021:BZX852022 CJT852021:CJT852022 CTP852021:CTP852022 DDL852021:DDL852022 DNH852021:DNH852022 DXD852021:DXD852022 EGZ852021:EGZ852022 EQV852021:EQV852022 FAR852021:FAR852022 FKN852021:FKN852022 FUJ852021:FUJ852022 GEF852021:GEF852022 GOB852021:GOB852022 GXX852021:GXX852022 HHT852021:HHT852022 HRP852021:HRP852022 IBL852021:IBL852022 ILH852021:ILH852022 IVD852021:IVD852022 JEZ852021:JEZ852022 JOV852021:JOV852022 JYR852021:JYR852022 KIN852021:KIN852022 KSJ852021:KSJ852022 LCF852021:LCF852022 LMB852021:LMB852022 LVX852021:LVX852022 MFT852021:MFT852022 MPP852021:MPP852022 MZL852021:MZL852022 NJH852021:NJH852022 NTD852021:NTD852022 OCZ852021:OCZ852022 OMV852021:OMV852022 OWR852021:OWR852022 PGN852021:PGN852022 PQJ852021:PQJ852022 QAF852021:QAF852022 QKB852021:QKB852022 QTX852021:QTX852022 RDT852021:RDT852022 RNP852021:RNP852022 RXL852021:RXL852022 SHH852021:SHH852022 SRD852021:SRD852022 TAZ852021:TAZ852022 TKV852021:TKV852022 TUR852021:TUR852022 UEN852021:UEN852022 UOJ852021:UOJ852022 UYF852021:UYF852022 VIB852021:VIB852022 VRX852021:VRX852022 WBT852021:WBT852022 WLP852021:WLP852022 WVL852021:WVL852022 D917557:D917558 IZ917557:IZ917558 SV917557:SV917558 ACR917557:ACR917558 AMN917557:AMN917558 AWJ917557:AWJ917558 BGF917557:BGF917558 BQB917557:BQB917558 BZX917557:BZX917558 CJT917557:CJT917558 CTP917557:CTP917558 DDL917557:DDL917558 DNH917557:DNH917558 DXD917557:DXD917558 EGZ917557:EGZ917558 EQV917557:EQV917558 FAR917557:FAR917558 FKN917557:FKN917558 FUJ917557:FUJ917558 GEF917557:GEF917558 GOB917557:GOB917558 GXX917557:GXX917558 HHT917557:HHT917558 HRP917557:HRP917558 IBL917557:IBL917558 ILH917557:ILH917558 IVD917557:IVD917558 JEZ917557:JEZ917558 JOV917557:JOV917558 JYR917557:JYR917558 KIN917557:KIN917558 KSJ917557:KSJ917558 LCF917557:LCF917558 LMB917557:LMB917558 LVX917557:LVX917558 MFT917557:MFT917558 MPP917557:MPP917558 MZL917557:MZL917558 NJH917557:NJH917558 NTD917557:NTD917558 OCZ917557:OCZ917558 OMV917557:OMV917558 OWR917557:OWR917558 PGN917557:PGN917558 PQJ917557:PQJ917558 QAF917557:QAF917558 QKB917557:QKB917558 QTX917557:QTX917558 RDT917557:RDT917558 RNP917557:RNP917558 RXL917557:RXL917558 SHH917557:SHH917558 SRD917557:SRD917558 TAZ917557:TAZ917558 TKV917557:TKV917558 TUR917557:TUR917558 UEN917557:UEN917558 UOJ917557:UOJ917558 UYF917557:UYF917558 VIB917557:VIB917558 VRX917557:VRX917558 WBT917557:WBT917558 WLP917557:WLP917558 WVL917557:WVL917558 D983093:D983094 IZ983093:IZ983094 SV983093:SV983094 ACR983093:ACR983094 AMN983093:AMN983094 AWJ983093:AWJ983094 BGF983093:BGF983094 BQB983093:BQB983094 BZX983093:BZX983094 CJT983093:CJT983094 CTP983093:CTP983094 DDL983093:DDL983094 DNH983093:DNH983094 DXD983093:DXD983094 EGZ983093:EGZ983094 EQV983093:EQV983094 FAR983093:FAR983094 FKN983093:FKN983094 FUJ983093:FUJ983094 GEF983093:GEF983094 GOB983093:GOB983094 GXX983093:GXX983094 HHT983093:HHT983094 HRP983093:HRP983094 IBL983093:IBL983094 ILH983093:ILH983094 IVD983093:IVD983094 JEZ983093:JEZ983094 JOV983093:JOV983094 JYR983093:JYR983094 KIN983093:KIN983094 KSJ983093:KSJ983094 LCF983093:LCF983094 LMB983093:LMB983094 LVX983093:LVX983094 MFT983093:MFT983094 MPP983093:MPP983094 MZL983093:MZL983094 NJH983093:NJH983094 NTD983093:NTD983094 OCZ983093:OCZ983094 OMV983093:OMV983094 OWR983093:OWR983094 PGN983093:PGN983094 PQJ983093:PQJ983094 QAF983093:QAF983094 QKB983093:QKB983094 QTX983093:QTX983094 RDT983093:RDT983094 RNP983093:RNP983094 RXL983093:RXL983094 SHH983093:SHH983094 SRD983093:SRD983094 TAZ983093:TAZ983094 TKV983093:TKV983094 TUR983093:TUR983094 UEN983093:UEN983094 UOJ983093:UOJ983094 UYF983093:UYF983094 VIB983093:VIB983094 VRX983093:VRX983094 WBT983093:WBT983094 WLP983093:WLP983094 WVL983093:WVL983094 D41:D43 IZ41:IZ43 SV41:SV43 ACR41:ACR43 AMN41:AMN43 AWJ41:AWJ43 BGF41:BGF43 BQB41:BQB43 BZX41:BZX43 CJT41:CJT43 CTP41:CTP43 DDL41:DDL43 DNH41:DNH43 DXD41:DXD43 EGZ41:EGZ43 EQV41:EQV43 FAR41:FAR43 FKN41:FKN43 FUJ41:FUJ43 GEF41:GEF43 GOB41:GOB43 GXX41:GXX43 HHT41:HHT43 HRP41:HRP43 IBL41:IBL43 ILH41:ILH43 IVD41:IVD43 JEZ41:JEZ43 JOV41:JOV43 JYR41:JYR43 KIN41:KIN43 KSJ41:KSJ43 LCF41:LCF43 LMB41:LMB43 LVX41:LVX43 MFT41:MFT43 MPP41:MPP43 MZL41:MZL43 NJH41:NJH43 NTD41:NTD43 OCZ41:OCZ43 OMV41:OMV43 OWR41:OWR43 PGN41:PGN43 PQJ41:PQJ43 QAF41:QAF43 QKB41:QKB43 QTX41:QTX43 RDT41:RDT43 RNP41:RNP43 RXL41:RXL43 SHH41:SHH43 SRD41:SRD43 TAZ41:TAZ43 TKV41:TKV43 TUR41:TUR43 UEN41:UEN43 UOJ41:UOJ43 UYF41:UYF43 VIB41:VIB43 VRX41:VRX43 WBT41:WBT43 WLP41:WLP43 WVL41:WVL43 D65574:D65576 IZ65574:IZ65576 SV65574:SV65576 ACR65574:ACR65576 AMN65574:AMN65576 AWJ65574:AWJ65576 BGF65574:BGF65576 BQB65574:BQB65576 BZX65574:BZX65576 CJT65574:CJT65576 CTP65574:CTP65576 DDL65574:DDL65576 DNH65574:DNH65576 DXD65574:DXD65576 EGZ65574:EGZ65576 EQV65574:EQV65576 FAR65574:FAR65576 FKN65574:FKN65576 FUJ65574:FUJ65576 GEF65574:GEF65576 GOB65574:GOB65576 GXX65574:GXX65576 HHT65574:HHT65576 HRP65574:HRP65576 IBL65574:IBL65576 ILH65574:ILH65576 IVD65574:IVD65576 JEZ65574:JEZ65576 JOV65574:JOV65576 JYR65574:JYR65576 KIN65574:KIN65576 KSJ65574:KSJ65576 LCF65574:LCF65576 LMB65574:LMB65576 LVX65574:LVX65576 MFT65574:MFT65576 MPP65574:MPP65576 MZL65574:MZL65576 NJH65574:NJH65576 NTD65574:NTD65576 OCZ65574:OCZ65576 OMV65574:OMV65576 OWR65574:OWR65576 PGN65574:PGN65576 PQJ65574:PQJ65576 QAF65574:QAF65576 QKB65574:QKB65576 QTX65574:QTX65576 RDT65574:RDT65576 RNP65574:RNP65576 RXL65574:RXL65576 SHH65574:SHH65576 SRD65574:SRD65576 TAZ65574:TAZ65576 TKV65574:TKV65576 TUR65574:TUR65576 UEN65574:UEN65576 UOJ65574:UOJ65576 UYF65574:UYF65576 VIB65574:VIB65576 VRX65574:VRX65576 WBT65574:WBT65576 WLP65574:WLP65576 WVL65574:WVL65576 D131110:D131112 IZ131110:IZ131112 SV131110:SV131112 ACR131110:ACR131112 AMN131110:AMN131112 AWJ131110:AWJ131112 BGF131110:BGF131112 BQB131110:BQB131112 BZX131110:BZX131112 CJT131110:CJT131112 CTP131110:CTP131112 DDL131110:DDL131112 DNH131110:DNH131112 DXD131110:DXD131112 EGZ131110:EGZ131112 EQV131110:EQV131112 FAR131110:FAR131112 FKN131110:FKN131112 FUJ131110:FUJ131112 GEF131110:GEF131112 GOB131110:GOB131112 GXX131110:GXX131112 HHT131110:HHT131112 HRP131110:HRP131112 IBL131110:IBL131112 ILH131110:ILH131112 IVD131110:IVD131112 JEZ131110:JEZ131112 JOV131110:JOV131112 JYR131110:JYR131112 KIN131110:KIN131112 KSJ131110:KSJ131112 LCF131110:LCF131112 LMB131110:LMB131112 LVX131110:LVX131112 MFT131110:MFT131112 MPP131110:MPP131112 MZL131110:MZL131112 NJH131110:NJH131112 NTD131110:NTD131112 OCZ131110:OCZ131112 OMV131110:OMV131112 OWR131110:OWR131112 PGN131110:PGN131112 PQJ131110:PQJ131112 QAF131110:QAF131112 QKB131110:QKB131112 QTX131110:QTX131112 RDT131110:RDT131112 RNP131110:RNP131112 RXL131110:RXL131112 SHH131110:SHH131112 SRD131110:SRD131112 TAZ131110:TAZ131112 TKV131110:TKV131112 TUR131110:TUR131112 UEN131110:UEN131112 UOJ131110:UOJ131112 UYF131110:UYF131112 VIB131110:VIB131112 VRX131110:VRX131112 WBT131110:WBT131112 WLP131110:WLP131112 WVL131110:WVL131112 D196646:D196648 IZ196646:IZ196648 SV196646:SV196648 ACR196646:ACR196648 AMN196646:AMN196648 AWJ196646:AWJ196648 BGF196646:BGF196648 BQB196646:BQB196648 BZX196646:BZX196648 CJT196646:CJT196648 CTP196646:CTP196648 DDL196646:DDL196648 DNH196646:DNH196648 DXD196646:DXD196648 EGZ196646:EGZ196648 EQV196646:EQV196648 FAR196646:FAR196648 FKN196646:FKN196648 FUJ196646:FUJ196648 GEF196646:GEF196648 GOB196646:GOB196648 GXX196646:GXX196648 HHT196646:HHT196648 HRP196646:HRP196648 IBL196646:IBL196648 ILH196646:ILH196648 IVD196646:IVD196648 JEZ196646:JEZ196648 JOV196646:JOV196648 JYR196646:JYR196648 KIN196646:KIN196648 KSJ196646:KSJ196648 LCF196646:LCF196648 LMB196646:LMB196648 LVX196646:LVX196648 MFT196646:MFT196648 MPP196646:MPP196648 MZL196646:MZL196648 NJH196646:NJH196648 NTD196646:NTD196648 OCZ196646:OCZ196648 OMV196646:OMV196648 OWR196646:OWR196648 PGN196646:PGN196648 PQJ196646:PQJ196648 QAF196646:QAF196648 QKB196646:QKB196648 QTX196646:QTX196648 RDT196646:RDT196648 RNP196646:RNP196648 RXL196646:RXL196648 SHH196646:SHH196648 SRD196646:SRD196648 TAZ196646:TAZ196648 TKV196646:TKV196648 TUR196646:TUR196648 UEN196646:UEN196648 UOJ196646:UOJ196648 UYF196646:UYF196648 VIB196646:VIB196648 VRX196646:VRX196648 WBT196646:WBT196648 WLP196646:WLP196648 WVL196646:WVL196648 D262182:D262184 IZ262182:IZ262184 SV262182:SV262184 ACR262182:ACR262184 AMN262182:AMN262184 AWJ262182:AWJ262184 BGF262182:BGF262184 BQB262182:BQB262184 BZX262182:BZX262184 CJT262182:CJT262184 CTP262182:CTP262184 DDL262182:DDL262184 DNH262182:DNH262184 DXD262182:DXD262184 EGZ262182:EGZ262184 EQV262182:EQV262184 FAR262182:FAR262184 FKN262182:FKN262184 FUJ262182:FUJ262184 GEF262182:GEF262184 GOB262182:GOB262184 GXX262182:GXX262184 HHT262182:HHT262184 HRP262182:HRP262184 IBL262182:IBL262184 ILH262182:ILH262184 IVD262182:IVD262184 JEZ262182:JEZ262184 JOV262182:JOV262184 JYR262182:JYR262184 KIN262182:KIN262184 KSJ262182:KSJ262184 LCF262182:LCF262184 LMB262182:LMB262184 LVX262182:LVX262184 MFT262182:MFT262184 MPP262182:MPP262184 MZL262182:MZL262184 NJH262182:NJH262184 NTD262182:NTD262184 OCZ262182:OCZ262184 OMV262182:OMV262184 OWR262182:OWR262184 PGN262182:PGN262184 PQJ262182:PQJ262184 QAF262182:QAF262184 QKB262182:QKB262184 QTX262182:QTX262184 RDT262182:RDT262184 RNP262182:RNP262184 RXL262182:RXL262184 SHH262182:SHH262184 SRD262182:SRD262184 TAZ262182:TAZ262184 TKV262182:TKV262184 TUR262182:TUR262184 UEN262182:UEN262184 UOJ262182:UOJ262184 UYF262182:UYF262184 VIB262182:VIB262184 VRX262182:VRX262184 WBT262182:WBT262184 WLP262182:WLP262184 WVL262182:WVL262184 D327718:D327720 IZ327718:IZ327720 SV327718:SV327720 ACR327718:ACR327720 AMN327718:AMN327720 AWJ327718:AWJ327720 BGF327718:BGF327720 BQB327718:BQB327720 BZX327718:BZX327720 CJT327718:CJT327720 CTP327718:CTP327720 DDL327718:DDL327720 DNH327718:DNH327720 DXD327718:DXD327720 EGZ327718:EGZ327720 EQV327718:EQV327720 FAR327718:FAR327720 FKN327718:FKN327720 FUJ327718:FUJ327720 GEF327718:GEF327720 GOB327718:GOB327720 GXX327718:GXX327720 HHT327718:HHT327720 HRP327718:HRP327720 IBL327718:IBL327720 ILH327718:ILH327720 IVD327718:IVD327720 JEZ327718:JEZ327720 JOV327718:JOV327720 JYR327718:JYR327720 KIN327718:KIN327720 KSJ327718:KSJ327720 LCF327718:LCF327720 LMB327718:LMB327720 LVX327718:LVX327720 MFT327718:MFT327720 MPP327718:MPP327720 MZL327718:MZL327720 NJH327718:NJH327720 NTD327718:NTD327720 OCZ327718:OCZ327720 OMV327718:OMV327720 OWR327718:OWR327720 PGN327718:PGN327720 PQJ327718:PQJ327720 QAF327718:QAF327720 QKB327718:QKB327720 QTX327718:QTX327720 RDT327718:RDT327720 RNP327718:RNP327720 RXL327718:RXL327720 SHH327718:SHH327720 SRD327718:SRD327720 TAZ327718:TAZ327720 TKV327718:TKV327720 TUR327718:TUR327720 UEN327718:UEN327720 UOJ327718:UOJ327720 UYF327718:UYF327720 VIB327718:VIB327720 VRX327718:VRX327720 WBT327718:WBT327720 WLP327718:WLP327720 WVL327718:WVL327720 D393254:D393256 IZ393254:IZ393256 SV393254:SV393256 ACR393254:ACR393256 AMN393254:AMN393256 AWJ393254:AWJ393256 BGF393254:BGF393256 BQB393254:BQB393256 BZX393254:BZX393256 CJT393254:CJT393256 CTP393254:CTP393256 DDL393254:DDL393256 DNH393254:DNH393256 DXD393254:DXD393256 EGZ393254:EGZ393256 EQV393254:EQV393256 FAR393254:FAR393256 FKN393254:FKN393256 FUJ393254:FUJ393256 GEF393254:GEF393256 GOB393254:GOB393256 GXX393254:GXX393256 HHT393254:HHT393256 HRP393254:HRP393256 IBL393254:IBL393256 ILH393254:ILH393256 IVD393254:IVD393256 JEZ393254:JEZ393256 JOV393254:JOV393256 JYR393254:JYR393256 KIN393254:KIN393256 KSJ393254:KSJ393256 LCF393254:LCF393256 LMB393254:LMB393256 LVX393254:LVX393256 MFT393254:MFT393256 MPP393254:MPP393256 MZL393254:MZL393256 NJH393254:NJH393256 NTD393254:NTD393256 OCZ393254:OCZ393256 OMV393254:OMV393256 OWR393254:OWR393256 PGN393254:PGN393256 PQJ393254:PQJ393256 QAF393254:QAF393256 QKB393254:QKB393256 QTX393254:QTX393256 RDT393254:RDT393256 RNP393254:RNP393256 RXL393254:RXL393256 SHH393254:SHH393256 SRD393254:SRD393256 TAZ393254:TAZ393256 TKV393254:TKV393256 TUR393254:TUR393256 UEN393254:UEN393256 UOJ393254:UOJ393256 UYF393254:UYF393256 VIB393254:VIB393256 VRX393254:VRX393256 WBT393254:WBT393256 WLP393254:WLP393256 WVL393254:WVL393256 D458790:D458792 IZ458790:IZ458792 SV458790:SV458792 ACR458790:ACR458792 AMN458790:AMN458792 AWJ458790:AWJ458792 BGF458790:BGF458792 BQB458790:BQB458792 BZX458790:BZX458792 CJT458790:CJT458792 CTP458790:CTP458792 DDL458790:DDL458792 DNH458790:DNH458792 DXD458790:DXD458792 EGZ458790:EGZ458792 EQV458790:EQV458792 FAR458790:FAR458792 FKN458790:FKN458792 FUJ458790:FUJ458792 GEF458790:GEF458792 GOB458790:GOB458792 GXX458790:GXX458792 HHT458790:HHT458792 HRP458790:HRP458792 IBL458790:IBL458792 ILH458790:ILH458792 IVD458790:IVD458792 JEZ458790:JEZ458792 JOV458790:JOV458792 JYR458790:JYR458792 KIN458790:KIN458792 KSJ458790:KSJ458792 LCF458790:LCF458792 LMB458790:LMB458792 LVX458790:LVX458792 MFT458790:MFT458792 MPP458790:MPP458792 MZL458790:MZL458792 NJH458790:NJH458792 NTD458790:NTD458792 OCZ458790:OCZ458792 OMV458790:OMV458792 OWR458790:OWR458792 PGN458790:PGN458792 PQJ458790:PQJ458792 QAF458790:QAF458792 QKB458790:QKB458792 QTX458790:QTX458792 RDT458790:RDT458792 RNP458790:RNP458792 RXL458790:RXL458792 SHH458790:SHH458792 SRD458790:SRD458792 TAZ458790:TAZ458792 TKV458790:TKV458792 TUR458790:TUR458792 UEN458790:UEN458792 UOJ458790:UOJ458792 UYF458790:UYF458792 VIB458790:VIB458792 VRX458790:VRX458792 WBT458790:WBT458792 WLP458790:WLP458792 WVL458790:WVL458792 D524326:D524328 IZ524326:IZ524328 SV524326:SV524328 ACR524326:ACR524328 AMN524326:AMN524328 AWJ524326:AWJ524328 BGF524326:BGF524328 BQB524326:BQB524328 BZX524326:BZX524328 CJT524326:CJT524328 CTP524326:CTP524328 DDL524326:DDL524328 DNH524326:DNH524328 DXD524326:DXD524328 EGZ524326:EGZ524328 EQV524326:EQV524328 FAR524326:FAR524328 FKN524326:FKN524328 FUJ524326:FUJ524328 GEF524326:GEF524328 GOB524326:GOB524328 GXX524326:GXX524328 HHT524326:HHT524328 HRP524326:HRP524328 IBL524326:IBL524328 ILH524326:ILH524328 IVD524326:IVD524328 JEZ524326:JEZ524328 JOV524326:JOV524328 JYR524326:JYR524328 KIN524326:KIN524328 KSJ524326:KSJ524328 LCF524326:LCF524328 LMB524326:LMB524328 LVX524326:LVX524328 MFT524326:MFT524328 MPP524326:MPP524328 MZL524326:MZL524328 NJH524326:NJH524328 NTD524326:NTD524328 OCZ524326:OCZ524328 OMV524326:OMV524328 OWR524326:OWR524328 PGN524326:PGN524328 PQJ524326:PQJ524328 QAF524326:QAF524328 QKB524326:QKB524328 QTX524326:QTX524328 RDT524326:RDT524328 RNP524326:RNP524328 RXL524326:RXL524328 SHH524326:SHH524328 SRD524326:SRD524328 TAZ524326:TAZ524328 TKV524326:TKV524328 TUR524326:TUR524328 UEN524326:UEN524328 UOJ524326:UOJ524328 UYF524326:UYF524328 VIB524326:VIB524328 VRX524326:VRX524328 WBT524326:WBT524328 WLP524326:WLP524328 WVL524326:WVL524328 D589862:D589864 IZ589862:IZ589864 SV589862:SV589864 ACR589862:ACR589864 AMN589862:AMN589864 AWJ589862:AWJ589864 BGF589862:BGF589864 BQB589862:BQB589864 BZX589862:BZX589864 CJT589862:CJT589864 CTP589862:CTP589864 DDL589862:DDL589864 DNH589862:DNH589864 DXD589862:DXD589864 EGZ589862:EGZ589864 EQV589862:EQV589864 FAR589862:FAR589864 FKN589862:FKN589864 FUJ589862:FUJ589864 GEF589862:GEF589864 GOB589862:GOB589864 GXX589862:GXX589864 HHT589862:HHT589864 HRP589862:HRP589864 IBL589862:IBL589864 ILH589862:ILH589864 IVD589862:IVD589864 JEZ589862:JEZ589864 JOV589862:JOV589864 JYR589862:JYR589864 KIN589862:KIN589864 KSJ589862:KSJ589864 LCF589862:LCF589864 LMB589862:LMB589864 LVX589862:LVX589864 MFT589862:MFT589864 MPP589862:MPP589864 MZL589862:MZL589864 NJH589862:NJH589864 NTD589862:NTD589864 OCZ589862:OCZ589864 OMV589862:OMV589864 OWR589862:OWR589864 PGN589862:PGN589864 PQJ589862:PQJ589864 QAF589862:QAF589864 QKB589862:QKB589864 QTX589862:QTX589864 RDT589862:RDT589864 RNP589862:RNP589864 RXL589862:RXL589864 SHH589862:SHH589864 SRD589862:SRD589864 TAZ589862:TAZ589864 TKV589862:TKV589864 TUR589862:TUR589864 UEN589862:UEN589864 UOJ589862:UOJ589864 UYF589862:UYF589864 VIB589862:VIB589864 VRX589862:VRX589864 WBT589862:WBT589864 WLP589862:WLP589864 WVL589862:WVL589864 D655398:D655400 IZ655398:IZ655400 SV655398:SV655400 ACR655398:ACR655400 AMN655398:AMN655400 AWJ655398:AWJ655400 BGF655398:BGF655400 BQB655398:BQB655400 BZX655398:BZX655400 CJT655398:CJT655400 CTP655398:CTP655400 DDL655398:DDL655400 DNH655398:DNH655400 DXD655398:DXD655400 EGZ655398:EGZ655400 EQV655398:EQV655400 FAR655398:FAR655400 FKN655398:FKN655400 FUJ655398:FUJ655400 GEF655398:GEF655400 GOB655398:GOB655400 GXX655398:GXX655400 HHT655398:HHT655400 HRP655398:HRP655400 IBL655398:IBL655400 ILH655398:ILH655400 IVD655398:IVD655400 JEZ655398:JEZ655400 JOV655398:JOV655400 JYR655398:JYR655400 KIN655398:KIN655400 KSJ655398:KSJ655400 LCF655398:LCF655400 LMB655398:LMB655400 LVX655398:LVX655400 MFT655398:MFT655400 MPP655398:MPP655400 MZL655398:MZL655400 NJH655398:NJH655400 NTD655398:NTD655400 OCZ655398:OCZ655400 OMV655398:OMV655400 OWR655398:OWR655400 PGN655398:PGN655400 PQJ655398:PQJ655400 QAF655398:QAF655400 QKB655398:QKB655400 QTX655398:QTX655400 RDT655398:RDT655400 RNP655398:RNP655400 RXL655398:RXL655400 SHH655398:SHH655400 SRD655398:SRD655400 TAZ655398:TAZ655400 TKV655398:TKV655400 TUR655398:TUR655400 UEN655398:UEN655400 UOJ655398:UOJ655400 UYF655398:UYF655400 VIB655398:VIB655400 VRX655398:VRX655400 WBT655398:WBT655400 WLP655398:WLP655400 WVL655398:WVL655400 D720934:D720936 IZ720934:IZ720936 SV720934:SV720936 ACR720934:ACR720936 AMN720934:AMN720936 AWJ720934:AWJ720936 BGF720934:BGF720936 BQB720934:BQB720936 BZX720934:BZX720936 CJT720934:CJT720936 CTP720934:CTP720936 DDL720934:DDL720936 DNH720934:DNH720936 DXD720934:DXD720936 EGZ720934:EGZ720936 EQV720934:EQV720936 FAR720934:FAR720936 FKN720934:FKN720936 FUJ720934:FUJ720936 GEF720934:GEF720936 GOB720934:GOB720936 GXX720934:GXX720936 HHT720934:HHT720936 HRP720934:HRP720936 IBL720934:IBL720936 ILH720934:ILH720936 IVD720934:IVD720936 JEZ720934:JEZ720936 JOV720934:JOV720936 JYR720934:JYR720936 KIN720934:KIN720936 KSJ720934:KSJ720936 LCF720934:LCF720936 LMB720934:LMB720936 LVX720934:LVX720936 MFT720934:MFT720936 MPP720934:MPP720936 MZL720934:MZL720936 NJH720934:NJH720936 NTD720934:NTD720936 OCZ720934:OCZ720936 OMV720934:OMV720936 OWR720934:OWR720936 PGN720934:PGN720936 PQJ720934:PQJ720936 QAF720934:QAF720936 QKB720934:QKB720936 QTX720934:QTX720936 RDT720934:RDT720936 RNP720934:RNP720936 RXL720934:RXL720936 SHH720934:SHH720936 SRD720934:SRD720936 TAZ720934:TAZ720936 TKV720934:TKV720936 TUR720934:TUR720936 UEN720934:UEN720936 UOJ720934:UOJ720936 UYF720934:UYF720936 VIB720934:VIB720936 VRX720934:VRX720936 WBT720934:WBT720936 WLP720934:WLP720936 WVL720934:WVL720936 D786470:D786472 IZ786470:IZ786472 SV786470:SV786472 ACR786470:ACR786472 AMN786470:AMN786472 AWJ786470:AWJ786472 BGF786470:BGF786472 BQB786470:BQB786472 BZX786470:BZX786472 CJT786470:CJT786472 CTP786470:CTP786472 DDL786470:DDL786472 DNH786470:DNH786472 DXD786470:DXD786472 EGZ786470:EGZ786472 EQV786470:EQV786472 FAR786470:FAR786472 FKN786470:FKN786472 FUJ786470:FUJ786472 GEF786470:GEF786472 GOB786470:GOB786472 GXX786470:GXX786472 HHT786470:HHT786472 HRP786470:HRP786472 IBL786470:IBL786472 ILH786470:ILH786472 IVD786470:IVD786472 JEZ786470:JEZ786472 JOV786470:JOV786472 JYR786470:JYR786472 KIN786470:KIN786472 KSJ786470:KSJ786472 LCF786470:LCF786472 LMB786470:LMB786472 LVX786470:LVX786472 MFT786470:MFT786472 MPP786470:MPP786472 MZL786470:MZL786472 NJH786470:NJH786472 NTD786470:NTD786472 OCZ786470:OCZ786472 OMV786470:OMV786472 OWR786470:OWR786472 PGN786470:PGN786472 PQJ786470:PQJ786472 QAF786470:QAF786472 QKB786470:QKB786472 QTX786470:QTX786472 RDT786470:RDT786472 RNP786470:RNP786472 RXL786470:RXL786472 SHH786470:SHH786472 SRD786470:SRD786472 TAZ786470:TAZ786472 TKV786470:TKV786472 TUR786470:TUR786472 UEN786470:UEN786472 UOJ786470:UOJ786472 UYF786470:UYF786472 VIB786470:VIB786472 VRX786470:VRX786472 WBT786470:WBT786472 WLP786470:WLP786472 WVL786470:WVL786472 D852006:D852008 IZ852006:IZ852008 SV852006:SV852008 ACR852006:ACR852008 AMN852006:AMN852008 AWJ852006:AWJ852008 BGF852006:BGF852008 BQB852006:BQB852008 BZX852006:BZX852008 CJT852006:CJT852008 CTP852006:CTP852008 DDL852006:DDL852008 DNH852006:DNH852008 DXD852006:DXD852008 EGZ852006:EGZ852008 EQV852006:EQV852008 FAR852006:FAR852008 FKN852006:FKN852008 FUJ852006:FUJ852008 GEF852006:GEF852008 GOB852006:GOB852008 GXX852006:GXX852008 HHT852006:HHT852008 HRP852006:HRP852008 IBL852006:IBL852008 ILH852006:ILH852008 IVD852006:IVD852008 JEZ852006:JEZ852008 JOV852006:JOV852008 JYR852006:JYR852008 KIN852006:KIN852008 KSJ852006:KSJ852008 LCF852006:LCF852008 LMB852006:LMB852008 LVX852006:LVX852008 MFT852006:MFT852008 MPP852006:MPP852008 MZL852006:MZL852008 NJH852006:NJH852008 NTD852006:NTD852008 OCZ852006:OCZ852008 OMV852006:OMV852008 OWR852006:OWR852008 PGN852006:PGN852008 PQJ852006:PQJ852008 QAF852006:QAF852008 QKB852006:QKB852008 QTX852006:QTX852008 RDT852006:RDT852008 RNP852006:RNP852008 RXL852006:RXL852008 SHH852006:SHH852008 SRD852006:SRD852008 TAZ852006:TAZ852008 TKV852006:TKV852008 TUR852006:TUR852008 UEN852006:UEN852008 UOJ852006:UOJ852008 UYF852006:UYF852008 VIB852006:VIB852008 VRX852006:VRX852008 WBT852006:WBT852008 WLP852006:WLP852008 WVL852006:WVL852008 D917542:D917544 IZ917542:IZ917544 SV917542:SV917544 ACR917542:ACR917544 AMN917542:AMN917544 AWJ917542:AWJ917544 BGF917542:BGF917544 BQB917542:BQB917544 BZX917542:BZX917544 CJT917542:CJT917544 CTP917542:CTP917544 DDL917542:DDL917544 DNH917542:DNH917544 DXD917542:DXD917544 EGZ917542:EGZ917544 EQV917542:EQV917544 FAR917542:FAR917544 FKN917542:FKN917544 FUJ917542:FUJ917544 GEF917542:GEF917544 GOB917542:GOB917544 GXX917542:GXX917544 HHT917542:HHT917544 HRP917542:HRP917544 IBL917542:IBL917544 ILH917542:ILH917544 IVD917542:IVD917544 JEZ917542:JEZ917544 JOV917542:JOV917544 JYR917542:JYR917544 KIN917542:KIN917544 KSJ917542:KSJ917544 LCF917542:LCF917544 LMB917542:LMB917544 LVX917542:LVX917544 MFT917542:MFT917544 MPP917542:MPP917544 MZL917542:MZL917544 NJH917542:NJH917544 NTD917542:NTD917544 OCZ917542:OCZ917544 OMV917542:OMV917544 OWR917542:OWR917544 PGN917542:PGN917544 PQJ917542:PQJ917544 QAF917542:QAF917544 QKB917542:QKB917544 QTX917542:QTX917544 RDT917542:RDT917544 RNP917542:RNP917544 RXL917542:RXL917544 SHH917542:SHH917544 SRD917542:SRD917544 TAZ917542:TAZ917544 TKV917542:TKV917544 TUR917542:TUR917544 UEN917542:UEN917544 UOJ917542:UOJ917544 UYF917542:UYF917544 VIB917542:VIB917544 VRX917542:VRX917544 WBT917542:WBT917544 WLP917542:WLP917544 WVL917542:WVL917544 D983078:D983080 IZ983078:IZ983080 SV983078:SV983080 ACR983078:ACR983080 AMN983078:AMN983080 AWJ983078:AWJ983080 BGF983078:BGF983080 BQB983078:BQB983080 BZX983078:BZX983080 CJT983078:CJT983080 CTP983078:CTP983080 DDL983078:DDL983080 DNH983078:DNH983080 DXD983078:DXD983080 EGZ983078:EGZ983080 EQV983078:EQV983080 FAR983078:FAR983080 FKN983078:FKN983080 FUJ983078:FUJ983080 GEF983078:GEF983080 GOB983078:GOB983080 GXX983078:GXX983080 HHT983078:HHT983080 HRP983078:HRP983080 IBL983078:IBL983080 ILH983078:ILH983080 IVD983078:IVD983080 JEZ983078:JEZ983080 JOV983078:JOV983080 JYR983078:JYR983080 KIN983078:KIN983080 KSJ983078:KSJ983080 LCF983078:LCF983080 LMB983078:LMB983080 LVX983078:LVX983080 MFT983078:MFT983080 MPP983078:MPP983080 MZL983078:MZL983080 NJH983078:NJH983080 NTD983078:NTD983080 OCZ983078:OCZ983080 OMV983078:OMV983080 OWR983078:OWR983080 PGN983078:PGN983080 PQJ983078:PQJ983080 QAF983078:QAF983080 QKB983078:QKB983080 QTX983078:QTX983080 RDT983078:RDT983080 RNP983078:RNP983080 RXL983078:RXL983080 SHH983078:SHH983080 SRD983078:SRD983080 TAZ983078:TAZ983080 TKV983078:TKV983080 TUR983078:TUR983080 UEN983078:UEN983080 UOJ983078:UOJ983080 UYF983078:UYF983080 VIB983078:VIB983080 VRX983078:VRX983080 WBT983078:WBT983080 WLP983078:WLP983080 WVL983078:WVL983080 D37:D39 IZ37:IZ39 SV37:SV39 ACR37:ACR39 AMN37:AMN39 AWJ37:AWJ39 BGF37:BGF39 BQB37:BQB39 BZX37:BZX39 CJT37:CJT39 CTP37:CTP39 DDL37:DDL39 DNH37:DNH39 DXD37:DXD39 EGZ37:EGZ39 EQV37:EQV39 FAR37:FAR39 FKN37:FKN39 FUJ37:FUJ39 GEF37:GEF39 GOB37:GOB39 GXX37:GXX39 HHT37:HHT39 HRP37:HRP39 IBL37:IBL39 ILH37:ILH39 IVD37:IVD39 JEZ37:JEZ39 JOV37:JOV39 JYR37:JYR39 KIN37:KIN39 KSJ37:KSJ39 LCF37:LCF39 LMB37:LMB39 LVX37:LVX39 MFT37:MFT39 MPP37:MPP39 MZL37:MZL39 NJH37:NJH39 NTD37:NTD39 OCZ37:OCZ39 OMV37:OMV39 OWR37:OWR39 PGN37:PGN39 PQJ37:PQJ39 QAF37:QAF39 QKB37:QKB39 QTX37:QTX39 RDT37:RDT39 RNP37:RNP39 RXL37:RXL39 SHH37:SHH39 SRD37:SRD39 TAZ37:TAZ39 TKV37:TKV39 TUR37:TUR39 UEN37:UEN39 UOJ37:UOJ39 UYF37:UYF39 VIB37:VIB39 VRX37:VRX39 WBT37:WBT39 WLP37:WLP39 WVL37:WVL39 D65570:D65572 IZ65570:IZ65572 SV65570:SV65572 ACR65570:ACR65572 AMN65570:AMN65572 AWJ65570:AWJ65572 BGF65570:BGF65572 BQB65570:BQB65572 BZX65570:BZX65572 CJT65570:CJT65572 CTP65570:CTP65572 DDL65570:DDL65572 DNH65570:DNH65572 DXD65570:DXD65572 EGZ65570:EGZ65572 EQV65570:EQV65572 FAR65570:FAR65572 FKN65570:FKN65572 FUJ65570:FUJ65572 GEF65570:GEF65572 GOB65570:GOB65572 GXX65570:GXX65572 HHT65570:HHT65572 HRP65570:HRP65572 IBL65570:IBL65572 ILH65570:ILH65572 IVD65570:IVD65572 JEZ65570:JEZ65572 JOV65570:JOV65572 JYR65570:JYR65572 KIN65570:KIN65572 KSJ65570:KSJ65572 LCF65570:LCF65572 LMB65570:LMB65572 LVX65570:LVX65572 MFT65570:MFT65572 MPP65570:MPP65572 MZL65570:MZL65572 NJH65570:NJH65572 NTD65570:NTD65572 OCZ65570:OCZ65572 OMV65570:OMV65572 OWR65570:OWR65572 PGN65570:PGN65572 PQJ65570:PQJ65572 QAF65570:QAF65572 QKB65570:QKB65572 QTX65570:QTX65572 RDT65570:RDT65572 RNP65570:RNP65572 RXL65570:RXL65572 SHH65570:SHH65572 SRD65570:SRD65572 TAZ65570:TAZ65572 TKV65570:TKV65572 TUR65570:TUR65572 UEN65570:UEN65572 UOJ65570:UOJ65572 UYF65570:UYF65572 VIB65570:VIB65572 VRX65570:VRX65572 WBT65570:WBT65572 WLP65570:WLP65572 WVL65570:WVL65572 D131106:D131108 IZ131106:IZ131108 SV131106:SV131108 ACR131106:ACR131108 AMN131106:AMN131108 AWJ131106:AWJ131108 BGF131106:BGF131108 BQB131106:BQB131108 BZX131106:BZX131108 CJT131106:CJT131108 CTP131106:CTP131108 DDL131106:DDL131108 DNH131106:DNH131108 DXD131106:DXD131108 EGZ131106:EGZ131108 EQV131106:EQV131108 FAR131106:FAR131108 FKN131106:FKN131108 FUJ131106:FUJ131108 GEF131106:GEF131108 GOB131106:GOB131108 GXX131106:GXX131108 HHT131106:HHT131108 HRP131106:HRP131108 IBL131106:IBL131108 ILH131106:ILH131108 IVD131106:IVD131108 JEZ131106:JEZ131108 JOV131106:JOV131108 JYR131106:JYR131108 KIN131106:KIN131108 KSJ131106:KSJ131108 LCF131106:LCF131108 LMB131106:LMB131108 LVX131106:LVX131108 MFT131106:MFT131108 MPP131106:MPP131108 MZL131106:MZL131108 NJH131106:NJH131108 NTD131106:NTD131108 OCZ131106:OCZ131108 OMV131106:OMV131108 OWR131106:OWR131108 PGN131106:PGN131108 PQJ131106:PQJ131108 QAF131106:QAF131108 QKB131106:QKB131108 QTX131106:QTX131108 RDT131106:RDT131108 RNP131106:RNP131108 RXL131106:RXL131108 SHH131106:SHH131108 SRD131106:SRD131108 TAZ131106:TAZ131108 TKV131106:TKV131108 TUR131106:TUR131108 UEN131106:UEN131108 UOJ131106:UOJ131108 UYF131106:UYF131108 VIB131106:VIB131108 VRX131106:VRX131108 WBT131106:WBT131108 WLP131106:WLP131108 WVL131106:WVL131108 D196642:D196644 IZ196642:IZ196644 SV196642:SV196644 ACR196642:ACR196644 AMN196642:AMN196644 AWJ196642:AWJ196644 BGF196642:BGF196644 BQB196642:BQB196644 BZX196642:BZX196644 CJT196642:CJT196644 CTP196642:CTP196644 DDL196642:DDL196644 DNH196642:DNH196644 DXD196642:DXD196644 EGZ196642:EGZ196644 EQV196642:EQV196644 FAR196642:FAR196644 FKN196642:FKN196644 FUJ196642:FUJ196644 GEF196642:GEF196644 GOB196642:GOB196644 GXX196642:GXX196644 HHT196642:HHT196644 HRP196642:HRP196644 IBL196642:IBL196644 ILH196642:ILH196644 IVD196642:IVD196644 JEZ196642:JEZ196644 JOV196642:JOV196644 JYR196642:JYR196644 KIN196642:KIN196644 KSJ196642:KSJ196644 LCF196642:LCF196644 LMB196642:LMB196644 LVX196642:LVX196644 MFT196642:MFT196644 MPP196642:MPP196644 MZL196642:MZL196644 NJH196642:NJH196644 NTD196642:NTD196644 OCZ196642:OCZ196644 OMV196642:OMV196644 OWR196642:OWR196644 PGN196642:PGN196644 PQJ196642:PQJ196644 QAF196642:QAF196644 QKB196642:QKB196644 QTX196642:QTX196644 RDT196642:RDT196644 RNP196642:RNP196644 RXL196642:RXL196644 SHH196642:SHH196644 SRD196642:SRD196644 TAZ196642:TAZ196644 TKV196642:TKV196644 TUR196642:TUR196644 UEN196642:UEN196644 UOJ196642:UOJ196644 UYF196642:UYF196644 VIB196642:VIB196644 VRX196642:VRX196644 WBT196642:WBT196644 WLP196642:WLP196644 WVL196642:WVL196644 D262178:D262180 IZ262178:IZ262180 SV262178:SV262180 ACR262178:ACR262180 AMN262178:AMN262180 AWJ262178:AWJ262180 BGF262178:BGF262180 BQB262178:BQB262180 BZX262178:BZX262180 CJT262178:CJT262180 CTP262178:CTP262180 DDL262178:DDL262180 DNH262178:DNH262180 DXD262178:DXD262180 EGZ262178:EGZ262180 EQV262178:EQV262180 FAR262178:FAR262180 FKN262178:FKN262180 FUJ262178:FUJ262180 GEF262178:GEF262180 GOB262178:GOB262180 GXX262178:GXX262180 HHT262178:HHT262180 HRP262178:HRP262180 IBL262178:IBL262180 ILH262178:ILH262180 IVD262178:IVD262180 JEZ262178:JEZ262180 JOV262178:JOV262180 JYR262178:JYR262180 KIN262178:KIN262180 KSJ262178:KSJ262180 LCF262178:LCF262180 LMB262178:LMB262180 LVX262178:LVX262180 MFT262178:MFT262180 MPP262178:MPP262180 MZL262178:MZL262180 NJH262178:NJH262180 NTD262178:NTD262180 OCZ262178:OCZ262180 OMV262178:OMV262180 OWR262178:OWR262180 PGN262178:PGN262180 PQJ262178:PQJ262180 QAF262178:QAF262180 QKB262178:QKB262180 QTX262178:QTX262180 RDT262178:RDT262180 RNP262178:RNP262180 RXL262178:RXL262180 SHH262178:SHH262180 SRD262178:SRD262180 TAZ262178:TAZ262180 TKV262178:TKV262180 TUR262178:TUR262180 UEN262178:UEN262180 UOJ262178:UOJ262180 UYF262178:UYF262180 VIB262178:VIB262180 VRX262178:VRX262180 WBT262178:WBT262180 WLP262178:WLP262180 WVL262178:WVL262180 D327714:D327716 IZ327714:IZ327716 SV327714:SV327716 ACR327714:ACR327716 AMN327714:AMN327716 AWJ327714:AWJ327716 BGF327714:BGF327716 BQB327714:BQB327716 BZX327714:BZX327716 CJT327714:CJT327716 CTP327714:CTP327716 DDL327714:DDL327716 DNH327714:DNH327716 DXD327714:DXD327716 EGZ327714:EGZ327716 EQV327714:EQV327716 FAR327714:FAR327716 FKN327714:FKN327716 FUJ327714:FUJ327716 GEF327714:GEF327716 GOB327714:GOB327716 GXX327714:GXX327716 HHT327714:HHT327716 HRP327714:HRP327716 IBL327714:IBL327716 ILH327714:ILH327716 IVD327714:IVD327716 JEZ327714:JEZ327716 JOV327714:JOV327716 JYR327714:JYR327716 KIN327714:KIN327716 KSJ327714:KSJ327716 LCF327714:LCF327716 LMB327714:LMB327716 LVX327714:LVX327716 MFT327714:MFT327716 MPP327714:MPP327716 MZL327714:MZL327716 NJH327714:NJH327716 NTD327714:NTD327716 OCZ327714:OCZ327716 OMV327714:OMV327716 OWR327714:OWR327716 PGN327714:PGN327716 PQJ327714:PQJ327716 QAF327714:QAF327716 QKB327714:QKB327716 QTX327714:QTX327716 RDT327714:RDT327716 RNP327714:RNP327716 RXL327714:RXL327716 SHH327714:SHH327716 SRD327714:SRD327716 TAZ327714:TAZ327716 TKV327714:TKV327716 TUR327714:TUR327716 UEN327714:UEN327716 UOJ327714:UOJ327716 UYF327714:UYF327716 VIB327714:VIB327716 VRX327714:VRX327716 WBT327714:WBT327716 WLP327714:WLP327716 WVL327714:WVL327716 D393250:D393252 IZ393250:IZ393252 SV393250:SV393252 ACR393250:ACR393252 AMN393250:AMN393252 AWJ393250:AWJ393252 BGF393250:BGF393252 BQB393250:BQB393252 BZX393250:BZX393252 CJT393250:CJT393252 CTP393250:CTP393252 DDL393250:DDL393252 DNH393250:DNH393252 DXD393250:DXD393252 EGZ393250:EGZ393252 EQV393250:EQV393252 FAR393250:FAR393252 FKN393250:FKN393252 FUJ393250:FUJ393252 GEF393250:GEF393252 GOB393250:GOB393252 GXX393250:GXX393252 HHT393250:HHT393252 HRP393250:HRP393252 IBL393250:IBL393252 ILH393250:ILH393252 IVD393250:IVD393252 JEZ393250:JEZ393252 JOV393250:JOV393252 JYR393250:JYR393252 KIN393250:KIN393252 KSJ393250:KSJ393252 LCF393250:LCF393252 LMB393250:LMB393252 LVX393250:LVX393252 MFT393250:MFT393252 MPP393250:MPP393252 MZL393250:MZL393252 NJH393250:NJH393252 NTD393250:NTD393252 OCZ393250:OCZ393252 OMV393250:OMV393252 OWR393250:OWR393252 PGN393250:PGN393252 PQJ393250:PQJ393252 QAF393250:QAF393252 QKB393250:QKB393252 QTX393250:QTX393252 RDT393250:RDT393252 RNP393250:RNP393252 RXL393250:RXL393252 SHH393250:SHH393252 SRD393250:SRD393252 TAZ393250:TAZ393252 TKV393250:TKV393252 TUR393250:TUR393252 UEN393250:UEN393252 UOJ393250:UOJ393252 UYF393250:UYF393252 VIB393250:VIB393252 VRX393250:VRX393252 WBT393250:WBT393252 WLP393250:WLP393252 WVL393250:WVL393252 D458786:D458788 IZ458786:IZ458788 SV458786:SV458788 ACR458786:ACR458788 AMN458786:AMN458788 AWJ458786:AWJ458788 BGF458786:BGF458788 BQB458786:BQB458788 BZX458786:BZX458788 CJT458786:CJT458788 CTP458786:CTP458788 DDL458786:DDL458788 DNH458786:DNH458788 DXD458786:DXD458788 EGZ458786:EGZ458788 EQV458786:EQV458788 FAR458786:FAR458788 FKN458786:FKN458788 FUJ458786:FUJ458788 GEF458786:GEF458788 GOB458786:GOB458788 GXX458786:GXX458788 HHT458786:HHT458788 HRP458786:HRP458788 IBL458786:IBL458788 ILH458786:ILH458788 IVD458786:IVD458788 JEZ458786:JEZ458788 JOV458786:JOV458788 JYR458786:JYR458788 KIN458786:KIN458788 KSJ458786:KSJ458788 LCF458786:LCF458788 LMB458786:LMB458788 LVX458786:LVX458788 MFT458786:MFT458788 MPP458786:MPP458788 MZL458786:MZL458788 NJH458786:NJH458788 NTD458786:NTD458788 OCZ458786:OCZ458788 OMV458786:OMV458788 OWR458786:OWR458788 PGN458786:PGN458788 PQJ458786:PQJ458788 QAF458786:QAF458788 QKB458786:QKB458788 QTX458786:QTX458788 RDT458786:RDT458788 RNP458786:RNP458788 RXL458786:RXL458788 SHH458786:SHH458788 SRD458786:SRD458788 TAZ458786:TAZ458788 TKV458786:TKV458788 TUR458786:TUR458788 UEN458786:UEN458788 UOJ458786:UOJ458788 UYF458786:UYF458788 VIB458786:VIB458788 VRX458786:VRX458788 WBT458786:WBT458788 WLP458786:WLP458788 WVL458786:WVL458788 D524322:D524324 IZ524322:IZ524324 SV524322:SV524324 ACR524322:ACR524324 AMN524322:AMN524324 AWJ524322:AWJ524324 BGF524322:BGF524324 BQB524322:BQB524324 BZX524322:BZX524324 CJT524322:CJT524324 CTP524322:CTP524324 DDL524322:DDL524324 DNH524322:DNH524324 DXD524322:DXD524324 EGZ524322:EGZ524324 EQV524322:EQV524324 FAR524322:FAR524324 FKN524322:FKN524324 FUJ524322:FUJ524324 GEF524322:GEF524324 GOB524322:GOB524324 GXX524322:GXX524324 HHT524322:HHT524324 HRP524322:HRP524324 IBL524322:IBL524324 ILH524322:ILH524324 IVD524322:IVD524324 JEZ524322:JEZ524324 JOV524322:JOV524324 JYR524322:JYR524324 KIN524322:KIN524324 KSJ524322:KSJ524324 LCF524322:LCF524324 LMB524322:LMB524324 LVX524322:LVX524324 MFT524322:MFT524324 MPP524322:MPP524324 MZL524322:MZL524324 NJH524322:NJH524324 NTD524322:NTD524324 OCZ524322:OCZ524324 OMV524322:OMV524324 OWR524322:OWR524324 PGN524322:PGN524324 PQJ524322:PQJ524324 QAF524322:QAF524324 QKB524322:QKB524324 QTX524322:QTX524324 RDT524322:RDT524324 RNP524322:RNP524324 RXL524322:RXL524324 SHH524322:SHH524324 SRD524322:SRD524324 TAZ524322:TAZ524324 TKV524322:TKV524324 TUR524322:TUR524324 UEN524322:UEN524324 UOJ524322:UOJ524324 UYF524322:UYF524324 VIB524322:VIB524324 VRX524322:VRX524324 WBT524322:WBT524324 WLP524322:WLP524324 WVL524322:WVL524324 D589858:D589860 IZ589858:IZ589860 SV589858:SV589860 ACR589858:ACR589860 AMN589858:AMN589860 AWJ589858:AWJ589860 BGF589858:BGF589860 BQB589858:BQB589860 BZX589858:BZX589860 CJT589858:CJT589860 CTP589858:CTP589860 DDL589858:DDL589860 DNH589858:DNH589860 DXD589858:DXD589860 EGZ589858:EGZ589860 EQV589858:EQV589860 FAR589858:FAR589860 FKN589858:FKN589860 FUJ589858:FUJ589860 GEF589858:GEF589860 GOB589858:GOB589860 GXX589858:GXX589860 HHT589858:HHT589860 HRP589858:HRP589860 IBL589858:IBL589860 ILH589858:ILH589860 IVD589858:IVD589860 JEZ589858:JEZ589860 JOV589858:JOV589860 JYR589858:JYR589860 KIN589858:KIN589860 KSJ589858:KSJ589860 LCF589858:LCF589860 LMB589858:LMB589860 LVX589858:LVX589860 MFT589858:MFT589860 MPP589858:MPP589860 MZL589858:MZL589860 NJH589858:NJH589860 NTD589858:NTD589860 OCZ589858:OCZ589860 OMV589858:OMV589860 OWR589858:OWR589860 PGN589858:PGN589860 PQJ589858:PQJ589860 QAF589858:QAF589860 QKB589858:QKB589860 QTX589858:QTX589860 RDT589858:RDT589860 RNP589858:RNP589860 RXL589858:RXL589860 SHH589858:SHH589860 SRD589858:SRD589860 TAZ589858:TAZ589860 TKV589858:TKV589860 TUR589858:TUR589860 UEN589858:UEN589860 UOJ589858:UOJ589860 UYF589858:UYF589860 VIB589858:VIB589860 VRX589858:VRX589860 WBT589858:WBT589860 WLP589858:WLP589860 WVL589858:WVL589860 D655394:D655396 IZ655394:IZ655396 SV655394:SV655396 ACR655394:ACR655396 AMN655394:AMN655396 AWJ655394:AWJ655396 BGF655394:BGF655396 BQB655394:BQB655396 BZX655394:BZX655396 CJT655394:CJT655396 CTP655394:CTP655396 DDL655394:DDL655396 DNH655394:DNH655396 DXD655394:DXD655396 EGZ655394:EGZ655396 EQV655394:EQV655396 FAR655394:FAR655396 FKN655394:FKN655396 FUJ655394:FUJ655396 GEF655394:GEF655396 GOB655394:GOB655396 GXX655394:GXX655396 HHT655394:HHT655396 HRP655394:HRP655396 IBL655394:IBL655396 ILH655394:ILH655396 IVD655394:IVD655396 JEZ655394:JEZ655396 JOV655394:JOV655396 JYR655394:JYR655396 KIN655394:KIN655396 KSJ655394:KSJ655396 LCF655394:LCF655396 LMB655394:LMB655396 LVX655394:LVX655396 MFT655394:MFT655396 MPP655394:MPP655396 MZL655394:MZL655396 NJH655394:NJH655396 NTD655394:NTD655396 OCZ655394:OCZ655396 OMV655394:OMV655396 OWR655394:OWR655396 PGN655394:PGN655396 PQJ655394:PQJ655396 QAF655394:QAF655396 QKB655394:QKB655396 QTX655394:QTX655396 RDT655394:RDT655396 RNP655394:RNP655396 RXL655394:RXL655396 SHH655394:SHH655396 SRD655394:SRD655396 TAZ655394:TAZ655396 TKV655394:TKV655396 TUR655394:TUR655396 UEN655394:UEN655396 UOJ655394:UOJ655396 UYF655394:UYF655396 VIB655394:VIB655396 VRX655394:VRX655396 WBT655394:WBT655396 WLP655394:WLP655396 WVL655394:WVL655396 D720930:D720932 IZ720930:IZ720932 SV720930:SV720932 ACR720930:ACR720932 AMN720930:AMN720932 AWJ720930:AWJ720932 BGF720930:BGF720932 BQB720930:BQB720932 BZX720930:BZX720932 CJT720930:CJT720932 CTP720930:CTP720932 DDL720930:DDL720932 DNH720930:DNH720932 DXD720930:DXD720932 EGZ720930:EGZ720932 EQV720930:EQV720932 FAR720930:FAR720932 FKN720930:FKN720932 FUJ720930:FUJ720932 GEF720930:GEF720932 GOB720930:GOB720932 GXX720930:GXX720932 HHT720930:HHT720932 HRP720930:HRP720932 IBL720930:IBL720932 ILH720930:ILH720932 IVD720930:IVD720932 JEZ720930:JEZ720932 JOV720930:JOV720932 JYR720930:JYR720932 KIN720930:KIN720932 KSJ720930:KSJ720932 LCF720930:LCF720932 LMB720930:LMB720932 LVX720930:LVX720932 MFT720930:MFT720932 MPP720930:MPP720932 MZL720930:MZL720932 NJH720930:NJH720932 NTD720930:NTD720932 OCZ720930:OCZ720932 OMV720930:OMV720932 OWR720930:OWR720932 PGN720930:PGN720932 PQJ720930:PQJ720932 QAF720930:QAF720932 QKB720930:QKB720932 QTX720930:QTX720932 RDT720930:RDT720932 RNP720930:RNP720932 RXL720930:RXL720932 SHH720930:SHH720932 SRD720930:SRD720932 TAZ720930:TAZ720932 TKV720930:TKV720932 TUR720930:TUR720932 UEN720930:UEN720932 UOJ720930:UOJ720932 UYF720930:UYF720932 VIB720930:VIB720932 VRX720930:VRX720932 WBT720930:WBT720932 WLP720930:WLP720932 WVL720930:WVL720932 D786466:D786468 IZ786466:IZ786468 SV786466:SV786468 ACR786466:ACR786468 AMN786466:AMN786468 AWJ786466:AWJ786468 BGF786466:BGF786468 BQB786466:BQB786468 BZX786466:BZX786468 CJT786466:CJT786468 CTP786466:CTP786468 DDL786466:DDL786468 DNH786466:DNH786468 DXD786466:DXD786468 EGZ786466:EGZ786468 EQV786466:EQV786468 FAR786466:FAR786468 FKN786466:FKN786468 FUJ786466:FUJ786468 GEF786466:GEF786468 GOB786466:GOB786468 GXX786466:GXX786468 HHT786466:HHT786468 HRP786466:HRP786468 IBL786466:IBL786468 ILH786466:ILH786468 IVD786466:IVD786468 JEZ786466:JEZ786468 JOV786466:JOV786468 JYR786466:JYR786468 KIN786466:KIN786468 KSJ786466:KSJ786468 LCF786466:LCF786468 LMB786466:LMB786468 LVX786466:LVX786468 MFT786466:MFT786468 MPP786466:MPP786468 MZL786466:MZL786468 NJH786466:NJH786468 NTD786466:NTD786468 OCZ786466:OCZ786468 OMV786466:OMV786468 OWR786466:OWR786468 PGN786466:PGN786468 PQJ786466:PQJ786468 QAF786466:QAF786468 QKB786466:QKB786468 QTX786466:QTX786468 RDT786466:RDT786468 RNP786466:RNP786468 RXL786466:RXL786468 SHH786466:SHH786468 SRD786466:SRD786468 TAZ786466:TAZ786468 TKV786466:TKV786468 TUR786466:TUR786468 UEN786466:UEN786468 UOJ786466:UOJ786468 UYF786466:UYF786468 VIB786466:VIB786468 VRX786466:VRX786468 WBT786466:WBT786468 WLP786466:WLP786468 WVL786466:WVL786468 D852002:D852004 IZ852002:IZ852004 SV852002:SV852004 ACR852002:ACR852004 AMN852002:AMN852004 AWJ852002:AWJ852004 BGF852002:BGF852004 BQB852002:BQB852004 BZX852002:BZX852004 CJT852002:CJT852004 CTP852002:CTP852004 DDL852002:DDL852004 DNH852002:DNH852004 DXD852002:DXD852004 EGZ852002:EGZ852004 EQV852002:EQV852004 FAR852002:FAR852004 FKN852002:FKN852004 FUJ852002:FUJ852004 GEF852002:GEF852004 GOB852002:GOB852004 GXX852002:GXX852004 HHT852002:HHT852004 HRP852002:HRP852004 IBL852002:IBL852004 ILH852002:ILH852004 IVD852002:IVD852004 JEZ852002:JEZ852004 JOV852002:JOV852004 JYR852002:JYR852004 KIN852002:KIN852004 KSJ852002:KSJ852004 LCF852002:LCF852004 LMB852002:LMB852004 LVX852002:LVX852004 MFT852002:MFT852004 MPP852002:MPP852004 MZL852002:MZL852004 NJH852002:NJH852004 NTD852002:NTD852004 OCZ852002:OCZ852004 OMV852002:OMV852004 OWR852002:OWR852004 PGN852002:PGN852004 PQJ852002:PQJ852004 QAF852002:QAF852004 QKB852002:QKB852004 QTX852002:QTX852004 RDT852002:RDT852004 RNP852002:RNP852004 RXL852002:RXL852004 SHH852002:SHH852004 SRD852002:SRD852004 TAZ852002:TAZ852004 TKV852002:TKV852004 TUR852002:TUR852004 UEN852002:UEN852004 UOJ852002:UOJ852004 UYF852002:UYF852004 VIB852002:VIB852004 VRX852002:VRX852004 WBT852002:WBT852004 WLP852002:WLP852004 WVL852002:WVL852004 D917538:D917540 IZ917538:IZ917540 SV917538:SV917540 ACR917538:ACR917540 AMN917538:AMN917540 AWJ917538:AWJ917540 BGF917538:BGF917540 BQB917538:BQB917540 BZX917538:BZX917540 CJT917538:CJT917540 CTP917538:CTP917540 DDL917538:DDL917540 DNH917538:DNH917540 DXD917538:DXD917540 EGZ917538:EGZ917540 EQV917538:EQV917540 FAR917538:FAR917540 FKN917538:FKN917540 FUJ917538:FUJ917540 GEF917538:GEF917540 GOB917538:GOB917540 GXX917538:GXX917540 HHT917538:HHT917540 HRP917538:HRP917540 IBL917538:IBL917540 ILH917538:ILH917540 IVD917538:IVD917540 JEZ917538:JEZ917540 JOV917538:JOV917540 JYR917538:JYR917540 KIN917538:KIN917540 KSJ917538:KSJ917540 LCF917538:LCF917540 LMB917538:LMB917540 LVX917538:LVX917540 MFT917538:MFT917540 MPP917538:MPP917540 MZL917538:MZL917540 NJH917538:NJH917540 NTD917538:NTD917540 OCZ917538:OCZ917540 OMV917538:OMV917540 OWR917538:OWR917540 PGN917538:PGN917540 PQJ917538:PQJ917540 QAF917538:QAF917540 QKB917538:QKB917540 QTX917538:QTX917540 RDT917538:RDT917540 RNP917538:RNP917540 RXL917538:RXL917540 SHH917538:SHH917540 SRD917538:SRD917540 TAZ917538:TAZ917540 TKV917538:TKV917540 TUR917538:TUR917540 UEN917538:UEN917540 UOJ917538:UOJ917540 UYF917538:UYF917540 VIB917538:VIB917540 VRX917538:VRX917540 WBT917538:WBT917540 WLP917538:WLP917540 WVL917538:WVL917540 D983074:D983076 IZ983074:IZ983076 SV983074:SV983076 ACR983074:ACR983076 AMN983074:AMN983076 AWJ983074:AWJ983076 BGF983074:BGF983076 BQB983074:BQB983076 BZX983074:BZX983076 CJT983074:CJT983076 CTP983074:CTP983076 DDL983074:DDL983076 DNH983074:DNH983076 DXD983074:DXD983076 EGZ983074:EGZ983076 EQV983074:EQV983076 FAR983074:FAR983076 FKN983074:FKN983076 FUJ983074:FUJ983076 GEF983074:GEF983076 GOB983074:GOB983076 GXX983074:GXX983076 HHT983074:HHT983076 HRP983074:HRP983076 IBL983074:IBL983076 ILH983074:ILH983076 IVD983074:IVD983076 JEZ983074:JEZ983076 JOV983074:JOV983076 JYR983074:JYR983076 KIN983074:KIN983076 KSJ983074:KSJ983076 LCF983074:LCF983076 LMB983074:LMB983076 LVX983074:LVX983076 MFT983074:MFT983076 MPP983074:MPP983076 MZL983074:MZL983076 NJH983074:NJH983076 NTD983074:NTD983076 OCZ983074:OCZ983076 OMV983074:OMV983076 OWR983074:OWR983076 PGN983074:PGN983076 PQJ983074:PQJ983076 QAF983074:QAF983076 QKB983074:QKB983076 QTX983074:QTX983076 RDT983074:RDT983076 RNP983074:RNP983076 RXL983074:RXL983076 SHH983074:SHH983076 SRD983074:SRD983076 TAZ983074:TAZ983076 TKV983074:TKV983076 TUR983074:TUR983076 UEN983074:UEN983076 UOJ983074:UOJ983076 UYF983074:UYF983076 VIB983074:VIB983076 VRX983074:VRX983076 WBT983074:WBT983076 WLP983074:WLP983076 WVL983074:WVL983076 D90:D98 IZ90:IZ98 SV90:SV98 ACR90:ACR98 AMN90:AMN98 AWJ90:AWJ98 BGF90:BGF98 BQB90:BQB98 BZX90:BZX98 CJT90:CJT98 CTP90:CTP98 DDL90:DDL98 DNH90:DNH98 DXD90:DXD98 EGZ90:EGZ98 EQV90:EQV98 FAR90:FAR98 FKN90:FKN98 FUJ90:FUJ98 GEF90:GEF98 GOB90:GOB98 GXX90:GXX98 HHT90:HHT98 HRP90:HRP98 IBL90:IBL98 ILH90:ILH98 IVD90:IVD98 JEZ90:JEZ98 JOV90:JOV98 JYR90:JYR98 KIN90:KIN98 KSJ90:KSJ98 LCF90:LCF98 LMB90:LMB98 LVX90:LVX98 MFT90:MFT98 MPP90:MPP98 MZL90:MZL98 NJH90:NJH98 NTD90:NTD98 OCZ90:OCZ98 OMV90:OMV98 OWR90:OWR98 PGN90:PGN98 PQJ90:PQJ98 QAF90:QAF98 QKB90:QKB98 QTX90:QTX98 RDT90:RDT98 RNP90:RNP98 RXL90:RXL98 SHH90:SHH98 SRD90:SRD98 TAZ90:TAZ98 TKV90:TKV98 TUR90:TUR98 UEN90:UEN98 UOJ90:UOJ98 UYF90:UYF98 VIB90:VIB98 VRX90:VRX98 WBT90:WBT98 WLP90:WLP98 WVL90:WVL98 D65623:D65631 IZ65623:IZ65631 SV65623:SV65631 ACR65623:ACR65631 AMN65623:AMN65631 AWJ65623:AWJ65631 BGF65623:BGF65631 BQB65623:BQB65631 BZX65623:BZX65631 CJT65623:CJT65631 CTP65623:CTP65631 DDL65623:DDL65631 DNH65623:DNH65631 DXD65623:DXD65631 EGZ65623:EGZ65631 EQV65623:EQV65631 FAR65623:FAR65631 FKN65623:FKN65631 FUJ65623:FUJ65631 GEF65623:GEF65631 GOB65623:GOB65631 GXX65623:GXX65631 HHT65623:HHT65631 HRP65623:HRP65631 IBL65623:IBL65631 ILH65623:ILH65631 IVD65623:IVD65631 JEZ65623:JEZ65631 JOV65623:JOV65631 JYR65623:JYR65631 KIN65623:KIN65631 KSJ65623:KSJ65631 LCF65623:LCF65631 LMB65623:LMB65631 LVX65623:LVX65631 MFT65623:MFT65631 MPP65623:MPP65631 MZL65623:MZL65631 NJH65623:NJH65631 NTD65623:NTD65631 OCZ65623:OCZ65631 OMV65623:OMV65631 OWR65623:OWR65631 PGN65623:PGN65631 PQJ65623:PQJ65631 QAF65623:QAF65631 QKB65623:QKB65631 QTX65623:QTX65631 RDT65623:RDT65631 RNP65623:RNP65631 RXL65623:RXL65631 SHH65623:SHH65631 SRD65623:SRD65631 TAZ65623:TAZ65631 TKV65623:TKV65631 TUR65623:TUR65631 UEN65623:UEN65631 UOJ65623:UOJ65631 UYF65623:UYF65631 VIB65623:VIB65631 VRX65623:VRX65631 WBT65623:WBT65631 WLP65623:WLP65631 WVL65623:WVL65631 D131159:D131167 IZ131159:IZ131167 SV131159:SV131167 ACR131159:ACR131167 AMN131159:AMN131167 AWJ131159:AWJ131167 BGF131159:BGF131167 BQB131159:BQB131167 BZX131159:BZX131167 CJT131159:CJT131167 CTP131159:CTP131167 DDL131159:DDL131167 DNH131159:DNH131167 DXD131159:DXD131167 EGZ131159:EGZ131167 EQV131159:EQV131167 FAR131159:FAR131167 FKN131159:FKN131167 FUJ131159:FUJ131167 GEF131159:GEF131167 GOB131159:GOB131167 GXX131159:GXX131167 HHT131159:HHT131167 HRP131159:HRP131167 IBL131159:IBL131167 ILH131159:ILH131167 IVD131159:IVD131167 JEZ131159:JEZ131167 JOV131159:JOV131167 JYR131159:JYR131167 KIN131159:KIN131167 KSJ131159:KSJ131167 LCF131159:LCF131167 LMB131159:LMB131167 LVX131159:LVX131167 MFT131159:MFT131167 MPP131159:MPP131167 MZL131159:MZL131167 NJH131159:NJH131167 NTD131159:NTD131167 OCZ131159:OCZ131167 OMV131159:OMV131167 OWR131159:OWR131167 PGN131159:PGN131167 PQJ131159:PQJ131167 QAF131159:QAF131167 QKB131159:QKB131167 QTX131159:QTX131167 RDT131159:RDT131167 RNP131159:RNP131167 RXL131159:RXL131167 SHH131159:SHH131167 SRD131159:SRD131167 TAZ131159:TAZ131167 TKV131159:TKV131167 TUR131159:TUR131167 UEN131159:UEN131167 UOJ131159:UOJ131167 UYF131159:UYF131167 VIB131159:VIB131167 VRX131159:VRX131167 WBT131159:WBT131167 WLP131159:WLP131167 WVL131159:WVL131167 D196695:D196703 IZ196695:IZ196703 SV196695:SV196703 ACR196695:ACR196703 AMN196695:AMN196703 AWJ196695:AWJ196703 BGF196695:BGF196703 BQB196695:BQB196703 BZX196695:BZX196703 CJT196695:CJT196703 CTP196695:CTP196703 DDL196695:DDL196703 DNH196695:DNH196703 DXD196695:DXD196703 EGZ196695:EGZ196703 EQV196695:EQV196703 FAR196695:FAR196703 FKN196695:FKN196703 FUJ196695:FUJ196703 GEF196695:GEF196703 GOB196695:GOB196703 GXX196695:GXX196703 HHT196695:HHT196703 HRP196695:HRP196703 IBL196695:IBL196703 ILH196695:ILH196703 IVD196695:IVD196703 JEZ196695:JEZ196703 JOV196695:JOV196703 JYR196695:JYR196703 KIN196695:KIN196703 KSJ196695:KSJ196703 LCF196695:LCF196703 LMB196695:LMB196703 LVX196695:LVX196703 MFT196695:MFT196703 MPP196695:MPP196703 MZL196695:MZL196703 NJH196695:NJH196703 NTD196695:NTD196703 OCZ196695:OCZ196703 OMV196695:OMV196703 OWR196695:OWR196703 PGN196695:PGN196703 PQJ196695:PQJ196703 QAF196695:QAF196703 QKB196695:QKB196703 QTX196695:QTX196703 RDT196695:RDT196703 RNP196695:RNP196703 RXL196695:RXL196703 SHH196695:SHH196703 SRD196695:SRD196703 TAZ196695:TAZ196703 TKV196695:TKV196703 TUR196695:TUR196703 UEN196695:UEN196703 UOJ196695:UOJ196703 UYF196695:UYF196703 VIB196695:VIB196703 VRX196695:VRX196703 WBT196695:WBT196703 WLP196695:WLP196703 WVL196695:WVL196703 D262231:D262239 IZ262231:IZ262239 SV262231:SV262239 ACR262231:ACR262239 AMN262231:AMN262239 AWJ262231:AWJ262239 BGF262231:BGF262239 BQB262231:BQB262239 BZX262231:BZX262239 CJT262231:CJT262239 CTP262231:CTP262239 DDL262231:DDL262239 DNH262231:DNH262239 DXD262231:DXD262239 EGZ262231:EGZ262239 EQV262231:EQV262239 FAR262231:FAR262239 FKN262231:FKN262239 FUJ262231:FUJ262239 GEF262231:GEF262239 GOB262231:GOB262239 GXX262231:GXX262239 HHT262231:HHT262239 HRP262231:HRP262239 IBL262231:IBL262239 ILH262231:ILH262239 IVD262231:IVD262239 JEZ262231:JEZ262239 JOV262231:JOV262239 JYR262231:JYR262239 KIN262231:KIN262239 KSJ262231:KSJ262239 LCF262231:LCF262239 LMB262231:LMB262239 LVX262231:LVX262239 MFT262231:MFT262239 MPP262231:MPP262239 MZL262231:MZL262239 NJH262231:NJH262239 NTD262231:NTD262239 OCZ262231:OCZ262239 OMV262231:OMV262239 OWR262231:OWR262239 PGN262231:PGN262239 PQJ262231:PQJ262239 QAF262231:QAF262239 QKB262231:QKB262239 QTX262231:QTX262239 RDT262231:RDT262239 RNP262231:RNP262239 RXL262231:RXL262239 SHH262231:SHH262239 SRD262231:SRD262239 TAZ262231:TAZ262239 TKV262231:TKV262239 TUR262231:TUR262239 UEN262231:UEN262239 UOJ262231:UOJ262239 UYF262231:UYF262239 VIB262231:VIB262239 VRX262231:VRX262239 WBT262231:WBT262239 WLP262231:WLP262239 WVL262231:WVL262239 D327767:D327775 IZ327767:IZ327775 SV327767:SV327775 ACR327767:ACR327775 AMN327767:AMN327775 AWJ327767:AWJ327775 BGF327767:BGF327775 BQB327767:BQB327775 BZX327767:BZX327775 CJT327767:CJT327775 CTP327767:CTP327775 DDL327767:DDL327775 DNH327767:DNH327775 DXD327767:DXD327775 EGZ327767:EGZ327775 EQV327767:EQV327775 FAR327767:FAR327775 FKN327767:FKN327775 FUJ327767:FUJ327775 GEF327767:GEF327775 GOB327767:GOB327775 GXX327767:GXX327775 HHT327767:HHT327775 HRP327767:HRP327775 IBL327767:IBL327775 ILH327767:ILH327775 IVD327767:IVD327775 JEZ327767:JEZ327775 JOV327767:JOV327775 JYR327767:JYR327775 KIN327767:KIN327775 KSJ327767:KSJ327775 LCF327767:LCF327775 LMB327767:LMB327775 LVX327767:LVX327775 MFT327767:MFT327775 MPP327767:MPP327775 MZL327767:MZL327775 NJH327767:NJH327775 NTD327767:NTD327775 OCZ327767:OCZ327775 OMV327767:OMV327775 OWR327767:OWR327775 PGN327767:PGN327775 PQJ327767:PQJ327775 QAF327767:QAF327775 QKB327767:QKB327775 QTX327767:QTX327775 RDT327767:RDT327775 RNP327767:RNP327775 RXL327767:RXL327775 SHH327767:SHH327775 SRD327767:SRD327775 TAZ327767:TAZ327775 TKV327767:TKV327775 TUR327767:TUR327775 UEN327767:UEN327775 UOJ327767:UOJ327775 UYF327767:UYF327775 VIB327767:VIB327775 VRX327767:VRX327775 WBT327767:WBT327775 WLP327767:WLP327775 WVL327767:WVL327775 D393303:D393311 IZ393303:IZ393311 SV393303:SV393311 ACR393303:ACR393311 AMN393303:AMN393311 AWJ393303:AWJ393311 BGF393303:BGF393311 BQB393303:BQB393311 BZX393303:BZX393311 CJT393303:CJT393311 CTP393303:CTP393311 DDL393303:DDL393311 DNH393303:DNH393311 DXD393303:DXD393311 EGZ393303:EGZ393311 EQV393303:EQV393311 FAR393303:FAR393311 FKN393303:FKN393311 FUJ393303:FUJ393311 GEF393303:GEF393311 GOB393303:GOB393311 GXX393303:GXX393311 HHT393303:HHT393311 HRP393303:HRP393311 IBL393303:IBL393311 ILH393303:ILH393311 IVD393303:IVD393311 JEZ393303:JEZ393311 JOV393303:JOV393311 JYR393303:JYR393311 KIN393303:KIN393311 KSJ393303:KSJ393311 LCF393303:LCF393311 LMB393303:LMB393311 LVX393303:LVX393311 MFT393303:MFT393311 MPP393303:MPP393311 MZL393303:MZL393311 NJH393303:NJH393311 NTD393303:NTD393311 OCZ393303:OCZ393311 OMV393303:OMV393311 OWR393303:OWR393311 PGN393303:PGN393311 PQJ393303:PQJ393311 QAF393303:QAF393311 QKB393303:QKB393311 QTX393303:QTX393311 RDT393303:RDT393311 RNP393303:RNP393311 RXL393303:RXL393311 SHH393303:SHH393311 SRD393303:SRD393311 TAZ393303:TAZ393311 TKV393303:TKV393311 TUR393303:TUR393311 UEN393303:UEN393311 UOJ393303:UOJ393311 UYF393303:UYF393311 VIB393303:VIB393311 VRX393303:VRX393311 WBT393303:WBT393311 WLP393303:WLP393311 WVL393303:WVL393311 D458839:D458847 IZ458839:IZ458847 SV458839:SV458847 ACR458839:ACR458847 AMN458839:AMN458847 AWJ458839:AWJ458847 BGF458839:BGF458847 BQB458839:BQB458847 BZX458839:BZX458847 CJT458839:CJT458847 CTP458839:CTP458847 DDL458839:DDL458847 DNH458839:DNH458847 DXD458839:DXD458847 EGZ458839:EGZ458847 EQV458839:EQV458847 FAR458839:FAR458847 FKN458839:FKN458847 FUJ458839:FUJ458847 GEF458839:GEF458847 GOB458839:GOB458847 GXX458839:GXX458847 HHT458839:HHT458847 HRP458839:HRP458847 IBL458839:IBL458847 ILH458839:ILH458847 IVD458839:IVD458847 JEZ458839:JEZ458847 JOV458839:JOV458847 JYR458839:JYR458847 KIN458839:KIN458847 KSJ458839:KSJ458847 LCF458839:LCF458847 LMB458839:LMB458847 LVX458839:LVX458847 MFT458839:MFT458847 MPP458839:MPP458847 MZL458839:MZL458847 NJH458839:NJH458847 NTD458839:NTD458847 OCZ458839:OCZ458847 OMV458839:OMV458847 OWR458839:OWR458847 PGN458839:PGN458847 PQJ458839:PQJ458847 QAF458839:QAF458847 QKB458839:QKB458847 QTX458839:QTX458847 RDT458839:RDT458847 RNP458839:RNP458847 RXL458839:RXL458847 SHH458839:SHH458847 SRD458839:SRD458847 TAZ458839:TAZ458847 TKV458839:TKV458847 TUR458839:TUR458847 UEN458839:UEN458847 UOJ458839:UOJ458847 UYF458839:UYF458847 VIB458839:VIB458847 VRX458839:VRX458847 WBT458839:WBT458847 WLP458839:WLP458847 WVL458839:WVL458847 D524375:D524383 IZ524375:IZ524383 SV524375:SV524383 ACR524375:ACR524383 AMN524375:AMN524383 AWJ524375:AWJ524383 BGF524375:BGF524383 BQB524375:BQB524383 BZX524375:BZX524383 CJT524375:CJT524383 CTP524375:CTP524383 DDL524375:DDL524383 DNH524375:DNH524383 DXD524375:DXD524383 EGZ524375:EGZ524383 EQV524375:EQV524383 FAR524375:FAR524383 FKN524375:FKN524383 FUJ524375:FUJ524383 GEF524375:GEF524383 GOB524375:GOB524383 GXX524375:GXX524383 HHT524375:HHT524383 HRP524375:HRP524383 IBL524375:IBL524383 ILH524375:ILH524383 IVD524375:IVD524383 JEZ524375:JEZ524383 JOV524375:JOV524383 JYR524375:JYR524383 KIN524375:KIN524383 KSJ524375:KSJ524383 LCF524375:LCF524383 LMB524375:LMB524383 LVX524375:LVX524383 MFT524375:MFT524383 MPP524375:MPP524383 MZL524375:MZL524383 NJH524375:NJH524383 NTD524375:NTD524383 OCZ524375:OCZ524383 OMV524375:OMV524383 OWR524375:OWR524383 PGN524375:PGN524383 PQJ524375:PQJ524383 QAF524375:QAF524383 QKB524375:QKB524383 QTX524375:QTX524383 RDT524375:RDT524383 RNP524375:RNP524383 RXL524375:RXL524383 SHH524375:SHH524383 SRD524375:SRD524383 TAZ524375:TAZ524383 TKV524375:TKV524383 TUR524375:TUR524383 UEN524375:UEN524383 UOJ524375:UOJ524383 UYF524375:UYF524383 VIB524375:VIB524383 VRX524375:VRX524383 WBT524375:WBT524383 WLP524375:WLP524383 WVL524375:WVL524383 D589911:D589919 IZ589911:IZ589919 SV589911:SV589919 ACR589911:ACR589919 AMN589911:AMN589919 AWJ589911:AWJ589919 BGF589911:BGF589919 BQB589911:BQB589919 BZX589911:BZX589919 CJT589911:CJT589919 CTP589911:CTP589919 DDL589911:DDL589919 DNH589911:DNH589919 DXD589911:DXD589919 EGZ589911:EGZ589919 EQV589911:EQV589919 FAR589911:FAR589919 FKN589911:FKN589919 FUJ589911:FUJ589919 GEF589911:GEF589919 GOB589911:GOB589919 GXX589911:GXX589919 HHT589911:HHT589919 HRP589911:HRP589919 IBL589911:IBL589919 ILH589911:ILH589919 IVD589911:IVD589919 JEZ589911:JEZ589919 JOV589911:JOV589919 JYR589911:JYR589919 KIN589911:KIN589919 KSJ589911:KSJ589919 LCF589911:LCF589919 LMB589911:LMB589919 LVX589911:LVX589919 MFT589911:MFT589919 MPP589911:MPP589919 MZL589911:MZL589919 NJH589911:NJH589919 NTD589911:NTD589919 OCZ589911:OCZ589919 OMV589911:OMV589919 OWR589911:OWR589919 PGN589911:PGN589919 PQJ589911:PQJ589919 QAF589911:QAF589919 QKB589911:QKB589919 QTX589911:QTX589919 RDT589911:RDT589919 RNP589911:RNP589919 RXL589911:RXL589919 SHH589911:SHH589919 SRD589911:SRD589919 TAZ589911:TAZ589919 TKV589911:TKV589919 TUR589911:TUR589919 UEN589911:UEN589919 UOJ589911:UOJ589919 UYF589911:UYF589919 VIB589911:VIB589919 VRX589911:VRX589919 WBT589911:WBT589919 WLP589911:WLP589919 WVL589911:WVL589919 D655447:D655455 IZ655447:IZ655455 SV655447:SV655455 ACR655447:ACR655455 AMN655447:AMN655455 AWJ655447:AWJ655455 BGF655447:BGF655455 BQB655447:BQB655455 BZX655447:BZX655455 CJT655447:CJT655455 CTP655447:CTP655455 DDL655447:DDL655455 DNH655447:DNH655455 DXD655447:DXD655455 EGZ655447:EGZ655455 EQV655447:EQV655455 FAR655447:FAR655455 FKN655447:FKN655455 FUJ655447:FUJ655455 GEF655447:GEF655455 GOB655447:GOB655455 GXX655447:GXX655455 HHT655447:HHT655455 HRP655447:HRP655455 IBL655447:IBL655455 ILH655447:ILH655455 IVD655447:IVD655455 JEZ655447:JEZ655455 JOV655447:JOV655455 JYR655447:JYR655455 KIN655447:KIN655455 KSJ655447:KSJ655455 LCF655447:LCF655455 LMB655447:LMB655455 LVX655447:LVX655455 MFT655447:MFT655455 MPP655447:MPP655455 MZL655447:MZL655455 NJH655447:NJH655455 NTD655447:NTD655455 OCZ655447:OCZ655455 OMV655447:OMV655455 OWR655447:OWR655455 PGN655447:PGN655455 PQJ655447:PQJ655455 QAF655447:QAF655455 QKB655447:QKB655455 QTX655447:QTX655455 RDT655447:RDT655455 RNP655447:RNP655455 RXL655447:RXL655455 SHH655447:SHH655455 SRD655447:SRD655455 TAZ655447:TAZ655455 TKV655447:TKV655455 TUR655447:TUR655455 UEN655447:UEN655455 UOJ655447:UOJ655455 UYF655447:UYF655455 VIB655447:VIB655455 VRX655447:VRX655455 WBT655447:WBT655455 WLP655447:WLP655455 WVL655447:WVL655455 D720983:D720991 IZ720983:IZ720991 SV720983:SV720991 ACR720983:ACR720991 AMN720983:AMN720991 AWJ720983:AWJ720991 BGF720983:BGF720991 BQB720983:BQB720991 BZX720983:BZX720991 CJT720983:CJT720991 CTP720983:CTP720991 DDL720983:DDL720991 DNH720983:DNH720991 DXD720983:DXD720991 EGZ720983:EGZ720991 EQV720983:EQV720991 FAR720983:FAR720991 FKN720983:FKN720991 FUJ720983:FUJ720991 GEF720983:GEF720991 GOB720983:GOB720991 GXX720983:GXX720991 HHT720983:HHT720991 HRP720983:HRP720991 IBL720983:IBL720991 ILH720983:ILH720991 IVD720983:IVD720991 JEZ720983:JEZ720991 JOV720983:JOV720991 JYR720983:JYR720991 KIN720983:KIN720991 KSJ720983:KSJ720991 LCF720983:LCF720991 LMB720983:LMB720991 LVX720983:LVX720991 MFT720983:MFT720991 MPP720983:MPP720991 MZL720983:MZL720991 NJH720983:NJH720991 NTD720983:NTD720991 OCZ720983:OCZ720991 OMV720983:OMV720991 OWR720983:OWR720991 PGN720983:PGN720991 PQJ720983:PQJ720991 QAF720983:QAF720991 QKB720983:QKB720991 QTX720983:QTX720991 RDT720983:RDT720991 RNP720983:RNP720991 RXL720983:RXL720991 SHH720983:SHH720991 SRD720983:SRD720991 TAZ720983:TAZ720991 TKV720983:TKV720991 TUR720983:TUR720991 UEN720983:UEN720991 UOJ720983:UOJ720991 UYF720983:UYF720991 VIB720983:VIB720991 VRX720983:VRX720991 WBT720983:WBT720991 WLP720983:WLP720991 WVL720983:WVL720991 D786519:D786527 IZ786519:IZ786527 SV786519:SV786527 ACR786519:ACR786527 AMN786519:AMN786527 AWJ786519:AWJ786527 BGF786519:BGF786527 BQB786519:BQB786527 BZX786519:BZX786527 CJT786519:CJT786527 CTP786519:CTP786527 DDL786519:DDL786527 DNH786519:DNH786527 DXD786519:DXD786527 EGZ786519:EGZ786527 EQV786519:EQV786527 FAR786519:FAR786527 FKN786519:FKN786527 FUJ786519:FUJ786527 GEF786519:GEF786527 GOB786519:GOB786527 GXX786519:GXX786527 HHT786519:HHT786527 HRP786519:HRP786527 IBL786519:IBL786527 ILH786519:ILH786527 IVD786519:IVD786527 JEZ786519:JEZ786527 JOV786519:JOV786527 JYR786519:JYR786527 KIN786519:KIN786527 KSJ786519:KSJ786527 LCF786519:LCF786527 LMB786519:LMB786527 LVX786519:LVX786527 MFT786519:MFT786527 MPP786519:MPP786527 MZL786519:MZL786527 NJH786519:NJH786527 NTD786519:NTD786527 OCZ786519:OCZ786527 OMV786519:OMV786527 OWR786519:OWR786527 PGN786519:PGN786527 PQJ786519:PQJ786527 QAF786519:QAF786527 QKB786519:QKB786527 QTX786519:QTX786527 RDT786519:RDT786527 RNP786519:RNP786527 RXL786519:RXL786527 SHH786519:SHH786527 SRD786519:SRD786527 TAZ786519:TAZ786527 TKV786519:TKV786527 TUR786519:TUR786527 UEN786519:UEN786527 UOJ786519:UOJ786527 UYF786519:UYF786527 VIB786519:VIB786527 VRX786519:VRX786527 WBT786519:WBT786527 WLP786519:WLP786527 WVL786519:WVL786527 D852055:D852063 IZ852055:IZ852063 SV852055:SV852063 ACR852055:ACR852063 AMN852055:AMN852063 AWJ852055:AWJ852063 BGF852055:BGF852063 BQB852055:BQB852063 BZX852055:BZX852063 CJT852055:CJT852063 CTP852055:CTP852063 DDL852055:DDL852063 DNH852055:DNH852063 DXD852055:DXD852063 EGZ852055:EGZ852063 EQV852055:EQV852063 FAR852055:FAR852063 FKN852055:FKN852063 FUJ852055:FUJ852063 GEF852055:GEF852063 GOB852055:GOB852063 GXX852055:GXX852063 HHT852055:HHT852063 HRP852055:HRP852063 IBL852055:IBL852063 ILH852055:ILH852063 IVD852055:IVD852063 JEZ852055:JEZ852063 JOV852055:JOV852063 JYR852055:JYR852063 KIN852055:KIN852063 KSJ852055:KSJ852063 LCF852055:LCF852063 LMB852055:LMB852063 LVX852055:LVX852063 MFT852055:MFT852063 MPP852055:MPP852063 MZL852055:MZL852063 NJH852055:NJH852063 NTD852055:NTD852063 OCZ852055:OCZ852063 OMV852055:OMV852063 OWR852055:OWR852063 PGN852055:PGN852063 PQJ852055:PQJ852063 QAF852055:QAF852063 QKB852055:QKB852063 QTX852055:QTX852063 RDT852055:RDT852063 RNP852055:RNP852063 RXL852055:RXL852063 SHH852055:SHH852063 SRD852055:SRD852063 TAZ852055:TAZ852063 TKV852055:TKV852063 TUR852055:TUR852063 UEN852055:UEN852063 UOJ852055:UOJ852063 UYF852055:UYF852063 VIB852055:VIB852063 VRX852055:VRX852063 WBT852055:WBT852063 WLP852055:WLP852063 WVL852055:WVL852063 D917591:D917599 IZ917591:IZ917599 SV917591:SV917599 ACR917591:ACR917599 AMN917591:AMN917599 AWJ917591:AWJ917599 BGF917591:BGF917599 BQB917591:BQB917599 BZX917591:BZX917599 CJT917591:CJT917599 CTP917591:CTP917599 DDL917591:DDL917599 DNH917591:DNH917599 DXD917591:DXD917599 EGZ917591:EGZ917599 EQV917591:EQV917599 FAR917591:FAR917599 FKN917591:FKN917599 FUJ917591:FUJ917599 GEF917591:GEF917599 GOB917591:GOB917599 GXX917591:GXX917599 HHT917591:HHT917599 HRP917591:HRP917599 IBL917591:IBL917599 ILH917591:ILH917599 IVD917591:IVD917599 JEZ917591:JEZ917599 JOV917591:JOV917599 JYR917591:JYR917599 KIN917591:KIN917599 KSJ917591:KSJ917599 LCF917591:LCF917599 LMB917591:LMB917599 LVX917591:LVX917599 MFT917591:MFT917599 MPP917591:MPP917599 MZL917591:MZL917599 NJH917591:NJH917599 NTD917591:NTD917599 OCZ917591:OCZ917599 OMV917591:OMV917599 OWR917591:OWR917599 PGN917591:PGN917599 PQJ917591:PQJ917599 QAF917591:QAF917599 QKB917591:QKB917599 QTX917591:QTX917599 RDT917591:RDT917599 RNP917591:RNP917599 RXL917591:RXL917599 SHH917591:SHH917599 SRD917591:SRD917599 TAZ917591:TAZ917599 TKV917591:TKV917599 TUR917591:TUR917599 UEN917591:UEN917599 UOJ917591:UOJ917599 UYF917591:UYF917599 VIB917591:VIB917599 VRX917591:VRX917599 WBT917591:WBT917599 WLP917591:WLP917599 WVL917591:WVL917599 D983127:D983135 IZ983127:IZ983135 SV983127:SV983135 ACR983127:ACR983135 AMN983127:AMN983135 AWJ983127:AWJ983135 BGF983127:BGF983135 BQB983127:BQB983135 BZX983127:BZX983135 CJT983127:CJT983135 CTP983127:CTP983135 DDL983127:DDL983135 DNH983127:DNH983135 DXD983127:DXD983135 EGZ983127:EGZ983135 EQV983127:EQV983135 FAR983127:FAR983135 FKN983127:FKN983135 FUJ983127:FUJ983135 GEF983127:GEF983135 GOB983127:GOB983135 GXX983127:GXX983135 HHT983127:HHT983135 HRP983127:HRP983135 IBL983127:IBL983135 ILH983127:ILH983135 IVD983127:IVD983135 JEZ983127:JEZ983135 JOV983127:JOV983135 JYR983127:JYR983135 KIN983127:KIN983135 KSJ983127:KSJ983135 LCF983127:LCF983135 LMB983127:LMB983135 LVX983127:LVX983135 MFT983127:MFT983135 MPP983127:MPP983135 MZL983127:MZL983135 NJH983127:NJH983135 NTD983127:NTD983135 OCZ983127:OCZ983135 OMV983127:OMV983135 OWR983127:OWR983135 PGN983127:PGN983135 PQJ983127:PQJ983135 QAF983127:QAF983135 QKB983127:QKB983135 QTX983127:QTX983135 RDT983127:RDT983135 RNP983127:RNP983135 RXL983127:RXL983135 SHH983127:SHH983135 SRD983127:SRD983135 TAZ983127:TAZ983135 TKV983127:TKV983135 TUR983127:TUR983135 UEN983127:UEN983135 UOJ983127:UOJ983135 UYF983127:UYF983135 VIB983127:VIB983135 VRX983127:VRX983135 WBT983127:WBT983135 WLP983127:WLP983135 WVL983127:WVL983135" xr:uid="{00000000-0002-0000-0000-000009000000}">
      <formula1>"I, II, III"</formula1>
    </dataValidation>
    <dataValidation type="list" allowBlank="1" showInputMessage="1" showErrorMessage="1" sqref="E115 JA115 SW115 ACS115 AMO115 AWK115 BGG115 BQC115 BZY115 CJU115 CTQ115 DDM115 DNI115 DXE115 EHA115 EQW115 FAS115 FKO115 FUK115 GEG115 GOC115 GXY115 HHU115 HRQ115 IBM115 ILI115 IVE115 JFA115 JOW115 JYS115 KIO115 KSK115 LCG115 LMC115 LVY115 MFU115 MPQ115 MZM115 NJI115 NTE115 ODA115 OMW115 OWS115 PGO115 PQK115 QAG115 QKC115 QTY115 RDU115 RNQ115 RXM115 SHI115 SRE115 TBA115 TKW115 TUS115 UEO115 UOK115 UYG115 VIC115 VRY115 WBU115 WLQ115 WVM115 E65648 JA65648 SW65648 ACS65648 AMO65648 AWK65648 BGG65648 BQC65648 BZY65648 CJU65648 CTQ65648 DDM65648 DNI65648 DXE65648 EHA65648 EQW65648 FAS65648 FKO65648 FUK65648 GEG65648 GOC65648 GXY65648 HHU65648 HRQ65648 IBM65648 ILI65648 IVE65648 JFA65648 JOW65648 JYS65648 KIO65648 KSK65648 LCG65648 LMC65648 LVY65648 MFU65648 MPQ65648 MZM65648 NJI65648 NTE65648 ODA65648 OMW65648 OWS65648 PGO65648 PQK65648 QAG65648 QKC65648 QTY65648 RDU65648 RNQ65648 RXM65648 SHI65648 SRE65648 TBA65648 TKW65648 TUS65648 UEO65648 UOK65648 UYG65648 VIC65648 VRY65648 WBU65648 WLQ65648 WVM65648 E131184 JA131184 SW131184 ACS131184 AMO131184 AWK131184 BGG131184 BQC131184 BZY131184 CJU131184 CTQ131184 DDM131184 DNI131184 DXE131184 EHA131184 EQW131184 FAS131184 FKO131184 FUK131184 GEG131184 GOC131184 GXY131184 HHU131184 HRQ131184 IBM131184 ILI131184 IVE131184 JFA131184 JOW131184 JYS131184 KIO131184 KSK131184 LCG131184 LMC131184 LVY131184 MFU131184 MPQ131184 MZM131184 NJI131184 NTE131184 ODA131184 OMW131184 OWS131184 PGO131184 PQK131184 QAG131184 QKC131184 QTY131184 RDU131184 RNQ131184 RXM131184 SHI131184 SRE131184 TBA131184 TKW131184 TUS131184 UEO131184 UOK131184 UYG131184 VIC131184 VRY131184 WBU131184 WLQ131184 WVM131184 E196720 JA196720 SW196720 ACS196720 AMO196720 AWK196720 BGG196720 BQC196720 BZY196720 CJU196720 CTQ196720 DDM196720 DNI196720 DXE196720 EHA196720 EQW196720 FAS196720 FKO196720 FUK196720 GEG196720 GOC196720 GXY196720 HHU196720 HRQ196720 IBM196720 ILI196720 IVE196720 JFA196720 JOW196720 JYS196720 KIO196720 KSK196720 LCG196720 LMC196720 LVY196720 MFU196720 MPQ196720 MZM196720 NJI196720 NTE196720 ODA196720 OMW196720 OWS196720 PGO196720 PQK196720 QAG196720 QKC196720 QTY196720 RDU196720 RNQ196720 RXM196720 SHI196720 SRE196720 TBA196720 TKW196720 TUS196720 UEO196720 UOK196720 UYG196720 VIC196720 VRY196720 WBU196720 WLQ196720 WVM196720 E262256 JA262256 SW262256 ACS262256 AMO262256 AWK262256 BGG262256 BQC262256 BZY262256 CJU262256 CTQ262256 DDM262256 DNI262256 DXE262256 EHA262256 EQW262256 FAS262256 FKO262256 FUK262256 GEG262256 GOC262256 GXY262256 HHU262256 HRQ262256 IBM262256 ILI262256 IVE262256 JFA262256 JOW262256 JYS262256 KIO262256 KSK262256 LCG262256 LMC262256 LVY262256 MFU262256 MPQ262256 MZM262256 NJI262256 NTE262256 ODA262256 OMW262256 OWS262256 PGO262256 PQK262256 QAG262256 QKC262256 QTY262256 RDU262256 RNQ262256 RXM262256 SHI262256 SRE262256 TBA262256 TKW262256 TUS262256 UEO262256 UOK262256 UYG262256 VIC262256 VRY262256 WBU262256 WLQ262256 WVM262256 E327792 JA327792 SW327792 ACS327792 AMO327792 AWK327792 BGG327792 BQC327792 BZY327792 CJU327792 CTQ327792 DDM327792 DNI327792 DXE327792 EHA327792 EQW327792 FAS327792 FKO327792 FUK327792 GEG327792 GOC327792 GXY327792 HHU327792 HRQ327792 IBM327792 ILI327792 IVE327792 JFA327792 JOW327792 JYS327792 KIO327792 KSK327792 LCG327792 LMC327792 LVY327792 MFU327792 MPQ327792 MZM327792 NJI327792 NTE327792 ODA327792 OMW327792 OWS327792 PGO327792 PQK327792 QAG327792 QKC327792 QTY327792 RDU327792 RNQ327792 RXM327792 SHI327792 SRE327792 TBA327792 TKW327792 TUS327792 UEO327792 UOK327792 UYG327792 VIC327792 VRY327792 WBU327792 WLQ327792 WVM327792 E393328 JA393328 SW393328 ACS393328 AMO393328 AWK393328 BGG393328 BQC393328 BZY393328 CJU393328 CTQ393328 DDM393328 DNI393328 DXE393328 EHA393328 EQW393328 FAS393328 FKO393328 FUK393328 GEG393328 GOC393328 GXY393328 HHU393328 HRQ393328 IBM393328 ILI393328 IVE393328 JFA393328 JOW393328 JYS393328 KIO393328 KSK393328 LCG393328 LMC393328 LVY393328 MFU393328 MPQ393328 MZM393328 NJI393328 NTE393328 ODA393328 OMW393328 OWS393328 PGO393328 PQK393328 QAG393328 QKC393328 QTY393328 RDU393328 RNQ393328 RXM393328 SHI393328 SRE393328 TBA393328 TKW393328 TUS393328 UEO393328 UOK393328 UYG393328 VIC393328 VRY393328 WBU393328 WLQ393328 WVM393328 E458864 JA458864 SW458864 ACS458864 AMO458864 AWK458864 BGG458864 BQC458864 BZY458864 CJU458864 CTQ458864 DDM458864 DNI458864 DXE458864 EHA458864 EQW458864 FAS458864 FKO458864 FUK458864 GEG458864 GOC458864 GXY458864 HHU458864 HRQ458864 IBM458864 ILI458864 IVE458864 JFA458864 JOW458864 JYS458864 KIO458864 KSK458864 LCG458864 LMC458864 LVY458864 MFU458864 MPQ458864 MZM458864 NJI458864 NTE458864 ODA458864 OMW458864 OWS458864 PGO458864 PQK458864 QAG458864 QKC458864 QTY458864 RDU458864 RNQ458864 RXM458864 SHI458864 SRE458864 TBA458864 TKW458864 TUS458864 UEO458864 UOK458864 UYG458864 VIC458864 VRY458864 WBU458864 WLQ458864 WVM458864 E524400 JA524400 SW524400 ACS524400 AMO524400 AWK524400 BGG524400 BQC524400 BZY524400 CJU524400 CTQ524400 DDM524400 DNI524400 DXE524400 EHA524400 EQW524400 FAS524400 FKO524400 FUK524400 GEG524400 GOC524400 GXY524400 HHU524400 HRQ524400 IBM524400 ILI524400 IVE524400 JFA524400 JOW524400 JYS524400 KIO524400 KSK524400 LCG524400 LMC524400 LVY524400 MFU524400 MPQ524400 MZM524400 NJI524400 NTE524400 ODA524400 OMW524400 OWS524400 PGO524400 PQK524400 QAG524400 QKC524400 QTY524400 RDU524400 RNQ524400 RXM524400 SHI524400 SRE524400 TBA524400 TKW524400 TUS524400 UEO524400 UOK524400 UYG524400 VIC524400 VRY524400 WBU524400 WLQ524400 WVM524400 E589936 JA589936 SW589936 ACS589936 AMO589936 AWK589936 BGG589936 BQC589936 BZY589936 CJU589936 CTQ589936 DDM589936 DNI589936 DXE589936 EHA589936 EQW589936 FAS589936 FKO589936 FUK589936 GEG589936 GOC589936 GXY589936 HHU589936 HRQ589936 IBM589936 ILI589936 IVE589936 JFA589936 JOW589936 JYS589936 KIO589936 KSK589936 LCG589936 LMC589936 LVY589936 MFU589936 MPQ589936 MZM589936 NJI589936 NTE589936 ODA589936 OMW589936 OWS589936 PGO589936 PQK589936 QAG589936 QKC589936 QTY589936 RDU589936 RNQ589936 RXM589936 SHI589936 SRE589936 TBA589936 TKW589936 TUS589936 UEO589936 UOK589936 UYG589936 VIC589936 VRY589936 WBU589936 WLQ589936 WVM589936 E655472 JA655472 SW655472 ACS655472 AMO655472 AWK655472 BGG655472 BQC655472 BZY655472 CJU655472 CTQ655472 DDM655472 DNI655472 DXE655472 EHA655472 EQW655472 FAS655472 FKO655472 FUK655472 GEG655472 GOC655472 GXY655472 HHU655472 HRQ655472 IBM655472 ILI655472 IVE655472 JFA655472 JOW655472 JYS655472 KIO655472 KSK655472 LCG655472 LMC655472 LVY655472 MFU655472 MPQ655472 MZM655472 NJI655472 NTE655472 ODA655472 OMW655472 OWS655472 PGO655472 PQK655472 QAG655472 QKC655472 QTY655472 RDU655472 RNQ655472 RXM655472 SHI655472 SRE655472 TBA655472 TKW655472 TUS655472 UEO655472 UOK655472 UYG655472 VIC655472 VRY655472 WBU655472 WLQ655472 WVM655472 E721008 JA721008 SW721008 ACS721008 AMO721008 AWK721008 BGG721008 BQC721008 BZY721008 CJU721008 CTQ721008 DDM721008 DNI721008 DXE721008 EHA721008 EQW721008 FAS721008 FKO721008 FUK721008 GEG721008 GOC721008 GXY721008 HHU721008 HRQ721008 IBM721008 ILI721008 IVE721008 JFA721008 JOW721008 JYS721008 KIO721008 KSK721008 LCG721008 LMC721008 LVY721008 MFU721008 MPQ721008 MZM721008 NJI721008 NTE721008 ODA721008 OMW721008 OWS721008 PGO721008 PQK721008 QAG721008 QKC721008 QTY721008 RDU721008 RNQ721008 RXM721008 SHI721008 SRE721008 TBA721008 TKW721008 TUS721008 UEO721008 UOK721008 UYG721008 VIC721008 VRY721008 WBU721008 WLQ721008 WVM721008 E786544 JA786544 SW786544 ACS786544 AMO786544 AWK786544 BGG786544 BQC786544 BZY786544 CJU786544 CTQ786544 DDM786544 DNI786544 DXE786544 EHA786544 EQW786544 FAS786544 FKO786544 FUK786544 GEG786544 GOC786544 GXY786544 HHU786544 HRQ786544 IBM786544 ILI786544 IVE786544 JFA786544 JOW786544 JYS786544 KIO786544 KSK786544 LCG786544 LMC786544 LVY786544 MFU786544 MPQ786544 MZM786544 NJI786544 NTE786544 ODA786544 OMW786544 OWS786544 PGO786544 PQK786544 QAG786544 QKC786544 QTY786544 RDU786544 RNQ786544 RXM786544 SHI786544 SRE786544 TBA786544 TKW786544 TUS786544 UEO786544 UOK786544 UYG786544 VIC786544 VRY786544 WBU786544 WLQ786544 WVM786544 E852080 JA852080 SW852080 ACS852080 AMO852080 AWK852080 BGG852080 BQC852080 BZY852080 CJU852080 CTQ852080 DDM852080 DNI852080 DXE852080 EHA852080 EQW852080 FAS852080 FKO852080 FUK852080 GEG852080 GOC852080 GXY852080 HHU852080 HRQ852080 IBM852080 ILI852080 IVE852080 JFA852080 JOW852080 JYS852080 KIO852080 KSK852080 LCG852080 LMC852080 LVY852080 MFU852080 MPQ852080 MZM852080 NJI852080 NTE852080 ODA852080 OMW852080 OWS852080 PGO852080 PQK852080 QAG852080 QKC852080 QTY852080 RDU852080 RNQ852080 RXM852080 SHI852080 SRE852080 TBA852080 TKW852080 TUS852080 UEO852080 UOK852080 UYG852080 VIC852080 VRY852080 WBU852080 WLQ852080 WVM852080 E917616 JA917616 SW917616 ACS917616 AMO917616 AWK917616 BGG917616 BQC917616 BZY917616 CJU917616 CTQ917616 DDM917616 DNI917616 DXE917616 EHA917616 EQW917616 FAS917616 FKO917616 FUK917616 GEG917616 GOC917616 GXY917616 HHU917616 HRQ917616 IBM917616 ILI917616 IVE917616 JFA917616 JOW917616 JYS917616 KIO917616 KSK917616 LCG917616 LMC917616 LVY917616 MFU917616 MPQ917616 MZM917616 NJI917616 NTE917616 ODA917616 OMW917616 OWS917616 PGO917616 PQK917616 QAG917616 QKC917616 QTY917616 RDU917616 RNQ917616 RXM917616 SHI917616 SRE917616 TBA917616 TKW917616 TUS917616 UEO917616 UOK917616 UYG917616 VIC917616 VRY917616 WBU917616 WLQ917616 WVM917616 E983152 JA983152 SW983152 ACS983152 AMO983152 AWK983152 BGG983152 BQC983152 BZY983152 CJU983152 CTQ983152 DDM983152 DNI983152 DXE983152 EHA983152 EQW983152 FAS983152 FKO983152 FUK983152 GEG983152 GOC983152 GXY983152 HHU983152 HRQ983152 IBM983152 ILI983152 IVE983152 JFA983152 JOW983152 JYS983152 KIO983152 KSK983152 LCG983152 LMC983152 LVY983152 MFU983152 MPQ983152 MZM983152 NJI983152 NTE983152 ODA983152 OMW983152 OWS983152 PGO983152 PQK983152 QAG983152 QKC983152 QTY983152 RDU983152 RNQ983152 RXM983152 SHI983152 SRE983152 TBA983152 TKW983152 TUS983152 UEO983152 UOK983152 UYG983152 VIC983152 VRY983152 WBU983152 WLQ983152 WVM983152" xr:uid="{00000000-0002-0000-0000-00000A000000}">
      <formula1>"т. 2, т. 2  §1, т. 2  §2, т. 2  §3, т. 2  §4"</formula1>
    </dataValidation>
    <dataValidation type="list" allowBlank="1" showInputMessage="1" showErrorMessage="1" sqref="E116 JA116 SW116 ACS116 AMO116 AWK116 BGG116 BQC116 BZY116 CJU116 CTQ116 DDM116 DNI116 DXE116 EHA116 EQW116 FAS116 FKO116 FUK116 GEG116 GOC116 GXY116 HHU116 HRQ116 IBM116 ILI116 IVE116 JFA116 JOW116 JYS116 KIO116 KSK116 LCG116 LMC116 LVY116 MFU116 MPQ116 MZM116 NJI116 NTE116 ODA116 OMW116 OWS116 PGO116 PQK116 QAG116 QKC116 QTY116 RDU116 RNQ116 RXM116 SHI116 SRE116 TBA116 TKW116 TUS116 UEO116 UOK116 UYG116 VIC116 VRY116 WBU116 WLQ116 WVM116 E65649 JA65649 SW65649 ACS65649 AMO65649 AWK65649 BGG65649 BQC65649 BZY65649 CJU65649 CTQ65649 DDM65649 DNI65649 DXE65649 EHA65649 EQW65649 FAS65649 FKO65649 FUK65649 GEG65649 GOC65649 GXY65649 HHU65649 HRQ65649 IBM65649 ILI65649 IVE65649 JFA65649 JOW65649 JYS65649 KIO65649 KSK65649 LCG65649 LMC65649 LVY65649 MFU65649 MPQ65649 MZM65649 NJI65649 NTE65649 ODA65649 OMW65649 OWS65649 PGO65649 PQK65649 QAG65649 QKC65649 QTY65649 RDU65649 RNQ65649 RXM65649 SHI65649 SRE65649 TBA65649 TKW65649 TUS65649 UEO65649 UOK65649 UYG65649 VIC65649 VRY65649 WBU65649 WLQ65649 WVM65649 E131185 JA131185 SW131185 ACS131185 AMO131185 AWK131185 BGG131185 BQC131185 BZY131185 CJU131185 CTQ131185 DDM131185 DNI131185 DXE131185 EHA131185 EQW131185 FAS131185 FKO131185 FUK131185 GEG131185 GOC131185 GXY131185 HHU131185 HRQ131185 IBM131185 ILI131185 IVE131185 JFA131185 JOW131185 JYS131185 KIO131185 KSK131185 LCG131185 LMC131185 LVY131185 MFU131185 MPQ131185 MZM131185 NJI131185 NTE131185 ODA131185 OMW131185 OWS131185 PGO131185 PQK131185 QAG131185 QKC131185 QTY131185 RDU131185 RNQ131185 RXM131185 SHI131185 SRE131185 TBA131185 TKW131185 TUS131185 UEO131185 UOK131185 UYG131185 VIC131185 VRY131185 WBU131185 WLQ131185 WVM131185 E196721 JA196721 SW196721 ACS196721 AMO196721 AWK196721 BGG196721 BQC196721 BZY196721 CJU196721 CTQ196721 DDM196721 DNI196721 DXE196721 EHA196721 EQW196721 FAS196721 FKO196721 FUK196721 GEG196721 GOC196721 GXY196721 HHU196721 HRQ196721 IBM196721 ILI196721 IVE196721 JFA196721 JOW196721 JYS196721 KIO196721 KSK196721 LCG196721 LMC196721 LVY196721 MFU196721 MPQ196721 MZM196721 NJI196721 NTE196721 ODA196721 OMW196721 OWS196721 PGO196721 PQK196721 QAG196721 QKC196721 QTY196721 RDU196721 RNQ196721 RXM196721 SHI196721 SRE196721 TBA196721 TKW196721 TUS196721 UEO196721 UOK196721 UYG196721 VIC196721 VRY196721 WBU196721 WLQ196721 WVM196721 E262257 JA262257 SW262257 ACS262257 AMO262257 AWK262257 BGG262257 BQC262257 BZY262257 CJU262257 CTQ262257 DDM262257 DNI262257 DXE262257 EHA262257 EQW262257 FAS262257 FKO262257 FUK262257 GEG262257 GOC262257 GXY262257 HHU262257 HRQ262257 IBM262257 ILI262257 IVE262257 JFA262257 JOW262257 JYS262257 KIO262257 KSK262257 LCG262257 LMC262257 LVY262257 MFU262257 MPQ262257 MZM262257 NJI262257 NTE262257 ODA262257 OMW262257 OWS262257 PGO262257 PQK262257 QAG262257 QKC262257 QTY262257 RDU262257 RNQ262257 RXM262257 SHI262257 SRE262257 TBA262257 TKW262257 TUS262257 UEO262257 UOK262257 UYG262257 VIC262257 VRY262257 WBU262257 WLQ262257 WVM262257 E327793 JA327793 SW327793 ACS327793 AMO327793 AWK327793 BGG327793 BQC327793 BZY327793 CJU327793 CTQ327793 DDM327793 DNI327793 DXE327793 EHA327793 EQW327793 FAS327793 FKO327793 FUK327793 GEG327793 GOC327793 GXY327793 HHU327793 HRQ327793 IBM327793 ILI327793 IVE327793 JFA327793 JOW327793 JYS327793 KIO327793 KSK327793 LCG327793 LMC327793 LVY327793 MFU327793 MPQ327793 MZM327793 NJI327793 NTE327793 ODA327793 OMW327793 OWS327793 PGO327793 PQK327793 QAG327793 QKC327793 QTY327793 RDU327793 RNQ327793 RXM327793 SHI327793 SRE327793 TBA327793 TKW327793 TUS327793 UEO327793 UOK327793 UYG327793 VIC327793 VRY327793 WBU327793 WLQ327793 WVM327793 E393329 JA393329 SW393329 ACS393329 AMO393329 AWK393329 BGG393329 BQC393329 BZY393329 CJU393329 CTQ393329 DDM393329 DNI393329 DXE393329 EHA393329 EQW393329 FAS393329 FKO393329 FUK393329 GEG393329 GOC393329 GXY393329 HHU393329 HRQ393329 IBM393329 ILI393329 IVE393329 JFA393329 JOW393329 JYS393329 KIO393329 KSK393329 LCG393329 LMC393329 LVY393329 MFU393329 MPQ393329 MZM393329 NJI393329 NTE393329 ODA393329 OMW393329 OWS393329 PGO393329 PQK393329 QAG393329 QKC393329 QTY393329 RDU393329 RNQ393329 RXM393329 SHI393329 SRE393329 TBA393329 TKW393329 TUS393329 UEO393329 UOK393329 UYG393329 VIC393329 VRY393329 WBU393329 WLQ393329 WVM393329 E458865 JA458865 SW458865 ACS458865 AMO458865 AWK458865 BGG458865 BQC458865 BZY458865 CJU458865 CTQ458865 DDM458865 DNI458865 DXE458865 EHA458865 EQW458865 FAS458865 FKO458865 FUK458865 GEG458865 GOC458865 GXY458865 HHU458865 HRQ458865 IBM458865 ILI458865 IVE458865 JFA458865 JOW458865 JYS458865 KIO458865 KSK458865 LCG458865 LMC458865 LVY458865 MFU458865 MPQ458865 MZM458865 NJI458865 NTE458865 ODA458865 OMW458865 OWS458865 PGO458865 PQK458865 QAG458865 QKC458865 QTY458865 RDU458865 RNQ458865 RXM458865 SHI458865 SRE458865 TBA458865 TKW458865 TUS458865 UEO458865 UOK458865 UYG458865 VIC458865 VRY458865 WBU458865 WLQ458865 WVM458865 E524401 JA524401 SW524401 ACS524401 AMO524401 AWK524401 BGG524401 BQC524401 BZY524401 CJU524401 CTQ524401 DDM524401 DNI524401 DXE524401 EHA524401 EQW524401 FAS524401 FKO524401 FUK524401 GEG524401 GOC524401 GXY524401 HHU524401 HRQ524401 IBM524401 ILI524401 IVE524401 JFA524401 JOW524401 JYS524401 KIO524401 KSK524401 LCG524401 LMC524401 LVY524401 MFU524401 MPQ524401 MZM524401 NJI524401 NTE524401 ODA524401 OMW524401 OWS524401 PGO524401 PQK524401 QAG524401 QKC524401 QTY524401 RDU524401 RNQ524401 RXM524401 SHI524401 SRE524401 TBA524401 TKW524401 TUS524401 UEO524401 UOK524401 UYG524401 VIC524401 VRY524401 WBU524401 WLQ524401 WVM524401 E589937 JA589937 SW589937 ACS589937 AMO589937 AWK589937 BGG589937 BQC589937 BZY589937 CJU589937 CTQ589937 DDM589937 DNI589937 DXE589937 EHA589937 EQW589937 FAS589937 FKO589937 FUK589937 GEG589937 GOC589937 GXY589937 HHU589937 HRQ589937 IBM589937 ILI589937 IVE589937 JFA589937 JOW589937 JYS589937 KIO589937 KSK589937 LCG589937 LMC589937 LVY589937 MFU589937 MPQ589937 MZM589937 NJI589937 NTE589937 ODA589937 OMW589937 OWS589937 PGO589937 PQK589937 QAG589937 QKC589937 QTY589937 RDU589937 RNQ589937 RXM589937 SHI589937 SRE589937 TBA589937 TKW589937 TUS589937 UEO589937 UOK589937 UYG589937 VIC589937 VRY589937 WBU589937 WLQ589937 WVM589937 E655473 JA655473 SW655473 ACS655473 AMO655473 AWK655473 BGG655473 BQC655473 BZY655473 CJU655473 CTQ655473 DDM655473 DNI655473 DXE655473 EHA655473 EQW655473 FAS655473 FKO655473 FUK655473 GEG655473 GOC655473 GXY655473 HHU655473 HRQ655473 IBM655473 ILI655473 IVE655473 JFA655473 JOW655473 JYS655473 KIO655473 KSK655473 LCG655473 LMC655473 LVY655473 MFU655473 MPQ655473 MZM655473 NJI655473 NTE655473 ODA655473 OMW655473 OWS655473 PGO655473 PQK655473 QAG655473 QKC655473 QTY655473 RDU655473 RNQ655473 RXM655473 SHI655473 SRE655473 TBA655473 TKW655473 TUS655473 UEO655473 UOK655473 UYG655473 VIC655473 VRY655473 WBU655473 WLQ655473 WVM655473 E721009 JA721009 SW721009 ACS721009 AMO721009 AWK721009 BGG721009 BQC721009 BZY721009 CJU721009 CTQ721009 DDM721009 DNI721009 DXE721009 EHA721009 EQW721009 FAS721009 FKO721009 FUK721009 GEG721009 GOC721009 GXY721009 HHU721009 HRQ721009 IBM721009 ILI721009 IVE721009 JFA721009 JOW721009 JYS721009 KIO721009 KSK721009 LCG721009 LMC721009 LVY721009 MFU721009 MPQ721009 MZM721009 NJI721009 NTE721009 ODA721009 OMW721009 OWS721009 PGO721009 PQK721009 QAG721009 QKC721009 QTY721009 RDU721009 RNQ721009 RXM721009 SHI721009 SRE721009 TBA721009 TKW721009 TUS721009 UEO721009 UOK721009 UYG721009 VIC721009 VRY721009 WBU721009 WLQ721009 WVM721009 E786545 JA786545 SW786545 ACS786545 AMO786545 AWK786545 BGG786545 BQC786545 BZY786545 CJU786545 CTQ786545 DDM786545 DNI786545 DXE786545 EHA786545 EQW786545 FAS786545 FKO786545 FUK786545 GEG786545 GOC786545 GXY786545 HHU786545 HRQ786545 IBM786545 ILI786545 IVE786545 JFA786545 JOW786545 JYS786545 KIO786545 KSK786545 LCG786545 LMC786545 LVY786545 MFU786545 MPQ786545 MZM786545 NJI786545 NTE786545 ODA786545 OMW786545 OWS786545 PGO786545 PQK786545 QAG786545 QKC786545 QTY786545 RDU786545 RNQ786545 RXM786545 SHI786545 SRE786545 TBA786545 TKW786545 TUS786545 UEO786545 UOK786545 UYG786545 VIC786545 VRY786545 WBU786545 WLQ786545 WVM786545 E852081 JA852081 SW852081 ACS852081 AMO852081 AWK852081 BGG852081 BQC852081 BZY852081 CJU852081 CTQ852081 DDM852081 DNI852081 DXE852081 EHA852081 EQW852081 FAS852081 FKO852081 FUK852081 GEG852081 GOC852081 GXY852081 HHU852081 HRQ852081 IBM852081 ILI852081 IVE852081 JFA852081 JOW852081 JYS852081 KIO852081 KSK852081 LCG852081 LMC852081 LVY852081 MFU852081 MPQ852081 MZM852081 NJI852081 NTE852081 ODA852081 OMW852081 OWS852081 PGO852081 PQK852081 QAG852081 QKC852081 QTY852081 RDU852081 RNQ852081 RXM852081 SHI852081 SRE852081 TBA852081 TKW852081 TUS852081 UEO852081 UOK852081 UYG852081 VIC852081 VRY852081 WBU852081 WLQ852081 WVM852081 E917617 JA917617 SW917617 ACS917617 AMO917617 AWK917617 BGG917617 BQC917617 BZY917617 CJU917617 CTQ917617 DDM917617 DNI917617 DXE917617 EHA917617 EQW917617 FAS917617 FKO917617 FUK917617 GEG917617 GOC917617 GXY917617 HHU917617 HRQ917617 IBM917617 ILI917617 IVE917617 JFA917617 JOW917617 JYS917617 KIO917617 KSK917617 LCG917617 LMC917617 LVY917617 MFU917617 MPQ917617 MZM917617 NJI917617 NTE917617 ODA917617 OMW917617 OWS917617 PGO917617 PQK917617 QAG917617 QKC917617 QTY917617 RDU917617 RNQ917617 RXM917617 SHI917617 SRE917617 TBA917617 TKW917617 TUS917617 UEO917617 UOK917617 UYG917617 VIC917617 VRY917617 WBU917617 WLQ917617 WVM917617 E983153 JA983153 SW983153 ACS983153 AMO983153 AWK983153 BGG983153 BQC983153 BZY983153 CJU983153 CTQ983153 DDM983153 DNI983153 DXE983153 EHA983153 EQW983153 FAS983153 FKO983153 FUK983153 GEG983153 GOC983153 GXY983153 HHU983153 HRQ983153 IBM983153 ILI983153 IVE983153 JFA983153 JOW983153 JYS983153 KIO983153 KSK983153 LCG983153 LMC983153 LVY983153 MFU983153 MPQ983153 MZM983153 NJI983153 NTE983153 ODA983153 OMW983153 OWS983153 PGO983153 PQK983153 QAG983153 QKC983153 QTY983153 RDU983153 RNQ983153 RXM983153 SHI983153 SRE983153 TBA983153 TKW983153 TUS983153 UEO983153 UOK983153 UYG983153 VIC983153 VRY983153 WBU983153 WLQ983153 WVM983153" xr:uid="{00000000-0002-0000-0000-00000B000000}">
      <formula1>"т. 4, т. 4  §1, т. 4  §2, т. 4  §3, т. 4  §4, т. 4  §5"</formula1>
    </dataValidation>
    <dataValidation type="list" allowBlank="1" showInputMessage="1" showErrorMessage="1" sqref="E117 JA117 SW117 ACS117 AMO117 AWK117 BGG117 BQC117 BZY117 CJU117 CTQ117 DDM117 DNI117 DXE117 EHA117 EQW117 FAS117 FKO117 FUK117 GEG117 GOC117 GXY117 HHU117 HRQ117 IBM117 ILI117 IVE117 JFA117 JOW117 JYS117 KIO117 KSK117 LCG117 LMC117 LVY117 MFU117 MPQ117 MZM117 NJI117 NTE117 ODA117 OMW117 OWS117 PGO117 PQK117 QAG117 QKC117 QTY117 RDU117 RNQ117 RXM117 SHI117 SRE117 TBA117 TKW117 TUS117 UEO117 UOK117 UYG117 VIC117 VRY117 WBU117 WLQ117 WVM117 E65650 JA65650 SW65650 ACS65650 AMO65650 AWK65650 BGG65650 BQC65650 BZY65650 CJU65650 CTQ65650 DDM65650 DNI65650 DXE65650 EHA65650 EQW65650 FAS65650 FKO65650 FUK65650 GEG65650 GOC65650 GXY65650 HHU65650 HRQ65650 IBM65650 ILI65650 IVE65650 JFA65650 JOW65650 JYS65650 KIO65650 KSK65650 LCG65650 LMC65650 LVY65650 MFU65650 MPQ65650 MZM65650 NJI65650 NTE65650 ODA65650 OMW65650 OWS65650 PGO65650 PQK65650 QAG65650 QKC65650 QTY65650 RDU65650 RNQ65650 RXM65650 SHI65650 SRE65650 TBA65650 TKW65650 TUS65650 UEO65650 UOK65650 UYG65650 VIC65650 VRY65650 WBU65650 WLQ65650 WVM65650 E131186 JA131186 SW131186 ACS131186 AMO131186 AWK131186 BGG131186 BQC131186 BZY131186 CJU131186 CTQ131186 DDM131186 DNI131186 DXE131186 EHA131186 EQW131186 FAS131186 FKO131186 FUK131186 GEG131186 GOC131186 GXY131186 HHU131186 HRQ131186 IBM131186 ILI131186 IVE131186 JFA131186 JOW131186 JYS131186 KIO131186 KSK131186 LCG131186 LMC131186 LVY131186 MFU131186 MPQ131186 MZM131186 NJI131186 NTE131186 ODA131186 OMW131186 OWS131186 PGO131186 PQK131186 QAG131186 QKC131186 QTY131186 RDU131186 RNQ131186 RXM131186 SHI131186 SRE131186 TBA131186 TKW131186 TUS131186 UEO131186 UOK131186 UYG131186 VIC131186 VRY131186 WBU131186 WLQ131186 WVM131186 E196722 JA196722 SW196722 ACS196722 AMO196722 AWK196722 BGG196722 BQC196722 BZY196722 CJU196722 CTQ196722 DDM196722 DNI196722 DXE196722 EHA196722 EQW196722 FAS196722 FKO196722 FUK196722 GEG196722 GOC196722 GXY196722 HHU196722 HRQ196722 IBM196722 ILI196722 IVE196722 JFA196722 JOW196722 JYS196722 KIO196722 KSK196722 LCG196722 LMC196722 LVY196722 MFU196722 MPQ196722 MZM196722 NJI196722 NTE196722 ODA196722 OMW196722 OWS196722 PGO196722 PQK196722 QAG196722 QKC196722 QTY196722 RDU196722 RNQ196722 RXM196722 SHI196722 SRE196722 TBA196722 TKW196722 TUS196722 UEO196722 UOK196722 UYG196722 VIC196722 VRY196722 WBU196722 WLQ196722 WVM196722 E262258 JA262258 SW262258 ACS262258 AMO262258 AWK262258 BGG262258 BQC262258 BZY262258 CJU262258 CTQ262258 DDM262258 DNI262258 DXE262258 EHA262258 EQW262258 FAS262258 FKO262258 FUK262258 GEG262258 GOC262258 GXY262258 HHU262258 HRQ262258 IBM262258 ILI262258 IVE262258 JFA262258 JOW262258 JYS262258 KIO262258 KSK262258 LCG262258 LMC262258 LVY262258 MFU262258 MPQ262258 MZM262258 NJI262258 NTE262258 ODA262258 OMW262258 OWS262258 PGO262258 PQK262258 QAG262258 QKC262258 QTY262258 RDU262258 RNQ262258 RXM262258 SHI262258 SRE262258 TBA262258 TKW262258 TUS262258 UEO262258 UOK262258 UYG262258 VIC262258 VRY262258 WBU262258 WLQ262258 WVM262258 E327794 JA327794 SW327794 ACS327794 AMO327794 AWK327794 BGG327794 BQC327794 BZY327794 CJU327794 CTQ327794 DDM327794 DNI327794 DXE327794 EHA327794 EQW327794 FAS327794 FKO327794 FUK327794 GEG327794 GOC327794 GXY327794 HHU327794 HRQ327794 IBM327794 ILI327794 IVE327794 JFA327794 JOW327794 JYS327794 KIO327794 KSK327794 LCG327794 LMC327794 LVY327794 MFU327794 MPQ327794 MZM327794 NJI327794 NTE327794 ODA327794 OMW327794 OWS327794 PGO327794 PQK327794 QAG327794 QKC327794 QTY327794 RDU327794 RNQ327794 RXM327794 SHI327794 SRE327794 TBA327794 TKW327794 TUS327794 UEO327794 UOK327794 UYG327794 VIC327794 VRY327794 WBU327794 WLQ327794 WVM327794 E393330 JA393330 SW393330 ACS393330 AMO393330 AWK393330 BGG393330 BQC393330 BZY393330 CJU393330 CTQ393330 DDM393330 DNI393330 DXE393330 EHA393330 EQW393330 FAS393330 FKO393330 FUK393330 GEG393330 GOC393330 GXY393330 HHU393330 HRQ393330 IBM393330 ILI393330 IVE393330 JFA393330 JOW393330 JYS393330 KIO393330 KSK393330 LCG393330 LMC393330 LVY393330 MFU393330 MPQ393330 MZM393330 NJI393330 NTE393330 ODA393330 OMW393330 OWS393330 PGO393330 PQK393330 QAG393330 QKC393330 QTY393330 RDU393330 RNQ393330 RXM393330 SHI393330 SRE393330 TBA393330 TKW393330 TUS393330 UEO393330 UOK393330 UYG393330 VIC393330 VRY393330 WBU393330 WLQ393330 WVM393330 E458866 JA458866 SW458866 ACS458866 AMO458866 AWK458866 BGG458866 BQC458866 BZY458866 CJU458866 CTQ458866 DDM458866 DNI458866 DXE458866 EHA458866 EQW458866 FAS458866 FKO458866 FUK458866 GEG458866 GOC458866 GXY458866 HHU458866 HRQ458866 IBM458866 ILI458866 IVE458866 JFA458866 JOW458866 JYS458866 KIO458866 KSK458866 LCG458866 LMC458866 LVY458866 MFU458866 MPQ458866 MZM458866 NJI458866 NTE458866 ODA458866 OMW458866 OWS458866 PGO458866 PQK458866 QAG458866 QKC458866 QTY458866 RDU458866 RNQ458866 RXM458866 SHI458866 SRE458866 TBA458866 TKW458866 TUS458866 UEO458866 UOK458866 UYG458866 VIC458866 VRY458866 WBU458866 WLQ458866 WVM458866 E524402 JA524402 SW524402 ACS524402 AMO524402 AWK524402 BGG524402 BQC524402 BZY524402 CJU524402 CTQ524402 DDM524402 DNI524402 DXE524402 EHA524402 EQW524402 FAS524402 FKO524402 FUK524402 GEG524402 GOC524402 GXY524402 HHU524402 HRQ524402 IBM524402 ILI524402 IVE524402 JFA524402 JOW524402 JYS524402 KIO524402 KSK524402 LCG524402 LMC524402 LVY524402 MFU524402 MPQ524402 MZM524402 NJI524402 NTE524402 ODA524402 OMW524402 OWS524402 PGO524402 PQK524402 QAG524402 QKC524402 QTY524402 RDU524402 RNQ524402 RXM524402 SHI524402 SRE524402 TBA524402 TKW524402 TUS524402 UEO524402 UOK524402 UYG524402 VIC524402 VRY524402 WBU524402 WLQ524402 WVM524402 E589938 JA589938 SW589938 ACS589938 AMO589938 AWK589938 BGG589938 BQC589938 BZY589938 CJU589938 CTQ589938 DDM589938 DNI589938 DXE589938 EHA589938 EQW589938 FAS589938 FKO589938 FUK589938 GEG589938 GOC589938 GXY589938 HHU589938 HRQ589938 IBM589938 ILI589938 IVE589938 JFA589938 JOW589938 JYS589938 KIO589938 KSK589938 LCG589938 LMC589938 LVY589938 MFU589938 MPQ589938 MZM589938 NJI589938 NTE589938 ODA589938 OMW589938 OWS589938 PGO589938 PQK589938 QAG589938 QKC589938 QTY589938 RDU589938 RNQ589938 RXM589938 SHI589938 SRE589938 TBA589938 TKW589938 TUS589938 UEO589938 UOK589938 UYG589938 VIC589938 VRY589938 WBU589938 WLQ589938 WVM589938 E655474 JA655474 SW655474 ACS655474 AMO655474 AWK655474 BGG655474 BQC655474 BZY655474 CJU655474 CTQ655474 DDM655474 DNI655474 DXE655474 EHA655474 EQW655474 FAS655474 FKO655474 FUK655474 GEG655474 GOC655474 GXY655474 HHU655474 HRQ655474 IBM655474 ILI655474 IVE655474 JFA655474 JOW655474 JYS655474 KIO655474 KSK655474 LCG655474 LMC655474 LVY655474 MFU655474 MPQ655474 MZM655474 NJI655474 NTE655474 ODA655474 OMW655474 OWS655474 PGO655474 PQK655474 QAG655474 QKC655474 QTY655474 RDU655474 RNQ655474 RXM655474 SHI655474 SRE655474 TBA655474 TKW655474 TUS655474 UEO655474 UOK655474 UYG655474 VIC655474 VRY655474 WBU655474 WLQ655474 WVM655474 E721010 JA721010 SW721010 ACS721010 AMO721010 AWK721010 BGG721010 BQC721010 BZY721010 CJU721010 CTQ721010 DDM721010 DNI721010 DXE721010 EHA721010 EQW721010 FAS721010 FKO721010 FUK721010 GEG721010 GOC721010 GXY721010 HHU721010 HRQ721010 IBM721010 ILI721010 IVE721010 JFA721010 JOW721010 JYS721010 KIO721010 KSK721010 LCG721010 LMC721010 LVY721010 MFU721010 MPQ721010 MZM721010 NJI721010 NTE721010 ODA721010 OMW721010 OWS721010 PGO721010 PQK721010 QAG721010 QKC721010 QTY721010 RDU721010 RNQ721010 RXM721010 SHI721010 SRE721010 TBA721010 TKW721010 TUS721010 UEO721010 UOK721010 UYG721010 VIC721010 VRY721010 WBU721010 WLQ721010 WVM721010 E786546 JA786546 SW786546 ACS786546 AMO786546 AWK786546 BGG786546 BQC786546 BZY786546 CJU786546 CTQ786546 DDM786546 DNI786546 DXE786546 EHA786546 EQW786546 FAS786546 FKO786546 FUK786546 GEG786546 GOC786546 GXY786546 HHU786546 HRQ786546 IBM786546 ILI786546 IVE786546 JFA786546 JOW786546 JYS786546 KIO786546 KSK786546 LCG786546 LMC786546 LVY786546 MFU786546 MPQ786546 MZM786546 NJI786546 NTE786546 ODA786546 OMW786546 OWS786546 PGO786546 PQK786546 QAG786546 QKC786546 QTY786546 RDU786546 RNQ786546 RXM786546 SHI786546 SRE786546 TBA786546 TKW786546 TUS786546 UEO786546 UOK786546 UYG786546 VIC786546 VRY786546 WBU786546 WLQ786546 WVM786546 E852082 JA852082 SW852082 ACS852082 AMO852082 AWK852082 BGG852082 BQC852082 BZY852082 CJU852082 CTQ852082 DDM852082 DNI852082 DXE852082 EHA852082 EQW852082 FAS852082 FKO852082 FUK852082 GEG852082 GOC852082 GXY852082 HHU852082 HRQ852082 IBM852082 ILI852082 IVE852082 JFA852082 JOW852082 JYS852082 KIO852082 KSK852082 LCG852082 LMC852082 LVY852082 MFU852082 MPQ852082 MZM852082 NJI852082 NTE852082 ODA852082 OMW852082 OWS852082 PGO852082 PQK852082 QAG852082 QKC852082 QTY852082 RDU852082 RNQ852082 RXM852082 SHI852082 SRE852082 TBA852082 TKW852082 TUS852082 UEO852082 UOK852082 UYG852082 VIC852082 VRY852082 WBU852082 WLQ852082 WVM852082 E917618 JA917618 SW917618 ACS917618 AMO917618 AWK917618 BGG917618 BQC917618 BZY917618 CJU917618 CTQ917618 DDM917618 DNI917618 DXE917618 EHA917618 EQW917618 FAS917618 FKO917618 FUK917618 GEG917618 GOC917618 GXY917618 HHU917618 HRQ917618 IBM917618 ILI917618 IVE917618 JFA917618 JOW917618 JYS917618 KIO917618 KSK917618 LCG917618 LMC917618 LVY917618 MFU917618 MPQ917618 MZM917618 NJI917618 NTE917618 ODA917618 OMW917618 OWS917618 PGO917618 PQK917618 QAG917618 QKC917618 QTY917618 RDU917618 RNQ917618 RXM917618 SHI917618 SRE917618 TBA917618 TKW917618 TUS917618 UEO917618 UOK917618 UYG917618 VIC917618 VRY917618 WBU917618 WLQ917618 WVM917618 E983154 JA983154 SW983154 ACS983154 AMO983154 AWK983154 BGG983154 BQC983154 BZY983154 CJU983154 CTQ983154 DDM983154 DNI983154 DXE983154 EHA983154 EQW983154 FAS983154 FKO983154 FUK983154 GEG983154 GOC983154 GXY983154 HHU983154 HRQ983154 IBM983154 ILI983154 IVE983154 JFA983154 JOW983154 JYS983154 KIO983154 KSK983154 LCG983154 LMC983154 LVY983154 MFU983154 MPQ983154 MZM983154 NJI983154 NTE983154 ODA983154 OMW983154 OWS983154 PGO983154 PQK983154 QAG983154 QKC983154 QTY983154 RDU983154 RNQ983154 RXM983154 SHI983154 SRE983154 TBA983154 TKW983154 TUS983154 UEO983154 UOK983154 UYG983154 VIC983154 VRY983154 WBU983154 WLQ983154 WVM983154" xr:uid="{00000000-0002-0000-0000-00000C000000}">
      <formula1>"т. 5, т. 5  §1, т. 5  §2, т. 5  §3, т. 5  §4, т. 5  §5, т. 5  §6"</formula1>
    </dataValidation>
    <dataValidation type="list" allowBlank="1" showInputMessage="1" showErrorMessage="1" sqref="E121 JA121 SW121 ACS121 AMO121 AWK121 BGG121 BQC121 BZY121 CJU121 CTQ121 DDM121 DNI121 DXE121 EHA121 EQW121 FAS121 FKO121 FUK121 GEG121 GOC121 GXY121 HHU121 HRQ121 IBM121 ILI121 IVE121 JFA121 JOW121 JYS121 KIO121 KSK121 LCG121 LMC121 LVY121 MFU121 MPQ121 MZM121 NJI121 NTE121 ODA121 OMW121 OWS121 PGO121 PQK121 QAG121 QKC121 QTY121 RDU121 RNQ121 RXM121 SHI121 SRE121 TBA121 TKW121 TUS121 UEO121 UOK121 UYG121 VIC121 VRY121 WBU121 WLQ121 WVM121 E65654 JA65654 SW65654 ACS65654 AMO65654 AWK65654 BGG65654 BQC65654 BZY65654 CJU65654 CTQ65654 DDM65654 DNI65654 DXE65654 EHA65654 EQW65654 FAS65654 FKO65654 FUK65654 GEG65654 GOC65654 GXY65654 HHU65654 HRQ65654 IBM65654 ILI65654 IVE65654 JFA65654 JOW65654 JYS65654 KIO65654 KSK65654 LCG65654 LMC65654 LVY65654 MFU65654 MPQ65654 MZM65654 NJI65654 NTE65654 ODA65654 OMW65654 OWS65654 PGO65654 PQK65654 QAG65654 QKC65654 QTY65654 RDU65654 RNQ65654 RXM65654 SHI65654 SRE65654 TBA65654 TKW65654 TUS65654 UEO65654 UOK65654 UYG65654 VIC65654 VRY65654 WBU65654 WLQ65654 WVM65654 E131190 JA131190 SW131190 ACS131190 AMO131190 AWK131190 BGG131190 BQC131190 BZY131190 CJU131190 CTQ131190 DDM131190 DNI131190 DXE131190 EHA131190 EQW131190 FAS131190 FKO131190 FUK131190 GEG131190 GOC131190 GXY131190 HHU131190 HRQ131190 IBM131190 ILI131190 IVE131190 JFA131190 JOW131190 JYS131190 KIO131190 KSK131190 LCG131190 LMC131190 LVY131190 MFU131190 MPQ131190 MZM131190 NJI131190 NTE131190 ODA131190 OMW131190 OWS131190 PGO131190 PQK131190 QAG131190 QKC131190 QTY131190 RDU131190 RNQ131190 RXM131190 SHI131190 SRE131190 TBA131190 TKW131190 TUS131190 UEO131190 UOK131190 UYG131190 VIC131190 VRY131190 WBU131190 WLQ131190 WVM131190 E196726 JA196726 SW196726 ACS196726 AMO196726 AWK196726 BGG196726 BQC196726 BZY196726 CJU196726 CTQ196726 DDM196726 DNI196726 DXE196726 EHA196726 EQW196726 FAS196726 FKO196726 FUK196726 GEG196726 GOC196726 GXY196726 HHU196726 HRQ196726 IBM196726 ILI196726 IVE196726 JFA196726 JOW196726 JYS196726 KIO196726 KSK196726 LCG196726 LMC196726 LVY196726 MFU196726 MPQ196726 MZM196726 NJI196726 NTE196726 ODA196726 OMW196726 OWS196726 PGO196726 PQK196726 QAG196726 QKC196726 QTY196726 RDU196726 RNQ196726 RXM196726 SHI196726 SRE196726 TBA196726 TKW196726 TUS196726 UEO196726 UOK196726 UYG196726 VIC196726 VRY196726 WBU196726 WLQ196726 WVM196726 E262262 JA262262 SW262262 ACS262262 AMO262262 AWK262262 BGG262262 BQC262262 BZY262262 CJU262262 CTQ262262 DDM262262 DNI262262 DXE262262 EHA262262 EQW262262 FAS262262 FKO262262 FUK262262 GEG262262 GOC262262 GXY262262 HHU262262 HRQ262262 IBM262262 ILI262262 IVE262262 JFA262262 JOW262262 JYS262262 KIO262262 KSK262262 LCG262262 LMC262262 LVY262262 MFU262262 MPQ262262 MZM262262 NJI262262 NTE262262 ODA262262 OMW262262 OWS262262 PGO262262 PQK262262 QAG262262 QKC262262 QTY262262 RDU262262 RNQ262262 RXM262262 SHI262262 SRE262262 TBA262262 TKW262262 TUS262262 UEO262262 UOK262262 UYG262262 VIC262262 VRY262262 WBU262262 WLQ262262 WVM262262 E327798 JA327798 SW327798 ACS327798 AMO327798 AWK327798 BGG327798 BQC327798 BZY327798 CJU327798 CTQ327798 DDM327798 DNI327798 DXE327798 EHA327798 EQW327798 FAS327798 FKO327798 FUK327798 GEG327798 GOC327798 GXY327798 HHU327798 HRQ327798 IBM327798 ILI327798 IVE327798 JFA327798 JOW327798 JYS327798 KIO327798 KSK327798 LCG327798 LMC327798 LVY327798 MFU327798 MPQ327798 MZM327798 NJI327798 NTE327798 ODA327798 OMW327798 OWS327798 PGO327798 PQK327798 QAG327798 QKC327798 QTY327798 RDU327798 RNQ327798 RXM327798 SHI327798 SRE327798 TBA327798 TKW327798 TUS327798 UEO327798 UOK327798 UYG327798 VIC327798 VRY327798 WBU327798 WLQ327798 WVM327798 E393334 JA393334 SW393334 ACS393334 AMO393334 AWK393334 BGG393334 BQC393334 BZY393334 CJU393334 CTQ393334 DDM393334 DNI393334 DXE393334 EHA393334 EQW393334 FAS393334 FKO393334 FUK393334 GEG393334 GOC393334 GXY393334 HHU393334 HRQ393334 IBM393334 ILI393334 IVE393334 JFA393334 JOW393334 JYS393334 KIO393334 KSK393334 LCG393334 LMC393334 LVY393334 MFU393334 MPQ393334 MZM393334 NJI393334 NTE393334 ODA393334 OMW393334 OWS393334 PGO393334 PQK393334 QAG393334 QKC393334 QTY393334 RDU393334 RNQ393334 RXM393334 SHI393334 SRE393334 TBA393334 TKW393334 TUS393334 UEO393334 UOK393334 UYG393334 VIC393334 VRY393334 WBU393334 WLQ393334 WVM393334 E458870 JA458870 SW458870 ACS458870 AMO458870 AWK458870 BGG458870 BQC458870 BZY458870 CJU458870 CTQ458870 DDM458870 DNI458870 DXE458870 EHA458870 EQW458870 FAS458870 FKO458870 FUK458870 GEG458870 GOC458870 GXY458870 HHU458870 HRQ458870 IBM458870 ILI458870 IVE458870 JFA458870 JOW458870 JYS458870 KIO458870 KSK458870 LCG458870 LMC458870 LVY458870 MFU458870 MPQ458870 MZM458870 NJI458870 NTE458870 ODA458870 OMW458870 OWS458870 PGO458870 PQK458870 QAG458870 QKC458870 QTY458870 RDU458870 RNQ458870 RXM458870 SHI458870 SRE458870 TBA458870 TKW458870 TUS458870 UEO458870 UOK458870 UYG458870 VIC458870 VRY458870 WBU458870 WLQ458870 WVM458870 E524406 JA524406 SW524406 ACS524406 AMO524406 AWK524406 BGG524406 BQC524406 BZY524406 CJU524406 CTQ524406 DDM524406 DNI524406 DXE524406 EHA524406 EQW524406 FAS524406 FKO524406 FUK524406 GEG524406 GOC524406 GXY524406 HHU524406 HRQ524406 IBM524406 ILI524406 IVE524406 JFA524406 JOW524406 JYS524406 KIO524406 KSK524406 LCG524406 LMC524406 LVY524406 MFU524406 MPQ524406 MZM524406 NJI524406 NTE524406 ODA524406 OMW524406 OWS524406 PGO524406 PQK524406 QAG524406 QKC524406 QTY524406 RDU524406 RNQ524406 RXM524406 SHI524406 SRE524406 TBA524406 TKW524406 TUS524406 UEO524406 UOK524406 UYG524406 VIC524406 VRY524406 WBU524406 WLQ524406 WVM524406 E589942 JA589942 SW589942 ACS589942 AMO589942 AWK589942 BGG589942 BQC589942 BZY589942 CJU589942 CTQ589942 DDM589942 DNI589942 DXE589942 EHA589942 EQW589942 FAS589942 FKO589942 FUK589942 GEG589942 GOC589942 GXY589942 HHU589942 HRQ589942 IBM589942 ILI589942 IVE589942 JFA589942 JOW589942 JYS589942 KIO589942 KSK589942 LCG589942 LMC589942 LVY589942 MFU589942 MPQ589942 MZM589942 NJI589942 NTE589942 ODA589942 OMW589942 OWS589942 PGO589942 PQK589942 QAG589942 QKC589942 QTY589942 RDU589942 RNQ589942 RXM589942 SHI589942 SRE589942 TBA589942 TKW589942 TUS589942 UEO589942 UOK589942 UYG589942 VIC589942 VRY589942 WBU589942 WLQ589942 WVM589942 E655478 JA655478 SW655478 ACS655478 AMO655478 AWK655478 BGG655478 BQC655478 BZY655478 CJU655478 CTQ655478 DDM655478 DNI655478 DXE655478 EHA655478 EQW655478 FAS655478 FKO655478 FUK655478 GEG655478 GOC655478 GXY655478 HHU655478 HRQ655478 IBM655478 ILI655478 IVE655478 JFA655478 JOW655478 JYS655478 KIO655478 KSK655478 LCG655478 LMC655478 LVY655478 MFU655478 MPQ655478 MZM655478 NJI655478 NTE655478 ODA655478 OMW655478 OWS655478 PGO655478 PQK655478 QAG655478 QKC655478 QTY655478 RDU655478 RNQ655478 RXM655478 SHI655478 SRE655478 TBA655478 TKW655478 TUS655478 UEO655478 UOK655478 UYG655478 VIC655478 VRY655478 WBU655478 WLQ655478 WVM655478 E721014 JA721014 SW721014 ACS721014 AMO721014 AWK721014 BGG721014 BQC721014 BZY721014 CJU721014 CTQ721014 DDM721014 DNI721014 DXE721014 EHA721014 EQW721014 FAS721014 FKO721014 FUK721014 GEG721014 GOC721014 GXY721014 HHU721014 HRQ721014 IBM721014 ILI721014 IVE721014 JFA721014 JOW721014 JYS721014 KIO721014 KSK721014 LCG721014 LMC721014 LVY721014 MFU721014 MPQ721014 MZM721014 NJI721014 NTE721014 ODA721014 OMW721014 OWS721014 PGO721014 PQK721014 QAG721014 QKC721014 QTY721014 RDU721014 RNQ721014 RXM721014 SHI721014 SRE721014 TBA721014 TKW721014 TUS721014 UEO721014 UOK721014 UYG721014 VIC721014 VRY721014 WBU721014 WLQ721014 WVM721014 E786550 JA786550 SW786550 ACS786550 AMO786550 AWK786550 BGG786550 BQC786550 BZY786550 CJU786550 CTQ786550 DDM786550 DNI786550 DXE786550 EHA786550 EQW786550 FAS786550 FKO786550 FUK786550 GEG786550 GOC786550 GXY786550 HHU786550 HRQ786550 IBM786550 ILI786550 IVE786550 JFA786550 JOW786550 JYS786550 KIO786550 KSK786550 LCG786550 LMC786550 LVY786550 MFU786550 MPQ786550 MZM786550 NJI786550 NTE786550 ODA786550 OMW786550 OWS786550 PGO786550 PQK786550 QAG786550 QKC786550 QTY786550 RDU786550 RNQ786550 RXM786550 SHI786550 SRE786550 TBA786550 TKW786550 TUS786550 UEO786550 UOK786550 UYG786550 VIC786550 VRY786550 WBU786550 WLQ786550 WVM786550 E852086 JA852086 SW852086 ACS852086 AMO852086 AWK852086 BGG852086 BQC852086 BZY852086 CJU852086 CTQ852086 DDM852086 DNI852086 DXE852086 EHA852086 EQW852086 FAS852086 FKO852086 FUK852086 GEG852086 GOC852086 GXY852086 HHU852086 HRQ852086 IBM852086 ILI852086 IVE852086 JFA852086 JOW852086 JYS852086 KIO852086 KSK852086 LCG852086 LMC852086 LVY852086 MFU852086 MPQ852086 MZM852086 NJI852086 NTE852086 ODA852086 OMW852086 OWS852086 PGO852086 PQK852086 QAG852086 QKC852086 QTY852086 RDU852086 RNQ852086 RXM852086 SHI852086 SRE852086 TBA852086 TKW852086 TUS852086 UEO852086 UOK852086 UYG852086 VIC852086 VRY852086 WBU852086 WLQ852086 WVM852086 E917622 JA917622 SW917622 ACS917622 AMO917622 AWK917622 BGG917622 BQC917622 BZY917622 CJU917622 CTQ917622 DDM917622 DNI917622 DXE917622 EHA917622 EQW917622 FAS917622 FKO917622 FUK917622 GEG917622 GOC917622 GXY917622 HHU917622 HRQ917622 IBM917622 ILI917622 IVE917622 JFA917622 JOW917622 JYS917622 KIO917622 KSK917622 LCG917622 LMC917622 LVY917622 MFU917622 MPQ917622 MZM917622 NJI917622 NTE917622 ODA917622 OMW917622 OWS917622 PGO917622 PQK917622 QAG917622 QKC917622 QTY917622 RDU917622 RNQ917622 RXM917622 SHI917622 SRE917622 TBA917622 TKW917622 TUS917622 UEO917622 UOK917622 UYG917622 VIC917622 VRY917622 WBU917622 WLQ917622 WVM917622 E983158 JA983158 SW983158 ACS983158 AMO983158 AWK983158 BGG983158 BQC983158 BZY983158 CJU983158 CTQ983158 DDM983158 DNI983158 DXE983158 EHA983158 EQW983158 FAS983158 FKO983158 FUK983158 GEG983158 GOC983158 GXY983158 HHU983158 HRQ983158 IBM983158 ILI983158 IVE983158 JFA983158 JOW983158 JYS983158 KIO983158 KSK983158 LCG983158 LMC983158 LVY983158 MFU983158 MPQ983158 MZM983158 NJI983158 NTE983158 ODA983158 OMW983158 OWS983158 PGO983158 PQK983158 QAG983158 QKC983158 QTY983158 RDU983158 RNQ983158 RXM983158 SHI983158 SRE983158 TBA983158 TKW983158 TUS983158 UEO983158 UOK983158 UYG983158 VIC983158 VRY983158 WBU983158 WLQ983158 WVM983158" xr:uid="{00000000-0002-0000-0000-00000D000000}">
      <formula1>"т. 3, т. 3  §1, т. 3  §2, т. 3  §3, т. 3  §4, т. 3  §5, т. 3  §6, т. 3  §7, т. 3  §8, т. 3  §9, т. 3  §10, т. 3  §11, т. 3  §12"</formula1>
    </dataValidation>
    <dataValidation type="list" allowBlank="1" showInputMessage="1" showErrorMessage="1" sqref="E113 JA113 SW113 ACS113 AMO113 AWK113 BGG113 BQC113 BZY113 CJU113 CTQ113 DDM113 DNI113 DXE113 EHA113 EQW113 FAS113 FKO113 FUK113 GEG113 GOC113 GXY113 HHU113 HRQ113 IBM113 ILI113 IVE113 JFA113 JOW113 JYS113 KIO113 KSK113 LCG113 LMC113 LVY113 MFU113 MPQ113 MZM113 NJI113 NTE113 ODA113 OMW113 OWS113 PGO113 PQK113 QAG113 QKC113 QTY113 RDU113 RNQ113 RXM113 SHI113 SRE113 TBA113 TKW113 TUS113 UEO113 UOK113 UYG113 VIC113 VRY113 WBU113 WLQ113 WVM113 E65646 JA65646 SW65646 ACS65646 AMO65646 AWK65646 BGG65646 BQC65646 BZY65646 CJU65646 CTQ65646 DDM65646 DNI65646 DXE65646 EHA65646 EQW65646 FAS65646 FKO65646 FUK65646 GEG65646 GOC65646 GXY65646 HHU65646 HRQ65646 IBM65646 ILI65646 IVE65646 JFA65646 JOW65646 JYS65646 KIO65646 KSK65646 LCG65646 LMC65646 LVY65646 MFU65646 MPQ65646 MZM65646 NJI65646 NTE65646 ODA65646 OMW65646 OWS65646 PGO65646 PQK65646 QAG65646 QKC65646 QTY65646 RDU65646 RNQ65646 RXM65646 SHI65646 SRE65646 TBA65646 TKW65646 TUS65646 UEO65646 UOK65646 UYG65646 VIC65646 VRY65646 WBU65646 WLQ65646 WVM65646 E131182 JA131182 SW131182 ACS131182 AMO131182 AWK131182 BGG131182 BQC131182 BZY131182 CJU131182 CTQ131182 DDM131182 DNI131182 DXE131182 EHA131182 EQW131182 FAS131182 FKO131182 FUK131182 GEG131182 GOC131182 GXY131182 HHU131182 HRQ131182 IBM131182 ILI131182 IVE131182 JFA131182 JOW131182 JYS131182 KIO131182 KSK131182 LCG131182 LMC131182 LVY131182 MFU131182 MPQ131182 MZM131182 NJI131182 NTE131182 ODA131182 OMW131182 OWS131182 PGO131182 PQK131182 QAG131182 QKC131182 QTY131182 RDU131182 RNQ131182 RXM131182 SHI131182 SRE131182 TBA131182 TKW131182 TUS131182 UEO131182 UOK131182 UYG131182 VIC131182 VRY131182 WBU131182 WLQ131182 WVM131182 E196718 JA196718 SW196718 ACS196718 AMO196718 AWK196718 BGG196718 BQC196718 BZY196718 CJU196718 CTQ196718 DDM196718 DNI196718 DXE196718 EHA196718 EQW196718 FAS196718 FKO196718 FUK196718 GEG196718 GOC196718 GXY196718 HHU196718 HRQ196718 IBM196718 ILI196718 IVE196718 JFA196718 JOW196718 JYS196718 KIO196718 KSK196718 LCG196718 LMC196718 LVY196718 MFU196718 MPQ196718 MZM196718 NJI196718 NTE196718 ODA196718 OMW196718 OWS196718 PGO196718 PQK196718 QAG196718 QKC196718 QTY196718 RDU196718 RNQ196718 RXM196718 SHI196718 SRE196718 TBA196718 TKW196718 TUS196718 UEO196718 UOK196718 UYG196718 VIC196718 VRY196718 WBU196718 WLQ196718 WVM196718 E262254 JA262254 SW262254 ACS262254 AMO262254 AWK262254 BGG262254 BQC262254 BZY262254 CJU262254 CTQ262254 DDM262254 DNI262254 DXE262254 EHA262254 EQW262254 FAS262254 FKO262254 FUK262254 GEG262254 GOC262254 GXY262254 HHU262254 HRQ262254 IBM262254 ILI262254 IVE262254 JFA262254 JOW262254 JYS262254 KIO262254 KSK262254 LCG262254 LMC262254 LVY262254 MFU262254 MPQ262254 MZM262254 NJI262254 NTE262254 ODA262254 OMW262254 OWS262254 PGO262254 PQK262254 QAG262254 QKC262254 QTY262254 RDU262254 RNQ262254 RXM262254 SHI262254 SRE262254 TBA262254 TKW262254 TUS262254 UEO262254 UOK262254 UYG262254 VIC262254 VRY262254 WBU262254 WLQ262254 WVM262254 E327790 JA327790 SW327790 ACS327790 AMO327790 AWK327790 BGG327790 BQC327790 BZY327790 CJU327790 CTQ327790 DDM327790 DNI327790 DXE327790 EHA327790 EQW327790 FAS327790 FKO327790 FUK327790 GEG327790 GOC327790 GXY327790 HHU327790 HRQ327790 IBM327790 ILI327790 IVE327790 JFA327790 JOW327790 JYS327790 KIO327790 KSK327790 LCG327790 LMC327790 LVY327790 MFU327790 MPQ327790 MZM327790 NJI327790 NTE327790 ODA327790 OMW327790 OWS327790 PGO327790 PQK327790 QAG327790 QKC327790 QTY327790 RDU327790 RNQ327790 RXM327790 SHI327790 SRE327790 TBA327790 TKW327790 TUS327790 UEO327790 UOK327790 UYG327790 VIC327790 VRY327790 WBU327790 WLQ327790 WVM327790 E393326 JA393326 SW393326 ACS393326 AMO393326 AWK393326 BGG393326 BQC393326 BZY393326 CJU393326 CTQ393326 DDM393326 DNI393326 DXE393326 EHA393326 EQW393326 FAS393326 FKO393326 FUK393326 GEG393326 GOC393326 GXY393326 HHU393326 HRQ393326 IBM393326 ILI393326 IVE393326 JFA393326 JOW393326 JYS393326 KIO393326 KSK393326 LCG393326 LMC393326 LVY393326 MFU393326 MPQ393326 MZM393326 NJI393326 NTE393326 ODA393326 OMW393326 OWS393326 PGO393326 PQK393326 QAG393326 QKC393326 QTY393326 RDU393326 RNQ393326 RXM393326 SHI393326 SRE393326 TBA393326 TKW393326 TUS393326 UEO393326 UOK393326 UYG393326 VIC393326 VRY393326 WBU393326 WLQ393326 WVM393326 E458862 JA458862 SW458862 ACS458862 AMO458862 AWK458862 BGG458862 BQC458862 BZY458862 CJU458862 CTQ458862 DDM458862 DNI458862 DXE458862 EHA458862 EQW458862 FAS458862 FKO458862 FUK458862 GEG458862 GOC458862 GXY458862 HHU458862 HRQ458862 IBM458862 ILI458862 IVE458862 JFA458862 JOW458862 JYS458862 KIO458862 KSK458862 LCG458862 LMC458862 LVY458862 MFU458862 MPQ458862 MZM458862 NJI458862 NTE458862 ODA458862 OMW458862 OWS458862 PGO458862 PQK458862 QAG458862 QKC458862 QTY458862 RDU458862 RNQ458862 RXM458862 SHI458862 SRE458862 TBA458862 TKW458862 TUS458862 UEO458862 UOK458862 UYG458862 VIC458862 VRY458862 WBU458862 WLQ458862 WVM458862 E524398 JA524398 SW524398 ACS524398 AMO524398 AWK524398 BGG524398 BQC524398 BZY524398 CJU524398 CTQ524398 DDM524398 DNI524398 DXE524398 EHA524398 EQW524398 FAS524398 FKO524398 FUK524398 GEG524398 GOC524398 GXY524398 HHU524398 HRQ524398 IBM524398 ILI524398 IVE524398 JFA524398 JOW524398 JYS524398 KIO524398 KSK524398 LCG524398 LMC524398 LVY524398 MFU524398 MPQ524398 MZM524398 NJI524398 NTE524398 ODA524398 OMW524398 OWS524398 PGO524398 PQK524398 QAG524398 QKC524398 QTY524398 RDU524398 RNQ524398 RXM524398 SHI524398 SRE524398 TBA524398 TKW524398 TUS524398 UEO524398 UOK524398 UYG524398 VIC524398 VRY524398 WBU524398 WLQ524398 WVM524398 E589934 JA589934 SW589934 ACS589934 AMO589934 AWK589934 BGG589934 BQC589934 BZY589934 CJU589934 CTQ589934 DDM589934 DNI589934 DXE589934 EHA589934 EQW589934 FAS589934 FKO589934 FUK589934 GEG589934 GOC589934 GXY589934 HHU589934 HRQ589934 IBM589934 ILI589934 IVE589934 JFA589934 JOW589934 JYS589934 KIO589934 KSK589934 LCG589934 LMC589934 LVY589934 MFU589934 MPQ589934 MZM589934 NJI589934 NTE589934 ODA589934 OMW589934 OWS589934 PGO589934 PQK589934 QAG589934 QKC589934 QTY589934 RDU589934 RNQ589934 RXM589934 SHI589934 SRE589934 TBA589934 TKW589934 TUS589934 UEO589934 UOK589934 UYG589934 VIC589934 VRY589934 WBU589934 WLQ589934 WVM589934 E655470 JA655470 SW655470 ACS655470 AMO655470 AWK655470 BGG655470 BQC655470 BZY655470 CJU655470 CTQ655470 DDM655470 DNI655470 DXE655470 EHA655470 EQW655470 FAS655470 FKO655470 FUK655470 GEG655470 GOC655470 GXY655470 HHU655470 HRQ655470 IBM655470 ILI655470 IVE655470 JFA655470 JOW655470 JYS655470 KIO655470 KSK655470 LCG655470 LMC655470 LVY655470 MFU655470 MPQ655470 MZM655470 NJI655470 NTE655470 ODA655470 OMW655470 OWS655470 PGO655470 PQK655470 QAG655470 QKC655470 QTY655470 RDU655470 RNQ655470 RXM655470 SHI655470 SRE655470 TBA655470 TKW655470 TUS655470 UEO655470 UOK655470 UYG655470 VIC655470 VRY655470 WBU655470 WLQ655470 WVM655470 E721006 JA721006 SW721006 ACS721006 AMO721006 AWK721006 BGG721006 BQC721006 BZY721006 CJU721006 CTQ721006 DDM721006 DNI721006 DXE721006 EHA721006 EQW721006 FAS721006 FKO721006 FUK721006 GEG721006 GOC721006 GXY721006 HHU721006 HRQ721006 IBM721006 ILI721006 IVE721006 JFA721006 JOW721006 JYS721006 KIO721006 KSK721006 LCG721006 LMC721006 LVY721006 MFU721006 MPQ721006 MZM721006 NJI721006 NTE721006 ODA721006 OMW721006 OWS721006 PGO721006 PQK721006 QAG721006 QKC721006 QTY721006 RDU721006 RNQ721006 RXM721006 SHI721006 SRE721006 TBA721006 TKW721006 TUS721006 UEO721006 UOK721006 UYG721006 VIC721006 VRY721006 WBU721006 WLQ721006 WVM721006 E786542 JA786542 SW786542 ACS786542 AMO786542 AWK786542 BGG786542 BQC786542 BZY786542 CJU786542 CTQ786542 DDM786542 DNI786542 DXE786542 EHA786542 EQW786542 FAS786542 FKO786542 FUK786542 GEG786542 GOC786542 GXY786542 HHU786542 HRQ786542 IBM786542 ILI786542 IVE786542 JFA786542 JOW786542 JYS786542 KIO786542 KSK786542 LCG786542 LMC786542 LVY786542 MFU786542 MPQ786542 MZM786542 NJI786542 NTE786542 ODA786542 OMW786542 OWS786542 PGO786542 PQK786542 QAG786542 QKC786542 QTY786542 RDU786542 RNQ786542 RXM786542 SHI786542 SRE786542 TBA786542 TKW786542 TUS786542 UEO786542 UOK786542 UYG786542 VIC786542 VRY786542 WBU786542 WLQ786542 WVM786542 E852078 JA852078 SW852078 ACS852078 AMO852078 AWK852078 BGG852078 BQC852078 BZY852078 CJU852078 CTQ852078 DDM852078 DNI852078 DXE852078 EHA852078 EQW852078 FAS852078 FKO852078 FUK852078 GEG852078 GOC852078 GXY852078 HHU852078 HRQ852078 IBM852078 ILI852078 IVE852078 JFA852078 JOW852078 JYS852078 KIO852078 KSK852078 LCG852078 LMC852078 LVY852078 MFU852078 MPQ852078 MZM852078 NJI852078 NTE852078 ODA852078 OMW852078 OWS852078 PGO852078 PQK852078 QAG852078 QKC852078 QTY852078 RDU852078 RNQ852078 RXM852078 SHI852078 SRE852078 TBA852078 TKW852078 TUS852078 UEO852078 UOK852078 UYG852078 VIC852078 VRY852078 WBU852078 WLQ852078 WVM852078 E917614 JA917614 SW917614 ACS917614 AMO917614 AWK917614 BGG917614 BQC917614 BZY917614 CJU917614 CTQ917614 DDM917614 DNI917614 DXE917614 EHA917614 EQW917614 FAS917614 FKO917614 FUK917614 GEG917614 GOC917614 GXY917614 HHU917614 HRQ917614 IBM917614 ILI917614 IVE917614 JFA917614 JOW917614 JYS917614 KIO917614 KSK917614 LCG917614 LMC917614 LVY917614 MFU917614 MPQ917614 MZM917614 NJI917614 NTE917614 ODA917614 OMW917614 OWS917614 PGO917614 PQK917614 QAG917614 QKC917614 QTY917614 RDU917614 RNQ917614 RXM917614 SHI917614 SRE917614 TBA917614 TKW917614 TUS917614 UEO917614 UOK917614 UYG917614 VIC917614 VRY917614 WBU917614 WLQ917614 WVM917614 E983150 JA983150 SW983150 ACS983150 AMO983150 AWK983150 BGG983150 BQC983150 BZY983150 CJU983150 CTQ983150 DDM983150 DNI983150 DXE983150 EHA983150 EQW983150 FAS983150 FKO983150 FUK983150 GEG983150 GOC983150 GXY983150 HHU983150 HRQ983150 IBM983150 ILI983150 IVE983150 JFA983150 JOW983150 JYS983150 KIO983150 KSK983150 LCG983150 LMC983150 LVY983150 MFU983150 MPQ983150 MZM983150 NJI983150 NTE983150 ODA983150 OMW983150 OWS983150 PGO983150 PQK983150 QAG983150 QKC983150 QTY983150 RDU983150 RNQ983150 RXM983150 SHI983150 SRE983150 TBA983150 TKW983150 TUS983150 UEO983150 UOK983150 UYG983150 VIC983150 VRY983150 WBU983150 WLQ983150 WVM983150" xr:uid="{00000000-0002-0000-0000-00000E000000}">
      <formula1>"не требуется, т. 1  §1, т. 1  §2, т. 1  §3, т. 1  §4"</formula1>
    </dataValidation>
    <dataValidation type="list" allowBlank="1" showInputMessage="1" showErrorMessage="1" sqref="E114 JA114 SW114 ACS114 AMO114 AWK114 BGG114 BQC114 BZY114 CJU114 CTQ114 DDM114 DNI114 DXE114 EHA114 EQW114 FAS114 FKO114 FUK114 GEG114 GOC114 GXY114 HHU114 HRQ114 IBM114 ILI114 IVE114 JFA114 JOW114 JYS114 KIO114 KSK114 LCG114 LMC114 LVY114 MFU114 MPQ114 MZM114 NJI114 NTE114 ODA114 OMW114 OWS114 PGO114 PQK114 QAG114 QKC114 QTY114 RDU114 RNQ114 RXM114 SHI114 SRE114 TBA114 TKW114 TUS114 UEO114 UOK114 UYG114 VIC114 VRY114 WBU114 WLQ114 WVM114 E65647 JA65647 SW65647 ACS65647 AMO65647 AWK65647 BGG65647 BQC65647 BZY65647 CJU65647 CTQ65647 DDM65647 DNI65647 DXE65647 EHA65647 EQW65647 FAS65647 FKO65647 FUK65647 GEG65647 GOC65647 GXY65647 HHU65647 HRQ65647 IBM65647 ILI65647 IVE65647 JFA65647 JOW65647 JYS65647 KIO65647 KSK65647 LCG65647 LMC65647 LVY65647 MFU65647 MPQ65647 MZM65647 NJI65647 NTE65647 ODA65647 OMW65647 OWS65647 PGO65647 PQK65647 QAG65647 QKC65647 QTY65647 RDU65647 RNQ65647 RXM65647 SHI65647 SRE65647 TBA65647 TKW65647 TUS65647 UEO65647 UOK65647 UYG65647 VIC65647 VRY65647 WBU65647 WLQ65647 WVM65647 E131183 JA131183 SW131183 ACS131183 AMO131183 AWK131183 BGG131183 BQC131183 BZY131183 CJU131183 CTQ131183 DDM131183 DNI131183 DXE131183 EHA131183 EQW131183 FAS131183 FKO131183 FUK131183 GEG131183 GOC131183 GXY131183 HHU131183 HRQ131183 IBM131183 ILI131183 IVE131183 JFA131183 JOW131183 JYS131183 KIO131183 KSK131183 LCG131183 LMC131183 LVY131183 MFU131183 MPQ131183 MZM131183 NJI131183 NTE131183 ODA131183 OMW131183 OWS131183 PGO131183 PQK131183 QAG131183 QKC131183 QTY131183 RDU131183 RNQ131183 RXM131183 SHI131183 SRE131183 TBA131183 TKW131183 TUS131183 UEO131183 UOK131183 UYG131183 VIC131183 VRY131183 WBU131183 WLQ131183 WVM131183 E196719 JA196719 SW196719 ACS196719 AMO196719 AWK196719 BGG196719 BQC196719 BZY196719 CJU196719 CTQ196719 DDM196719 DNI196719 DXE196719 EHA196719 EQW196719 FAS196719 FKO196719 FUK196719 GEG196719 GOC196719 GXY196719 HHU196719 HRQ196719 IBM196719 ILI196719 IVE196719 JFA196719 JOW196719 JYS196719 KIO196719 KSK196719 LCG196719 LMC196719 LVY196719 MFU196719 MPQ196719 MZM196719 NJI196719 NTE196719 ODA196719 OMW196719 OWS196719 PGO196719 PQK196719 QAG196719 QKC196719 QTY196719 RDU196719 RNQ196719 RXM196719 SHI196719 SRE196719 TBA196719 TKW196719 TUS196719 UEO196719 UOK196719 UYG196719 VIC196719 VRY196719 WBU196719 WLQ196719 WVM196719 E262255 JA262255 SW262255 ACS262255 AMO262255 AWK262255 BGG262255 BQC262255 BZY262255 CJU262255 CTQ262255 DDM262255 DNI262255 DXE262255 EHA262255 EQW262255 FAS262255 FKO262255 FUK262255 GEG262255 GOC262255 GXY262255 HHU262255 HRQ262255 IBM262255 ILI262255 IVE262255 JFA262255 JOW262255 JYS262255 KIO262255 KSK262255 LCG262255 LMC262255 LVY262255 MFU262255 MPQ262255 MZM262255 NJI262255 NTE262255 ODA262255 OMW262255 OWS262255 PGO262255 PQK262255 QAG262255 QKC262255 QTY262255 RDU262255 RNQ262255 RXM262255 SHI262255 SRE262255 TBA262255 TKW262255 TUS262255 UEO262255 UOK262255 UYG262255 VIC262255 VRY262255 WBU262255 WLQ262255 WVM262255 E327791 JA327791 SW327791 ACS327791 AMO327791 AWK327791 BGG327791 BQC327791 BZY327791 CJU327791 CTQ327791 DDM327791 DNI327791 DXE327791 EHA327791 EQW327791 FAS327791 FKO327791 FUK327791 GEG327791 GOC327791 GXY327791 HHU327791 HRQ327791 IBM327791 ILI327791 IVE327791 JFA327791 JOW327791 JYS327791 KIO327791 KSK327791 LCG327791 LMC327791 LVY327791 MFU327791 MPQ327791 MZM327791 NJI327791 NTE327791 ODA327791 OMW327791 OWS327791 PGO327791 PQK327791 QAG327791 QKC327791 QTY327791 RDU327791 RNQ327791 RXM327791 SHI327791 SRE327791 TBA327791 TKW327791 TUS327791 UEO327791 UOK327791 UYG327791 VIC327791 VRY327791 WBU327791 WLQ327791 WVM327791 E393327 JA393327 SW393327 ACS393327 AMO393327 AWK393327 BGG393327 BQC393327 BZY393327 CJU393327 CTQ393327 DDM393327 DNI393327 DXE393327 EHA393327 EQW393327 FAS393327 FKO393327 FUK393327 GEG393327 GOC393327 GXY393327 HHU393327 HRQ393327 IBM393327 ILI393327 IVE393327 JFA393327 JOW393327 JYS393327 KIO393327 KSK393327 LCG393327 LMC393327 LVY393327 MFU393327 MPQ393327 MZM393327 NJI393327 NTE393327 ODA393327 OMW393327 OWS393327 PGO393327 PQK393327 QAG393327 QKC393327 QTY393327 RDU393327 RNQ393327 RXM393327 SHI393327 SRE393327 TBA393327 TKW393327 TUS393327 UEO393327 UOK393327 UYG393327 VIC393327 VRY393327 WBU393327 WLQ393327 WVM393327 E458863 JA458863 SW458863 ACS458863 AMO458863 AWK458863 BGG458863 BQC458863 BZY458863 CJU458863 CTQ458863 DDM458863 DNI458863 DXE458863 EHA458863 EQW458863 FAS458863 FKO458863 FUK458863 GEG458863 GOC458863 GXY458863 HHU458863 HRQ458863 IBM458863 ILI458863 IVE458863 JFA458863 JOW458863 JYS458863 KIO458863 KSK458863 LCG458863 LMC458863 LVY458863 MFU458863 MPQ458863 MZM458863 NJI458863 NTE458863 ODA458863 OMW458863 OWS458863 PGO458863 PQK458863 QAG458863 QKC458863 QTY458863 RDU458863 RNQ458863 RXM458863 SHI458863 SRE458863 TBA458863 TKW458863 TUS458863 UEO458863 UOK458863 UYG458863 VIC458863 VRY458863 WBU458863 WLQ458863 WVM458863 E524399 JA524399 SW524399 ACS524399 AMO524399 AWK524399 BGG524399 BQC524399 BZY524399 CJU524399 CTQ524399 DDM524399 DNI524399 DXE524399 EHA524399 EQW524399 FAS524399 FKO524399 FUK524399 GEG524399 GOC524399 GXY524399 HHU524399 HRQ524399 IBM524399 ILI524399 IVE524399 JFA524399 JOW524399 JYS524399 KIO524399 KSK524399 LCG524399 LMC524399 LVY524399 MFU524399 MPQ524399 MZM524399 NJI524399 NTE524399 ODA524399 OMW524399 OWS524399 PGO524399 PQK524399 QAG524399 QKC524399 QTY524399 RDU524399 RNQ524399 RXM524399 SHI524399 SRE524399 TBA524399 TKW524399 TUS524399 UEO524399 UOK524399 UYG524399 VIC524399 VRY524399 WBU524399 WLQ524399 WVM524399 E589935 JA589935 SW589935 ACS589935 AMO589935 AWK589935 BGG589935 BQC589935 BZY589935 CJU589935 CTQ589935 DDM589935 DNI589935 DXE589935 EHA589935 EQW589935 FAS589935 FKO589935 FUK589935 GEG589935 GOC589935 GXY589935 HHU589935 HRQ589935 IBM589935 ILI589935 IVE589935 JFA589935 JOW589935 JYS589935 KIO589935 KSK589935 LCG589935 LMC589935 LVY589935 MFU589935 MPQ589935 MZM589935 NJI589935 NTE589935 ODA589935 OMW589935 OWS589935 PGO589935 PQK589935 QAG589935 QKC589935 QTY589935 RDU589935 RNQ589935 RXM589935 SHI589935 SRE589935 TBA589935 TKW589935 TUS589935 UEO589935 UOK589935 UYG589935 VIC589935 VRY589935 WBU589935 WLQ589935 WVM589935 E655471 JA655471 SW655471 ACS655471 AMO655471 AWK655471 BGG655471 BQC655471 BZY655471 CJU655471 CTQ655471 DDM655471 DNI655471 DXE655471 EHA655471 EQW655471 FAS655471 FKO655471 FUK655471 GEG655471 GOC655471 GXY655471 HHU655471 HRQ655471 IBM655471 ILI655471 IVE655471 JFA655471 JOW655471 JYS655471 KIO655471 KSK655471 LCG655471 LMC655471 LVY655471 MFU655471 MPQ655471 MZM655471 NJI655471 NTE655471 ODA655471 OMW655471 OWS655471 PGO655471 PQK655471 QAG655471 QKC655471 QTY655471 RDU655471 RNQ655471 RXM655471 SHI655471 SRE655471 TBA655471 TKW655471 TUS655471 UEO655471 UOK655471 UYG655471 VIC655471 VRY655471 WBU655471 WLQ655471 WVM655471 E721007 JA721007 SW721007 ACS721007 AMO721007 AWK721007 BGG721007 BQC721007 BZY721007 CJU721007 CTQ721007 DDM721007 DNI721007 DXE721007 EHA721007 EQW721007 FAS721007 FKO721007 FUK721007 GEG721007 GOC721007 GXY721007 HHU721007 HRQ721007 IBM721007 ILI721007 IVE721007 JFA721007 JOW721007 JYS721007 KIO721007 KSK721007 LCG721007 LMC721007 LVY721007 MFU721007 MPQ721007 MZM721007 NJI721007 NTE721007 ODA721007 OMW721007 OWS721007 PGO721007 PQK721007 QAG721007 QKC721007 QTY721007 RDU721007 RNQ721007 RXM721007 SHI721007 SRE721007 TBA721007 TKW721007 TUS721007 UEO721007 UOK721007 UYG721007 VIC721007 VRY721007 WBU721007 WLQ721007 WVM721007 E786543 JA786543 SW786543 ACS786543 AMO786543 AWK786543 BGG786543 BQC786543 BZY786543 CJU786543 CTQ786543 DDM786543 DNI786543 DXE786543 EHA786543 EQW786543 FAS786543 FKO786543 FUK786543 GEG786543 GOC786543 GXY786543 HHU786543 HRQ786543 IBM786543 ILI786543 IVE786543 JFA786543 JOW786543 JYS786543 KIO786543 KSK786543 LCG786543 LMC786543 LVY786543 MFU786543 MPQ786543 MZM786543 NJI786543 NTE786543 ODA786543 OMW786543 OWS786543 PGO786543 PQK786543 QAG786543 QKC786543 QTY786543 RDU786543 RNQ786543 RXM786543 SHI786543 SRE786543 TBA786543 TKW786543 TUS786543 UEO786543 UOK786543 UYG786543 VIC786543 VRY786543 WBU786543 WLQ786543 WVM786543 E852079 JA852079 SW852079 ACS852079 AMO852079 AWK852079 BGG852079 BQC852079 BZY852079 CJU852079 CTQ852079 DDM852079 DNI852079 DXE852079 EHA852079 EQW852079 FAS852079 FKO852079 FUK852079 GEG852079 GOC852079 GXY852079 HHU852079 HRQ852079 IBM852079 ILI852079 IVE852079 JFA852079 JOW852079 JYS852079 KIO852079 KSK852079 LCG852079 LMC852079 LVY852079 MFU852079 MPQ852079 MZM852079 NJI852079 NTE852079 ODA852079 OMW852079 OWS852079 PGO852079 PQK852079 QAG852079 QKC852079 QTY852079 RDU852079 RNQ852079 RXM852079 SHI852079 SRE852079 TBA852079 TKW852079 TUS852079 UEO852079 UOK852079 UYG852079 VIC852079 VRY852079 WBU852079 WLQ852079 WVM852079 E917615 JA917615 SW917615 ACS917615 AMO917615 AWK917615 BGG917615 BQC917615 BZY917615 CJU917615 CTQ917615 DDM917615 DNI917615 DXE917615 EHA917615 EQW917615 FAS917615 FKO917615 FUK917615 GEG917615 GOC917615 GXY917615 HHU917615 HRQ917615 IBM917615 ILI917615 IVE917615 JFA917615 JOW917615 JYS917615 KIO917615 KSK917615 LCG917615 LMC917615 LVY917615 MFU917615 MPQ917615 MZM917615 NJI917615 NTE917615 ODA917615 OMW917615 OWS917615 PGO917615 PQK917615 QAG917615 QKC917615 QTY917615 RDU917615 RNQ917615 RXM917615 SHI917615 SRE917615 TBA917615 TKW917615 TUS917615 UEO917615 UOK917615 UYG917615 VIC917615 VRY917615 WBU917615 WLQ917615 WVM917615 E983151 JA983151 SW983151 ACS983151 AMO983151 AWK983151 BGG983151 BQC983151 BZY983151 CJU983151 CTQ983151 DDM983151 DNI983151 DXE983151 EHA983151 EQW983151 FAS983151 FKO983151 FUK983151 GEG983151 GOC983151 GXY983151 HHU983151 HRQ983151 IBM983151 ILI983151 IVE983151 JFA983151 JOW983151 JYS983151 KIO983151 KSK983151 LCG983151 LMC983151 LVY983151 MFU983151 MPQ983151 MZM983151 NJI983151 NTE983151 ODA983151 OMW983151 OWS983151 PGO983151 PQK983151 QAG983151 QKC983151 QTY983151 RDU983151 RNQ983151 RXM983151 SHI983151 SRE983151 TBA983151 TKW983151 TUS983151 UEO983151 UOK983151 UYG983151 VIC983151 VRY983151 WBU983151 WLQ983151 WVM983151" xr:uid="{00000000-0002-0000-0000-00000F000000}">
      <formula1>"не требуется, ОУ п. 8в"</formula1>
    </dataValidation>
    <dataValidation type="list" allowBlank="1" showInputMessage="1" showErrorMessage="1" sqref="E118 JA118 SW118 ACS118 AMO118 AWK118 BGG118 BQC118 BZY118 CJU118 CTQ118 DDM118 DNI118 DXE118 EHA118 EQW118 FAS118 FKO118 FUK118 GEG118 GOC118 GXY118 HHU118 HRQ118 IBM118 ILI118 IVE118 JFA118 JOW118 JYS118 KIO118 KSK118 LCG118 LMC118 LVY118 MFU118 MPQ118 MZM118 NJI118 NTE118 ODA118 OMW118 OWS118 PGO118 PQK118 QAG118 QKC118 QTY118 RDU118 RNQ118 RXM118 SHI118 SRE118 TBA118 TKW118 TUS118 UEO118 UOK118 UYG118 VIC118 VRY118 WBU118 WLQ118 WVM118 E65651 JA65651 SW65651 ACS65651 AMO65651 AWK65651 BGG65651 BQC65651 BZY65651 CJU65651 CTQ65651 DDM65651 DNI65651 DXE65651 EHA65651 EQW65651 FAS65651 FKO65651 FUK65651 GEG65651 GOC65651 GXY65651 HHU65651 HRQ65651 IBM65651 ILI65651 IVE65651 JFA65651 JOW65651 JYS65651 KIO65651 KSK65651 LCG65651 LMC65651 LVY65651 MFU65651 MPQ65651 MZM65651 NJI65651 NTE65651 ODA65651 OMW65651 OWS65651 PGO65651 PQK65651 QAG65651 QKC65651 QTY65651 RDU65651 RNQ65651 RXM65651 SHI65651 SRE65651 TBA65651 TKW65651 TUS65651 UEO65651 UOK65651 UYG65651 VIC65651 VRY65651 WBU65651 WLQ65651 WVM65651 E131187 JA131187 SW131187 ACS131187 AMO131187 AWK131187 BGG131187 BQC131187 BZY131187 CJU131187 CTQ131187 DDM131187 DNI131187 DXE131187 EHA131187 EQW131187 FAS131187 FKO131187 FUK131187 GEG131187 GOC131187 GXY131187 HHU131187 HRQ131187 IBM131187 ILI131187 IVE131187 JFA131187 JOW131187 JYS131187 KIO131187 KSK131187 LCG131187 LMC131187 LVY131187 MFU131187 MPQ131187 MZM131187 NJI131187 NTE131187 ODA131187 OMW131187 OWS131187 PGO131187 PQK131187 QAG131187 QKC131187 QTY131187 RDU131187 RNQ131187 RXM131187 SHI131187 SRE131187 TBA131187 TKW131187 TUS131187 UEO131187 UOK131187 UYG131187 VIC131187 VRY131187 WBU131187 WLQ131187 WVM131187 E196723 JA196723 SW196723 ACS196723 AMO196723 AWK196723 BGG196723 BQC196723 BZY196723 CJU196723 CTQ196723 DDM196723 DNI196723 DXE196723 EHA196723 EQW196723 FAS196723 FKO196723 FUK196723 GEG196723 GOC196723 GXY196723 HHU196723 HRQ196723 IBM196723 ILI196723 IVE196723 JFA196723 JOW196723 JYS196723 KIO196723 KSK196723 LCG196723 LMC196723 LVY196723 MFU196723 MPQ196723 MZM196723 NJI196723 NTE196723 ODA196723 OMW196723 OWS196723 PGO196723 PQK196723 QAG196723 QKC196723 QTY196723 RDU196723 RNQ196723 RXM196723 SHI196723 SRE196723 TBA196723 TKW196723 TUS196723 UEO196723 UOK196723 UYG196723 VIC196723 VRY196723 WBU196723 WLQ196723 WVM196723 E262259 JA262259 SW262259 ACS262259 AMO262259 AWK262259 BGG262259 BQC262259 BZY262259 CJU262259 CTQ262259 DDM262259 DNI262259 DXE262259 EHA262259 EQW262259 FAS262259 FKO262259 FUK262259 GEG262259 GOC262259 GXY262259 HHU262259 HRQ262259 IBM262259 ILI262259 IVE262259 JFA262259 JOW262259 JYS262259 KIO262259 KSK262259 LCG262259 LMC262259 LVY262259 MFU262259 MPQ262259 MZM262259 NJI262259 NTE262259 ODA262259 OMW262259 OWS262259 PGO262259 PQK262259 QAG262259 QKC262259 QTY262259 RDU262259 RNQ262259 RXM262259 SHI262259 SRE262259 TBA262259 TKW262259 TUS262259 UEO262259 UOK262259 UYG262259 VIC262259 VRY262259 WBU262259 WLQ262259 WVM262259 E327795 JA327795 SW327795 ACS327795 AMO327795 AWK327795 BGG327795 BQC327795 BZY327795 CJU327795 CTQ327795 DDM327795 DNI327795 DXE327795 EHA327795 EQW327795 FAS327795 FKO327795 FUK327795 GEG327795 GOC327795 GXY327795 HHU327795 HRQ327795 IBM327795 ILI327795 IVE327795 JFA327795 JOW327795 JYS327795 KIO327795 KSK327795 LCG327795 LMC327795 LVY327795 MFU327795 MPQ327795 MZM327795 NJI327795 NTE327795 ODA327795 OMW327795 OWS327795 PGO327795 PQK327795 QAG327795 QKC327795 QTY327795 RDU327795 RNQ327795 RXM327795 SHI327795 SRE327795 TBA327795 TKW327795 TUS327795 UEO327795 UOK327795 UYG327795 VIC327795 VRY327795 WBU327795 WLQ327795 WVM327795 E393331 JA393331 SW393331 ACS393331 AMO393331 AWK393331 BGG393331 BQC393331 BZY393331 CJU393331 CTQ393331 DDM393331 DNI393331 DXE393331 EHA393331 EQW393331 FAS393331 FKO393331 FUK393331 GEG393331 GOC393331 GXY393331 HHU393331 HRQ393331 IBM393331 ILI393331 IVE393331 JFA393331 JOW393331 JYS393331 KIO393331 KSK393331 LCG393331 LMC393331 LVY393331 MFU393331 MPQ393331 MZM393331 NJI393331 NTE393331 ODA393331 OMW393331 OWS393331 PGO393331 PQK393331 QAG393331 QKC393331 QTY393331 RDU393331 RNQ393331 RXM393331 SHI393331 SRE393331 TBA393331 TKW393331 TUS393331 UEO393331 UOK393331 UYG393331 VIC393331 VRY393331 WBU393331 WLQ393331 WVM393331 E458867 JA458867 SW458867 ACS458867 AMO458867 AWK458867 BGG458867 BQC458867 BZY458867 CJU458867 CTQ458867 DDM458867 DNI458867 DXE458867 EHA458867 EQW458867 FAS458867 FKO458867 FUK458867 GEG458867 GOC458867 GXY458867 HHU458867 HRQ458867 IBM458867 ILI458867 IVE458867 JFA458867 JOW458867 JYS458867 KIO458867 KSK458867 LCG458867 LMC458867 LVY458867 MFU458867 MPQ458867 MZM458867 NJI458867 NTE458867 ODA458867 OMW458867 OWS458867 PGO458867 PQK458867 QAG458867 QKC458867 QTY458867 RDU458867 RNQ458867 RXM458867 SHI458867 SRE458867 TBA458867 TKW458867 TUS458867 UEO458867 UOK458867 UYG458867 VIC458867 VRY458867 WBU458867 WLQ458867 WVM458867 E524403 JA524403 SW524403 ACS524403 AMO524403 AWK524403 BGG524403 BQC524403 BZY524403 CJU524403 CTQ524403 DDM524403 DNI524403 DXE524403 EHA524403 EQW524403 FAS524403 FKO524403 FUK524403 GEG524403 GOC524403 GXY524403 HHU524403 HRQ524403 IBM524403 ILI524403 IVE524403 JFA524403 JOW524403 JYS524403 KIO524403 KSK524403 LCG524403 LMC524403 LVY524403 MFU524403 MPQ524403 MZM524403 NJI524403 NTE524403 ODA524403 OMW524403 OWS524403 PGO524403 PQK524403 QAG524403 QKC524403 QTY524403 RDU524403 RNQ524403 RXM524403 SHI524403 SRE524403 TBA524403 TKW524403 TUS524403 UEO524403 UOK524403 UYG524403 VIC524403 VRY524403 WBU524403 WLQ524403 WVM524403 E589939 JA589939 SW589939 ACS589939 AMO589939 AWK589939 BGG589939 BQC589939 BZY589939 CJU589939 CTQ589939 DDM589939 DNI589939 DXE589939 EHA589939 EQW589939 FAS589939 FKO589939 FUK589939 GEG589939 GOC589939 GXY589939 HHU589939 HRQ589939 IBM589939 ILI589939 IVE589939 JFA589939 JOW589939 JYS589939 KIO589939 KSK589939 LCG589939 LMC589939 LVY589939 MFU589939 MPQ589939 MZM589939 NJI589939 NTE589939 ODA589939 OMW589939 OWS589939 PGO589939 PQK589939 QAG589939 QKC589939 QTY589939 RDU589939 RNQ589939 RXM589939 SHI589939 SRE589939 TBA589939 TKW589939 TUS589939 UEO589939 UOK589939 UYG589939 VIC589939 VRY589939 WBU589939 WLQ589939 WVM589939 E655475 JA655475 SW655475 ACS655475 AMO655475 AWK655475 BGG655475 BQC655475 BZY655475 CJU655475 CTQ655475 DDM655475 DNI655475 DXE655475 EHA655475 EQW655475 FAS655475 FKO655475 FUK655475 GEG655475 GOC655475 GXY655475 HHU655475 HRQ655475 IBM655475 ILI655475 IVE655475 JFA655475 JOW655475 JYS655475 KIO655475 KSK655475 LCG655475 LMC655475 LVY655475 MFU655475 MPQ655475 MZM655475 NJI655475 NTE655475 ODA655475 OMW655475 OWS655475 PGO655475 PQK655475 QAG655475 QKC655475 QTY655475 RDU655475 RNQ655475 RXM655475 SHI655475 SRE655475 TBA655475 TKW655475 TUS655475 UEO655475 UOK655475 UYG655475 VIC655475 VRY655475 WBU655475 WLQ655475 WVM655475 E721011 JA721011 SW721011 ACS721011 AMO721011 AWK721011 BGG721011 BQC721011 BZY721011 CJU721011 CTQ721011 DDM721011 DNI721011 DXE721011 EHA721011 EQW721011 FAS721011 FKO721011 FUK721011 GEG721011 GOC721011 GXY721011 HHU721011 HRQ721011 IBM721011 ILI721011 IVE721011 JFA721011 JOW721011 JYS721011 KIO721011 KSK721011 LCG721011 LMC721011 LVY721011 MFU721011 MPQ721011 MZM721011 NJI721011 NTE721011 ODA721011 OMW721011 OWS721011 PGO721011 PQK721011 QAG721011 QKC721011 QTY721011 RDU721011 RNQ721011 RXM721011 SHI721011 SRE721011 TBA721011 TKW721011 TUS721011 UEO721011 UOK721011 UYG721011 VIC721011 VRY721011 WBU721011 WLQ721011 WVM721011 E786547 JA786547 SW786547 ACS786547 AMO786547 AWK786547 BGG786547 BQC786547 BZY786547 CJU786547 CTQ786547 DDM786547 DNI786547 DXE786547 EHA786547 EQW786547 FAS786547 FKO786547 FUK786547 GEG786547 GOC786547 GXY786547 HHU786547 HRQ786547 IBM786547 ILI786547 IVE786547 JFA786547 JOW786547 JYS786547 KIO786547 KSK786547 LCG786547 LMC786547 LVY786547 MFU786547 MPQ786547 MZM786547 NJI786547 NTE786547 ODA786547 OMW786547 OWS786547 PGO786547 PQK786547 QAG786547 QKC786547 QTY786547 RDU786547 RNQ786547 RXM786547 SHI786547 SRE786547 TBA786547 TKW786547 TUS786547 UEO786547 UOK786547 UYG786547 VIC786547 VRY786547 WBU786547 WLQ786547 WVM786547 E852083 JA852083 SW852083 ACS852083 AMO852083 AWK852083 BGG852083 BQC852083 BZY852083 CJU852083 CTQ852083 DDM852083 DNI852083 DXE852083 EHA852083 EQW852083 FAS852083 FKO852083 FUK852083 GEG852083 GOC852083 GXY852083 HHU852083 HRQ852083 IBM852083 ILI852083 IVE852083 JFA852083 JOW852083 JYS852083 KIO852083 KSK852083 LCG852083 LMC852083 LVY852083 MFU852083 MPQ852083 MZM852083 NJI852083 NTE852083 ODA852083 OMW852083 OWS852083 PGO852083 PQK852083 QAG852083 QKC852083 QTY852083 RDU852083 RNQ852083 RXM852083 SHI852083 SRE852083 TBA852083 TKW852083 TUS852083 UEO852083 UOK852083 UYG852083 VIC852083 VRY852083 WBU852083 WLQ852083 WVM852083 E917619 JA917619 SW917619 ACS917619 AMO917619 AWK917619 BGG917619 BQC917619 BZY917619 CJU917619 CTQ917619 DDM917619 DNI917619 DXE917619 EHA917619 EQW917619 FAS917619 FKO917619 FUK917619 GEG917619 GOC917619 GXY917619 HHU917619 HRQ917619 IBM917619 ILI917619 IVE917619 JFA917619 JOW917619 JYS917619 KIO917619 KSK917619 LCG917619 LMC917619 LVY917619 MFU917619 MPQ917619 MZM917619 NJI917619 NTE917619 ODA917619 OMW917619 OWS917619 PGO917619 PQK917619 QAG917619 QKC917619 QTY917619 RDU917619 RNQ917619 RXM917619 SHI917619 SRE917619 TBA917619 TKW917619 TUS917619 UEO917619 UOK917619 UYG917619 VIC917619 VRY917619 WBU917619 WLQ917619 WVM917619 E983155 JA983155 SW983155 ACS983155 AMO983155 AWK983155 BGG983155 BQC983155 BZY983155 CJU983155 CTQ983155 DDM983155 DNI983155 DXE983155 EHA983155 EQW983155 FAS983155 FKO983155 FUK983155 GEG983155 GOC983155 GXY983155 HHU983155 HRQ983155 IBM983155 ILI983155 IVE983155 JFA983155 JOW983155 JYS983155 KIO983155 KSK983155 LCG983155 LMC983155 LVY983155 MFU983155 MPQ983155 MZM983155 NJI983155 NTE983155 ODA983155 OMW983155 OWS983155 PGO983155 PQK983155 QAG983155 QKC983155 QTY983155 RDU983155 RNQ983155 RXM983155 SHI983155 SRE983155 TBA983155 TKW983155 TUS983155 UEO983155 UOK983155 UYG983155 VIC983155 VRY983155 WBU983155 WLQ983155 WVM983155" xr:uid="{00000000-0002-0000-0000-000010000000}">
      <formula1>"ОУ п.13  прим.1, ОУ п.13  прим.1 (Крайний север)"</formula1>
    </dataValidation>
    <dataValidation type="list" allowBlank="1" showInputMessage="1" showErrorMessage="1" sqref="C110 IY110 SU110 ACQ110 AMM110 AWI110 BGE110 BQA110 BZW110 CJS110 CTO110 DDK110 DNG110 DXC110 EGY110 EQU110 FAQ110 FKM110 FUI110 GEE110 GOA110 GXW110 HHS110 HRO110 IBK110 ILG110 IVC110 JEY110 JOU110 JYQ110 KIM110 KSI110 LCE110 LMA110 LVW110 MFS110 MPO110 MZK110 NJG110 NTC110 OCY110 OMU110 OWQ110 PGM110 PQI110 QAE110 QKA110 QTW110 RDS110 RNO110 RXK110 SHG110 SRC110 TAY110 TKU110 TUQ110 UEM110 UOI110 UYE110 VIA110 VRW110 WBS110 WLO110 WVK110 C65643 IY65643 SU65643 ACQ65643 AMM65643 AWI65643 BGE65643 BQA65643 BZW65643 CJS65643 CTO65643 DDK65643 DNG65643 DXC65643 EGY65643 EQU65643 FAQ65643 FKM65643 FUI65643 GEE65643 GOA65643 GXW65643 HHS65643 HRO65643 IBK65643 ILG65643 IVC65643 JEY65643 JOU65643 JYQ65643 KIM65643 KSI65643 LCE65643 LMA65643 LVW65643 MFS65643 MPO65643 MZK65643 NJG65643 NTC65643 OCY65643 OMU65643 OWQ65643 PGM65643 PQI65643 QAE65643 QKA65643 QTW65643 RDS65643 RNO65643 RXK65643 SHG65643 SRC65643 TAY65643 TKU65643 TUQ65643 UEM65643 UOI65643 UYE65643 VIA65643 VRW65643 WBS65643 WLO65643 WVK65643 C131179 IY131179 SU131179 ACQ131179 AMM131179 AWI131179 BGE131179 BQA131179 BZW131179 CJS131179 CTO131179 DDK131179 DNG131179 DXC131179 EGY131179 EQU131179 FAQ131179 FKM131179 FUI131179 GEE131179 GOA131179 GXW131179 HHS131179 HRO131179 IBK131179 ILG131179 IVC131179 JEY131179 JOU131179 JYQ131179 KIM131179 KSI131179 LCE131179 LMA131179 LVW131179 MFS131179 MPO131179 MZK131179 NJG131179 NTC131179 OCY131179 OMU131179 OWQ131179 PGM131179 PQI131179 QAE131179 QKA131179 QTW131179 RDS131179 RNO131179 RXK131179 SHG131179 SRC131179 TAY131179 TKU131179 TUQ131179 UEM131179 UOI131179 UYE131179 VIA131179 VRW131179 WBS131179 WLO131179 WVK131179 C196715 IY196715 SU196715 ACQ196715 AMM196715 AWI196715 BGE196715 BQA196715 BZW196715 CJS196715 CTO196715 DDK196715 DNG196715 DXC196715 EGY196715 EQU196715 FAQ196715 FKM196715 FUI196715 GEE196715 GOA196715 GXW196715 HHS196715 HRO196715 IBK196715 ILG196715 IVC196715 JEY196715 JOU196715 JYQ196715 KIM196715 KSI196715 LCE196715 LMA196715 LVW196715 MFS196715 MPO196715 MZK196715 NJG196715 NTC196715 OCY196715 OMU196715 OWQ196715 PGM196715 PQI196715 QAE196715 QKA196715 QTW196715 RDS196715 RNO196715 RXK196715 SHG196715 SRC196715 TAY196715 TKU196715 TUQ196715 UEM196715 UOI196715 UYE196715 VIA196715 VRW196715 WBS196715 WLO196715 WVK196715 C262251 IY262251 SU262251 ACQ262251 AMM262251 AWI262251 BGE262251 BQA262251 BZW262251 CJS262251 CTO262251 DDK262251 DNG262251 DXC262251 EGY262251 EQU262251 FAQ262251 FKM262251 FUI262251 GEE262251 GOA262251 GXW262251 HHS262251 HRO262251 IBK262251 ILG262251 IVC262251 JEY262251 JOU262251 JYQ262251 KIM262251 KSI262251 LCE262251 LMA262251 LVW262251 MFS262251 MPO262251 MZK262251 NJG262251 NTC262251 OCY262251 OMU262251 OWQ262251 PGM262251 PQI262251 QAE262251 QKA262251 QTW262251 RDS262251 RNO262251 RXK262251 SHG262251 SRC262251 TAY262251 TKU262251 TUQ262251 UEM262251 UOI262251 UYE262251 VIA262251 VRW262251 WBS262251 WLO262251 WVK262251 C327787 IY327787 SU327787 ACQ327787 AMM327787 AWI327787 BGE327787 BQA327787 BZW327787 CJS327787 CTO327787 DDK327787 DNG327787 DXC327787 EGY327787 EQU327787 FAQ327787 FKM327787 FUI327787 GEE327787 GOA327787 GXW327787 HHS327787 HRO327787 IBK327787 ILG327787 IVC327787 JEY327787 JOU327787 JYQ327787 KIM327787 KSI327787 LCE327787 LMA327787 LVW327787 MFS327787 MPO327787 MZK327787 NJG327787 NTC327787 OCY327787 OMU327787 OWQ327787 PGM327787 PQI327787 QAE327787 QKA327787 QTW327787 RDS327787 RNO327787 RXK327787 SHG327787 SRC327787 TAY327787 TKU327787 TUQ327787 UEM327787 UOI327787 UYE327787 VIA327787 VRW327787 WBS327787 WLO327787 WVK327787 C393323 IY393323 SU393323 ACQ393323 AMM393323 AWI393323 BGE393323 BQA393323 BZW393323 CJS393323 CTO393323 DDK393323 DNG393323 DXC393323 EGY393323 EQU393323 FAQ393323 FKM393323 FUI393323 GEE393323 GOA393323 GXW393323 HHS393323 HRO393323 IBK393323 ILG393323 IVC393323 JEY393323 JOU393323 JYQ393323 KIM393323 KSI393323 LCE393323 LMA393323 LVW393323 MFS393323 MPO393323 MZK393323 NJG393323 NTC393323 OCY393323 OMU393323 OWQ393323 PGM393323 PQI393323 QAE393323 QKA393323 QTW393323 RDS393323 RNO393323 RXK393323 SHG393323 SRC393323 TAY393323 TKU393323 TUQ393323 UEM393323 UOI393323 UYE393323 VIA393323 VRW393323 WBS393323 WLO393323 WVK393323 C458859 IY458859 SU458859 ACQ458859 AMM458859 AWI458859 BGE458859 BQA458859 BZW458859 CJS458859 CTO458859 DDK458859 DNG458859 DXC458859 EGY458859 EQU458859 FAQ458859 FKM458859 FUI458859 GEE458859 GOA458859 GXW458859 HHS458859 HRO458859 IBK458859 ILG458859 IVC458859 JEY458859 JOU458859 JYQ458859 KIM458859 KSI458859 LCE458859 LMA458859 LVW458859 MFS458859 MPO458859 MZK458859 NJG458859 NTC458859 OCY458859 OMU458859 OWQ458859 PGM458859 PQI458859 QAE458859 QKA458859 QTW458859 RDS458859 RNO458859 RXK458859 SHG458859 SRC458859 TAY458859 TKU458859 TUQ458859 UEM458859 UOI458859 UYE458859 VIA458859 VRW458859 WBS458859 WLO458859 WVK458859 C524395 IY524395 SU524395 ACQ524395 AMM524395 AWI524395 BGE524395 BQA524395 BZW524395 CJS524395 CTO524395 DDK524395 DNG524395 DXC524395 EGY524395 EQU524395 FAQ524395 FKM524395 FUI524395 GEE524395 GOA524395 GXW524395 HHS524395 HRO524395 IBK524395 ILG524395 IVC524395 JEY524395 JOU524395 JYQ524395 KIM524395 KSI524395 LCE524395 LMA524395 LVW524395 MFS524395 MPO524395 MZK524395 NJG524395 NTC524395 OCY524395 OMU524395 OWQ524395 PGM524395 PQI524395 QAE524395 QKA524395 QTW524395 RDS524395 RNO524395 RXK524395 SHG524395 SRC524395 TAY524395 TKU524395 TUQ524395 UEM524395 UOI524395 UYE524395 VIA524395 VRW524395 WBS524395 WLO524395 WVK524395 C589931 IY589931 SU589931 ACQ589931 AMM589931 AWI589931 BGE589931 BQA589931 BZW589931 CJS589931 CTO589931 DDK589931 DNG589931 DXC589931 EGY589931 EQU589931 FAQ589931 FKM589931 FUI589931 GEE589931 GOA589931 GXW589931 HHS589931 HRO589931 IBK589931 ILG589931 IVC589931 JEY589931 JOU589931 JYQ589931 KIM589931 KSI589931 LCE589931 LMA589931 LVW589931 MFS589931 MPO589931 MZK589931 NJG589931 NTC589931 OCY589931 OMU589931 OWQ589931 PGM589931 PQI589931 QAE589931 QKA589931 QTW589931 RDS589931 RNO589931 RXK589931 SHG589931 SRC589931 TAY589931 TKU589931 TUQ589931 UEM589931 UOI589931 UYE589931 VIA589931 VRW589931 WBS589931 WLO589931 WVK589931 C655467 IY655467 SU655467 ACQ655467 AMM655467 AWI655467 BGE655467 BQA655467 BZW655467 CJS655467 CTO655467 DDK655467 DNG655467 DXC655467 EGY655467 EQU655467 FAQ655467 FKM655467 FUI655467 GEE655467 GOA655467 GXW655467 HHS655467 HRO655467 IBK655467 ILG655467 IVC655467 JEY655467 JOU655467 JYQ655467 KIM655467 KSI655467 LCE655467 LMA655467 LVW655467 MFS655467 MPO655467 MZK655467 NJG655467 NTC655467 OCY655467 OMU655467 OWQ655467 PGM655467 PQI655467 QAE655467 QKA655467 QTW655467 RDS655467 RNO655467 RXK655467 SHG655467 SRC655467 TAY655467 TKU655467 TUQ655467 UEM655467 UOI655467 UYE655467 VIA655467 VRW655467 WBS655467 WLO655467 WVK655467 C721003 IY721003 SU721003 ACQ721003 AMM721003 AWI721003 BGE721003 BQA721003 BZW721003 CJS721003 CTO721003 DDK721003 DNG721003 DXC721003 EGY721003 EQU721003 FAQ721003 FKM721003 FUI721003 GEE721003 GOA721003 GXW721003 HHS721003 HRO721003 IBK721003 ILG721003 IVC721003 JEY721003 JOU721003 JYQ721003 KIM721003 KSI721003 LCE721003 LMA721003 LVW721003 MFS721003 MPO721003 MZK721003 NJG721003 NTC721003 OCY721003 OMU721003 OWQ721003 PGM721003 PQI721003 QAE721003 QKA721003 QTW721003 RDS721003 RNO721003 RXK721003 SHG721003 SRC721003 TAY721003 TKU721003 TUQ721003 UEM721003 UOI721003 UYE721003 VIA721003 VRW721003 WBS721003 WLO721003 WVK721003 C786539 IY786539 SU786539 ACQ786539 AMM786539 AWI786539 BGE786539 BQA786539 BZW786539 CJS786539 CTO786539 DDK786539 DNG786539 DXC786539 EGY786539 EQU786539 FAQ786539 FKM786539 FUI786539 GEE786539 GOA786539 GXW786539 HHS786539 HRO786539 IBK786539 ILG786539 IVC786539 JEY786539 JOU786539 JYQ786539 KIM786539 KSI786539 LCE786539 LMA786539 LVW786539 MFS786539 MPO786539 MZK786539 NJG786539 NTC786539 OCY786539 OMU786539 OWQ786539 PGM786539 PQI786539 QAE786539 QKA786539 QTW786539 RDS786539 RNO786539 RXK786539 SHG786539 SRC786539 TAY786539 TKU786539 TUQ786539 UEM786539 UOI786539 UYE786539 VIA786539 VRW786539 WBS786539 WLO786539 WVK786539 C852075 IY852075 SU852075 ACQ852075 AMM852075 AWI852075 BGE852075 BQA852075 BZW852075 CJS852075 CTO852075 DDK852075 DNG852075 DXC852075 EGY852075 EQU852075 FAQ852075 FKM852075 FUI852075 GEE852075 GOA852075 GXW852075 HHS852075 HRO852075 IBK852075 ILG852075 IVC852075 JEY852075 JOU852075 JYQ852075 KIM852075 KSI852075 LCE852075 LMA852075 LVW852075 MFS852075 MPO852075 MZK852075 NJG852075 NTC852075 OCY852075 OMU852075 OWQ852075 PGM852075 PQI852075 QAE852075 QKA852075 QTW852075 RDS852075 RNO852075 RXK852075 SHG852075 SRC852075 TAY852075 TKU852075 TUQ852075 UEM852075 UOI852075 UYE852075 VIA852075 VRW852075 WBS852075 WLO852075 WVK852075 C917611 IY917611 SU917611 ACQ917611 AMM917611 AWI917611 BGE917611 BQA917611 BZW917611 CJS917611 CTO917611 DDK917611 DNG917611 DXC917611 EGY917611 EQU917611 FAQ917611 FKM917611 FUI917611 GEE917611 GOA917611 GXW917611 HHS917611 HRO917611 IBK917611 ILG917611 IVC917611 JEY917611 JOU917611 JYQ917611 KIM917611 KSI917611 LCE917611 LMA917611 LVW917611 MFS917611 MPO917611 MZK917611 NJG917611 NTC917611 OCY917611 OMU917611 OWQ917611 PGM917611 PQI917611 QAE917611 QKA917611 QTW917611 RDS917611 RNO917611 RXK917611 SHG917611 SRC917611 TAY917611 TKU917611 TUQ917611 UEM917611 UOI917611 UYE917611 VIA917611 VRW917611 WBS917611 WLO917611 WVK917611 C983147 IY983147 SU983147 ACQ983147 AMM983147 AWI983147 BGE983147 BQA983147 BZW983147 CJS983147 CTO983147 DDK983147 DNG983147 DXC983147 EGY983147 EQU983147 FAQ983147 FKM983147 FUI983147 GEE983147 GOA983147 GXW983147 HHS983147 HRO983147 IBK983147 ILG983147 IVC983147 JEY983147 JOU983147 JYQ983147 KIM983147 KSI983147 LCE983147 LMA983147 LVW983147 MFS983147 MPO983147 MZK983147 NJG983147 NTC983147 OCY983147 OMU983147 OWQ983147 PGM983147 PQI983147 QAE983147 QKA983147 QTW983147 RDS983147 RNO983147 RXK983147 SHG983147 SRC983147 TAY983147 TKU983147 TUQ983147 UEM983147 UOI983147 UYE983147 VIA983147 VRW983147 WBS983147 WLO983147 WVK983147" xr:uid="{00000000-0002-0000-0000-000011000000}">
      <formula1>"I категории леса, II категории леса, III категории леса"</formula1>
    </dataValidation>
    <dataValidation type="list" allowBlank="1" showInputMessage="1" showErrorMessage="1" sqref="H58:H63 JD58:JD63 SZ58:SZ63 ACV58:ACV63 AMR58:AMR63 AWN58:AWN63 BGJ58:BGJ63 BQF58:BQF63 CAB58:CAB63 CJX58:CJX63 CTT58:CTT63 DDP58:DDP63 DNL58:DNL63 DXH58:DXH63 EHD58:EHD63 EQZ58:EQZ63 FAV58:FAV63 FKR58:FKR63 FUN58:FUN63 GEJ58:GEJ63 GOF58:GOF63 GYB58:GYB63 HHX58:HHX63 HRT58:HRT63 IBP58:IBP63 ILL58:ILL63 IVH58:IVH63 JFD58:JFD63 JOZ58:JOZ63 JYV58:JYV63 KIR58:KIR63 KSN58:KSN63 LCJ58:LCJ63 LMF58:LMF63 LWB58:LWB63 MFX58:MFX63 MPT58:MPT63 MZP58:MZP63 NJL58:NJL63 NTH58:NTH63 ODD58:ODD63 OMZ58:OMZ63 OWV58:OWV63 PGR58:PGR63 PQN58:PQN63 QAJ58:QAJ63 QKF58:QKF63 QUB58:QUB63 RDX58:RDX63 RNT58:RNT63 RXP58:RXP63 SHL58:SHL63 SRH58:SRH63 TBD58:TBD63 TKZ58:TKZ63 TUV58:TUV63 UER58:UER63 UON58:UON63 UYJ58:UYJ63 VIF58:VIF63 VSB58:VSB63 WBX58:WBX63 WLT58:WLT63 WVP58:WVP63 H65591:H65596 JD65591:JD65596 SZ65591:SZ65596 ACV65591:ACV65596 AMR65591:AMR65596 AWN65591:AWN65596 BGJ65591:BGJ65596 BQF65591:BQF65596 CAB65591:CAB65596 CJX65591:CJX65596 CTT65591:CTT65596 DDP65591:DDP65596 DNL65591:DNL65596 DXH65591:DXH65596 EHD65591:EHD65596 EQZ65591:EQZ65596 FAV65591:FAV65596 FKR65591:FKR65596 FUN65591:FUN65596 GEJ65591:GEJ65596 GOF65591:GOF65596 GYB65591:GYB65596 HHX65591:HHX65596 HRT65591:HRT65596 IBP65591:IBP65596 ILL65591:ILL65596 IVH65591:IVH65596 JFD65591:JFD65596 JOZ65591:JOZ65596 JYV65591:JYV65596 KIR65591:KIR65596 KSN65591:KSN65596 LCJ65591:LCJ65596 LMF65591:LMF65596 LWB65591:LWB65596 MFX65591:MFX65596 MPT65591:MPT65596 MZP65591:MZP65596 NJL65591:NJL65596 NTH65591:NTH65596 ODD65591:ODD65596 OMZ65591:OMZ65596 OWV65591:OWV65596 PGR65591:PGR65596 PQN65591:PQN65596 QAJ65591:QAJ65596 QKF65591:QKF65596 QUB65591:QUB65596 RDX65591:RDX65596 RNT65591:RNT65596 RXP65591:RXP65596 SHL65591:SHL65596 SRH65591:SRH65596 TBD65591:TBD65596 TKZ65591:TKZ65596 TUV65591:TUV65596 UER65591:UER65596 UON65591:UON65596 UYJ65591:UYJ65596 VIF65591:VIF65596 VSB65591:VSB65596 WBX65591:WBX65596 WLT65591:WLT65596 WVP65591:WVP65596 H131127:H131132 JD131127:JD131132 SZ131127:SZ131132 ACV131127:ACV131132 AMR131127:AMR131132 AWN131127:AWN131132 BGJ131127:BGJ131132 BQF131127:BQF131132 CAB131127:CAB131132 CJX131127:CJX131132 CTT131127:CTT131132 DDP131127:DDP131132 DNL131127:DNL131132 DXH131127:DXH131132 EHD131127:EHD131132 EQZ131127:EQZ131132 FAV131127:FAV131132 FKR131127:FKR131132 FUN131127:FUN131132 GEJ131127:GEJ131132 GOF131127:GOF131132 GYB131127:GYB131132 HHX131127:HHX131132 HRT131127:HRT131132 IBP131127:IBP131132 ILL131127:ILL131132 IVH131127:IVH131132 JFD131127:JFD131132 JOZ131127:JOZ131132 JYV131127:JYV131132 KIR131127:KIR131132 KSN131127:KSN131132 LCJ131127:LCJ131132 LMF131127:LMF131132 LWB131127:LWB131132 MFX131127:MFX131132 MPT131127:MPT131132 MZP131127:MZP131132 NJL131127:NJL131132 NTH131127:NTH131132 ODD131127:ODD131132 OMZ131127:OMZ131132 OWV131127:OWV131132 PGR131127:PGR131132 PQN131127:PQN131132 QAJ131127:QAJ131132 QKF131127:QKF131132 QUB131127:QUB131132 RDX131127:RDX131132 RNT131127:RNT131132 RXP131127:RXP131132 SHL131127:SHL131132 SRH131127:SRH131132 TBD131127:TBD131132 TKZ131127:TKZ131132 TUV131127:TUV131132 UER131127:UER131132 UON131127:UON131132 UYJ131127:UYJ131132 VIF131127:VIF131132 VSB131127:VSB131132 WBX131127:WBX131132 WLT131127:WLT131132 WVP131127:WVP131132 H196663:H196668 JD196663:JD196668 SZ196663:SZ196668 ACV196663:ACV196668 AMR196663:AMR196668 AWN196663:AWN196668 BGJ196663:BGJ196668 BQF196663:BQF196668 CAB196663:CAB196668 CJX196663:CJX196668 CTT196663:CTT196668 DDP196663:DDP196668 DNL196663:DNL196668 DXH196663:DXH196668 EHD196663:EHD196668 EQZ196663:EQZ196668 FAV196663:FAV196668 FKR196663:FKR196668 FUN196663:FUN196668 GEJ196663:GEJ196668 GOF196663:GOF196668 GYB196663:GYB196668 HHX196663:HHX196668 HRT196663:HRT196668 IBP196663:IBP196668 ILL196663:ILL196668 IVH196663:IVH196668 JFD196663:JFD196668 JOZ196663:JOZ196668 JYV196663:JYV196668 KIR196663:KIR196668 KSN196663:KSN196668 LCJ196663:LCJ196668 LMF196663:LMF196668 LWB196663:LWB196668 MFX196663:MFX196668 MPT196663:MPT196668 MZP196663:MZP196668 NJL196663:NJL196668 NTH196663:NTH196668 ODD196663:ODD196668 OMZ196663:OMZ196668 OWV196663:OWV196668 PGR196663:PGR196668 PQN196663:PQN196668 QAJ196663:QAJ196668 QKF196663:QKF196668 QUB196663:QUB196668 RDX196663:RDX196668 RNT196663:RNT196668 RXP196663:RXP196668 SHL196663:SHL196668 SRH196663:SRH196668 TBD196663:TBD196668 TKZ196663:TKZ196668 TUV196663:TUV196668 UER196663:UER196668 UON196663:UON196668 UYJ196663:UYJ196668 VIF196663:VIF196668 VSB196663:VSB196668 WBX196663:WBX196668 WLT196663:WLT196668 WVP196663:WVP196668 H262199:H262204 JD262199:JD262204 SZ262199:SZ262204 ACV262199:ACV262204 AMR262199:AMR262204 AWN262199:AWN262204 BGJ262199:BGJ262204 BQF262199:BQF262204 CAB262199:CAB262204 CJX262199:CJX262204 CTT262199:CTT262204 DDP262199:DDP262204 DNL262199:DNL262204 DXH262199:DXH262204 EHD262199:EHD262204 EQZ262199:EQZ262204 FAV262199:FAV262204 FKR262199:FKR262204 FUN262199:FUN262204 GEJ262199:GEJ262204 GOF262199:GOF262204 GYB262199:GYB262204 HHX262199:HHX262204 HRT262199:HRT262204 IBP262199:IBP262204 ILL262199:ILL262204 IVH262199:IVH262204 JFD262199:JFD262204 JOZ262199:JOZ262204 JYV262199:JYV262204 KIR262199:KIR262204 KSN262199:KSN262204 LCJ262199:LCJ262204 LMF262199:LMF262204 LWB262199:LWB262204 MFX262199:MFX262204 MPT262199:MPT262204 MZP262199:MZP262204 NJL262199:NJL262204 NTH262199:NTH262204 ODD262199:ODD262204 OMZ262199:OMZ262204 OWV262199:OWV262204 PGR262199:PGR262204 PQN262199:PQN262204 QAJ262199:QAJ262204 QKF262199:QKF262204 QUB262199:QUB262204 RDX262199:RDX262204 RNT262199:RNT262204 RXP262199:RXP262204 SHL262199:SHL262204 SRH262199:SRH262204 TBD262199:TBD262204 TKZ262199:TKZ262204 TUV262199:TUV262204 UER262199:UER262204 UON262199:UON262204 UYJ262199:UYJ262204 VIF262199:VIF262204 VSB262199:VSB262204 WBX262199:WBX262204 WLT262199:WLT262204 WVP262199:WVP262204 H327735:H327740 JD327735:JD327740 SZ327735:SZ327740 ACV327735:ACV327740 AMR327735:AMR327740 AWN327735:AWN327740 BGJ327735:BGJ327740 BQF327735:BQF327740 CAB327735:CAB327740 CJX327735:CJX327740 CTT327735:CTT327740 DDP327735:DDP327740 DNL327735:DNL327740 DXH327735:DXH327740 EHD327735:EHD327740 EQZ327735:EQZ327740 FAV327735:FAV327740 FKR327735:FKR327740 FUN327735:FUN327740 GEJ327735:GEJ327740 GOF327735:GOF327740 GYB327735:GYB327740 HHX327735:HHX327740 HRT327735:HRT327740 IBP327735:IBP327740 ILL327735:ILL327740 IVH327735:IVH327740 JFD327735:JFD327740 JOZ327735:JOZ327740 JYV327735:JYV327740 KIR327735:KIR327740 KSN327735:KSN327740 LCJ327735:LCJ327740 LMF327735:LMF327740 LWB327735:LWB327740 MFX327735:MFX327740 MPT327735:MPT327740 MZP327735:MZP327740 NJL327735:NJL327740 NTH327735:NTH327740 ODD327735:ODD327740 OMZ327735:OMZ327740 OWV327735:OWV327740 PGR327735:PGR327740 PQN327735:PQN327740 QAJ327735:QAJ327740 QKF327735:QKF327740 QUB327735:QUB327740 RDX327735:RDX327740 RNT327735:RNT327740 RXP327735:RXP327740 SHL327735:SHL327740 SRH327735:SRH327740 TBD327735:TBD327740 TKZ327735:TKZ327740 TUV327735:TUV327740 UER327735:UER327740 UON327735:UON327740 UYJ327735:UYJ327740 VIF327735:VIF327740 VSB327735:VSB327740 WBX327735:WBX327740 WLT327735:WLT327740 WVP327735:WVP327740 H393271:H393276 JD393271:JD393276 SZ393271:SZ393276 ACV393271:ACV393276 AMR393271:AMR393276 AWN393271:AWN393276 BGJ393271:BGJ393276 BQF393271:BQF393276 CAB393271:CAB393276 CJX393271:CJX393276 CTT393271:CTT393276 DDP393271:DDP393276 DNL393271:DNL393276 DXH393271:DXH393276 EHD393271:EHD393276 EQZ393271:EQZ393276 FAV393271:FAV393276 FKR393271:FKR393276 FUN393271:FUN393276 GEJ393271:GEJ393276 GOF393271:GOF393276 GYB393271:GYB393276 HHX393271:HHX393276 HRT393271:HRT393276 IBP393271:IBP393276 ILL393271:ILL393276 IVH393271:IVH393276 JFD393271:JFD393276 JOZ393271:JOZ393276 JYV393271:JYV393276 KIR393271:KIR393276 KSN393271:KSN393276 LCJ393271:LCJ393276 LMF393271:LMF393276 LWB393271:LWB393276 MFX393271:MFX393276 MPT393271:MPT393276 MZP393271:MZP393276 NJL393271:NJL393276 NTH393271:NTH393276 ODD393271:ODD393276 OMZ393271:OMZ393276 OWV393271:OWV393276 PGR393271:PGR393276 PQN393271:PQN393276 QAJ393271:QAJ393276 QKF393271:QKF393276 QUB393271:QUB393276 RDX393271:RDX393276 RNT393271:RNT393276 RXP393271:RXP393276 SHL393271:SHL393276 SRH393271:SRH393276 TBD393271:TBD393276 TKZ393271:TKZ393276 TUV393271:TUV393276 UER393271:UER393276 UON393271:UON393276 UYJ393271:UYJ393276 VIF393271:VIF393276 VSB393271:VSB393276 WBX393271:WBX393276 WLT393271:WLT393276 WVP393271:WVP393276 H458807:H458812 JD458807:JD458812 SZ458807:SZ458812 ACV458807:ACV458812 AMR458807:AMR458812 AWN458807:AWN458812 BGJ458807:BGJ458812 BQF458807:BQF458812 CAB458807:CAB458812 CJX458807:CJX458812 CTT458807:CTT458812 DDP458807:DDP458812 DNL458807:DNL458812 DXH458807:DXH458812 EHD458807:EHD458812 EQZ458807:EQZ458812 FAV458807:FAV458812 FKR458807:FKR458812 FUN458807:FUN458812 GEJ458807:GEJ458812 GOF458807:GOF458812 GYB458807:GYB458812 HHX458807:HHX458812 HRT458807:HRT458812 IBP458807:IBP458812 ILL458807:ILL458812 IVH458807:IVH458812 JFD458807:JFD458812 JOZ458807:JOZ458812 JYV458807:JYV458812 KIR458807:KIR458812 KSN458807:KSN458812 LCJ458807:LCJ458812 LMF458807:LMF458812 LWB458807:LWB458812 MFX458807:MFX458812 MPT458807:MPT458812 MZP458807:MZP458812 NJL458807:NJL458812 NTH458807:NTH458812 ODD458807:ODD458812 OMZ458807:OMZ458812 OWV458807:OWV458812 PGR458807:PGR458812 PQN458807:PQN458812 QAJ458807:QAJ458812 QKF458807:QKF458812 QUB458807:QUB458812 RDX458807:RDX458812 RNT458807:RNT458812 RXP458807:RXP458812 SHL458807:SHL458812 SRH458807:SRH458812 TBD458807:TBD458812 TKZ458807:TKZ458812 TUV458807:TUV458812 UER458807:UER458812 UON458807:UON458812 UYJ458807:UYJ458812 VIF458807:VIF458812 VSB458807:VSB458812 WBX458807:WBX458812 WLT458807:WLT458812 WVP458807:WVP458812 H524343:H524348 JD524343:JD524348 SZ524343:SZ524348 ACV524343:ACV524348 AMR524343:AMR524348 AWN524343:AWN524348 BGJ524343:BGJ524348 BQF524343:BQF524348 CAB524343:CAB524348 CJX524343:CJX524348 CTT524343:CTT524348 DDP524343:DDP524348 DNL524343:DNL524348 DXH524343:DXH524348 EHD524343:EHD524348 EQZ524343:EQZ524348 FAV524343:FAV524348 FKR524343:FKR524348 FUN524343:FUN524348 GEJ524343:GEJ524348 GOF524343:GOF524348 GYB524343:GYB524348 HHX524343:HHX524348 HRT524343:HRT524348 IBP524343:IBP524348 ILL524343:ILL524348 IVH524343:IVH524348 JFD524343:JFD524348 JOZ524343:JOZ524348 JYV524343:JYV524348 KIR524343:KIR524348 KSN524343:KSN524348 LCJ524343:LCJ524348 LMF524343:LMF524348 LWB524343:LWB524348 MFX524343:MFX524348 MPT524343:MPT524348 MZP524343:MZP524348 NJL524343:NJL524348 NTH524343:NTH524348 ODD524343:ODD524348 OMZ524343:OMZ524348 OWV524343:OWV524348 PGR524343:PGR524348 PQN524343:PQN524348 QAJ524343:QAJ524348 QKF524343:QKF524348 QUB524343:QUB524348 RDX524343:RDX524348 RNT524343:RNT524348 RXP524343:RXP524348 SHL524343:SHL524348 SRH524343:SRH524348 TBD524343:TBD524348 TKZ524343:TKZ524348 TUV524343:TUV524348 UER524343:UER524348 UON524343:UON524348 UYJ524343:UYJ524348 VIF524343:VIF524348 VSB524343:VSB524348 WBX524343:WBX524348 WLT524343:WLT524348 WVP524343:WVP524348 H589879:H589884 JD589879:JD589884 SZ589879:SZ589884 ACV589879:ACV589884 AMR589879:AMR589884 AWN589879:AWN589884 BGJ589879:BGJ589884 BQF589879:BQF589884 CAB589879:CAB589884 CJX589879:CJX589884 CTT589879:CTT589884 DDP589879:DDP589884 DNL589879:DNL589884 DXH589879:DXH589884 EHD589879:EHD589884 EQZ589879:EQZ589884 FAV589879:FAV589884 FKR589879:FKR589884 FUN589879:FUN589884 GEJ589879:GEJ589884 GOF589879:GOF589884 GYB589879:GYB589884 HHX589879:HHX589884 HRT589879:HRT589884 IBP589879:IBP589884 ILL589879:ILL589884 IVH589879:IVH589884 JFD589879:JFD589884 JOZ589879:JOZ589884 JYV589879:JYV589884 KIR589879:KIR589884 KSN589879:KSN589884 LCJ589879:LCJ589884 LMF589879:LMF589884 LWB589879:LWB589884 MFX589879:MFX589884 MPT589879:MPT589884 MZP589879:MZP589884 NJL589879:NJL589884 NTH589879:NTH589884 ODD589879:ODD589884 OMZ589879:OMZ589884 OWV589879:OWV589884 PGR589879:PGR589884 PQN589879:PQN589884 QAJ589879:QAJ589884 QKF589879:QKF589884 QUB589879:QUB589884 RDX589879:RDX589884 RNT589879:RNT589884 RXP589879:RXP589884 SHL589879:SHL589884 SRH589879:SRH589884 TBD589879:TBD589884 TKZ589879:TKZ589884 TUV589879:TUV589884 UER589879:UER589884 UON589879:UON589884 UYJ589879:UYJ589884 VIF589879:VIF589884 VSB589879:VSB589884 WBX589879:WBX589884 WLT589879:WLT589884 WVP589879:WVP589884 H655415:H655420 JD655415:JD655420 SZ655415:SZ655420 ACV655415:ACV655420 AMR655415:AMR655420 AWN655415:AWN655420 BGJ655415:BGJ655420 BQF655415:BQF655420 CAB655415:CAB655420 CJX655415:CJX655420 CTT655415:CTT655420 DDP655415:DDP655420 DNL655415:DNL655420 DXH655415:DXH655420 EHD655415:EHD655420 EQZ655415:EQZ655420 FAV655415:FAV655420 FKR655415:FKR655420 FUN655415:FUN655420 GEJ655415:GEJ655420 GOF655415:GOF655420 GYB655415:GYB655420 HHX655415:HHX655420 HRT655415:HRT655420 IBP655415:IBP655420 ILL655415:ILL655420 IVH655415:IVH655420 JFD655415:JFD655420 JOZ655415:JOZ655420 JYV655415:JYV655420 KIR655415:KIR655420 KSN655415:KSN655420 LCJ655415:LCJ655420 LMF655415:LMF655420 LWB655415:LWB655420 MFX655415:MFX655420 MPT655415:MPT655420 MZP655415:MZP655420 NJL655415:NJL655420 NTH655415:NTH655420 ODD655415:ODD655420 OMZ655415:OMZ655420 OWV655415:OWV655420 PGR655415:PGR655420 PQN655415:PQN655420 QAJ655415:QAJ655420 QKF655415:QKF655420 QUB655415:QUB655420 RDX655415:RDX655420 RNT655415:RNT655420 RXP655415:RXP655420 SHL655415:SHL655420 SRH655415:SRH655420 TBD655415:TBD655420 TKZ655415:TKZ655420 TUV655415:TUV655420 UER655415:UER655420 UON655415:UON655420 UYJ655415:UYJ655420 VIF655415:VIF655420 VSB655415:VSB655420 WBX655415:WBX655420 WLT655415:WLT655420 WVP655415:WVP655420 H720951:H720956 JD720951:JD720956 SZ720951:SZ720956 ACV720951:ACV720956 AMR720951:AMR720956 AWN720951:AWN720956 BGJ720951:BGJ720956 BQF720951:BQF720956 CAB720951:CAB720956 CJX720951:CJX720956 CTT720951:CTT720956 DDP720951:DDP720956 DNL720951:DNL720956 DXH720951:DXH720956 EHD720951:EHD720956 EQZ720951:EQZ720956 FAV720951:FAV720956 FKR720951:FKR720956 FUN720951:FUN720956 GEJ720951:GEJ720956 GOF720951:GOF720956 GYB720951:GYB720956 HHX720951:HHX720956 HRT720951:HRT720956 IBP720951:IBP720956 ILL720951:ILL720956 IVH720951:IVH720956 JFD720951:JFD720956 JOZ720951:JOZ720956 JYV720951:JYV720956 KIR720951:KIR720956 KSN720951:KSN720956 LCJ720951:LCJ720956 LMF720951:LMF720956 LWB720951:LWB720956 MFX720951:MFX720956 MPT720951:MPT720956 MZP720951:MZP720956 NJL720951:NJL720956 NTH720951:NTH720956 ODD720951:ODD720956 OMZ720951:OMZ720956 OWV720951:OWV720956 PGR720951:PGR720956 PQN720951:PQN720956 QAJ720951:QAJ720956 QKF720951:QKF720956 QUB720951:QUB720956 RDX720951:RDX720956 RNT720951:RNT720956 RXP720951:RXP720956 SHL720951:SHL720956 SRH720951:SRH720956 TBD720951:TBD720956 TKZ720951:TKZ720956 TUV720951:TUV720956 UER720951:UER720956 UON720951:UON720956 UYJ720951:UYJ720956 VIF720951:VIF720956 VSB720951:VSB720956 WBX720951:WBX720956 WLT720951:WLT720956 WVP720951:WVP720956 H786487:H786492 JD786487:JD786492 SZ786487:SZ786492 ACV786487:ACV786492 AMR786487:AMR786492 AWN786487:AWN786492 BGJ786487:BGJ786492 BQF786487:BQF786492 CAB786487:CAB786492 CJX786487:CJX786492 CTT786487:CTT786492 DDP786487:DDP786492 DNL786487:DNL786492 DXH786487:DXH786492 EHD786487:EHD786492 EQZ786487:EQZ786492 FAV786487:FAV786492 FKR786487:FKR786492 FUN786487:FUN786492 GEJ786487:GEJ786492 GOF786487:GOF786492 GYB786487:GYB786492 HHX786487:HHX786492 HRT786487:HRT786492 IBP786487:IBP786492 ILL786487:ILL786492 IVH786487:IVH786492 JFD786487:JFD786492 JOZ786487:JOZ786492 JYV786487:JYV786492 KIR786487:KIR786492 KSN786487:KSN786492 LCJ786487:LCJ786492 LMF786487:LMF786492 LWB786487:LWB786492 MFX786487:MFX786492 MPT786487:MPT786492 MZP786487:MZP786492 NJL786487:NJL786492 NTH786487:NTH786492 ODD786487:ODD786492 OMZ786487:OMZ786492 OWV786487:OWV786492 PGR786487:PGR786492 PQN786487:PQN786492 QAJ786487:QAJ786492 QKF786487:QKF786492 QUB786487:QUB786492 RDX786487:RDX786492 RNT786487:RNT786492 RXP786487:RXP786492 SHL786487:SHL786492 SRH786487:SRH786492 TBD786487:TBD786492 TKZ786487:TKZ786492 TUV786487:TUV786492 UER786487:UER786492 UON786487:UON786492 UYJ786487:UYJ786492 VIF786487:VIF786492 VSB786487:VSB786492 WBX786487:WBX786492 WLT786487:WLT786492 WVP786487:WVP786492 H852023:H852028 JD852023:JD852028 SZ852023:SZ852028 ACV852023:ACV852028 AMR852023:AMR852028 AWN852023:AWN852028 BGJ852023:BGJ852028 BQF852023:BQF852028 CAB852023:CAB852028 CJX852023:CJX852028 CTT852023:CTT852028 DDP852023:DDP852028 DNL852023:DNL852028 DXH852023:DXH852028 EHD852023:EHD852028 EQZ852023:EQZ852028 FAV852023:FAV852028 FKR852023:FKR852028 FUN852023:FUN852028 GEJ852023:GEJ852028 GOF852023:GOF852028 GYB852023:GYB852028 HHX852023:HHX852028 HRT852023:HRT852028 IBP852023:IBP852028 ILL852023:ILL852028 IVH852023:IVH852028 JFD852023:JFD852028 JOZ852023:JOZ852028 JYV852023:JYV852028 KIR852023:KIR852028 KSN852023:KSN852028 LCJ852023:LCJ852028 LMF852023:LMF852028 LWB852023:LWB852028 MFX852023:MFX852028 MPT852023:MPT852028 MZP852023:MZP852028 NJL852023:NJL852028 NTH852023:NTH852028 ODD852023:ODD852028 OMZ852023:OMZ852028 OWV852023:OWV852028 PGR852023:PGR852028 PQN852023:PQN852028 QAJ852023:QAJ852028 QKF852023:QKF852028 QUB852023:QUB852028 RDX852023:RDX852028 RNT852023:RNT852028 RXP852023:RXP852028 SHL852023:SHL852028 SRH852023:SRH852028 TBD852023:TBD852028 TKZ852023:TKZ852028 TUV852023:TUV852028 UER852023:UER852028 UON852023:UON852028 UYJ852023:UYJ852028 VIF852023:VIF852028 VSB852023:VSB852028 WBX852023:WBX852028 WLT852023:WLT852028 WVP852023:WVP852028 H917559:H917564 JD917559:JD917564 SZ917559:SZ917564 ACV917559:ACV917564 AMR917559:AMR917564 AWN917559:AWN917564 BGJ917559:BGJ917564 BQF917559:BQF917564 CAB917559:CAB917564 CJX917559:CJX917564 CTT917559:CTT917564 DDP917559:DDP917564 DNL917559:DNL917564 DXH917559:DXH917564 EHD917559:EHD917564 EQZ917559:EQZ917564 FAV917559:FAV917564 FKR917559:FKR917564 FUN917559:FUN917564 GEJ917559:GEJ917564 GOF917559:GOF917564 GYB917559:GYB917564 HHX917559:HHX917564 HRT917559:HRT917564 IBP917559:IBP917564 ILL917559:ILL917564 IVH917559:IVH917564 JFD917559:JFD917564 JOZ917559:JOZ917564 JYV917559:JYV917564 KIR917559:KIR917564 KSN917559:KSN917564 LCJ917559:LCJ917564 LMF917559:LMF917564 LWB917559:LWB917564 MFX917559:MFX917564 MPT917559:MPT917564 MZP917559:MZP917564 NJL917559:NJL917564 NTH917559:NTH917564 ODD917559:ODD917564 OMZ917559:OMZ917564 OWV917559:OWV917564 PGR917559:PGR917564 PQN917559:PQN917564 QAJ917559:QAJ917564 QKF917559:QKF917564 QUB917559:QUB917564 RDX917559:RDX917564 RNT917559:RNT917564 RXP917559:RXP917564 SHL917559:SHL917564 SRH917559:SRH917564 TBD917559:TBD917564 TKZ917559:TKZ917564 TUV917559:TUV917564 UER917559:UER917564 UON917559:UON917564 UYJ917559:UYJ917564 VIF917559:VIF917564 VSB917559:VSB917564 WBX917559:WBX917564 WLT917559:WLT917564 WVP917559:WVP917564 H983095:H983100 JD983095:JD983100 SZ983095:SZ983100 ACV983095:ACV983100 AMR983095:AMR983100 AWN983095:AWN983100 BGJ983095:BGJ983100 BQF983095:BQF983100 CAB983095:CAB983100 CJX983095:CJX983100 CTT983095:CTT983100 DDP983095:DDP983100 DNL983095:DNL983100 DXH983095:DXH983100 EHD983095:EHD983100 EQZ983095:EQZ983100 FAV983095:FAV983100 FKR983095:FKR983100 FUN983095:FUN983100 GEJ983095:GEJ983100 GOF983095:GOF983100 GYB983095:GYB983100 HHX983095:HHX983100 HRT983095:HRT983100 IBP983095:IBP983100 ILL983095:ILL983100 IVH983095:IVH983100 JFD983095:JFD983100 JOZ983095:JOZ983100 JYV983095:JYV983100 KIR983095:KIR983100 KSN983095:KSN983100 LCJ983095:LCJ983100 LMF983095:LMF983100 LWB983095:LWB983100 MFX983095:MFX983100 MPT983095:MPT983100 MZP983095:MZP983100 NJL983095:NJL983100 NTH983095:NTH983100 ODD983095:ODD983100 OMZ983095:OMZ983100 OWV983095:OWV983100 PGR983095:PGR983100 PQN983095:PQN983100 QAJ983095:QAJ983100 QKF983095:QKF983100 QUB983095:QUB983100 RDX983095:RDX983100 RNT983095:RNT983100 RXP983095:RXP983100 SHL983095:SHL983100 SRH983095:SRH983100 TBD983095:TBD983100 TKZ983095:TKZ983100 TUV983095:TUV983100 UER983095:UER983100 UON983095:UON983100 UYJ983095:UYJ983100 VIF983095:VIF983100 VSB983095:VSB983100 WBX983095:WBX983100 WLT983095:WLT983100 WVP983095:WVP983100 H41:H43 JD41:JD43 SZ41:SZ43 ACV41:ACV43 AMR41:AMR43 AWN41:AWN43 BGJ41:BGJ43 BQF41:BQF43 CAB41:CAB43 CJX41:CJX43 CTT41:CTT43 DDP41:DDP43 DNL41:DNL43 DXH41:DXH43 EHD41:EHD43 EQZ41:EQZ43 FAV41:FAV43 FKR41:FKR43 FUN41:FUN43 GEJ41:GEJ43 GOF41:GOF43 GYB41:GYB43 HHX41:HHX43 HRT41:HRT43 IBP41:IBP43 ILL41:ILL43 IVH41:IVH43 JFD41:JFD43 JOZ41:JOZ43 JYV41:JYV43 KIR41:KIR43 KSN41:KSN43 LCJ41:LCJ43 LMF41:LMF43 LWB41:LWB43 MFX41:MFX43 MPT41:MPT43 MZP41:MZP43 NJL41:NJL43 NTH41:NTH43 ODD41:ODD43 OMZ41:OMZ43 OWV41:OWV43 PGR41:PGR43 PQN41:PQN43 QAJ41:QAJ43 QKF41:QKF43 QUB41:QUB43 RDX41:RDX43 RNT41:RNT43 RXP41:RXP43 SHL41:SHL43 SRH41:SRH43 TBD41:TBD43 TKZ41:TKZ43 TUV41:TUV43 UER41:UER43 UON41:UON43 UYJ41:UYJ43 VIF41:VIF43 VSB41:VSB43 WBX41:WBX43 WLT41:WLT43 WVP41:WVP43 H65574:H65576 JD65574:JD65576 SZ65574:SZ65576 ACV65574:ACV65576 AMR65574:AMR65576 AWN65574:AWN65576 BGJ65574:BGJ65576 BQF65574:BQF65576 CAB65574:CAB65576 CJX65574:CJX65576 CTT65574:CTT65576 DDP65574:DDP65576 DNL65574:DNL65576 DXH65574:DXH65576 EHD65574:EHD65576 EQZ65574:EQZ65576 FAV65574:FAV65576 FKR65574:FKR65576 FUN65574:FUN65576 GEJ65574:GEJ65576 GOF65574:GOF65576 GYB65574:GYB65576 HHX65574:HHX65576 HRT65574:HRT65576 IBP65574:IBP65576 ILL65574:ILL65576 IVH65574:IVH65576 JFD65574:JFD65576 JOZ65574:JOZ65576 JYV65574:JYV65576 KIR65574:KIR65576 KSN65574:KSN65576 LCJ65574:LCJ65576 LMF65574:LMF65576 LWB65574:LWB65576 MFX65574:MFX65576 MPT65574:MPT65576 MZP65574:MZP65576 NJL65574:NJL65576 NTH65574:NTH65576 ODD65574:ODD65576 OMZ65574:OMZ65576 OWV65574:OWV65576 PGR65574:PGR65576 PQN65574:PQN65576 QAJ65574:QAJ65576 QKF65574:QKF65576 QUB65574:QUB65576 RDX65574:RDX65576 RNT65574:RNT65576 RXP65574:RXP65576 SHL65574:SHL65576 SRH65574:SRH65576 TBD65574:TBD65576 TKZ65574:TKZ65576 TUV65574:TUV65576 UER65574:UER65576 UON65574:UON65576 UYJ65574:UYJ65576 VIF65574:VIF65576 VSB65574:VSB65576 WBX65574:WBX65576 WLT65574:WLT65576 WVP65574:WVP65576 H131110:H131112 JD131110:JD131112 SZ131110:SZ131112 ACV131110:ACV131112 AMR131110:AMR131112 AWN131110:AWN131112 BGJ131110:BGJ131112 BQF131110:BQF131112 CAB131110:CAB131112 CJX131110:CJX131112 CTT131110:CTT131112 DDP131110:DDP131112 DNL131110:DNL131112 DXH131110:DXH131112 EHD131110:EHD131112 EQZ131110:EQZ131112 FAV131110:FAV131112 FKR131110:FKR131112 FUN131110:FUN131112 GEJ131110:GEJ131112 GOF131110:GOF131112 GYB131110:GYB131112 HHX131110:HHX131112 HRT131110:HRT131112 IBP131110:IBP131112 ILL131110:ILL131112 IVH131110:IVH131112 JFD131110:JFD131112 JOZ131110:JOZ131112 JYV131110:JYV131112 KIR131110:KIR131112 KSN131110:KSN131112 LCJ131110:LCJ131112 LMF131110:LMF131112 LWB131110:LWB131112 MFX131110:MFX131112 MPT131110:MPT131112 MZP131110:MZP131112 NJL131110:NJL131112 NTH131110:NTH131112 ODD131110:ODD131112 OMZ131110:OMZ131112 OWV131110:OWV131112 PGR131110:PGR131112 PQN131110:PQN131112 QAJ131110:QAJ131112 QKF131110:QKF131112 QUB131110:QUB131112 RDX131110:RDX131112 RNT131110:RNT131112 RXP131110:RXP131112 SHL131110:SHL131112 SRH131110:SRH131112 TBD131110:TBD131112 TKZ131110:TKZ131112 TUV131110:TUV131112 UER131110:UER131112 UON131110:UON131112 UYJ131110:UYJ131112 VIF131110:VIF131112 VSB131110:VSB131112 WBX131110:WBX131112 WLT131110:WLT131112 WVP131110:WVP131112 H196646:H196648 JD196646:JD196648 SZ196646:SZ196648 ACV196646:ACV196648 AMR196646:AMR196648 AWN196646:AWN196648 BGJ196646:BGJ196648 BQF196646:BQF196648 CAB196646:CAB196648 CJX196646:CJX196648 CTT196646:CTT196648 DDP196646:DDP196648 DNL196646:DNL196648 DXH196646:DXH196648 EHD196646:EHD196648 EQZ196646:EQZ196648 FAV196646:FAV196648 FKR196646:FKR196648 FUN196646:FUN196648 GEJ196646:GEJ196648 GOF196646:GOF196648 GYB196646:GYB196648 HHX196646:HHX196648 HRT196646:HRT196648 IBP196646:IBP196648 ILL196646:ILL196648 IVH196646:IVH196648 JFD196646:JFD196648 JOZ196646:JOZ196648 JYV196646:JYV196648 KIR196646:KIR196648 KSN196646:KSN196648 LCJ196646:LCJ196648 LMF196646:LMF196648 LWB196646:LWB196648 MFX196646:MFX196648 MPT196646:MPT196648 MZP196646:MZP196648 NJL196646:NJL196648 NTH196646:NTH196648 ODD196646:ODD196648 OMZ196646:OMZ196648 OWV196646:OWV196648 PGR196646:PGR196648 PQN196646:PQN196648 QAJ196646:QAJ196648 QKF196646:QKF196648 QUB196646:QUB196648 RDX196646:RDX196648 RNT196646:RNT196648 RXP196646:RXP196648 SHL196646:SHL196648 SRH196646:SRH196648 TBD196646:TBD196648 TKZ196646:TKZ196648 TUV196646:TUV196648 UER196646:UER196648 UON196646:UON196648 UYJ196646:UYJ196648 VIF196646:VIF196648 VSB196646:VSB196648 WBX196646:WBX196648 WLT196646:WLT196648 WVP196646:WVP196648 H262182:H262184 JD262182:JD262184 SZ262182:SZ262184 ACV262182:ACV262184 AMR262182:AMR262184 AWN262182:AWN262184 BGJ262182:BGJ262184 BQF262182:BQF262184 CAB262182:CAB262184 CJX262182:CJX262184 CTT262182:CTT262184 DDP262182:DDP262184 DNL262182:DNL262184 DXH262182:DXH262184 EHD262182:EHD262184 EQZ262182:EQZ262184 FAV262182:FAV262184 FKR262182:FKR262184 FUN262182:FUN262184 GEJ262182:GEJ262184 GOF262182:GOF262184 GYB262182:GYB262184 HHX262182:HHX262184 HRT262182:HRT262184 IBP262182:IBP262184 ILL262182:ILL262184 IVH262182:IVH262184 JFD262182:JFD262184 JOZ262182:JOZ262184 JYV262182:JYV262184 KIR262182:KIR262184 KSN262182:KSN262184 LCJ262182:LCJ262184 LMF262182:LMF262184 LWB262182:LWB262184 MFX262182:MFX262184 MPT262182:MPT262184 MZP262182:MZP262184 NJL262182:NJL262184 NTH262182:NTH262184 ODD262182:ODD262184 OMZ262182:OMZ262184 OWV262182:OWV262184 PGR262182:PGR262184 PQN262182:PQN262184 QAJ262182:QAJ262184 QKF262182:QKF262184 QUB262182:QUB262184 RDX262182:RDX262184 RNT262182:RNT262184 RXP262182:RXP262184 SHL262182:SHL262184 SRH262182:SRH262184 TBD262182:TBD262184 TKZ262182:TKZ262184 TUV262182:TUV262184 UER262182:UER262184 UON262182:UON262184 UYJ262182:UYJ262184 VIF262182:VIF262184 VSB262182:VSB262184 WBX262182:WBX262184 WLT262182:WLT262184 WVP262182:WVP262184 H327718:H327720 JD327718:JD327720 SZ327718:SZ327720 ACV327718:ACV327720 AMR327718:AMR327720 AWN327718:AWN327720 BGJ327718:BGJ327720 BQF327718:BQF327720 CAB327718:CAB327720 CJX327718:CJX327720 CTT327718:CTT327720 DDP327718:DDP327720 DNL327718:DNL327720 DXH327718:DXH327720 EHD327718:EHD327720 EQZ327718:EQZ327720 FAV327718:FAV327720 FKR327718:FKR327720 FUN327718:FUN327720 GEJ327718:GEJ327720 GOF327718:GOF327720 GYB327718:GYB327720 HHX327718:HHX327720 HRT327718:HRT327720 IBP327718:IBP327720 ILL327718:ILL327720 IVH327718:IVH327720 JFD327718:JFD327720 JOZ327718:JOZ327720 JYV327718:JYV327720 KIR327718:KIR327720 KSN327718:KSN327720 LCJ327718:LCJ327720 LMF327718:LMF327720 LWB327718:LWB327720 MFX327718:MFX327720 MPT327718:MPT327720 MZP327718:MZP327720 NJL327718:NJL327720 NTH327718:NTH327720 ODD327718:ODD327720 OMZ327718:OMZ327720 OWV327718:OWV327720 PGR327718:PGR327720 PQN327718:PQN327720 QAJ327718:QAJ327720 QKF327718:QKF327720 QUB327718:QUB327720 RDX327718:RDX327720 RNT327718:RNT327720 RXP327718:RXP327720 SHL327718:SHL327720 SRH327718:SRH327720 TBD327718:TBD327720 TKZ327718:TKZ327720 TUV327718:TUV327720 UER327718:UER327720 UON327718:UON327720 UYJ327718:UYJ327720 VIF327718:VIF327720 VSB327718:VSB327720 WBX327718:WBX327720 WLT327718:WLT327720 WVP327718:WVP327720 H393254:H393256 JD393254:JD393256 SZ393254:SZ393256 ACV393254:ACV393256 AMR393254:AMR393256 AWN393254:AWN393256 BGJ393254:BGJ393256 BQF393254:BQF393256 CAB393254:CAB393256 CJX393254:CJX393256 CTT393254:CTT393256 DDP393254:DDP393256 DNL393254:DNL393256 DXH393254:DXH393256 EHD393254:EHD393256 EQZ393254:EQZ393256 FAV393254:FAV393256 FKR393254:FKR393256 FUN393254:FUN393256 GEJ393254:GEJ393256 GOF393254:GOF393256 GYB393254:GYB393256 HHX393254:HHX393256 HRT393254:HRT393256 IBP393254:IBP393256 ILL393254:ILL393256 IVH393254:IVH393256 JFD393254:JFD393256 JOZ393254:JOZ393256 JYV393254:JYV393256 KIR393254:KIR393256 KSN393254:KSN393256 LCJ393254:LCJ393256 LMF393254:LMF393256 LWB393254:LWB393256 MFX393254:MFX393256 MPT393254:MPT393256 MZP393254:MZP393256 NJL393254:NJL393256 NTH393254:NTH393256 ODD393254:ODD393256 OMZ393254:OMZ393256 OWV393254:OWV393256 PGR393254:PGR393256 PQN393254:PQN393256 QAJ393254:QAJ393256 QKF393254:QKF393256 QUB393254:QUB393256 RDX393254:RDX393256 RNT393254:RNT393256 RXP393254:RXP393256 SHL393254:SHL393256 SRH393254:SRH393256 TBD393254:TBD393256 TKZ393254:TKZ393256 TUV393254:TUV393256 UER393254:UER393256 UON393254:UON393256 UYJ393254:UYJ393256 VIF393254:VIF393256 VSB393254:VSB393256 WBX393254:WBX393256 WLT393254:WLT393256 WVP393254:WVP393256 H458790:H458792 JD458790:JD458792 SZ458790:SZ458792 ACV458790:ACV458792 AMR458790:AMR458792 AWN458790:AWN458792 BGJ458790:BGJ458792 BQF458790:BQF458792 CAB458790:CAB458792 CJX458790:CJX458792 CTT458790:CTT458792 DDP458790:DDP458792 DNL458790:DNL458792 DXH458790:DXH458792 EHD458790:EHD458792 EQZ458790:EQZ458792 FAV458790:FAV458792 FKR458790:FKR458792 FUN458790:FUN458792 GEJ458790:GEJ458792 GOF458790:GOF458792 GYB458790:GYB458792 HHX458790:HHX458792 HRT458790:HRT458792 IBP458790:IBP458792 ILL458790:ILL458792 IVH458790:IVH458792 JFD458790:JFD458792 JOZ458790:JOZ458792 JYV458790:JYV458792 KIR458790:KIR458792 KSN458790:KSN458792 LCJ458790:LCJ458792 LMF458790:LMF458792 LWB458790:LWB458792 MFX458790:MFX458792 MPT458790:MPT458792 MZP458790:MZP458792 NJL458790:NJL458792 NTH458790:NTH458792 ODD458790:ODD458792 OMZ458790:OMZ458792 OWV458790:OWV458792 PGR458790:PGR458792 PQN458790:PQN458792 QAJ458790:QAJ458792 QKF458790:QKF458792 QUB458790:QUB458792 RDX458790:RDX458792 RNT458790:RNT458792 RXP458790:RXP458792 SHL458790:SHL458792 SRH458790:SRH458792 TBD458790:TBD458792 TKZ458790:TKZ458792 TUV458790:TUV458792 UER458790:UER458792 UON458790:UON458792 UYJ458790:UYJ458792 VIF458790:VIF458792 VSB458790:VSB458792 WBX458790:WBX458792 WLT458790:WLT458792 WVP458790:WVP458792 H524326:H524328 JD524326:JD524328 SZ524326:SZ524328 ACV524326:ACV524328 AMR524326:AMR524328 AWN524326:AWN524328 BGJ524326:BGJ524328 BQF524326:BQF524328 CAB524326:CAB524328 CJX524326:CJX524328 CTT524326:CTT524328 DDP524326:DDP524328 DNL524326:DNL524328 DXH524326:DXH524328 EHD524326:EHD524328 EQZ524326:EQZ524328 FAV524326:FAV524328 FKR524326:FKR524328 FUN524326:FUN524328 GEJ524326:GEJ524328 GOF524326:GOF524328 GYB524326:GYB524328 HHX524326:HHX524328 HRT524326:HRT524328 IBP524326:IBP524328 ILL524326:ILL524328 IVH524326:IVH524328 JFD524326:JFD524328 JOZ524326:JOZ524328 JYV524326:JYV524328 KIR524326:KIR524328 KSN524326:KSN524328 LCJ524326:LCJ524328 LMF524326:LMF524328 LWB524326:LWB524328 MFX524326:MFX524328 MPT524326:MPT524328 MZP524326:MZP524328 NJL524326:NJL524328 NTH524326:NTH524328 ODD524326:ODD524328 OMZ524326:OMZ524328 OWV524326:OWV524328 PGR524326:PGR524328 PQN524326:PQN524328 QAJ524326:QAJ524328 QKF524326:QKF524328 QUB524326:QUB524328 RDX524326:RDX524328 RNT524326:RNT524328 RXP524326:RXP524328 SHL524326:SHL524328 SRH524326:SRH524328 TBD524326:TBD524328 TKZ524326:TKZ524328 TUV524326:TUV524328 UER524326:UER524328 UON524326:UON524328 UYJ524326:UYJ524328 VIF524326:VIF524328 VSB524326:VSB524328 WBX524326:WBX524328 WLT524326:WLT524328 WVP524326:WVP524328 H589862:H589864 JD589862:JD589864 SZ589862:SZ589864 ACV589862:ACV589864 AMR589862:AMR589864 AWN589862:AWN589864 BGJ589862:BGJ589864 BQF589862:BQF589864 CAB589862:CAB589864 CJX589862:CJX589864 CTT589862:CTT589864 DDP589862:DDP589864 DNL589862:DNL589864 DXH589862:DXH589864 EHD589862:EHD589864 EQZ589862:EQZ589864 FAV589862:FAV589864 FKR589862:FKR589864 FUN589862:FUN589864 GEJ589862:GEJ589864 GOF589862:GOF589864 GYB589862:GYB589864 HHX589862:HHX589864 HRT589862:HRT589864 IBP589862:IBP589864 ILL589862:ILL589864 IVH589862:IVH589864 JFD589862:JFD589864 JOZ589862:JOZ589864 JYV589862:JYV589864 KIR589862:KIR589864 KSN589862:KSN589864 LCJ589862:LCJ589864 LMF589862:LMF589864 LWB589862:LWB589864 MFX589862:MFX589864 MPT589862:MPT589864 MZP589862:MZP589864 NJL589862:NJL589864 NTH589862:NTH589864 ODD589862:ODD589864 OMZ589862:OMZ589864 OWV589862:OWV589864 PGR589862:PGR589864 PQN589862:PQN589864 QAJ589862:QAJ589864 QKF589862:QKF589864 QUB589862:QUB589864 RDX589862:RDX589864 RNT589862:RNT589864 RXP589862:RXP589864 SHL589862:SHL589864 SRH589862:SRH589864 TBD589862:TBD589864 TKZ589862:TKZ589864 TUV589862:TUV589864 UER589862:UER589864 UON589862:UON589864 UYJ589862:UYJ589864 VIF589862:VIF589864 VSB589862:VSB589864 WBX589862:WBX589864 WLT589862:WLT589864 WVP589862:WVP589864 H655398:H655400 JD655398:JD655400 SZ655398:SZ655400 ACV655398:ACV655400 AMR655398:AMR655400 AWN655398:AWN655400 BGJ655398:BGJ655400 BQF655398:BQF655400 CAB655398:CAB655400 CJX655398:CJX655400 CTT655398:CTT655400 DDP655398:DDP655400 DNL655398:DNL655400 DXH655398:DXH655400 EHD655398:EHD655400 EQZ655398:EQZ655400 FAV655398:FAV655400 FKR655398:FKR655400 FUN655398:FUN655400 GEJ655398:GEJ655400 GOF655398:GOF655400 GYB655398:GYB655400 HHX655398:HHX655400 HRT655398:HRT655400 IBP655398:IBP655400 ILL655398:ILL655400 IVH655398:IVH655400 JFD655398:JFD655400 JOZ655398:JOZ655400 JYV655398:JYV655400 KIR655398:KIR655400 KSN655398:KSN655400 LCJ655398:LCJ655400 LMF655398:LMF655400 LWB655398:LWB655400 MFX655398:MFX655400 MPT655398:MPT655400 MZP655398:MZP655400 NJL655398:NJL655400 NTH655398:NTH655400 ODD655398:ODD655400 OMZ655398:OMZ655400 OWV655398:OWV655400 PGR655398:PGR655400 PQN655398:PQN655400 QAJ655398:QAJ655400 QKF655398:QKF655400 QUB655398:QUB655400 RDX655398:RDX655400 RNT655398:RNT655400 RXP655398:RXP655400 SHL655398:SHL655400 SRH655398:SRH655400 TBD655398:TBD655400 TKZ655398:TKZ655400 TUV655398:TUV655400 UER655398:UER655400 UON655398:UON655400 UYJ655398:UYJ655400 VIF655398:VIF655400 VSB655398:VSB655400 WBX655398:WBX655400 WLT655398:WLT655400 WVP655398:WVP655400 H720934:H720936 JD720934:JD720936 SZ720934:SZ720936 ACV720934:ACV720936 AMR720934:AMR720936 AWN720934:AWN720936 BGJ720934:BGJ720936 BQF720934:BQF720936 CAB720934:CAB720936 CJX720934:CJX720936 CTT720934:CTT720936 DDP720934:DDP720936 DNL720934:DNL720936 DXH720934:DXH720936 EHD720934:EHD720936 EQZ720934:EQZ720936 FAV720934:FAV720936 FKR720934:FKR720936 FUN720934:FUN720936 GEJ720934:GEJ720936 GOF720934:GOF720936 GYB720934:GYB720936 HHX720934:HHX720936 HRT720934:HRT720936 IBP720934:IBP720936 ILL720934:ILL720936 IVH720934:IVH720936 JFD720934:JFD720936 JOZ720934:JOZ720936 JYV720934:JYV720936 KIR720934:KIR720936 KSN720934:KSN720936 LCJ720934:LCJ720936 LMF720934:LMF720936 LWB720934:LWB720936 MFX720934:MFX720936 MPT720934:MPT720936 MZP720934:MZP720936 NJL720934:NJL720936 NTH720934:NTH720936 ODD720934:ODD720936 OMZ720934:OMZ720936 OWV720934:OWV720936 PGR720934:PGR720936 PQN720934:PQN720936 QAJ720934:QAJ720936 QKF720934:QKF720936 QUB720934:QUB720936 RDX720934:RDX720936 RNT720934:RNT720936 RXP720934:RXP720936 SHL720934:SHL720936 SRH720934:SRH720936 TBD720934:TBD720936 TKZ720934:TKZ720936 TUV720934:TUV720936 UER720934:UER720936 UON720934:UON720936 UYJ720934:UYJ720936 VIF720934:VIF720936 VSB720934:VSB720936 WBX720934:WBX720936 WLT720934:WLT720936 WVP720934:WVP720936 H786470:H786472 JD786470:JD786472 SZ786470:SZ786472 ACV786470:ACV786472 AMR786470:AMR786472 AWN786470:AWN786472 BGJ786470:BGJ786472 BQF786470:BQF786472 CAB786470:CAB786472 CJX786470:CJX786472 CTT786470:CTT786472 DDP786470:DDP786472 DNL786470:DNL786472 DXH786470:DXH786472 EHD786470:EHD786472 EQZ786470:EQZ786472 FAV786470:FAV786472 FKR786470:FKR786472 FUN786470:FUN786472 GEJ786470:GEJ786472 GOF786470:GOF786472 GYB786470:GYB786472 HHX786470:HHX786472 HRT786470:HRT786472 IBP786470:IBP786472 ILL786470:ILL786472 IVH786470:IVH786472 JFD786470:JFD786472 JOZ786470:JOZ786472 JYV786470:JYV786472 KIR786470:KIR786472 KSN786470:KSN786472 LCJ786470:LCJ786472 LMF786470:LMF786472 LWB786470:LWB786472 MFX786470:MFX786472 MPT786470:MPT786472 MZP786470:MZP786472 NJL786470:NJL786472 NTH786470:NTH786472 ODD786470:ODD786472 OMZ786470:OMZ786472 OWV786470:OWV786472 PGR786470:PGR786472 PQN786470:PQN786472 QAJ786470:QAJ786472 QKF786470:QKF786472 QUB786470:QUB786472 RDX786470:RDX786472 RNT786470:RNT786472 RXP786470:RXP786472 SHL786470:SHL786472 SRH786470:SRH786472 TBD786470:TBD786472 TKZ786470:TKZ786472 TUV786470:TUV786472 UER786470:UER786472 UON786470:UON786472 UYJ786470:UYJ786472 VIF786470:VIF786472 VSB786470:VSB786472 WBX786470:WBX786472 WLT786470:WLT786472 WVP786470:WVP786472 H852006:H852008 JD852006:JD852008 SZ852006:SZ852008 ACV852006:ACV852008 AMR852006:AMR852008 AWN852006:AWN852008 BGJ852006:BGJ852008 BQF852006:BQF852008 CAB852006:CAB852008 CJX852006:CJX852008 CTT852006:CTT852008 DDP852006:DDP852008 DNL852006:DNL852008 DXH852006:DXH852008 EHD852006:EHD852008 EQZ852006:EQZ852008 FAV852006:FAV852008 FKR852006:FKR852008 FUN852006:FUN852008 GEJ852006:GEJ852008 GOF852006:GOF852008 GYB852006:GYB852008 HHX852006:HHX852008 HRT852006:HRT852008 IBP852006:IBP852008 ILL852006:ILL852008 IVH852006:IVH852008 JFD852006:JFD852008 JOZ852006:JOZ852008 JYV852006:JYV852008 KIR852006:KIR852008 KSN852006:KSN852008 LCJ852006:LCJ852008 LMF852006:LMF852008 LWB852006:LWB852008 MFX852006:MFX852008 MPT852006:MPT852008 MZP852006:MZP852008 NJL852006:NJL852008 NTH852006:NTH852008 ODD852006:ODD852008 OMZ852006:OMZ852008 OWV852006:OWV852008 PGR852006:PGR852008 PQN852006:PQN852008 QAJ852006:QAJ852008 QKF852006:QKF852008 QUB852006:QUB852008 RDX852006:RDX852008 RNT852006:RNT852008 RXP852006:RXP852008 SHL852006:SHL852008 SRH852006:SRH852008 TBD852006:TBD852008 TKZ852006:TKZ852008 TUV852006:TUV852008 UER852006:UER852008 UON852006:UON852008 UYJ852006:UYJ852008 VIF852006:VIF852008 VSB852006:VSB852008 WBX852006:WBX852008 WLT852006:WLT852008 WVP852006:WVP852008 H917542:H917544 JD917542:JD917544 SZ917542:SZ917544 ACV917542:ACV917544 AMR917542:AMR917544 AWN917542:AWN917544 BGJ917542:BGJ917544 BQF917542:BQF917544 CAB917542:CAB917544 CJX917542:CJX917544 CTT917542:CTT917544 DDP917542:DDP917544 DNL917542:DNL917544 DXH917542:DXH917544 EHD917542:EHD917544 EQZ917542:EQZ917544 FAV917542:FAV917544 FKR917542:FKR917544 FUN917542:FUN917544 GEJ917542:GEJ917544 GOF917542:GOF917544 GYB917542:GYB917544 HHX917542:HHX917544 HRT917542:HRT917544 IBP917542:IBP917544 ILL917542:ILL917544 IVH917542:IVH917544 JFD917542:JFD917544 JOZ917542:JOZ917544 JYV917542:JYV917544 KIR917542:KIR917544 KSN917542:KSN917544 LCJ917542:LCJ917544 LMF917542:LMF917544 LWB917542:LWB917544 MFX917542:MFX917544 MPT917542:MPT917544 MZP917542:MZP917544 NJL917542:NJL917544 NTH917542:NTH917544 ODD917542:ODD917544 OMZ917542:OMZ917544 OWV917542:OWV917544 PGR917542:PGR917544 PQN917542:PQN917544 QAJ917542:QAJ917544 QKF917542:QKF917544 QUB917542:QUB917544 RDX917542:RDX917544 RNT917542:RNT917544 RXP917542:RXP917544 SHL917542:SHL917544 SRH917542:SRH917544 TBD917542:TBD917544 TKZ917542:TKZ917544 TUV917542:TUV917544 UER917542:UER917544 UON917542:UON917544 UYJ917542:UYJ917544 VIF917542:VIF917544 VSB917542:VSB917544 WBX917542:WBX917544 WLT917542:WLT917544 WVP917542:WVP917544 H983078:H983080 JD983078:JD983080 SZ983078:SZ983080 ACV983078:ACV983080 AMR983078:AMR983080 AWN983078:AWN983080 BGJ983078:BGJ983080 BQF983078:BQF983080 CAB983078:CAB983080 CJX983078:CJX983080 CTT983078:CTT983080 DDP983078:DDP983080 DNL983078:DNL983080 DXH983078:DXH983080 EHD983078:EHD983080 EQZ983078:EQZ983080 FAV983078:FAV983080 FKR983078:FKR983080 FUN983078:FUN983080 GEJ983078:GEJ983080 GOF983078:GOF983080 GYB983078:GYB983080 HHX983078:HHX983080 HRT983078:HRT983080 IBP983078:IBP983080 ILL983078:ILL983080 IVH983078:IVH983080 JFD983078:JFD983080 JOZ983078:JOZ983080 JYV983078:JYV983080 KIR983078:KIR983080 KSN983078:KSN983080 LCJ983078:LCJ983080 LMF983078:LMF983080 LWB983078:LWB983080 MFX983078:MFX983080 MPT983078:MPT983080 MZP983078:MZP983080 NJL983078:NJL983080 NTH983078:NTH983080 ODD983078:ODD983080 OMZ983078:OMZ983080 OWV983078:OWV983080 PGR983078:PGR983080 PQN983078:PQN983080 QAJ983078:QAJ983080 QKF983078:QKF983080 QUB983078:QUB983080 RDX983078:RDX983080 RNT983078:RNT983080 RXP983078:RXP983080 SHL983078:SHL983080 SRH983078:SRH983080 TBD983078:TBD983080 TKZ983078:TKZ983080 TUV983078:TUV983080 UER983078:UER983080 UON983078:UON983080 UYJ983078:UYJ983080 VIF983078:VIF983080 VSB983078:VSB983080 WBX983078:WBX983080 WLT983078:WLT983080 WVP983078:WVP983080 H49:H55 JD49:JD55 SZ49:SZ55 ACV49:ACV55 AMR49:AMR55 AWN49:AWN55 BGJ49:BGJ55 BQF49:BQF55 CAB49:CAB55 CJX49:CJX55 CTT49:CTT55 DDP49:DDP55 DNL49:DNL55 DXH49:DXH55 EHD49:EHD55 EQZ49:EQZ55 FAV49:FAV55 FKR49:FKR55 FUN49:FUN55 GEJ49:GEJ55 GOF49:GOF55 GYB49:GYB55 HHX49:HHX55 HRT49:HRT55 IBP49:IBP55 ILL49:ILL55 IVH49:IVH55 JFD49:JFD55 JOZ49:JOZ55 JYV49:JYV55 KIR49:KIR55 KSN49:KSN55 LCJ49:LCJ55 LMF49:LMF55 LWB49:LWB55 MFX49:MFX55 MPT49:MPT55 MZP49:MZP55 NJL49:NJL55 NTH49:NTH55 ODD49:ODD55 OMZ49:OMZ55 OWV49:OWV55 PGR49:PGR55 PQN49:PQN55 QAJ49:QAJ55 QKF49:QKF55 QUB49:QUB55 RDX49:RDX55 RNT49:RNT55 RXP49:RXP55 SHL49:SHL55 SRH49:SRH55 TBD49:TBD55 TKZ49:TKZ55 TUV49:TUV55 UER49:UER55 UON49:UON55 UYJ49:UYJ55 VIF49:VIF55 VSB49:VSB55 WBX49:WBX55 WLT49:WLT55 WVP49:WVP55 H65582:H65588 JD65582:JD65588 SZ65582:SZ65588 ACV65582:ACV65588 AMR65582:AMR65588 AWN65582:AWN65588 BGJ65582:BGJ65588 BQF65582:BQF65588 CAB65582:CAB65588 CJX65582:CJX65588 CTT65582:CTT65588 DDP65582:DDP65588 DNL65582:DNL65588 DXH65582:DXH65588 EHD65582:EHD65588 EQZ65582:EQZ65588 FAV65582:FAV65588 FKR65582:FKR65588 FUN65582:FUN65588 GEJ65582:GEJ65588 GOF65582:GOF65588 GYB65582:GYB65588 HHX65582:HHX65588 HRT65582:HRT65588 IBP65582:IBP65588 ILL65582:ILL65588 IVH65582:IVH65588 JFD65582:JFD65588 JOZ65582:JOZ65588 JYV65582:JYV65588 KIR65582:KIR65588 KSN65582:KSN65588 LCJ65582:LCJ65588 LMF65582:LMF65588 LWB65582:LWB65588 MFX65582:MFX65588 MPT65582:MPT65588 MZP65582:MZP65588 NJL65582:NJL65588 NTH65582:NTH65588 ODD65582:ODD65588 OMZ65582:OMZ65588 OWV65582:OWV65588 PGR65582:PGR65588 PQN65582:PQN65588 QAJ65582:QAJ65588 QKF65582:QKF65588 QUB65582:QUB65588 RDX65582:RDX65588 RNT65582:RNT65588 RXP65582:RXP65588 SHL65582:SHL65588 SRH65582:SRH65588 TBD65582:TBD65588 TKZ65582:TKZ65588 TUV65582:TUV65588 UER65582:UER65588 UON65582:UON65588 UYJ65582:UYJ65588 VIF65582:VIF65588 VSB65582:VSB65588 WBX65582:WBX65588 WLT65582:WLT65588 WVP65582:WVP65588 H131118:H131124 JD131118:JD131124 SZ131118:SZ131124 ACV131118:ACV131124 AMR131118:AMR131124 AWN131118:AWN131124 BGJ131118:BGJ131124 BQF131118:BQF131124 CAB131118:CAB131124 CJX131118:CJX131124 CTT131118:CTT131124 DDP131118:DDP131124 DNL131118:DNL131124 DXH131118:DXH131124 EHD131118:EHD131124 EQZ131118:EQZ131124 FAV131118:FAV131124 FKR131118:FKR131124 FUN131118:FUN131124 GEJ131118:GEJ131124 GOF131118:GOF131124 GYB131118:GYB131124 HHX131118:HHX131124 HRT131118:HRT131124 IBP131118:IBP131124 ILL131118:ILL131124 IVH131118:IVH131124 JFD131118:JFD131124 JOZ131118:JOZ131124 JYV131118:JYV131124 KIR131118:KIR131124 KSN131118:KSN131124 LCJ131118:LCJ131124 LMF131118:LMF131124 LWB131118:LWB131124 MFX131118:MFX131124 MPT131118:MPT131124 MZP131118:MZP131124 NJL131118:NJL131124 NTH131118:NTH131124 ODD131118:ODD131124 OMZ131118:OMZ131124 OWV131118:OWV131124 PGR131118:PGR131124 PQN131118:PQN131124 QAJ131118:QAJ131124 QKF131118:QKF131124 QUB131118:QUB131124 RDX131118:RDX131124 RNT131118:RNT131124 RXP131118:RXP131124 SHL131118:SHL131124 SRH131118:SRH131124 TBD131118:TBD131124 TKZ131118:TKZ131124 TUV131118:TUV131124 UER131118:UER131124 UON131118:UON131124 UYJ131118:UYJ131124 VIF131118:VIF131124 VSB131118:VSB131124 WBX131118:WBX131124 WLT131118:WLT131124 WVP131118:WVP131124 H196654:H196660 JD196654:JD196660 SZ196654:SZ196660 ACV196654:ACV196660 AMR196654:AMR196660 AWN196654:AWN196660 BGJ196654:BGJ196660 BQF196654:BQF196660 CAB196654:CAB196660 CJX196654:CJX196660 CTT196654:CTT196660 DDP196654:DDP196660 DNL196654:DNL196660 DXH196654:DXH196660 EHD196654:EHD196660 EQZ196654:EQZ196660 FAV196654:FAV196660 FKR196654:FKR196660 FUN196654:FUN196660 GEJ196654:GEJ196660 GOF196654:GOF196660 GYB196654:GYB196660 HHX196654:HHX196660 HRT196654:HRT196660 IBP196654:IBP196660 ILL196654:ILL196660 IVH196654:IVH196660 JFD196654:JFD196660 JOZ196654:JOZ196660 JYV196654:JYV196660 KIR196654:KIR196660 KSN196654:KSN196660 LCJ196654:LCJ196660 LMF196654:LMF196660 LWB196654:LWB196660 MFX196654:MFX196660 MPT196654:MPT196660 MZP196654:MZP196660 NJL196654:NJL196660 NTH196654:NTH196660 ODD196654:ODD196660 OMZ196654:OMZ196660 OWV196654:OWV196660 PGR196654:PGR196660 PQN196654:PQN196660 QAJ196654:QAJ196660 QKF196654:QKF196660 QUB196654:QUB196660 RDX196654:RDX196660 RNT196654:RNT196660 RXP196654:RXP196660 SHL196654:SHL196660 SRH196654:SRH196660 TBD196654:TBD196660 TKZ196654:TKZ196660 TUV196654:TUV196660 UER196654:UER196660 UON196654:UON196660 UYJ196654:UYJ196660 VIF196654:VIF196660 VSB196654:VSB196660 WBX196654:WBX196660 WLT196654:WLT196660 WVP196654:WVP196660 H262190:H262196 JD262190:JD262196 SZ262190:SZ262196 ACV262190:ACV262196 AMR262190:AMR262196 AWN262190:AWN262196 BGJ262190:BGJ262196 BQF262190:BQF262196 CAB262190:CAB262196 CJX262190:CJX262196 CTT262190:CTT262196 DDP262190:DDP262196 DNL262190:DNL262196 DXH262190:DXH262196 EHD262190:EHD262196 EQZ262190:EQZ262196 FAV262190:FAV262196 FKR262190:FKR262196 FUN262190:FUN262196 GEJ262190:GEJ262196 GOF262190:GOF262196 GYB262190:GYB262196 HHX262190:HHX262196 HRT262190:HRT262196 IBP262190:IBP262196 ILL262190:ILL262196 IVH262190:IVH262196 JFD262190:JFD262196 JOZ262190:JOZ262196 JYV262190:JYV262196 KIR262190:KIR262196 KSN262190:KSN262196 LCJ262190:LCJ262196 LMF262190:LMF262196 LWB262190:LWB262196 MFX262190:MFX262196 MPT262190:MPT262196 MZP262190:MZP262196 NJL262190:NJL262196 NTH262190:NTH262196 ODD262190:ODD262196 OMZ262190:OMZ262196 OWV262190:OWV262196 PGR262190:PGR262196 PQN262190:PQN262196 QAJ262190:QAJ262196 QKF262190:QKF262196 QUB262190:QUB262196 RDX262190:RDX262196 RNT262190:RNT262196 RXP262190:RXP262196 SHL262190:SHL262196 SRH262190:SRH262196 TBD262190:TBD262196 TKZ262190:TKZ262196 TUV262190:TUV262196 UER262190:UER262196 UON262190:UON262196 UYJ262190:UYJ262196 VIF262190:VIF262196 VSB262190:VSB262196 WBX262190:WBX262196 WLT262190:WLT262196 WVP262190:WVP262196 H327726:H327732 JD327726:JD327732 SZ327726:SZ327732 ACV327726:ACV327732 AMR327726:AMR327732 AWN327726:AWN327732 BGJ327726:BGJ327732 BQF327726:BQF327732 CAB327726:CAB327732 CJX327726:CJX327732 CTT327726:CTT327732 DDP327726:DDP327732 DNL327726:DNL327732 DXH327726:DXH327732 EHD327726:EHD327732 EQZ327726:EQZ327732 FAV327726:FAV327732 FKR327726:FKR327732 FUN327726:FUN327732 GEJ327726:GEJ327732 GOF327726:GOF327732 GYB327726:GYB327732 HHX327726:HHX327732 HRT327726:HRT327732 IBP327726:IBP327732 ILL327726:ILL327732 IVH327726:IVH327732 JFD327726:JFD327732 JOZ327726:JOZ327732 JYV327726:JYV327732 KIR327726:KIR327732 KSN327726:KSN327732 LCJ327726:LCJ327732 LMF327726:LMF327732 LWB327726:LWB327732 MFX327726:MFX327732 MPT327726:MPT327732 MZP327726:MZP327732 NJL327726:NJL327732 NTH327726:NTH327732 ODD327726:ODD327732 OMZ327726:OMZ327732 OWV327726:OWV327732 PGR327726:PGR327732 PQN327726:PQN327732 QAJ327726:QAJ327732 QKF327726:QKF327732 QUB327726:QUB327732 RDX327726:RDX327732 RNT327726:RNT327732 RXP327726:RXP327732 SHL327726:SHL327732 SRH327726:SRH327732 TBD327726:TBD327732 TKZ327726:TKZ327732 TUV327726:TUV327732 UER327726:UER327732 UON327726:UON327732 UYJ327726:UYJ327732 VIF327726:VIF327732 VSB327726:VSB327732 WBX327726:WBX327732 WLT327726:WLT327732 WVP327726:WVP327732 H393262:H393268 JD393262:JD393268 SZ393262:SZ393268 ACV393262:ACV393268 AMR393262:AMR393268 AWN393262:AWN393268 BGJ393262:BGJ393268 BQF393262:BQF393268 CAB393262:CAB393268 CJX393262:CJX393268 CTT393262:CTT393268 DDP393262:DDP393268 DNL393262:DNL393268 DXH393262:DXH393268 EHD393262:EHD393268 EQZ393262:EQZ393268 FAV393262:FAV393268 FKR393262:FKR393268 FUN393262:FUN393268 GEJ393262:GEJ393268 GOF393262:GOF393268 GYB393262:GYB393268 HHX393262:HHX393268 HRT393262:HRT393268 IBP393262:IBP393268 ILL393262:ILL393268 IVH393262:IVH393268 JFD393262:JFD393268 JOZ393262:JOZ393268 JYV393262:JYV393268 KIR393262:KIR393268 KSN393262:KSN393268 LCJ393262:LCJ393268 LMF393262:LMF393268 LWB393262:LWB393268 MFX393262:MFX393268 MPT393262:MPT393268 MZP393262:MZP393268 NJL393262:NJL393268 NTH393262:NTH393268 ODD393262:ODD393268 OMZ393262:OMZ393268 OWV393262:OWV393268 PGR393262:PGR393268 PQN393262:PQN393268 QAJ393262:QAJ393268 QKF393262:QKF393268 QUB393262:QUB393268 RDX393262:RDX393268 RNT393262:RNT393268 RXP393262:RXP393268 SHL393262:SHL393268 SRH393262:SRH393268 TBD393262:TBD393268 TKZ393262:TKZ393268 TUV393262:TUV393268 UER393262:UER393268 UON393262:UON393268 UYJ393262:UYJ393268 VIF393262:VIF393268 VSB393262:VSB393268 WBX393262:WBX393268 WLT393262:WLT393268 WVP393262:WVP393268 H458798:H458804 JD458798:JD458804 SZ458798:SZ458804 ACV458798:ACV458804 AMR458798:AMR458804 AWN458798:AWN458804 BGJ458798:BGJ458804 BQF458798:BQF458804 CAB458798:CAB458804 CJX458798:CJX458804 CTT458798:CTT458804 DDP458798:DDP458804 DNL458798:DNL458804 DXH458798:DXH458804 EHD458798:EHD458804 EQZ458798:EQZ458804 FAV458798:FAV458804 FKR458798:FKR458804 FUN458798:FUN458804 GEJ458798:GEJ458804 GOF458798:GOF458804 GYB458798:GYB458804 HHX458798:HHX458804 HRT458798:HRT458804 IBP458798:IBP458804 ILL458798:ILL458804 IVH458798:IVH458804 JFD458798:JFD458804 JOZ458798:JOZ458804 JYV458798:JYV458804 KIR458798:KIR458804 KSN458798:KSN458804 LCJ458798:LCJ458804 LMF458798:LMF458804 LWB458798:LWB458804 MFX458798:MFX458804 MPT458798:MPT458804 MZP458798:MZP458804 NJL458798:NJL458804 NTH458798:NTH458804 ODD458798:ODD458804 OMZ458798:OMZ458804 OWV458798:OWV458804 PGR458798:PGR458804 PQN458798:PQN458804 QAJ458798:QAJ458804 QKF458798:QKF458804 QUB458798:QUB458804 RDX458798:RDX458804 RNT458798:RNT458804 RXP458798:RXP458804 SHL458798:SHL458804 SRH458798:SRH458804 TBD458798:TBD458804 TKZ458798:TKZ458804 TUV458798:TUV458804 UER458798:UER458804 UON458798:UON458804 UYJ458798:UYJ458804 VIF458798:VIF458804 VSB458798:VSB458804 WBX458798:WBX458804 WLT458798:WLT458804 WVP458798:WVP458804 H524334:H524340 JD524334:JD524340 SZ524334:SZ524340 ACV524334:ACV524340 AMR524334:AMR524340 AWN524334:AWN524340 BGJ524334:BGJ524340 BQF524334:BQF524340 CAB524334:CAB524340 CJX524334:CJX524340 CTT524334:CTT524340 DDP524334:DDP524340 DNL524334:DNL524340 DXH524334:DXH524340 EHD524334:EHD524340 EQZ524334:EQZ524340 FAV524334:FAV524340 FKR524334:FKR524340 FUN524334:FUN524340 GEJ524334:GEJ524340 GOF524334:GOF524340 GYB524334:GYB524340 HHX524334:HHX524340 HRT524334:HRT524340 IBP524334:IBP524340 ILL524334:ILL524340 IVH524334:IVH524340 JFD524334:JFD524340 JOZ524334:JOZ524340 JYV524334:JYV524340 KIR524334:KIR524340 KSN524334:KSN524340 LCJ524334:LCJ524340 LMF524334:LMF524340 LWB524334:LWB524340 MFX524334:MFX524340 MPT524334:MPT524340 MZP524334:MZP524340 NJL524334:NJL524340 NTH524334:NTH524340 ODD524334:ODD524340 OMZ524334:OMZ524340 OWV524334:OWV524340 PGR524334:PGR524340 PQN524334:PQN524340 QAJ524334:QAJ524340 QKF524334:QKF524340 QUB524334:QUB524340 RDX524334:RDX524340 RNT524334:RNT524340 RXP524334:RXP524340 SHL524334:SHL524340 SRH524334:SRH524340 TBD524334:TBD524340 TKZ524334:TKZ524340 TUV524334:TUV524340 UER524334:UER524340 UON524334:UON524340 UYJ524334:UYJ524340 VIF524334:VIF524340 VSB524334:VSB524340 WBX524334:WBX524340 WLT524334:WLT524340 WVP524334:WVP524340 H589870:H589876 JD589870:JD589876 SZ589870:SZ589876 ACV589870:ACV589876 AMR589870:AMR589876 AWN589870:AWN589876 BGJ589870:BGJ589876 BQF589870:BQF589876 CAB589870:CAB589876 CJX589870:CJX589876 CTT589870:CTT589876 DDP589870:DDP589876 DNL589870:DNL589876 DXH589870:DXH589876 EHD589870:EHD589876 EQZ589870:EQZ589876 FAV589870:FAV589876 FKR589870:FKR589876 FUN589870:FUN589876 GEJ589870:GEJ589876 GOF589870:GOF589876 GYB589870:GYB589876 HHX589870:HHX589876 HRT589870:HRT589876 IBP589870:IBP589876 ILL589870:ILL589876 IVH589870:IVH589876 JFD589870:JFD589876 JOZ589870:JOZ589876 JYV589870:JYV589876 KIR589870:KIR589876 KSN589870:KSN589876 LCJ589870:LCJ589876 LMF589870:LMF589876 LWB589870:LWB589876 MFX589870:MFX589876 MPT589870:MPT589876 MZP589870:MZP589876 NJL589870:NJL589876 NTH589870:NTH589876 ODD589870:ODD589876 OMZ589870:OMZ589876 OWV589870:OWV589876 PGR589870:PGR589876 PQN589870:PQN589876 QAJ589870:QAJ589876 QKF589870:QKF589876 QUB589870:QUB589876 RDX589870:RDX589876 RNT589870:RNT589876 RXP589870:RXP589876 SHL589870:SHL589876 SRH589870:SRH589876 TBD589870:TBD589876 TKZ589870:TKZ589876 TUV589870:TUV589876 UER589870:UER589876 UON589870:UON589876 UYJ589870:UYJ589876 VIF589870:VIF589876 VSB589870:VSB589876 WBX589870:WBX589876 WLT589870:WLT589876 WVP589870:WVP589876 H655406:H655412 JD655406:JD655412 SZ655406:SZ655412 ACV655406:ACV655412 AMR655406:AMR655412 AWN655406:AWN655412 BGJ655406:BGJ655412 BQF655406:BQF655412 CAB655406:CAB655412 CJX655406:CJX655412 CTT655406:CTT655412 DDP655406:DDP655412 DNL655406:DNL655412 DXH655406:DXH655412 EHD655406:EHD655412 EQZ655406:EQZ655412 FAV655406:FAV655412 FKR655406:FKR655412 FUN655406:FUN655412 GEJ655406:GEJ655412 GOF655406:GOF655412 GYB655406:GYB655412 HHX655406:HHX655412 HRT655406:HRT655412 IBP655406:IBP655412 ILL655406:ILL655412 IVH655406:IVH655412 JFD655406:JFD655412 JOZ655406:JOZ655412 JYV655406:JYV655412 KIR655406:KIR655412 KSN655406:KSN655412 LCJ655406:LCJ655412 LMF655406:LMF655412 LWB655406:LWB655412 MFX655406:MFX655412 MPT655406:MPT655412 MZP655406:MZP655412 NJL655406:NJL655412 NTH655406:NTH655412 ODD655406:ODD655412 OMZ655406:OMZ655412 OWV655406:OWV655412 PGR655406:PGR655412 PQN655406:PQN655412 QAJ655406:QAJ655412 QKF655406:QKF655412 QUB655406:QUB655412 RDX655406:RDX655412 RNT655406:RNT655412 RXP655406:RXP655412 SHL655406:SHL655412 SRH655406:SRH655412 TBD655406:TBD655412 TKZ655406:TKZ655412 TUV655406:TUV655412 UER655406:UER655412 UON655406:UON655412 UYJ655406:UYJ655412 VIF655406:VIF655412 VSB655406:VSB655412 WBX655406:WBX655412 WLT655406:WLT655412 WVP655406:WVP655412 H720942:H720948 JD720942:JD720948 SZ720942:SZ720948 ACV720942:ACV720948 AMR720942:AMR720948 AWN720942:AWN720948 BGJ720942:BGJ720948 BQF720942:BQF720948 CAB720942:CAB720948 CJX720942:CJX720948 CTT720942:CTT720948 DDP720942:DDP720948 DNL720942:DNL720948 DXH720942:DXH720948 EHD720942:EHD720948 EQZ720942:EQZ720948 FAV720942:FAV720948 FKR720942:FKR720948 FUN720942:FUN720948 GEJ720942:GEJ720948 GOF720942:GOF720948 GYB720942:GYB720948 HHX720942:HHX720948 HRT720942:HRT720948 IBP720942:IBP720948 ILL720942:ILL720948 IVH720942:IVH720948 JFD720942:JFD720948 JOZ720942:JOZ720948 JYV720942:JYV720948 KIR720942:KIR720948 KSN720942:KSN720948 LCJ720942:LCJ720948 LMF720942:LMF720948 LWB720942:LWB720948 MFX720942:MFX720948 MPT720942:MPT720948 MZP720942:MZP720948 NJL720942:NJL720948 NTH720942:NTH720948 ODD720942:ODD720948 OMZ720942:OMZ720948 OWV720942:OWV720948 PGR720942:PGR720948 PQN720942:PQN720948 QAJ720942:QAJ720948 QKF720942:QKF720948 QUB720942:QUB720948 RDX720942:RDX720948 RNT720942:RNT720948 RXP720942:RXP720948 SHL720942:SHL720948 SRH720942:SRH720948 TBD720942:TBD720948 TKZ720942:TKZ720948 TUV720942:TUV720948 UER720942:UER720948 UON720942:UON720948 UYJ720942:UYJ720948 VIF720942:VIF720948 VSB720942:VSB720948 WBX720942:WBX720948 WLT720942:WLT720948 WVP720942:WVP720948 H786478:H786484 JD786478:JD786484 SZ786478:SZ786484 ACV786478:ACV786484 AMR786478:AMR786484 AWN786478:AWN786484 BGJ786478:BGJ786484 BQF786478:BQF786484 CAB786478:CAB786484 CJX786478:CJX786484 CTT786478:CTT786484 DDP786478:DDP786484 DNL786478:DNL786484 DXH786478:DXH786484 EHD786478:EHD786484 EQZ786478:EQZ786484 FAV786478:FAV786484 FKR786478:FKR786484 FUN786478:FUN786484 GEJ786478:GEJ786484 GOF786478:GOF786484 GYB786478:GYB786484 HHX786478:HHX786484 HRT786478:HRT786484 IBP786478:IBP786484 ILL786478:ILL786484 IVH786478:IVH786484 JFD786478:JFD786484 JOZ786478:JOZ786484 JYV786478:JYV786484 KIR786478:KIR786484 KSN786478:KSN786484 LCJ786478:LCJ786484 LMF786478:LMF786484 LWB786478:LWB786484 MFX786478:MFX786484 MPT786478:MPT786484 MZP786478:MZP786484 NJL786478:NJL786484 NTH786478:NTH786484 ODD786478:ODD786484 OMZ786478:OMZ786484 OWV786478:OWV786484 PGR786478:PGR786484 PQN786478:PQN786484 QAJ786478:QAJ786484 QKF786478:QKF786484 QUB786478:QUB786484 RDX786478:RDX786484 RNT786478:RNT786484 RXP786478:RXP786484 SHL786478:SHL786484 SRH786478:SRH786484 TBD786478:TBD786484 TKZ786478:TKZ786484 TUV786478:TUV786484 UER786478:UER786484 UON786478:UON786484 UYJ786478:UYJ786484 VIF786478:VIF786484 VSB786478:VSB786484 WBX786478:WBX786484 WLT786478:WLT786484 WVP786478:WVP786484 H852014:H852020 JD852014:JD852020 SZ852014:SZ852020 ACV852014:ACV852020 AMR852014:AMR852020 AWN852014:AWN852020 BGJ852014:BGJ852020 BQF852014:BQF852020 CAB852014:CAB852020 CJX852014:CJX852020 CTT852014:CTT852020 DDP852014:DDP852020 DNL852014:DNL852020 DXH852014:DXH852020 EHD852014:EHD852020 EQZ852014:EQZ852020 FAV852014:FAV852020 FKR852014:FKR852020 FUN852014:FUN852020 GEJ852014:GEJ852020 GOF852014:GOF852020 GYB852014:GYB852020 HHX852014:HHX852020 HRT852014:HRT852020 IBP852014:IBP852020 ILL852014:ILL852020 IVH852014:IVH852020 JFD852014:JFD852020 JOZ852014:JOZ852020 JYV852014:JYV852020 KIR852014:KIR852020 KSN852014:KSN852020 LCJ852014:LCJ852020 LMF852014:LMF852020 LWB852014:LWB852020 MFX852014:MFX852020 MPT852014:MPT852020 MZP852014:MZP852020 NJL852014:NJL852020 NTH852014:NTH852020 ODD852014:ODD852020 OMZ852014:OMZ852020 OWV852014:OWV852020 PGR852014:PGR852020 PQN852014:PQN852020 QAJ852014:QAJ852020 QKF852014:QKF852020 QUB852014:QUB852020 RDX852014:RDX852020 RNT852014:RNT852020 RXP852014:RXP852020 SHL852014:SHL852020 SRH852014:SRH852020 TBD852014:TBD852020 TKZ852014:TKZ852020 TUV852014:TUV852020 UER852014:UER852020 UON852014:UON852020 UYJ852014:UYJ852020 VIF852014:VIF852020 VSB852014:VSB852020 WBX852014:WBX852020 WLT852014:WLT852020 WVP852014:WVP852020 H917550:H917556 JD917550:JD917556 SZ917550:SZ917556 ACV917550:ACV917556 AMR917550:AMR917556 AWN917550:AWN917556 BGJ917550:BGJ917556 BQF917550:BQF917556 CAB917550:CAB917556 CJX917550:CJX917556 CTT917550:CTT917556 DDP917550:DDP917556 DNL917550:DNL917556 DXH917550:DXH917556 EHD917550:EHD917556 EQZ917550:EQZ917556 FAV917550:FAV917556 FKR917550:FKR917556 FUN917550:FUN917556 GEJ917550:GEJ917556 GOF917550:GOF917556 GYB917550:GYB917556 HHX917550:HHX917556 HRT917550:HRT917556 IBP917550:IBP917556 ILL917550:ILL917556 IVH917550:IVH917556 JFD917550:JFD917556 JOZ917550:JOZ917556 JYV917550:JYV917556 KIR917550:KIR917556 KSN917550:KSN917556 LCJ917550:LCJ917556 LMF917550:LMF917556 LWB917550:LWB917556 MFX917550:MFX917556 MPT917550:MPT917556 MZP917550:MZP917556 NJL917550:NJL917556 NTH917550:NTH917556 ODD917550:ODD917556 OMZ917550:OMZ917556 OWV917550:OWV917556 PGR917550:PGR917556 PQN917550:PQN917556 QAJ917550:QAJ917556 QKF917550:QKF917556 QUB917550:QUB917556 RDX917550:RDX917556 RNT917550:RNT917556 RXP917550:RXP917556 SHL917550:SHL917556 SRH917550:SRH917556 TBD917550:TBD917556 TKZ917550:TKZ917556 TUV917550:TUV917556 UER917550:UER917556 UON917550:UON917556 UYJ917550:UYJ917556 VIF917550:VIF917556 VSB917550:VSB917556 WBX917550:WBX917556 WLT917550:WLT917556 WVP917550:WVP917556 H983086:H983092 JD983086:JD983092 SZ983086:SZ983092 ACV983086:ACV983092 AMR983086:AMR983092 AWN983086:AWN983092 BGJ983086:BGJ983092 BQF983086:BQF983092 CAB983086:CAB983092 CJX983086:CJX983092 CTT983086:CTT983092 DDP983086:DDP983092 DNL983086:DNL983092 DXH983086:DXH983092 EHD983086:EHD983092 EQZ983086:EQZ983092 FAV983086:FAV983092 FKR983086:FKR983092 FUN983086:FUN983092 GEJ983086:GEJ983092 GOF983086:GOF983092 GYB983086:GYB983092 HHX983086:HHX983092 HRT983086:HRT983092 IBP983086:IBP983092 ILL983086:ILL983092 IVH983086:IVH983092 JFD983086:JFD983092 JOZ983086:JOZ983092 JYV983086:JYV983092 KIR983086:KIR983092 KSN983086:KSN983092 LCJ983086:LCJ983092 LMF983086:LMF983092 LWB983086:LWB983092 MFX983086:MFX983092 MPT983086:MPT983092 MZP983086:MZP983092 NJL983086:NJL983092 NTH983086:NTH983092 ODD983086:ODD983092 OMZ983086:OMZ983092 OWV983086:OWV983092 PGR983086:PGR983092 PQN983086:PQN983092 QAJ983086:QAJ983092 QKF983086:QKF983092 QUB983086:QUB983092 RDX983086:RDX983092 RNT983086:RNT983092 RXP983086:RXP983092 SHL983086:SHL983092 SRH983086:SRH983092 TBD983086:TBD983092 TKZ983086:TKZ983092 TUV983086:TUV983092 UER983086:UER983092 UON983086:UON983092 UYJ983086:UYJ983092 VIF983086:VIF983092 VSB983086:VSB983092 WBX983086:WBX983092 WLT983086:WLT983092 WVP983086:WVP983092" xr:uid="{00000000-0002-0000-0000-000012000000}">
      <formula1>"- , 1,1"</formula1>
    </dataValidation>
    <dataValidation type="list" allowBlank="1" showInputMessage="1" showErrorMessage="1" sqref="I41:I43 JE41:JE43 TA41:TA43 ACW41:ACW43 AMS41:AMS43 AWO41:AWO43 BGK41:BGK43 BQG41:BQG43 CAC41:CAC43 CJY41:CJY43 CTU41:CTU43 DDQ41:DDQ43 DNM41:DNM43 DXI41:DXI43 EHE41:EHE43 ERA41:ERA43 FAW41:FAW43 FKS41:FKS43 FUO41:FUO43 GEK41:GEK43 GOG41:GOG43 GYC41:GYC43 HHY41:HHY43 HRU41:HRU43 IBQ41:IBQ43 ILM41:ILM43 IVI41:IVI43 JFE41:JFE43 JPA41:JPA43 JYW41:JYW43 KIS41:KIS43 KSO41:KSO43 LCK41:LCK43 LMG41:LMG43 LWC41:LWC43 MFY41:MFY43 MPU41:MPU43 MZQ41:MZQ43 NJM41:NJM43 NTI41:NTI43 ODE41:ODE43 ONA41:ONA43 OWW41:OWW43 PGS41:PGS43 PQO41:PQO43 QAK41:QAK43 QKG41:QKG43 QUC41:QUC43 RDY41:RDY43 RNU41:RNU43 RXQ41:RXQ43 SHM41:SHM43 SRI41:SRI43 TBE41:TBE43 TLA41:TLA43 TUW41:TUW43 UES41:UES43 UOO41:UOO43 UYK41:UYK43 VIG41:VIG43 VSC41:VSC43 WBY41:WBY43 WLU41:WLU43 WVQ41:WVQ43 I65574:I65576 JE65574:JE65576 TA65574:TA65576 ACW65574:ACW65576 AMS65574:AMS65576 AWO65574:AWO65576 BGK65574:BGK65576 BQG65574:BQG65576 CAC65574:CAC65576 CJY65574:CJY65576 CTU65574:CTU65576 DDQ65574:DDQ65576 DNM65574:DNM65576 DXI65574:DXI65576 EHE65574:EHE65576 ERA65574:ERA65576 FAW65574:FAW65576 FKS65574:FKS65576 FUO65574:FUO65576 GEK65574:GEK65576 GOG65574:GOG65576 GYC65574:GYC65576 HHY65574:HHY65576 HRU65574:HRU65576 IBQ65574:IBQ65576 ILM65574:ILM65576 IVI65574:IVI65576 JFE65574:JFE65576 JPA65574:JPA65576 JYW65574:JYW65576 KIS65574:KIS65576 KSO65574:KSO65576 LCK65574:LCK65576 LMG65574:LMG65576 LWC65574:LWC65576 MFY65574:MFY65576 MPU65574:MPU65576 MZQ65574:MZQ65576 NJM65574:NJM65576 NTI65574:NTI65576 ODE65574:ODE65576 ONA65574:ONA65576 OWW65574:OWW65576 PGS65574:PGS65576 PQO65574:PQO65576 QAK65574:QAK65576 QKG65574:QKG65576 QUC65574:QUC65576 RDY65574:RDY65576 RNU65574:RNU65576 RXQ65574:RXQ65576 SHM65574:SHM65576 SRI65574:SRI65576 TBE65574:TBE65576 TLA65574:TLA65576 TUW65574:TUW65576 UES65574:UES65576 UOO65574:UOO65576 UYK65574:UYK65576 VIG65574:VIG65576 VSC65574:VSC65576 WBY65574:WBY65576 WLU65574:WLU65576 WVQ65574:WVQ65576 I131110:I131112 JE131110:JE131112 TA131110:TA131112 ACW131110:ACW131112 AMS131110:AMS131112 AWO131110:AWO131112 BGK131110:BGK131112 BQG131110:BQG131112 CAC131110:CAC131112 CJY131110:CJY131112 CTU131110:CTU131112 DDQ131110:DDQ131112 DNM131110:DNM131112 DXI131110:DXI131112 EHE131110:EHE131112 ERA131110:ERA131112 FAW131110:FAW131112 FKS131110:FKS131112 FUO131110:FUO131112 GEK131110:GEK131112 GOG131110:GOG131112 GYC131110:GYC131112 HHY131110:HHY131112 HRU131110:HRU131112 IBQ131110:IBQ131112 ILM131110:ILM131112 IVI131110:IVI131112 JFE131110:JFE131112 JPA131110:JPA131112 JYW131110:JYW131112 KIS131110:KIS131112 KSO131110:KSO131112 LCK131110:LCK131112 LMG131110:LMG131112 LWC131110:LWC131112 MFY131110:MFY131112 MPU131110:MPU131112 MZQ131110:MZQ131112 NJM131110:NJM131112 NTI131110:NTI131112 ODE131110:ODE131112 ONA131110:ONA131112 OWW131110:OWW131112 PGS131110:PGS131112 PQO131110:PQO131112 QAK131110:QAK131112 QKG131110:QKG131112 QUC131110:QUC131112 RDY131110:RDY131112 RNU131110:RNU131112 RXQ131110:RXQ131112 SHM131110:SHM131112 SRI131110:SRI131112 TBE131110:TBE131112 TLA131110:TLA131112 TUW131110:TUW131112 UES131110:UES131112 UOO131110:UOO131112 UYK131110:UYK131112 VIG131110:VIG131112 VSC131110:VSC131112 WBY131110:WBY131112 WLU131110:WLU131112 WVQ131110:WVQ131112 I196646:I196648 JE196646:JE196648 TA196646:TA196648 ACW196646:ACW196648 AMS196646:AMS196648 AWO196646:AWO196648 BGK196646:BGK196648 BQG196646:BQG196648 CAC196646:CAC196648 CJY196646:CJY196648 CTU196646:CTU196648 DDQ196646:DDQ196648 DNM196646:DNM196648 DXI196646:DXI196648 EHE196646:EHE196648 ERA196646:ERA196648 FAW196646:FAW196648 FKS196646:FKS196648 FUO196646:FUO196648 GEK196646:GEK196648 GOG196646:GOG196648 GYC196646:GYC196648 HHY196646:HHY196648 HRU196646:HRU196648 IBQ196646:IBQ196648 ILM196646:ILM196648 IVI196646:IVI196648 JFE196646:JFE196648 JPA196646:JPA196648 JYW196646:JYW196648 KIS196646:KIS196648 KSO196646:KSO196648 LCK196646:LCK196648 LMG196646:LMG196648 LWC196646:LWC196648 MFY196646:MFY196648 MPU196646:MPU196648 MZQ196646:MZQ196648 NJM196646:NJM196648 NTI196646:NTI196648 ODE196646:ODE196648 ONA196646:ONA196648 OWW196646:OWW196648 PGS196646:PGS196648 PQO196646:PQO196648 QAK196646:QAK196648 QKG196646:QKG196648 QUC196646:QUC196648 RDY196646:RDY196648 RNU196646:RNU196648 RXQ196646:RXQ196648 SHM196646:SHM196648 SRI196646:SRI196648 TBE196646:TBE196648 TLA196646:TLA196648 TUW196646:TUW196648 UES196646:UES196648 UOO196646:UOO196648 UYK196646:UYK196648 VIG196646:VIG196648 VSC196646:VSC196648 WBY196646:WBY196648 WLU196646:WLU196648 WVQ196646:WVQ196648 I262182:I262184 JE262182:JE262184 TA262182:TA262184 ACW262182:ACW262184 AMS262182:AMS262184 AWO262182:AWO262184 BGK262182:BGK262184 BQG262182:BQG262184 CAC262182:CAC262184 CJY262182:CJY262184 CTU262182:CTU262184 DDQ262182:DDQ262184 DNM262182:DNM262184 DXI262182:DXI262184 EHE262182:EHE262184 ERA262182:ERA262184 FAW262182:FAW262184 FKS262182:FKS262184 FUO262182:FUO262184 GEK262182:GEK262184 GOG262182:GOG262184 GYC262182:GYC262184 HHY262182:HHY262184 HRU262182:HRU262184 IBQ262182:IBQ262184 ILM262182:ILM262184 IVI262182:IVI262184 JFE262182:JFE262184 JPA262182:JPA262184 JYW262182:JYW262184 KIS262182:KIS262184 KSO262182:KSO262184 LCK262182:LCK262184 LMG262182:LMG262184 LWC262182:LWC262184 MFY262182:MFY262184 MPU262182:MPU262184 MZQ262182:MZQ262184 NJM262182:NJM262184 NTI262182:NTI262184 ODE262182:ODE262184 ONA262182:ONA262184 OWW262182:OWW262184 PGS262182:PGS262184 PQO262182:PQO262184 QAK262182:QAK262184 QKG262182:QKG262184 QUC262182:QUC262184 RDY262182:RDY262184 RNU262182:RNU262184 RXQ262182:RXQ262184 SHM262182:SHM262184 SRI262182:SRI262184 TBE262182:TBE262184 TLA262182:TLA262184 TUW262182:TUW262184 UES262182:UES262184 UOO262182:UOO262184 UYK262182:UYK262184 VIG262182:VIG262184 VSC262182:VSC262184 WBY262182:WBY262184 WLU262182:WLU262184 WVQ262182:WVQ262184 I327718:I327720 JE327718:JE327720 TA327718:TA327720 ACW327718:ACW327720 AMS327718:AMS327720 AWO327718:AWO327720 BGK327718:BGK327720 BQG327718:BQG327720 CAC327718:CAC327720 CJY327718:CJY327720 CTU327718:CTU327720 DDQ327718:DDQ327720 DNM327718:DNM327720 DXI327718:DXI327720 EHE327718:EHE327720 ERA327718:ERA327720 FAW327718:FAW327720 FKS327718:FKS327720 FUO327718:FUO327720 GEK327718:GEK327720 GOG327718:GOG327720 GYC327718:GYC327720 HHY327718:HHY327720 HRU327718:HRU327720 IBQ327718:IBQ327720 ILM327718:ILM327720 IVI327718:IVI327720 JFE327718:JFE327720 JPA327718:JPA327720 JYW327718:JYW327720 KIS327718:KIS327720 KSO327718:KSO327720 LCK327718:LCK327720 LMG327718:LMG327720 LWC327718:LWC327720 MFY327718:MFY327720 MPU327718:MPU327720 MZQ327718:MZQ327720 NJM327718:NJM327720 NTI327718:NTI327720 ODE327718:ODE327720 ONA327718:ONA327720 OWW327718:OWW327720 PGS327718:PGS327720 PQO327718:PQO327720 QAK327718:QAK327720 QKG327718:QKG327720 QUC327718:QUC327720 RDY327718:RDY327720 RNU327718:RNU327720 RXQ327718:RXQ327720 SHM327718:SHM327720 SRI327718:SRI327720 TBE327718:TBE327720 TLA327718:TLA327720 TUW327718:TUW327720 UES327718:UES327720 UOO327718:UOO327720 UYK327718:UYK327720 VIG327718:VIG327720 VSC327718:VSC327720 WBY327718:WBY327720 WLU327718:WLU327720 WVQ327718:WVQ327720 I393254:I393256 JE393254:JE393256 TA393254:TA393256 ACW393254:ACW393256 AMS393254:AMS393256 AWO393254:AWO393256 BGK393254:BGK393256 BQG393254:BQG393256 CAC393254:CAC393256 CJY393254:CJY393256 CTU393254:CTU393256 DDQ393254:DDQ393256 DNM393254:DNM393256 DXI393254:DXI393256 EHE393254:EHE393256 ERA393254:ERA393256 FAW393254:FAW393256 FKS393254:FKS393256 FUO393254:FUO393256 GEK393254:GEK393256 GOG393254:GOG393256 GYC393254:GYC393256 HHY393254:HHY393256 HRU393254:HRU393256 IBQ393254:IBQ393256 ILM393254:ILM393256 IVI393254:IVI393256 JFE393254:JFE393256 JPA393254:JPA393256 JYW393254:JYW393256 KIS393254:KIS393256 KSO393254:KSO393256 LCK393254:LCK393256 LMG393254:LMG393256 LWC393254:LWC393256 MFY393254:MFY393256 MPU393254:MPU393256 MZQ393254:MZQ393256 NJM393254:NJM393256 NTI393254:NTI393256 ODE393254:ODE393256 ONA393254:ONA393256 OWW393254:OWW393256 PGS393254:PGS393256 PQO393254:PQO393256 QAK393254:QAK393256 QKG393254:QKG393256 QUC393254:QUC393256 RDY393254:RDY393256 RNU393254:RNU393256 RXQ393254:RXQ393256 SHM393254:SHM393256 SRI393254:SRI393256 TBE393254:TBE393256 TLA393254:TLA393256 TUW393254:TUW393256 UES393254:UES393256 UOO393254:UOO393256 UYK393254:UYK393256 VIG393254:VIG393256 VSC393254:VSC393256 WBY393254:WBY393256 WLU393254:WLU393256 WVQ393254:WVQ393256 I458790:I458792 JE458790:JE458792 TA458790:TA458792 ACW458790:ACW458792 AMS458790:AMS458792 AWO458790:AWO458792 BGK458790:BGK458792 BQG458790:BQG458792 CAC458790:CAC458792 CJY458790:CJY458792 CTU458790:CTU458792 DDQ458790:DDQ458792 DNM458790:DNM458792 DXI458790:DXI458792 EHE458790:EHE458792 ERA458790:ERA458792 FAW458790:FAW458792 FKS458790:FKS458792 FUO458790:FUO458792 GEK458790:GEK458792 GOG458790:GOG458792 GYC458790:GYC458792 HHY458790:HHY458792 HRU458790:HRU458792 IBQ458790:IBQ458792 ILM458790:ILM458792 IVI458790:IVI458792 JFE458790:JFE458792 JPA458790:JPA458792 JYW458790:JYW458792 KIS458790:KIS458792 KSO458790:KSO458792 LCK458790:LCK458792 LMG458790:LMG458792 LWC458790:LWC458792 MFY458790:MFY458792 MPU458790:MPU458792 MZQ458790:MZQ458792 NJM458790:NJM458792 NTI458790:NTI458792 ODE458790:ODE458792 ONA458790:ONA458792 OWW458790:OWW458792 PGS458790:PGS458792 PQO458790:PQO458792 QAK458790:QAK458792 QKG458790:QKG458792 QUC458790:QUC458792 RDY458790:RDY458792 RNU458790:RNU458792 RXQ458790:RXQ458792 SHM458790:SHM458792 SRI458790:SRI458792 TBE458790:TBE458792 TLA458790:TLA458792 TUW458790:TUW458792 UES458790:UES458792 UOO458790:UOO458792 UYK458790:UYK458792 VIG458790:VIG458792 VSC458790:VSC458792 WBY458790:WBY458792 WLU458790:WLU458792 WVQ458790:WVQ458792 I524326:I524328 JE524326:JE524328 TA524326:TA524328 ACW524326:ACW524328 AMS524326:AMS524328 AWO524326:AWO524328 BGK524326:BGK524328 BQG524326:BQG524328 CAC524326:CAC524328 CJY524326:CJY524328 CTU524326:CTU524328 DDQ524326:DDQ524328 DNM524326:DNM524328 DXI524326:DXI524328 EHE524326:EHE524328 ERA524326:ERA524328 FAW524326:FAW524328 FKS524326:FKS524328 FUO524326:FUO524328 GEK524326:GEK524328 GOG524326:GOG524328 GYC524326:GYC524328 HHY524326:HHY524328 HRU524326:HRU524328 IBQ524326:IBQ524328 ILM524326:ILM524328 IVI524326:IVI524328 JFE524326:JFE524328 JPA524326:JPA524328 JYW524326:JYW524328 KIS524326:KIS524328 KSO524326:KSO524328 LCK524326:LCK524328 LMG524326:LMG524328 LWC524326:LWC524328 MFY524326:MFY524328 MPU524326:MPU524328 MZQ524326:MZQ524328 NJM524326:NJM524328 NTI524326:NTI524328 ODE524326:ODE524328 ONA524326:ONA524328 OWW524326:OWW524328 PGS524326:PGS524328 PQO524326:PQO524328 QAK524326:QAK524328 QKG524326:QKG524328 QUC524326:QUC524328 RDY524326:RDY524328 RNU524326:RNU524328 RXQ524326:RXQ524328 SHM524326:SHM524328 SRI524326:SRI524328 TBE524326:TBE524328 TLA524326:TLA524328 TUW524326:TUW524328 UES524326:UES524328 UOO524326:UOO524328 UYK524326:UYK524328 VIG524326:VIG524328 VSC524326:VSC524328 WBY524326:WBY524328 WLU524326:WLU524328 WVQ524326:WVQ524328 I589862:I589864 JE589862:JE589864 TA589862:TA589864 ACW589862:ACW589864 AMS589862:AMS589864 AWO589862:AWO589864 BGK589862:BGK589864 BQG589862:BQG589864 CAC589862:CAC589864 CJY589862:CJY589864 CTU589862:CTU589864 DDQ589862:DDQ589864 DNM589862:DNM589864 DXI589862:DXI589864 EHE589862:EHE589864 ERA589862:ERA589864 FAW589862:FAW589864 FKS589862:FKS589864 FUO589862:FUO589864 GEK589862:GEK589864 GOG589862:GOG589864 GYC589862:GYC589864 HHY589862:HHY589864 HRU589862:HRU589864 IBQ589862:IBQ589864 ILM589862:ILM589864 IVI589862:IVI589864 JFE589862:JFE589864 JPA589862:JPA589864 JYW589862:JYW589864 KIS589862:KIS589864 KSO589862:KSO589864 LCK589862:LCK589864 LMG589862:LMG589864 LWC589862:LWC589864 MFY589862:MFY589864 MPU589862:MPU589864 MZQ589862:MZQ589864 NJM589862:NJM589864 NTI589862:NTI589864 ODE589862:ODE589864 ONA589862:ONA589864 OWW589862:OWW589864 PGS589862:PGS589864 PQO589862:PQO589864 QAK589862:QAK589864 QKG589862:QKG589864 QUC589862:QUC589864 RDY589862:RDY589864 RNU589862:RNU589864 RXQ589862:RXQ589864 SHM589862:SHM589864 SRI589862:SRI589864 TBE589862:TBE589864 TLA589862:TLA589864 TUW589862:TUW589864 UES589862:UES589864 UOO589862:UOO589864 UYK589862:UYK589864 VIG589862:VIG589864 VSC589862:VSC589864 WBY589862:WBY589864 WLU589862:WLU589864 WVQ589862:WVQ589864 I655398:I655400 JE655398:JE655400 TA655398:TA655400 ACW655398:ACW655400 AMS655398:AMS655400 AWO655398:AWO655400 BGK655398:BGK655400 BQG655398:BQG655400 CAC655398:CAC655400 CJY655398:CJY655400 CTU655398:CTU655400 DDQ655398:DDQ655400 DNM655398:DNM655400 DXI655398:DXI655400 EHE655398:EHE655400 ERA655398:ERA655400 FAW655398:FAW655400 FKS655398:FKS655400 FUO655398:FUO655400 GEK655398:GEK655400 GOG655398:GOG655400 GYC655398:GYC655400 HHY655398:HHY655400 HRU655398:HRU655400 IBQ655398:IBQ655400 ILM655398:ILM655400 IVI655398:IVI655400 JFE655398:JFE655400 JPA655398:JPA655400 JYW655398:JYW655400 KIS655398:KIS655400 KSO655398:KSO655400 LCK655398:LCK655400 LMG655398:LMG655400 LWC655398:LWC655400 MFY655398:MFY655400 MPU655398:MPU655400 MZQ655398:MZQ655400 NJM655398:NJM655400 NTI655398:NTI655400 ODE655398:ODE655400 ONA655398:ONA655400 OWW655398:OWW655400 PGS655398:PGS655400 PQO655398:PQO655400 QAK655398:QAK655400 QKG655398:QKG655400 QUC655398:QUC655400 RDY655398:RDY655400 RNU655398:RNU655400 RXQ655398:RXQ655400 SHM655398:SHM655400 SRI655398:SRI655400 TBE655398:TBE655400 TLA655398:TLA655400 TUW655398:TUW655400 UES655398:UES655400 UOO655398:UOO655400 UYK655398:UYK655400 VIG655398:VIG655400 VSC655398:VSC655400 WBY655398:WBY655400 WLU655398:WLU655400 WVQ655398:WVQ655400 I720934:I720936 JE720934:JE720936 TA720934:TA720936 ACW720934:ACW720936 AMS720934:AMS720936 AWO720934:AWO720936 BGK720934:BGK720936 BQG720934:BQG720936 CAC720934:CAC720936 CJY720934:CJY720936 CTU720934:CTU720936 DDQ720934:DDQ720936 DNM720934:DNM720936 DXI720934:DXI720936 EHE720934:EHE720936 ERA720934:ERA720936 FAW720934:FAW720936 FKS720934:FKS720936 FUO720934:FUO720936 GEK720934:GEK720936 GOG720934:GOG720936 GYC720934:GYC720936 HHY720934:HHY720936 HRU720934:HRU720936 IBQ720934:IBQ720936 ILM720934:ILM720936 IVI720934:IVI720936 JFE720934:JFE720936 JPA720934:JPA720936 JYW720934:JYW720936 KIS720934:KIS720936 KSO720934:KSO720936 LCK720934:LCK720936 LMG720934:LMG720936 LWC720934:LWC720936 MFY720934:MFY720936 MPU720934:MPU720936 MZQ720934:MZQ720936 NJM720934:NJM720936 NTI720934:NTI720936 ODE720934:ODE720936 ONA720934:ONA720936 OWW720934:OWW720936 PGS720934:PGS720936 PQO720934:PQO720936 QAK720934:QAK720936 QKG720934:QKG720936 QUC720934:QUC720936 RDY720934:RDY720936 RNU720934:RNU720936 RXQ720934:RXQ720936 SHM720934:SHM720936 SRI720934:SRI720936 TBE720934:TBE720936 TLA720934:TLA720936 TUW720934:TUW720936 UES720934:UES720936 UOO720934:UOO720936 UYK720934:UYK720936 VIG720934:VIG720936 VSC720934:VSC720936 WBY720934:WBY720936 WLU720934:WLU720936 WVQ720934:WVQ720936 I786470:I786472 JE786470:JE786472 TA786470:TA786472 ACW786470:ACW786472 AMS786470:AMS786472 AWO786470:AWO786472 BGK786470:BGK786472 BQG786470:BQG786472 CAC786470:CAC786472 CJY786470:CJY786472 CTU786470:CTU786472 DDQ786470:DDQ786472 DNM786470:DNM786472 DXI786470:DXI786472 EHE786470:EHE786472 ERA786470:ERA786472 FAW786470:FAW786472 FKS786470:FKS786472 FUO786470:FUO786472 GEK786470:GEK786472 GOG786470:GOG786472 GYC786470:GYC786472 HHY786470:HHY786472 HRU786470:HRU786472 IBQ786470:IBQ786472 ILM786470:ILM786472 IVI786470:IVI786472 JFE786470:JFE786472 JPA786470:JPA786472 JYW786470:JYW786472 KIS786470:KIS786472 KSO786470:KSO786472 LCK786470:LCK786472 LMG786470:LMG786472 LWC786470:LWC786472 MFY786470:MFY786472 MPU786470:MPU786472 MZQ786470:MZQ786472 NJM786470:NJM786472 NTI786470:NTI786472 ODE786470:ODE786472 ONA786470:ONA786472 OWW786470:OWW786472 PGS786470:PGS786472 PQO786470:PQO786472 QAK786470:QAK786472 QKG786470:QKG786472 QUC786470:QUC786472 RDY786470:RDY786472 RNU786470:RNU786472 RXQ786470:RXQ786472 SHM786470:SHM786472 SRI786470:SRI786472 TBE786470:TBE786472 TLA786470:TLA786472 TUW786470:TUW786472 UES786470:UES786472 UOO786470:UOO786472 UYK786470:UYK786472 VIG786470:VIG786472 VSC786470:VSC786472 WBY786470:WBY786472 WLU786470:WLU786472 WVQ786470:WVQ786472 I852006:I852008 JE852006:JE852008 TA852006:TA852008 ACW852006:ACW852008 AMS852006:AMS852008 AWO852006:AWO852008 BGK852006:BGK852008 BQG852006:BQG852008 CAC852006:CAC852008 CJY852006:CJY852008 CTU852006:CTU852008 DDQ852006:DDQ852008 DNM852006:DNM852008 DXI852006:DXI852008 EHE852006:EHE852008 ERA852006:ERA852008 FAW852006:FAW852008 FKS852006:FKS852008 FUO852006:FUO852008 GEK852006:GEK852008 GOG852006:GOG852008 GYC852006:GYC852008 HHY852006:HHY852008 HRU852006:HRU852008 IBQ852006:IBQ852008 ILM852006:ILM852008 IVI852006:IVI852008 JFE852006:JFE852008 JPA852006:JPA852008 JYW852006:JYW852008 KIS852006:KIS852008 KSO852006:KSO852008 LCK852006:LCK852008 LMG852006:LMG852008 LWC852006:LWC852008 MFY852006:MFY852008 MPU852006:MPU852008 MZQ852006:MZQ852008 NJM852006:NJM852008 NTI852006:NTI852008 ODE852006:ODE852008 ONA852006:ONA852008 OWW852006:OWW852008 PGS852006:PGS852008 PQO852006:PQO852008 QAK852006:QAK852008 QKG852006:QKG852008 QUC852006:QUC852008 RDY852006:RDY852008 RNU852006:RNU852008 RXQ852006:RXQ852008 SHM852006:SHM852008 SRI852006:SRI852008 TBE852006:TBE852008 TLA852006:TLA852008 TUW852006:TUW852008 UES852006:UES852008 UOO852006:UOO852008 UYK852006:UYK852008 VIG852006:VIG852008 VSC852006:VSC852008 WBY852006:WBY852008 WLU852006:WLU852008 WVQ852006:WVQ852008 I917542:I917544 JE917542:JE917544 TA917542:TA917544 ACW917542:ACW917544 AMS917542:AMS917544 AWO917542:AWO917544 BGK917542:BGK917544 BQG917542:BQG917544 CAC917542:CAC917544 CJY917542:CJY917544 CTU917542:CTU917544 DDQ917542:DDQ917544 DNM917542:DNM917544 DXI917542:DXI917544 EHE917542:EHE917544 ERA917542:ERA917544 FAW917542:FAW917544 FKS917542:FKS917544 FUO917542:FUO917544 GEK917542:GEK917544 GOG917542:GOG917544 GYC917542:GYC917544 HHY917542:HHY917544 HRU917542:HRU917544 IBQ917542:IBQ917544 ILM917542:ILM917544 IVI917542:IVI917544 JFE917542:JFE917544 JPA917542:JPA917544 JYW917542:JYW917544 KIS917542:KIS917544 KSO917542:KSO917544 LCK917542:LCK917544 LMG917542:LMG917544 LWC917542:LWC917544 MFY917542:MFY917544 MPU917542:MPU917544 MZQ917542:MZQ917544 NJM917542:NJM917544 NTI917542:NTI917544 ODE917542:ODE917544 ONA917542:ONA917544 OWW917542:OWW917544 PGS917542:PGS917544 PQO917542:PQO917544 QAK917542:QAK917544 QKG917542:QKG917544 QUC917542:QUC917544 RDY917542:RDY917544 RNU917542:RNU917544 RXQ917542:RXQ917544 SHM917542:SHM917544 SRI917542:SRI917544 TBE917542:TBE917544 TLA917542:TLA917544 TUW917542:TUW917544 UES917542:UES917544 UOO917542:UOO917544 UYK917542:UYK917544 VIG917542:VIG917544 VSC917542:VSC917544 WBY917542:WBY917544 WLU917542:WLU917544 WVQ917542:WVQ917544 I983078:I983080 JE983078:JE983080 TA983078:TA983080 ACW983078:ACW983080 AMS983078:AMS983080 AWO983078:AWO983080 BGK983078:BGK983080 BQG983078:BQG983080 CAC983078:CAC983080 CJY983078:CJY983080 CTU983078:CTU983080 DDQ983078:DDQ983080 DNM983078:DNM983080 DXI983078:DXI983080 EHE983078:EHE983080 ERA983078:ERA983080 FAW983078:FAW983080 FKS983078:FKS983080 FUO983078:FUO983080 GEK983078:GEK983080 GOG983078:GOG983080 GYC983078:GYC983080 HHY983078:HHY983080 HRU983078:HRU983080 IBQ983078:IBQ983080 ILM983078:ILM983080 IVI983078:IVI983080 JFE983078:JFE983080 JPA983078:JPA983080 JYW983078:JYW983080 KIS983078:KIS983080 KSO983078:KSO983080 LCK983078:LCK983080 LMG983078:LMG983080 LWC983078:LWC983080 MFY983078:MFY983080 MPU983078:MPU983080 MZQ983078:MZQ983080 NJM983078:NJM983080 NTI983078:NTI983080 ODE983078:ODE983080 ONA983078:ONA983080 OWW983078:OWW983080 PGS983078:PGS983080 PQO983078:PQO983080 QAK983078:QAK983080 QKG983078:QKG983080 QUC983078:QUC983080 RDY983078:RDY983080 RNU983078:RNU983080 RXQ983078:RXQ983080 SHM983078:SHM983080 SRI983078:SRI983080 TBE983078:TBE983080 TLA983078:TLA983080 TUW983078:TUW983080 UES983078:UES983080 UOO983078:UOO983080 UYK983078:UYK983080 VIG983078:VIG983080 VSC983078:VSC983080 WBY983078:WBY983080 WLU983078:WLU983080 WVQ983078:WVQ983080 H39 JD39 SZ39 ACV39 AMR39 AWN39 BGJ39 BQF39 CAB39 CJX39 CTT39 DDP39 DNL39 DXH39 EHD39 EQZ39 FAV39 FKR39 FUN39 GEJ39 GOF39 GYB39 HHX39 HRT39 IBP39 ILL39 IVH39 JFD39 JOZ39 JYV39 KIR39 KSN39 LCJ39 LMF39 LWB39 MFX39 MPT39 MZP39 NJL39 NTH39 ODD39 OMZ39 OWV39 PGR39 PQN39 QAJ39 QKF39 QUB39 RDX39 RNT39 RXP39 SHL39 SRH39 TBD39 TKZ39 TUV39 UER39 UON39 UYJ39 VIF39 VSB39 WBX39 WLT39 WVP39 H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H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H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H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H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H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H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H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H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H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H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H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H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H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H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00000000-0002-0000-0000-000013000000}">
      <formula1>"- , 0,2"</formula1>
    </dataValidation>
    <dataValidation type="list" allowBlank="1" showInputMessage="1" showErrorMessage="1" sqref="H40 JD40 SZ40 ACV40 AMR40 AWN40 BGJ40 BQF40 CAB40 CJX40 CTT40 DDP40 DNL40 DXH40 EHD40 EQZ40 FAV40 FKR40 FUN40 GEJ40 GOF40 GYB40 HHX40 HRT40 IBP40 ILL40 IVH40 JFD40 JOZ40 JYV40 KIR40 KSN40 LCJ40 LMF40 LWB40 MFX40 MPT40 MZP40 NJL40 NTH40 ODD40 OMZ40 OWV40 PGR40 PQN40 QAJ40 QKF40 QUB40 RDX40 RNT40 RXP40 SHL40 SRH40 TBD40 TKZ40 TUV40 UER40 UON40 UYJ40 VIF40 VSB40 WBX40 WLT40 WVP40 H65573 JD65573 SZ65573 ACV65573 AMR65573 AWN65573 BGJ65573 BQF65573 CAB65573 CJX65573 CTT65573 DDP65573 DNL65573 DXH65573 EHD65573 EQZ65573 FAV65573 FKR65573 FUN65573 GEJ65573 GOF65573 GYB65573 HHX65573 HRT65573 IBP65573 ILL65573 IVH65573 JFD65573 JOZ65573 JYV65573 KIR65573 KSN65573 LCJ65573 LMF65573 LWB65573 MFX65573 MPT65573 MZP65573 NJL65573 NTH65573 ODD65573 OMZ65573 OWV65573 PGR65573 PQN65573 QAJ65573 QKF65573 QUB65573 RDX65573 RNT65573 RXP65573 SHL65573 SRH65573 TBD65573 TKZ65573 TUV65573 UER65573 UON65573 UYJ65573 VIF65573 VSB65573 WBX65573 WLT65573 WVP65573 H131109 JD131109 SZ131109 ACV131109 AMR131109 AWN131109 BGJ131109 BQF131109 CAB131109 CJX131109 CTT131109 DDP131109 DNL131109 DXH131109 EHD131109 EQZ131109 FAV131109 FKR131109 FUN131109 GEJ131109 GOF131109 GYB131109 HHX131109 HRT131109 IBP131109 ILL131109 IVH131109 JFD131109 JOZ131109 JYV131109 KIR131109 KSN131109 LCJ131109 LMF131109 LWB131109 MFX131109 MPT131109 MZP131109 NJL131109 NTH131109 ODD131109 OMZ131109 OWV131109 PGR131109 PQN131109 QAJ131109 QKF131109 QUB131109 RDX131109 RNT131109 RXP131109 SHL131109 SRH131109 TBD131109 TKZ131109 TUV131109 UER131109 UON131109 UYJ131109 VIF131109 VSB131109 WBX131109 WLT131109 WVP131109 H196645 JD196645 SZ196645 ACV196645 AMR196645 AWN196645 BGJ196645 BQF196645 CAB196645 CJX196645 CTT196645 DDP196645 DNL196645 DXH196645 EHD196645 EQZ196645 FAV196645 FKR196645 FUN196645 GEJ196645 GOF196645 GYB196645 HHX196645 HRT196645 IBP196645 ILL196645 IVH196645 JFD196645 JOZ196645 JYV196645 KIR196645 KSN196645 LCJ196645 LMF196645 LWB196645 MFX196645 MPT196645 MZP196645 NJL196645 NTH196645 ODD196645 OMZ196645 OWV196645 PGR196645 PQN196645 QAJ196645 QKF196645 QUB196645 RDX196645 RNT196645 RXP196645 SHL196645 SRH196645 TBD196645 TKZ196645 TUV196645 UER196645 UON196645 UYJ196645 VIF196645 VSB196645 WBX196645 WLT196645 WVP196645 H262181 JD262181 SZ262181 ACV262181 AMR262181 AWN262181 BGJ262181 BQF262181 CAB262181 CJX262181 CTT262181 DDP262181 DNL262181 DXH262181 EHD262181 EQZ262181 FAV262181 FKR262181 FUN262181 GEJ262181 GOF262181 GYB262181 HHX262181 HRT262181 IBP262181 ILL262181 IVH262181 JFD262181 JOZ262181 JYV262181 KIR262181 KSN262181 LCJ262181 LMF262181 LWB262181 MFX262181 MPT262181 MZP262181 NJL262181 NTH262181 ODD262181 OMZ262181 OWV262181 PGR262181 PQN262181 QAJ262181 QKF262181 QUB262181 RDX262181 RNT262181 RXP262181 SHL262181 SRH262181 TBD262181 TKZ262181 TUV262181 UER262181 UON262181 UYJ262181 VIF262181 VSB262181 WBX262181 WLT262181 WVP262181 H327717 JD327717 SZ327717 ACV327717 AMR327717 AWN327717 BGJ327717 BQF327717 CAB327717 CJX327717 CTT327717 DDP327717 DNL327717 DXH327717 EHD327717 EQZ327717 FAV327717 FKR327717 FUN327717 GEJ327717 GOF327717 GYB327717 HHX327717 HRT327717 IBP327717 ILL327717 IVH327717 JFD327717 JOZ327717 JYV327717 KIR327717 KSN327717 LCJ327717 LMF327717 LWB327717 MFX327717 MPT327717 MZP327717 NJL327717 NTH327717 ODD327717 OMZ327717 OWV327717 PGR327717 PQN327717 QAJ327717 QKF327717 QUB327717 RDX327717 RNT327717 RXP327717 SHL327717 SRH327717 TBD327717 TKZ327717 TUV327717 UER327717 UON327717 UYJ327717 VIF327717 VSB327717 WBX327717 WLT327717 WVP327717 H393253 JD393253 SZ393253 ACV393253 AMR393253 AWN393253 BGJ393253 BQF393253 CAB393253 CJX393253 CTT393253 DDP393253 DNL393253 DXH393253 EHD393253 EQZ393253 FAV393253 FKR393253 FUN393253 GEJ393253 GOF393253 GYB393253 HHX393253 HRT393253 IBP393253 ILL393253 IVH393253 JFD393253 JOZ393253 JYV393253 KIR393253 KSN393253 LCJ393253 LMF393253 LWB393253 MFX393253 MPT393253 MZP393253 NJL393253 NTH393253 ODD393253 OMZ393253 OWV393253 PGR393253 PQN393253 QAJ393253 QKF393253 QUB393253 RDX393253 RNT393253 RXP393253 SHL393253 SRH393253 TBD393253 TKZ393253 TUV393253 UER393253 UON393253 UYJ393253 VIF393253 VSB393253 WBX393253 WLT393253 WVP393253 H458789 JD458789 SZ458789 ACV458789 AMR458789 AWN458789 BGJ458789 BQF458789 CAB458789 CJX458789 CTT458789 DDP458789 DNL458789 DXH458789 EHD458789 EQZ458789 FAV458789 FKR458789 FUN458789 GEJ458789 GOF458789 GYB458789 HHX458789 HRT458789 IBP458789 ILL458789 IVH458789 JFD458789 JOZ458789 JYV458789 KIR458789 KSN458789 LCJ458789 LMF458789 LWB458789 MFX458789 MPT458789 MZP458789 NJL458789 NTH458789 ODD458789 OMZ458789 OWV458789 PGR458789 PQN458789 QAJ458789 QKF458789 QUB458789 RDX458789 RNT458789 RXP458789 SHL458789 SRH458789 TBD458789 TKZ458789 TUV458789 UER458789 UON458789 UYJ458789 VIF458789 VSB458789 WBX458789 WLT458789 WVP458789 H524325 JD524325 SZ524325 ACV524325 AMR524325 AWN524325 BGJ524325 BQF524325 CAB524325 CJX524325 CTT524325 DDP524325 DNL524325 DXH524325 EHD524325 EQZ524325 FAV524325 FKR524325 FUN524325 GEJ524325 GOF524325 GYB524325 HHX524325 HRT524325 IBP524325 ILL524325 IVH524325 JFD524325 JOZ524325 JYV524325 KIR524325 KSN524325 LCJ524325 LMF524325 LWB524325 MFX524325 MPT524325 MZP524325 NJL524325 NTH524325 ODD524325 OMZ524325 OWV524325 PGR524325 PQN524325 QAJ524325 QKF524325 QUB524325 RDX524325 RNT524325 RXP524325 SHL524325 SRH524325 TBD524325 TKZ524325 TUV524325 UER524325 UON524325 UYJ524325 VIF524325 VSB524325 WBX524325 WLT524325 WVP524325 H589861 JD589861 SZ589861 ACV589861 AMR589861 AWN589861 BGJ589861 BQF589861 CAB589861 CJX589861 CTT589861 DDP589861 DNL589861 DXH589861 EHD589861 EQZ589861 FAV589861 FKR589861 FUN589861 GEJ589861 GOF589861 GYB589861 HHX589861 HRT589861 IBP589861 ILL589861 IVH589861 JFD589861 JOZ589861 JYV589861 KIR589861 KSN589861 LCJ589861 LMF589861 LWB589861 MFX589861 MPT589861 MZP589861 NJL589861 NTH589861 ODD589861 OMZ589861 OWV589861 PGR589861 PQN589861 QAJ589861 QKF589861 QUB589861 RDX589861 RNT589861 RXP589861 SHL589861 SRH589861 TBD589861 TKZ589861 TUV589861 UER589861 UON589861 UYJ589861 VIF589861 VSB589861 WBX589861 WLT589861 WVP589861 H655397 JD655397 SZ655397 ACV655397 AMR655397 AWN655397 BGJ655397 BQF655397 CAB655397 CJX655397 CTT655397 DDP655397 DNL655397 DXH655397 EHD655397 EQZ655397 FAV655397 FKR655397 FUN655397 GEJ655397 GOF655397 GYB655397 HHX655397 HRT655397 IBP655397 ILL655397 IVH655397 JFD655397 JOZ655397 JYV655397 KIR655397 KSN655397 LCJ655397 LMF655397 LWB655397 MFX655397 MPT655397 MZP655397 NJL655397 NTH655397 ODD655397 OMZ655397 OWV655397 PGR655397 PQN655397 QAJ655397 QKF655397 QUB655397 RDX655397 RNT655397 RXP655397 SHL655397 SRH655397 TBD655397 TKZ655397 TUV655397 UER655397 UON655397 UYJ655397 VIF655397 VSB655397 WBX655397 WLT655397 WVP655397 H720933 JD720933 SZ720933 ACV720933 AMR720933 AWN720933 BGJ720933 BQF720933 CAB720933 CJX720933 CTT720933 DDP720933 DNL720933 DXH720933 EHD720933 EQZ720933 FAV720933 FKR720933 FUN720933 GEJ720933 GOF720933 GYB720933 HHX720933 HRT720933 IBP720933 ILL720933 IVH720933 JFD720933 JOZ720933 JYV720933 KIR720933 KSN720933 LCJ720933 LMF720933 LWB720933 MFX720933 MPT720933 MZP720933 NJL720933 NTH720933 ODD720933 OMZ720933 OWV720933 PGR720933 PQN720933 QAJ720933 QKF720933 QUB720933 RDX720933 RNT720933 RXP720933 SHL720933 SRH720933 TBD720933 TKZ720933 TUV720933 UER720933 UON720933 UYJ720933 VIF720933 VSB720933 WBX720933 WLT720933 WVP720933 H786469 JD786469 SZ786469 ACV786469 AMR786469 AWN786469 BGJ786469 BQF786469 CAB786469 CJX786469 CTT786469 DDP786469 DNL786469 DXH786469 EHD786469 EQZ786469 FAV786469 FKR786469 FUN786469 GEJ786469 GOF786469 GYB786469 HHX786469 HRT786469 IBP786469 ILL786469 IVH786469 JFD786469 JOZ786469 JYV786469 KIR786469 KSN786469 LCJ786469 LMF786469 LWB786469 MFX786469 MPT786469 MZP786469 NJL786469 NTH786469 ODD786469 OMZ786469 OWV786469 PGR786469 PQN786469 QAJ786469 QKF786469 QUB786469 RDX786469 RNT786469 RXP786469 SHL786469 SRH786469 TBD786469 TKZ786469 TUV786469 UER786469 UON786469 UYJ786469 VIF786469 VSB786469 WBX786469 WLT786469 WVP786469 H852005 JD852005 SZ852005 ACV852005 AMR852005 AWN852005 BGJ852005 BQF852005 CAB852005 CJX852005 CTT852005 DDP852005 DNL852005 DXH852005 EHD852005 EQZ852005 FAV852005 FKR852005 FUN852005 GEJ852005 GOF852005 GYB852005 HHX852005 HRT852005 IBP852005 ILL852005 IVH852005 JFD852005 JOZ852005 JYV852005 KIR852005 KSN852005 LCJ852005 LMF852005 LWB852005 MFX852005 MPT852005 MZP852005 NJL852005 NTH852005 ODD852005 OMZ852005 OWV852005 PGR852005 PQN852005 QAJ852005 QKF852005 QUB852005 RDX852005 RNT852005 RXP852005 SHL852005 SRH852005 TBD852005 TKZ852005 TUV852005 UER852005 UON852005 UYJ852005 VIF852005 VSB852005 WBX852005 WLT852005 WVP852005 H917541 JD917541 SZ917541 ACV917541 AMR917541 AWN917541 BGJ917541 BQF917541 CAB917541 CJX917541 CTT917541 DDP917541 DNL917541 DXH917541 EHD917541 EQZ917541 FAV917541 FKR917541 FUN917541 GEJ917541 GOF917541 GYB917541 HHX917541 HRT917541 IBP917541 ILL917541 IVH917541 JFD917541 JOZ917541 JYV917541 KIR917541 KSN917541 LCJ917541 LMF917541 LWB917541 MFX917541 MPT917541 MZP917541 NJL917541 NTH917541 ODD917541 OMZ917541 OWV917541 PGR917541 PQN917541 QAJ917541 QKF917541 QUB917541 RDX917541 RNT917541 RXP917541 SHL917541 SRH917541 TBD917541 TKZ917541 TUV917541 UER917541 UON917541 UYJ917541 VIF917541 VSB917541 WBX917541 WLT917541 WVP917541 H983077 JD983077 SZ983077 ACV983077 AMR983077 AWN983077 BGJ983077 BQF983077 CAB983077 CJX983077 CTT983077 DDP983077 DNL983077 DXH983077 EHD983077 EQZ983077 FAV983077 FKR983077 FUN983077 GEJ983077 GOF983077 GYB983077 HHX983077 HRT983077 IBP983077 ILL983077 IVH983077 JFD983077 JOZ983077 JYV983077 KIR983077 KSN983077 LCJ983077 LMF983077 LWB983077 MFX983077 MPT983077 MZP983077 NJL983077 NTH983077 ODD983077 OMZ983077 OWV983077 PGR983077 PQN983077 QAJ983077 QKF983077 QUB983077 RDX983077 RNT983077 RXP983077 SHL983077 SRH983077 TBD983077 TKZ983077 TUV983077 UER983077 UON983077 UYJ983077 VIF983077 VSB983077 WBX983077 WLT983077 WVP983077" xr:uid="{00000000-0002-0000-0000-000014000000}">
      <formula1>"- , 1,15"</formula1>
    </dataValidation>
    <dataValidation type="list" allowBlank="1" showInputMessage="1" showErrorMessage="1" sqref="I40 JE40 TA40 ACW40 AMS40 AWO40 BGK40 BQG40 CAC40 CJY40 CTU40 DDQ40 DNM40 DXI40 EHE40 ERA40 FAW40 FKS40 FUO40 GEK40 GOG40 GYC40 HHY40 HRU40 IBQ40 ILM40 IVI40 JFE40 JPA40 JYW40 KIS40 KSO40 LCK40 LMG40 LWC40 MFY40 MPU40 MZQ40 NJM40 NTI40 ODE40 ONA40 OWW40 PGS40 PQO40 QAK40 QKG40 QUC40 RDY40 RNU40 RXQ40 SHM40 SRI40 TBE40 TLA40 TUW40 UES40 UOO40 UYK40 VIG40 VSC40 WBY40 WLU40 WVQ40 I65573 JE65573 TA65573 ACW65573 AMS65573 AWO65573 BGK65573 BQG65573 CAC65573 CJY65573 CTU65573 DDQ65573 DNM65573 DXI65573 EHE65573 ERA65573 FAW65573 FKS65573 FUO65573 GEK65573 GOG65573 GYC65573 HHY65573 HRU65573 IBQ65573 ILM65573 IVI65573 JFE65573 JPA65573 JYW65573 KIS65573 KSO65573 LCK65573 LMG65573 LWC65573 MFY65573 MPU65573 MZQ65573 NJM65573 NTI65573 ODE65573 ONA65573 OWW65573 PGS65573 PQO65573 QAK65573 QKG65573 QUC65573 RDY65573 RNU65573 RXQ65573 SHM65573 SRI65573 TBE65573 TLA65573 TUW65573 UES65573 UOO65573 UYK65573 VIG65573 VSC65573 WBY65573 WLU65573 WVQ65573 I131109 JE131109 TA131109 ACW131109 AMS131109 AWO131109 BGK131109 BQG131109 CAC131109 CJY131109 CTU131109 DDQ131109 DNM131109 DXI131109 EHE131109 ERA131109 FAW131109 FKS131109 FUO131109 GEK131109 GOG131109 GYC131109 HHY131109 HRU131109 IBQ131109 ILM131109 IVI131109 JFE131109 JPA131109 JYW131109 KIS131109 KSO131109 LCK131109 LMG131109 LWC131109 MFY131109 MPU131109 MZQ131109 NJM131109 NTI131109 ODE131109 ONA131109 OWW131109 PGS131109 PQO131109 QAK131109 QKG131109 QUC131109 RDY131109 RNU131109 RXQ131109 SHM131109 SRI131109 TBE131109 TLA131109 TUW131109 UES131109 UOO131109 UYK131109 VIG131109 VSC131109 WBY131109 WLU131109 WVQ131109 I196645 JE196645 TA196645 ACW196645 AMS196645 AWO196645 BGK196645 BQG196645 CAC196645 CJY196645 CTU196645 DDQ196645 DNM196645 DXI196645 EHE196645 ERA196645 FAW196645 FKS196645 FUO196645 GEK196645 GOG196645 GYC196645 HHY196645 HRU196645 IBQ196645 ILM196645 IVI196645 JFE196645 JPA196645 JYW196645 KIS196645 KSO196645 LCK196645 LMG196645 LWC196645 MFY196645 MPU196645 MZQ196645 NJM196645 NTI196645 ODE196645 ONA196645 OWW196645 PGS196645 PQO196645 QAK196645 QKG196645 QUC196645 RDY196645 RNU196645 RXQ196645 SHM196645 SRI196645 TBE196645 TLA196645 TUW196645 UES196645 UOO196645 UYK196645 VIG196645 VSC196645 WBY196645 WLU196645 WVQ196645 I262181 JE262181 TA262181 ACW262181 AMS262181 AWO262181 BGK262181 BQG262181 CAC262181 CJY262181 CTU262181 DDQ262181 DNM262181 DXI262181 EHE262181 ERA262181 FAW262181 FKS262181 FUO262181 GEK262181 GOG262181 GYC262181 HHY262181 HRU262181 IBQ262181 ILM262181 IVI262181 JFE262181 JPA262181 JYW262181 KIS262181 KSO262181 LCK262181 LMG262181 LWC262181 MFY262181 MPU262181 MZQ262181 NJM262181 NTI262181 ODE262181 ONA262181 OWW262181 PGS262181 PQO262181 QAK262181 QKG262181 QUC262181 RDY262181 RNU262181 RXQ262181 SHM262181 SRI262181 TBE262181 TLA262181 TUW262181 UES262181 UOO262181 UYK262181 VIG262181 VSC262181 WBY262181 WLU262181 WVQ262181 I327717 JE327717 TA327717 ACW327717 AMS327717 AWO327717 BGK327717 BQG327717 CAC327717 CJY327717 CTU327717 DDQ327717 DNM327717 DXI327717 EHE327717 ERA327717 FAW327717 FKS327717 FUO327717 GEK327717 GOG327717 GYC327717 HHY327717 HRU327717 IBQ327717 ILM327717 IVI327717 JFE327717 JPA327717 JYW327717 KIS327717 KSO327717 LCK327717 LMG327717 LWC327717 MFY327717 MPU327717 MZQ327717 NJM327717 NTI327717 ODE327717 ONA327717 OWW327717 PGS327717 PQO327717 QAK327717 QKG327717 QUC327717 RDY327717 RNU327717 RXQ327717 SHM327717 SRI327717 TBE327717 TLA327717 TUW327717 UES327717 UOO327717 UYK327717 VIG327717 VSC327717 WBY327717 WLU327717 WVQ327717 I393253 JE393253 TA393253 ACW393253 AMS393253 AWO393253 BGK393253 BQG393253 CAC393253 CJY393253 CTU393253 DDQ393253 DNM393253 DXI393253 EHE393253 ERA393253 FAW393253 FKS393253 FUO393253 GEK393253 GOG393253 GYC393253 HHY393253 HRU393253 IBQ393253 ILM393253 IVI393253 JFE393253 JPA393253 JYW393253 KIS393253 KSO393253 LCK393253 LMG393253 LWC393253 MFY393253 MPU393253 MZQ393253 NJM393253 NTI393253 ODE393253 ONA393253 OWW393253 PGS393253 PQO393253 QAK393253 QKG393253 QUC393253 RDY393253 RNU393253 RXQ393253 SHM393253 SRI393253 TBE393253 TLA393253 TUW393253 UES393253 UOO393253 UYK393253 VIG393253 VSC393253 WBY393253 WLU393253 WVQ393253 I458789 JE458789 TA458789 ACW458789 AMS458789 AWO458789 BGK458789 BQG458789 CAC458789 CJY458789 CTU458789 DDQ458789 DNM458789 DXI458789 EHE458789 ERA458789 FAW458789 FKS458789 FUO458789 GEK458789 GOG458789 GYC458789 HHY458789 HRU458789 IBQ458789 ILM458789 IVI458789 JFE458789 JPA458789 JYW458789 KIS458789 KSO458789 LCK458789 LMG458789 LWC458789 MFY458789 MPU458789 MZQ458789 NJM458789 NTI458789 ODE458789 ONA458789 OWW458789 PGS458789 PQO458789 QAK458789 QKG458789 QUC458789 RDY458789 RNU458789 RXQ458789 SHM458789 SRI458789 TBE458789 TLA458789 TUW458789 UES458789 UOO458789 UYK458789 VIG458789 VSC458789 WBY458789 WLU458789 WVQ458789 I524325 JE524325 TA524325 ACW524325 AMS524325 AWO524325 BGK524325 BQG524325 CAC524325 CJY524325 CTU524325 DDQ524325 DNM524325 DXI524325 EHE524325 ERA524325 FAW524325 FKS524325 FUO524325 GEK524325 GOG524325 GYC524325 HHY524325 HRU524325 IBQ524325 ILM524325 IVI524325 JFE524325 JPA524325 JYW524325 KIS524325 KSO524325 LCK524325 LMG524325 LWC524325 MFY524325 MPU524325 MZQ524325 NJM524325 NTI524325 ODE524325 ONA524325 OWW524325 PGS524325 PQO524325 QAK524325 QKG524325 QUC524325 RDY524325 RNU524325 RXQ524325 SHM524325 SRI524325 TBE524325 TLA524325 TUW524325 UES524325 UOO524325 UYK524325 VIG524325 VSC524325 WBY524325 WLU524325 WVQ524325 I589861 JE589861 TA589861 ACW589861 AMS589861 AWO589861 BGK589861 BQG589861 CAC589861 CJY589861 CTU589861 DDQ589861 DNM589861 DXI589861 EHE589861 ERA589861 FAW589861 FKS589861 FUO589861 GEK589861 GOG589861 GYC589861 HHY589861 HRU589861 IBQ589861 ILM589861 IVI589861 JFE589861 JPA589861 JYW589861 KIS589861 KSO589861 LCK589861 LMG589861 LWC589861 MFY589861 MPU589861 MZQ589861 NJM589861 NTI589861 ODE589861 ONA589861 OWW589861 PGS589861 PQO589861 QAK589861 QKG589861 QUC589861 RDY589861 RNU589861 RXQ589861 SHM589861 SRI589861 TBE589861 TLA589861 TUW589861 UES589861 UOO589861 UYK589861 VIG589861 VSC589861 WBY589861 WLU589861 WVQ589861 I655397 JE655397 TA655397 ACW655397 AMS655397 AWO655397 BGK655397 BQG655397 CAC655397 CJY655397 CTU655397 DDQ655397 DNM655397 DXI655397 EHE655397 ERA655397 FAW655397 FKS655397 FUO655397 GEK655397 GOG655397 GYC655397 HHY655397 HRU655397 IBQ655397 ILM655397 IVI655397 JFE655397 JPA655397 JYW655397 KIS655397 KSO655397 LCK655397 LMG655397 LWC655397 MFY655397 MPU655397 MZQ655397 NJM655397 NTI655397 ODE655397 ONA655397 OWW655397 PGS655397 PQO655397 QAK655397 QKG655397 QUC655397 RDY655397 RNU655397 RXQ655397 SHM655397 SRI655397 TBE655397 TLA655397 TUW655397 UES655397 UOO655397 UYK655397 VIG655397 VSC655397 WBY655397 WLU655397 WVQ655397 I720933 JE720933 TA720933 ACW720933 AMS720933 AWO720933 BGK720933 BQG720933 CAC720933 CJY720933 CTU720933 DDQ720933 DNM720933 DXI720933 EHE720933 ERA720933 FAW720933 FKS720933 FUO720933 GEK720933 GOG720933 GYC720933 HHY720933 HRU720933 IBQ720933 ILM720933 IVI720933 JFE720933 JPA720933 JYW720933 KIS720933 KSO720933 LCK720933 LMG720933 LWC720933 MFY720933 MPU720933 MZQ720933 NJM720933 NTI720933 ODE720933 ONA720933 OWW720933 PGS720933 PQO720933 QAK720933 QKG720933 QUC720933 RDY720933 RNU720933 RXQ720933 SHM720933 SRI720933 TBE720933 TLA720933 TUW720933 UES720933 UOO720933 UYK720933 VIG720933 VSC720933 WBY720933 WLU720933 WVQ720933 I786469 JE786469 TA786469 ACW786469 AMS786469 AWO786469 BGK786469 BQG786469 CAC786469 CJY786469 CTU786469 DDQ786469 DNM786469 DXI786469 EHE786469 ERA786469 FAW786469 FKS786469 FUO786469 GEK786469 GOG786469 GYC786469 HHY786469 HRU786469 IBQ786469 ILM786469 IVI786469 JFE786469 JPA786469 JYW786469 KIS786469 KSO786469 LCK786469 LMG786469 LWC786469 MFY786469 MPU786469 MZQ786469 NJM786469 NTI786469 ODE786469 ONA786469 OWW786469 PGS786469 PQO786469 QAK786469 QKG786469 QUC786469 RDY786469 RNU786469 RXQ786469 SHM786469 SRI786469 TBE786469 TLA786469 TUW786469 UES786469 UOO786469 UYK786469 VIG786469 VSC786469 WBY786469 WLU786469 WVQ786469 I852005 JE852005 TA852005 ACW852005 AMS852005 AWO852005 BGK852005 BQG852005 CAC852005 CJY852005 CTU852005 DDQ852005 DNM852005 DXI852005 EHE852005 ERA852005 FAW852005 FKS852005 FUO852005 GEK852005 GOG852005 GYC852005 HHY852005 HRU852005 IBQ852005 ILM852005 IVI852005 JFE852005 JPA852005 JYW852005 KIS852005 KSO852005 LCK852005 LMG852005 LWC852005 MFY852005 MPU852005 MZQ852005 NJM852005 NTI852005 ODE852005 ONA852005 OWW852005 PGS852005 PQO852005 QAK852005 QKG852005 QUC852005 RDY852005 RNU852005 RXQ852005 SHM852005 SRI852005 TBE852005 TLA852005 TUW852005 UES852005 UOO852005 UYK852005 VIG852005 VSC852005 WBY852005 WLU852005 WVQ852005 I917541 JE917541 TA917541 ACW917541 AMS917541 AWO917541 BGK917541 BQG917541 CAC917541 CJY917541 CTU917541 DDQ917541 DNM917541 DXI917541 EHE917541 ERA917541 FAW917541 FKS917541 FUO917541 GEK917541 GOG917541 GYC917541 HHY917541 HRU917541 IBQ917541 ILM917541 IVI917541 JFE917541 JPA917541 JYW917541 KIS917541 KSO917541 LCK917541 LMG917541 LWC917541 MFY917541 MPU917541 MZQ917541 NJM917541 NTI917541 ODE917541 ONA917541 OWW917541 PGS917541 PQO917541 QAK917541 QKG917541 QUC917541 RDY917541 RNU917541 RXQ917541 SHM917541 SRI917541 TBE917541 TLA917541 TUW917541 UES917541 UOO917541 UYK917541 VIG917541 VSC917541 WBY917541 WLU917541 WVQ917541 I983077 JE983077 TA983077 ACW983077 AMS983077 AWO983077 BGK983077 BQG983077 CAC983077 CJY983077 CTU983077 DDQ983077 DNM983077 DXI983077 EHE983077 ERA983077 FAW983077 FKS983077 FUO983077 GEK983077 GOG983077 GYC983077 HHY983077 HRU983077 IBQ983077 ILM983077 IVI983077 JFE983077 JPA983077 JYW983077 KIS983077 KSO983077 LCK983077 LMG983077 LWC983077 MFY983077 MPU983077 MZQ983077 NJM983077 NTI983077 ODE983077 ONA983077 OWW983077 PGS983077 PQO983077 QAK983077 QKG983077 QUC983077 RDY983077 RNU983077 RXQ983077 SHM983077 SRI983077 TBE983077 TLA983077 TUW983077 UES983077 UOO983077 UYK983077 VIG983077 VSC983077 WBY983077 WLU983077 WVQ983077" xr:uid="{00000000-0002-0000-0000-000015000000}">
      <formula1>"- , 1,6"</formula1>
    </dataValidation>
    <dataValidation type="list" allowBlank="1" showInputMessage="1" showErrorMessage="1" sqref="J40 JF40 TB40 ACX40 AMT40 AWP40 BGL40 BQH40 CAD40 CJZ40 CTV40 DDR40 DNN40 DXJ40 EHF40 ERB40 FAX40 FKT40 FUP40 GEL40 GOH40 GYD40 HHZ40 HRV40 IBR40 ILN40 IVJ40 JFF40 JPB40 JYX40 KIT40 KSP40 LCL40 LMH40 LWD40 MFZ40 MPV40 MZR40 NJN40 NTJ40 ODF40 ONB40 OWX40 PGT40 PQP40 QAL40 QKH40 QUD40 RDZ40 RNV40 RXR40 SHN40 SRJ40 TBF40 TLB40 TUX40 UET40 UOP40 UYL40 VIH40 VSD40 WBZ40 WLV40 WVR40 J65573 JF65573 TB65573 ACX65573 AMT65573 AWP65573 BGL65573 BQH65573 CAD65573 CJZ65573 CTV65573 DDR65573 DNN65573 DXJ65573 EHF65573 ERB65573 FAX65573 FKT65573 FUP65573 GEL65573 GOH65573 GYD65573 HHZ65573 HRV65573 IBR65573 ILN65573 IVJ65573 JFF65573 JPB65573 JYX65573 KIT65573 KSP65573 LCL65573 LMH65573 LWD65573 MFZ65573 MPV65573 MZR65573 NJN65573 NTJ65573 ODF65573 ONB65573 OWX65573 PGT65573 PQP65573 QAL65573 QKH65573 QUD65573 RDZ65573 RNV65573 RXR65573 SHN65573 SRJ65573 TBF65573 TLB65573 TUX65573 UET65573 UOP65573 UYL65573 VIH65573 VSD65573 WBZ65573 WLV65573 WVR65573 J131109 JF131109 TB131109 ACX131109 AMT131109 AWP131109 BGL131109 BQH131109 CAD131109 CJZ131109 CTV131109 DDR131109 DNN131109 DXJ131109 EHF131109 ERB131109 FAX131109 FKT131109 FUP131109 GEL131109 GOH131109 GYD131109 HHZ131109 HRV131109 IBR131109 ILN131109 IVJ131109 JFF131109 JPB131109 JYX131109 KIT131109 KSP131109 LCL131109 LMH131109 LWD131109 MFZ131109 MPV131109 MZR131109 NJN131109 NTJ131109 ODF131109 ONB131109 OWX131109 PGT131109 PQP131109 QAL131109 QKH131109 QUD131109 RDZ131109 RNV131109 RXR131109 SHN131109 SRJ131109 TBF131109 TLB131109 TUX131109 UET131109 UOP131109 UYL131109 VIH131109 VSD131109 WBZ131109 WLV131109 WVR131109 J196645 JF196645 TB196645 ACX196645 AMT196645 AWP196645 BGL196645 BQH196645 CAD196645 CJZ196645 CTV196645 DDR196645 DNN196645 DXJ196645 EHF196645 ERB196645 FAX196645 FKT196645 FUP196645 GEL196645 GOH196645 GYD196645 HHZ196645 HRV196645 IBR196645 ILN196645 IVJ196645 JFF196645 JPB196645 JYX196645 KIT196645 KSP196645 LCL196645 LMH196645 LWD196645 MFZ196645 MPV196645 MZR196645 NJN196645 NTJ196645 ODF196645 ONB196645 OWX196645 PGT196645 PQP196645 QAL196645 QKH196645 QUD196645 RDZ196645 RNV196645 RXR196645 SHN196645 SRJ196645 TBF196645 TLB196645 TUX196645 UET196645 UOP196645 UYL196645 VIH196645 VSD196645 WBZ196645 WLV196645 WVR196645 J262181 JF262181 TB262181 ACX262181 AMT262181 AWP262181 BGL262181 BQH262181 CAD262181 CJZ262181 CTV262181 DDR262181 DNN262181 DXJ262181 EHF262181 ERB262181 FAX262181 FKT262181 FUP262181 GEL262181 GOH262181 GYD262181 HHZ262181 HRV262181 IBR262181 ILN262181 IVJ262181 JFF262181 JPB262181 JYX262181 KIT262181 KSP262181 LCL262181 LMH262181 LWD262181 MFZ262181 MPV262181 MZR262181 NJN262181 NTJ262181 ODF262181 ONB262181 OWX262181 PGT262181 PQP262181 QAL262181 QKH262181 QUD262181 RDZ262181 RNV262181 RXR262181 SHN262181 SRJ262181 TBF262181 TLB262181 TUX262181 UET262181 UOP262181 UYL262181 VIH262181 VSD262181 WBZ262181 WLV262181 WVR262181 J327717 JF327717 TB327717 ACX327717 AMT327717 AWP327717 BGL327717 BQH327717 CAD327717 CJZ327717 CTV327717 DDR327717 DNN327717 DXJ327717 EHF327717 ERB327717 FAX327717 FKT327717 FUP327717 GEL327717 GOH327717 GYD327717 HHZ327717 HRV327717 IBR327717 ILN327717 IVJ327717 JFF327717 JPB327717 JYX327717 KIT327717 KSP327717 LCL327717 LMH327717 LWD327717 MFZ327717 MPV327717 MZR327717 NJN327717 NTJ327717 ODF327717 ONB327717 OWX327717 PGT327717 PQP327717 QAL327717 QKH327717 QUD327717 RDZ327717 RNV327717 RXR327717 SHN327717 SRJ327717 TBF327717 TLB327717 TUX327717 UET327717 UOP327717 UYL327717 VIH327717 VSD327717 WBZ327717 WLV327717 WVR327717 J393253 JF393253 TB393253 ACX393253 AMT393253 AWP393253 BGL393253 BQH393253 CAD393253 CJZ393253 CTV393253 DDR393253 DNN393253 DXJ393253 EHF393253 ERB393253 FAX393253 FKT393253 FUP393253 GEL393253 GOH393253 GYD393253 HHZ393253 HRV393253 IBR393253 ILN393253 IVJ393253 JFF393253 JPB393253 JYX393253 KIT393253 KSP393253 LCL393253 LMH393253 LWD393253 MFZ393253 MPV393253 MZR393253 NJN393253 NTJ393253 ODF393253 ONB393253 OWX393253 PGT393253 PQP393253 QAL393253 QKH393253 QUD393253 RDZ393253 RNV393253 RXR393253 SHN393253 SRJ393253 TBF393253 TLB393253 TUX393253 UET393253 UOP393253 UYL393253 VIH393253 VSD393253 WBZ393253 WLV393253 WVR393253 J458789 JF458789 TB458789 ACX458789 AMT458789 AWP458789 BGL458789 BQH458789 CAD458789 CJZ458789 CTV458789 DDR458789 DNN458789 DXJ458789 EHF458789 ERB458789 FAX458789 FKT458789 FUP458789 GEL458789 GOH458789 GYD458789 HHZ458789 HRV458789 IBR458789 ILN458789 IVJ458789 JFF458789 JPB458789 JYX458789 KIT458789 KSP458789 LCL458789 LMH458789 LWD458789 MFZ458789 MPV458789 MZR458789 NJN458789 NTJ458789 ODF458789 ONB458789 OWX458789 PGT458789 PQP458789 QAL458789 QKH458789 QUD458789 RDZ458789 RNV458789 RXR458789 SHN458789 SRJ458789 TBF458789 TLB458789 TUX458789 UET458789 UOP458789 UYL458789 VIH458789 VSD458789 WBZ458789 WLV458789 WVR458789 J524325 JF524325 TB524325 ACX524325 AMT524325 AWP524325 BGL524325 BQH524325 CAD524325 CJZ524325 CTV524325 DDR524325 DNN524325 DXJ524325 EHF524325 ERB524325 FAX524325 FKT524325 FUP524325 GEL524325 GOH524325 GYD524325 HHZ524325 HRV524325 IBR524325 ILN524325 IVJ524325 JFF524325 JPB524325 JYX524325 KIT524325 KSP524325 LCL524325 LMH524325 LWD524325 MFZ524325 MPV524325 MZR524325 NJN524325 NTJ524325 ODF524325 ONB524325 OWX524325 PGT524325 PQP524325 QAL524325 QKH524325 QUD524325 RDZ524325 RNV524325 RXR524325 SHN524325 SRJ524325 TBF524325 TLB524325 TUX524325 UET524325 UOP524325 UYL524325 VIH524325 VSD524325 WBZ524325 WLV524325 WVR524325 J589861 JF589861 TB589861 ACX589861 AMT589861 AWP589861 BGL589861 BQH589861 CAD589861 CJZ589861 CTV589861 DDR589861 DNN589861 DXJ589861 EHF589861 ERB589861 FAX589861 FKT589861 FUP589861 GEL589861 GOH589861 GYD589861 HHZ589861 HRV589861 IBR589861 ILN589861 IVJ589861 JFF589861 JPB589861 JYX589861 KIT589861 KSP589861 LCL589861 LMH589861 LWD589861 MFZ589861 MPV589861 MZR589861 NJN589861 NTJ589861 ODF589861 ONB589861 OWX589861 PGT589861 PQP589861 QAL589861 QKH589861 QUD589861 RDZ589861 RNV589861 RXR589861 SHN589861 SRJ589861 TBF589861 TLB589861 TUX589861 UET589861 UOP589861 UYL589861 VIH589861 VSD589861 WBZ589861 WLV589861 WVR589861 J655397 JF655397 TB655397 ACX655397 AMT655397 AWP655397 BGL655397 BQH655397 CAD655397 CJZ655397 CTV655397 DDR655397 DNN655397 DXJ655397 EHF655397 ERB655397 FAX655397 FKT655397 FUP655397 GEL655397 GOH655397 GYD655397 HHZ655397 HRV655397 IBR655397 ILN655397 IVJ655397 JFF655397 JPB655397 JYX655397 KIT655397 KSP655397 LCL655397 LMH655397 LWD655397 MFZ655397 MPV655397 MZR655397 NJN655397 NTJ655397 ODF655397 ONB655397 OWX655397 PGT655397 PQP655397 QAL655397 QKH655397 QUD655397 RDZ655397 RNV655397 RXR655397 SHN655397 SRJ655397 TBF655397 TLB655397 TUX655397 UET655397 UOP655397 UYL655397 VIH655397 VSD655397 WBZ655397 WLV655397 WVR655397 J720933 JF720933 TB720933 ACX720933 AMT720933 AWP720933 BGL720933 BQH720933 CAD720933 CJZ720933 CTV720933 DDR720933 DNN720933 DXJ720933 EHF720933 ERB720933 FAX720933 FKT720933 FUP720933 GEL720933 GOH720933 GYD720933 HHZ720933 HRV720933 IBR720933 ILN720933 IVJ720933 JFF720933 JPB720933 JYX720933 KIT720933 KSP720933 LCL720933 LMH720933 LWD720933 MFZ720933 MPV720933 MZR720933 NJN720933 NTJ720933 ODF720933 ONB720933 OWX720933 PGT720933 PQP720933 QAL720933 QKH720933 QUD720933 RDZ720933 RNV720933 RXR720933 SHN720933 SRJ720933 TBF720933 TLB720933 TUX720933 UET720933 UOP720933 UYL720933 VIH720933 VSD720933 WBZ720933 WLV720933 WVR720933 J786469 JF786469 TB786469 ACX786469 AMT786469 AWP786469 BGL786469 BQH786469 CAD786469 CJZ786469 CTV786469 DDR786469 DNN786469 DXJ786469 EHF786469 ERB786469 FAX786469 FKT786469 FUP786469 GEL786469 GOH786469 GYD786469 HHZ786469 HRV786469 IBR786469 ILN786469 IVJ786469 JFF786469 JPB786469 JYX786469 KIT786469 KSP786469 LCL786469 LMH786469 LWD786469 MFZ786469 MPV786469 MZR786469 NJN786469 NTJ786469 ODF786469 ONB786469 OWX786469 PGT786469 PQP786469 QAL786469 QKH786469 QUD786469 RDZ786469 RNV786469 RXR786469 SHN786469 SRJ786469 TBF786469 TLB786469 TUX786469 UET786469 UOP786469 UYL786469 VIH786469 VSD786469 WBZ786469 WLV786469 WVR786469 J852005 JF852005 TB852005 ACX852005 AMT852005 AWP852005 BGL852005 BQH852005 CAD852005 CJZ852005 CTV852005 DDR852005 DNN852005 DXJ852005 EHF852005 ERB852005 FAX852005 FKT852005 FUP852005 GEL852005 GOH852005 GYD852005 HHZ852005 HRV852005 IBR852005 ILN852005 IVJ852005 JFF852005 JPB852005 JYX852005 KIT852005 KSP852005 LCL852005 LMH852005 LWD852005 MFZ852005 MPV852005 MZR852005 NJN852005 NTJ852005 ODF852005 ONB852005 OWX852005 PGT852005 PQP852005 QAL852005 QKH852005 QUD852005 RDZ852005 RNV852005 RXR852005 SHN852005 SRJ852005 TBF852005 TLB852005 TUX852005 UET852005 UOP852005 UYL852005 VIH852005 VSD852005 WBZ852005 WLV852005 WVR852005 J917541 JF917541 TB917541 ACX917541 AMT917541 AWP917541 BGL917541 BQH917541 CAD917541 CJZ917541 CTV917541 DDR917541 DNN917541 DXJ917541 EHF917541 ERB917541 FAX917541 FKT917541 FUP917541 GEL917541 GOH917541 GYD917541 HHZ917541 HRV917541 IBR917541 ILN917541 IVJ917541 JFF917541 JPB917541 JYX917541 KIT917541 KSP917541 LCL917541 LMH917541 LWD917541 MFZ917541 MPV917541 MZR917541 NJN917541 NTJ917541 ODF917541 ONB917541 OWX917541 PGT917541 PQP917541 QAL917541 QKH917541 QUD917541 RDZ917541 RNV917541 RXR917541 SHN917541 SRJ917541 TBF917541 TLB917541 TUX917541 UET917541 UOP917541 UYL917541 VIH917541 VSD917541 WBZ917541 WLV917541 WVR917541 J983077 JF983077 TB983077 ACX983077 AMT983077 AWP983077 BGL983077 BQH983077 CAD983077 CJZ983077 CTV983077 DDR983077 DNN983077 DXJ983077 EHF983077 ERB983077 FAX983077 FKT983077 FUP983077 GEL983077 GOH983077 GYD983077 HHZ983077 HRV983077 IBR983077 ILN983077 IVJ983077 JFF983077 JPB983077 JYX983077 KIT983077 KSP983077 LCL983077 LMH983077 LWD983077 MFZ983077 MPV983077 MZR983077 NJN983077 NTJ983077 ODF983077 ONB983077 OWX983077 PGT983077 PQP983077 QAL983077 QKH983077 QUD983077 RDZ983077 RNV983077 RXR983077 SHN983077 SRJ983077 TBF983077 TLB983077 TUX983077 UET983077 UOP983077 UYL983077 VIH983077 VSD983077 WBZ983077 WLV983077 WVR983077 H191 JD191 SZ191 ACV191 AMR191 AWN191 BGJ191 BQF191 CAB191 CJX191 CTT191 DDP191 DNL191 DXH191 EHD191 EQZ191 FAV191 FKR191 FUN191 GEJ191 GOF191 GYB191 HHX191 HRT191 IBP191 ILL191 IVH191 JFD191 JOZ191 JYV191 KIR191 KSN191 LCJ191 LMF191 LWB191 MFX191 MPT191 MZP191 NJL191 NTH191 ODD191 OMZ191 OWV191 PGR191 PQN191 QAJ191 QKF191 QUB191 RDX191 RNT191 RXP191 SHL191 SRH191 TBD191 TKZ191 TUV191 UER191 UON191 UYJ191 VIF191 VSB191 WBX191 WLT191 WVP191 H65724 JD65724 SZ65724 ACV65724 AMR65724 AWN65724 BGJ65724 BQF65724 CAB65724 CJX65724 CTT65724 DDP65724 DNL65724 DXH65724 EHD65724 EQZ65724 FAV65724 FKR65724 FUN65724 GEJ65724 GOF65724 GYB65724 HHX65724 HRT65724 IBP65724 ILL65724 IVH65724 JFD65724 JOZ65724 JYV65724 KIR65724 KSN65724 LCJ65724 LMF65724 LWB65724 MFX65724 MPT65724 MZP65724 NJL65724 NTH65724 ODD65724 OMZ65724 OWV65724 PGR65724 PQN65724 QAJ65724 QKF65724 QUB65724 RDX65724 RNT65724 RXP65724 SHL65724 SRH65724 TBD65724 TKZ65724 TUV65724 UER65724 UON65724 UYJ65724 VIF65724 VSB65724 WBX65724 WLT65724 WVP65724 H131260 JD131260 SZ131260 ACV131260 AMR131260 AWN131260 BGJ131260 BQF131260 CAB131260 CJX131260 CTT131260 DDP131260 DNL131260 DXH131260 EHD131260 EQZ131260 FAV131260 FKR131260 FUN131260 GEJ131260 GOF131260 GYB131260 HHX131260 HRT131260 IBP131260 ILL131260 IVH131260 JFD131260 JOZ131260 JYV131260 KIR131260 KSN131260 LCJ131260 LMF131260 LWB131260 MFX131260 MPT131260 MZP131260 NJL131260 NTH131260 ODD131260 OMZ131260 OWV131260 PGR131260 PQN131260 QAJ131260 QKF131260 QUB131260 RDX131260 RNT131260 RXP131260 SHL131260 SRH131260 TBD131260 TKZ131260 TUV131260 UER131260 UON131260 UYJ131260 VIF131260 VSB131260 WBX131260 WLT131260 WVP131260 H196796 JD196796 SZ196796 ACV196796 AMR196796 AWN196796 BGJ196796 BQF196796 CAB196796 CJX196796 CTT196796 DDP196796 DNL196796 DXH196796 EHD196796 EQZ196796 FAV196796 FKR196796 FUN196796 GEJ196796 GOF196796 GYB196796 HHX196796 HRT196796 IBP196796 ILL196796 IVH196796 JFD196796 JOZ196796 JYV196796 KIR196796 KSN196796 LCJ196796 LMF196796 LWB196796 MFX196796 MPT196796 MZP196796 NJL196796 NTH196796 ODD196796 OMZ196796 OWV196796 PGR196796 PQN196796 QAJ196796 QKF196796 QUB196796 RDX196796 RNT196796 RXP196796 SHL196796 SRH196796 TBD196796 TKZ196796 TUV196796 UER196796 UON196796 UYJ196796 VIF196796 VSB196796 WBX196796 WLT196796 WVP196796 H262332 JD262332 SZ262332 ACV262332 AMR262332 AWN262332 BGJ262332 BQF262332 CAB262332 CJX262332 CTT262332 DDP262332 DNL262332 DXH262332 EHD262332 EQZ262332 FAV262332 FKR262332 FUN262332 GEJ262332 GOF262332 GYB262332 HHX262332 HRT262332 IBP262332 ILL262332 IVH262332 JFD262332 JOZ262332 JYV262332 KIR262332 KSN262332 LCJ262332 LMF262332 LWB262332 MFX262332 MPT262332 MZP262332 NJL262332 NTH262332 ODD262332 OMZ262332 OWV262332 PGR262332 PQN262332 QAJ262332 QKF262332 QUB262332 RDX262332 RNT262332 RXP262332 SHL262332 SRH262332 TBD262332 TKZ262332 TUV262332 UER262332 UON262332 UYJ262332 VIF262332 VSB262332 WBX262332 WLT262332 WVP262332 H327868 JD327868 SZ327868 ACV327868 AMR327868 AWN327868 BGJ327868 BQF327868 CAB327868 CJX327868 CTT327868 DDP327868 DNL327868 DXH327868 EHD327868 EQZ327868 FAV327868 FKR327868 FUN327868 GEJ327868 GOF327868 GYB327868 HHX327868 HRT327868 IBP327868 ILL327868 IVH327868 JFD327868 JOZ327868 JYV327868 KIR327868 KSN327868 LCJ327868 LMF327868 LWB327868 MFX327868 MPT327868 MZP327868 NJL327868 NTH327868 ODD327868 OMZ327868 OWV327868 PGR327868 PQN327868 QAJ327868 QKF327868 QUB327868 RDX327868 RNT327868 RXP327868 SHL327868 SRH327868 TBD327868 TKZ327868 TUV327868 UER327868 UON327868 UYJ327868 VIF327868 VSB327868 WBX327868 WLT327868 WVP327868 H393404 JD393404 SZ393404 ACV393404 AMR393404 AWN393404 BGJ393404 BQF393404 CAB393404 CJX393404 CTT393404 DDP393404 DNL393404 DXH393404 EHD393404 EQZ393404 FAV393404 FKR393404 FUN393404 GEJ393404 GOF393404 GYB393404 HHX393404 HRT393404 IBP393404 ILL393404 IVH393404 JFD393404 JOZ393404 JYV393404 KIR393404 KSN393404 LCJ393404 LMF393404 LWB393404 MFX393404 MPT393404 MZP393404 NJL393404 NTH393404 ODD393404 OMZ393404 OWV393404 PGR393404 PQN393404 QAJ393404 QKF393404 QUB393404 RDX393404 RNT393404 RXP393404 SHL393404 SRH393404 TBD393404 TKZ393404 TUV393404 UER393404 UON393404 UYJ393404 VIF393404 VSB393404 WBX393404 WLT393404 WVP393404 H458940 JD458940 SZ458940 ACV458940 AMR458940 AWN458940 BGJ458940 BQF458940 CAB458940 CJX458940 CTT458940 DDP458940 DNL458940 DXH458940 EHD458940 EQZ458940 FAV458940 FKR458940 FUN458940 GEJ458940 GOF458940 GYB458940 HHX458940 HRT458940 IBP458940 ILL458940 IVH458940 JFD458940 JOZ458940 JYV458940 KIR458940 KSN458940 LCJ458940 LMF458940 LWB458940 MFX458940 MPT458940 MZP458940 NJL458940 NTH458940 ODD458940 OMZ458940 OWV458940 PGR458940 PQN458940 QAJ458940 QKF458940 QUB458940 RDX458940 RNT458940 RXP458940 SHL458940 SRH458940 TBD458940 TKZ458940 TUV458940 UER458940 UON458940 UYJ458940 VIF458940 VSB458940 WBX458940 WLT458940 WVP458940 H524476 JD524476 SZ524476 ACV524476 AMR524476 AWN524476 BGJ524476 BQF524476 CAB524476 CJX524476 CTT524476 DDP524476 DNL524476 DXH524476 EHD524476 EQZ524476 FAV524476 FKR524476 FUN524476 GEJ524476 GOF524476 GYB524476 HHX524476 HRT524476 IBP524476 ILL524476 IVH524476 JFD524476 JOZ524476 JYV524476 KIR524476 KSN524476 LCJ524476 LMF524476 LWB524476 MFX524476 MPT524476 MZP524476 NJL524476 NTH524476 ODD524476 OMZ524476 OWV524476 PGR524476 PQN524476 QAJ524476 QKF524476 QUB524476 RDX524476 RNT524476 RXP524476 SHL524476 SRH524476 TBD524476 TKZ524476 TUV524476 UER524476 UON524476 UYJ524476 VIF524476 VSB524476 WBX524476 WLT524476 WVP524476 H590012 JD590012 SZ590012 ACV590012 AMR590012 AWN590012 BGJ590012 BQF590012 CAB590012 CJX590012 CTT590012 DDP590012 DNL590012 DXH590012 EHD590012 EQZ590012 FAV590012 FKR590012 FUN590012 GEJ590012 GOF590012 GYB590012 HHX590012 HRT590012 IBP590012 ILL590012 IVH590012 JFD590012 JOZ590012 JYV590012 KIR590012 KSN590012 LCJ590012 LMF590012 LWB590012 MFX590012 MPT590012 MZP590012 NJL590012 NTH590012 ODD590012 OMZ590012 OWV590012 PGR590012 PQN590012 QAJ590012 QKF590012 QUB590012 RDX590012 RNT590012 RXP590012 SHL590012 SRH590012 TBD590012 TKZ590012 TUV590012 UER590012 UON590012 UYJ590012 VIF590012 VSB590012 WBX590012 WLT590012 WVP590012 H655548 JD655548 SZ655548 ACV655548 AMR655548 AWN655548 BGJ655548 BQF655548 CAB655548 CJX655548 CTT655548 DDP655548 DNL655548 DXH655548 EHD655548 EQZ655548 FAV655548 FKR655548 FUN655548 GEJ655548 GOF655548 GYB655548 HHX655548 HRT655548 IBP655548 ILL655548 IVH655548 JFD655548 JOZ655548 JYV655548 KIR655548 KSN655548 LCJ655548 LMF655548 LWB655548 MFX655548 MPT655548 MZP655548 NJL655548 NTH655548 ODD655548 OMZ655548 OWV655548 PGR655548 PQN655548 QAJ655548 QKF655548 QUB655548 RDX655548 RNT655548 RXP655548 SHL655548 SRH655548 TBD655548 TKZ655548 TUV655548 UER655548 UON655548 UYJ655548 VIF655548 VSB655548 WBX655548 WLT655548 WVP655548 H721084 JD721084 SZ721084 ACV721084 AMR721084 AWN721084 BGJ721084 BQF721084 CAB721084 CJX721084 CTT721084 DDP721084 DNL721084 DXH721084 EHD721084 EQZ721084 FAV721084 FKR721084 FUN721084 GEJ721084 GOF721084 GYB721084 HHX721084 HRT721084 IBP721084 ILL721084 IVH721084 JFD721084 JOZ721084 JYV721084 KIR721084 KSN721084 LCJ721084 LMF721084 LWB721084 MFX721084 MPT721084 MZP721084 NJL721084 NTH721084 ODD721084 OMZ721084 OWV721084 PGR721084 PQN721084 QAJ721084 QKF721084 QUB721084 RDX721084 RNT721084 RXP721084 SHL721084 SRH721084 TBD721084 TKZ721084 TUV721084 UER721084 UON721084 UYJ721084 VIF721084 VSB721084 WBX721084 WLT721084 WVP721084 H786620 JD786620 SZ786620 ACV786620 AMR786620 AWN786620 BGJ786620 BQF786620 CAB786620 CJX786620 CTT786620 DDP786620 DNL786620 DXH786620 EHD786620 EQZ786620 FAV786620 FKR786620 FUN786620 GEJ786620 GOF786620 GYB786620 HHX786620 HRT786620 IBP786620 ILL786620 IVH786620 JFD786620 JOZ786620 JYV786620 KIR786620 KSN786620 LCJ786620 LMF786620 LWB786620 MFX786620 MPT786620 MZP786620 NJL786620 NTH786620 ODD786620 OMZ786620 OWV786620 PGR786620 PQN786620 QAJ786620 QKF786620 QUB786620 RDX786620 RNT786620 RXP786620 SHL786620 SRH786620 TBD786620 TKZ786620 TUV786620 UER786620 UON786620 UYJ786620 VIF786620 VSB786620 WBX786620 WLT786620 WVP786620 H852156 JD852156 SZ852156 ACV852156 AMR852156 AWN852156 BGJ852156 BQF852156 CAB852156 CJX852156 CTT852156 DDP852156 DNL852156 DXH852156 EHD852156 EQZ852156 FAV852156 FKR852156 FUN852156 GEJ852156 GOF852156 GYB852156 HHX852156 HRT852156 IBP852156 ILL852156 IVH852156 JFD852156 JOZ852156 JYV852156 KIR852156 KSN852156 LCJ852156 LMF852156 LWB852156 MFX852156 MPT852156 MZP852156 NJL852156 NTH852156 ODD852156 OMZ852156 OWV852156 PGR852156 PQN852156 QAJ852156 QKF852156 QUB852156 RDX852156 RNT852156 RXP852156 SHL852156 SRH852156 TBD852156 TKZ852156 TUV852156 UER852156 UON852156 UYJ852156 VIF852156 VSB852156 WBX852156 WLT852156 WVP852156 H917692 JD917692 SZ917692 ACV917692 AMR917692 AWN917692 BGJ917692 BQF917692 CAB917692 CJX917692 CTT917692 DDP917692 DNL917692 DXH917692 EHD917692 EQZ917692 FAV917692 FKR917692 FUN917692 GEJ917692 GOF917692 GYB917692 HHX917692 HRT917692 IBP917692 ILL917692 IVH917692 JFD917692 JOZ917692 JYV917692 KIR917692 KSN917692 LCJ917692 LMF917692 LWB917692 MFX917692 MPT917692 MZP917692 NJL917692 NTH917692 ODD917692 OMZ917692 OWV917692 PGR917692 PQN917692 QAJ917692 QKF917692 QUB917692 RDX917692 RNT917692 RXP917692 SHL917692 SRH917692 TBD917692 TKZ917692 TUV917692 UER917692 UON917692 UYJ917692 VIF917692 VSB917692 WBX917692 WLT917692 WVP917692 H983228 JD983228 SZ983228 ACV983228 AMR983228 AWN983228 BGJ983228 BQF983228 CAB983228 CJX983228 CTT983228 DDP983228 DNL983228 DXH983228 EHD983228 EQZ983228 FAV983228 FKR983228 FUN983228 GEJ983228 GOF983228 GYB983228 HHX983228 HRT983228 IBP983228 ILL983228 IVH983228 JFD983228 JOZ983228 JYV983228 KIR983228 KSN983228 LCJ983228 LMF983228 LWB983228 MFX983228 MPT983228 MZP983228 NJL983228 NTH983228 ODD983228 OMZ983228 OWV983228 PGR983228 PQN983228 QAJ983228 QKF983228 QUB983228 RDX983228 RNT983228 RXP983228 SHL983228 SRH983228 TBD983228 TKZ983228 TUV983228 UER983228 UON983228 UYJ983228 VIF983228 VSB983228 WBX983228 WLT983228 WVP983228" xr:uid="{00000000-0002-0000-0000-000016000000}">
      <formula1>"- , 1,5"</formula1>
    </dataValidation>
    <dataValidation type="list" allowBlank="1" showInputMessage="1" showErrorMessage="1" sqref="E8:L8 JA8:JH8 SW8:TD8 ACS8:ACZ8 AMO8:AMV8 AWK8:AWR8 BGG8:BGN8 BQC8:BQJ8 BZY8:CAF8 CJU8:CKB8 CTQ8:CTX8 DDM8:DDT8 DNI8:DNP8 DXE8:DXL8 EHA8:EHH8 EQW8:ERD8 FAS8:FAZ8 FKO8:FKV8 FUK8:FUR8 GEG8:GEN8 GOC8:GOJ8 GXY8:GYF8 HHU8:HIB8 HRQ8:HRX8 IBM8:IBT8 ILI8:ILP8 IVE8:IVL8 JFA8:JFH8 JOW8:JPD8 JYS8:JYZ8 KIO8:KIV8 KSK8:KSR8 LCG8:LCN8 LMC8:LMJ8 LVY8:LWF8 MFU8:MGB8 MPQ8:MPX8 MZM8:MZT8 NJI8:NJP8 NTE8:NTL8 ODA8:ODH8 OMW8:OND8 OWS8:OWZ8 PGO8:PGV8 PQK8:PQR8 QAG8:QAN8 QKC8:QKJ8 QTY8:QUF8 RDU8:REB8 RNQ8:RNX8 RXM8:RXT8 SHI8:SHP8 SRE8:SRL8 TBA8:TBH8 TKW8:TLD8 TUS8:TUZ8 UEO8:UEV8 UOK8:UOR8 UYG8:UYN8 VIC8:VIJ8 VRY8:VSF8 WBU8:WCB8 WLQ8:WLX8 WVM8:WVT8 E65539:L65539 JA65539:JH65539 SW65539:TD65539 ACS65539:ACZ65539 AMO65539:AMV65539 AWK65539:AWR65539 BGG65539:BGN65539 BQC65539:BQJ65539 BZY65539:CAF65539 CJU65539:CKB65539 CTQ65539:CTX65539 DDM65539:DDT65539 DNI65539:DNP65539 DXE65539:DXL65539 EHA65539:EHH65539 EQW65539:ERD65539 FAS65539:FAZ65539 FKO65539:FKV65539 FUK65539:FUR65539 GEG65539:GEN65539 GOC65539:GOJ65539 GXY65539:GYF65539 HHU65539:HIB65539 HRQ65539:HRX65539 IBM65539:IBT65539 ILI65539:ILP65539 IVE65539:IVL65539 JFA65539:JFH65539 JOW65539:JPD65539 JYS65539:JYZ65539 KIO65539:KIV65539 KSK65539:KSR65539 LCG65539:LCN65539 LMC65539:LMJ65539 LVY65539:LWF65539 MFU65539:MGB65539 MPQ65539:MPX65539 MZM65539:MZT65539 NJI65539:NJP65539 NTE65539:NTL65539 ODA65539:ODH65539 OMW65539:OND65539 OWS65539:OWZ65539 PGO65539:PGV65539 PQK65539:PQR65539 QAG65539:QAN65539 QKC65539:QKJ65539 QTY65539:QUF65539 RDU65539:REB65539 RNQ65539:RNX65539 RXM65539:RXT65539 SHI65539:SHP65539 SRE65539:SRL65539 TBA65539:TBH65539 TKW65539:TLD65539 TUS65539:TUZ65539 UEO65539:UEV65539 UOK65539:UOR65539 UYG65539:UYN65539 VIC65539:VIJ65539 VRY65539:VSF65539 WBU65539:WCB65539 WLQ65539:WLX65539 WVM65539:WVT65539 E131075:L131075 JA131075:JH131075 SW131075:TD131075 ACS131075:ACZ131075 AMO131075:AMV131075 AWK131075:AWR131075 BGG131075:BGN131075 BQC131075:BQJ131075 BZY131075:CAF131075 CJU131075:CKB131075 CTQ131075:CTX131075 DDM131075:DDT131075 DNI131075:DNP131075 DXE131075:DXL131075 EHA131075:EHH131075 EQW131075:ERD131075 FAS131075:FAZ131075 FKO131075:FKV131075 FUK131075:FUR131075 GEG131075:GEN131075 GOC131075:GOJ131075 GXY131075:GYF131075 HHU131075:HIB131075 HRQ131075:HRX131075 IBM131075:IBT131075 ILI131075:ILP131075 IVE131075:IVL131075 JFA131075:JFH131075 JOW131075:JPD131075 JYS131075:JYZ131075 KIO131075:KIV131075 KSK131075:KSR131075 LCG131075:LCN131075 LMC131075:LMJ131075 LVY131075:LWF131075 MFU131075:MGB131075 MPQ131075:MPX131075 MZM131075:MZT131075 NJI131075:NJP131075 NTE131075:NTL131075 ODA131075:ODH131075 OMW131075:OND131075 OWS131075:OWZ131075 PGO131075:PGV131075 PQK131075:PQR131075 QAG131075:QAN131075 QKC131075:QKJ131075 QTY131075:QUF131075 RDU131075:REB131075 RNQ131075:RNX131075 RXM131075:RXT131075 SHI131075:SHP131075 SRE131075:SRL131075 TBA131075:TBH131075 TKW131075:TLD131075 TUS131075:TUZ131075 UEO131075:UEV131075 UOK131075:UOR131075 UYG131075:UYN131075 VIC131075:VIJ131075 VRY131075:VSF131075 WBU131075:WCB131075 WLQ131075:WLX131075 WVM131075:WVT131075 E196611:L196611 JA196611:JH196611 SW196611:TD196611 ACS196611:ACZ196611 AMO196611:AMV196611 AWK196611:AWR196611 BGG196611:BGN196611 BQC196611:BQJ196611 BZY196611:CAF196611 CJU196611:CKB196611 CTQ196611:CTX196611 DDM196611:DDT196611 DNI196611:DNP196611 DXE196611:DXL196611 EHA196611:EHH196611 EQW196611:ERD196611 FAS196611:FAZ196611 FKO196611:FKV196611 FUK196611:FUR196611 GEG196611:GEN196611 GOC196611:GOJ196611 GXY196611:GYF196611 HHU196611:HIB196611 HRQ196611:HRX196611 IBM196611:IBT196611 ILI196611:ILP196611 IVE196611:IVL196611 JFA196611:JFH196611 JOW196611:JPD196611 JYS196611:JYZ196611 KIO196611:KIV196611 KSK196611:KSR196611 LCG196611:LCN196611 LMC196611:LMJ196611 LVY196611:LWF196611 MFU196611:MGB196611 MPQ196611:MPX196611 MZM196611:MZT196611 NJI196611:NJP196611 NTE196611:NTL196611 ODA196611:ODH196611 OMW196611:OND196611 OWS196611:OWZ196611 PGO196611:PGV196611 PQK196611:PQR196611 QAG196611:QAN196611 QKC196611:QKJ196611 QTY196611:QUF196611 RDU196611:REB196611 RNQ196611:RNX196611 RXM196611:RXT196611 SHI196611:SHP196611 SRE196611:SRL196611 TBA196611:TBH196611 TKW196611:TLD196611 TUS196611:TUZ196611 UEO196611:UEV196611 UOK196611:UOR196611 UYG196611:UYN196611 VIC196611:VIJ196611 VRY196611:VSF196611 WBU196611:WCB196611 WLQ196611:WLX196611 WVM196611:WVT196611 E262147:L262147 JA262147:JH262147 SW262147:TD262147 ACS262147:ACZ262147 AMO262147:AMV262147 AWK262147:AWR262147 BGG262147:BGN262147 BQC262147:BQJ262147 BZY262147:CAF262147 CJU262147:CKB262147 CTQ262147:CTX262147 DDM262147:DDT262147 DNI262147:DNP262147 DXE262147:DXL262147 EHA262147:EHH262147 EQW262147:ERD262147 FAS262147:FAZ262147 FKO262147:FKV262147 FUK262147:FUR262147 GEG262147:GEN262147 GOC262147:GOJ262147 GXY262147:GYF262147 HHU262147:HIB262147 HRQ262147:HRX262147 IBM262147:IBT262147 ILI262147:ILP262147 IVE262147:IVL262147 JFA262147:JFH262147 JOW262147:JPD262147 JYS262147:JYZ262147 KIO262147:KIV262147 KSK262147:KSR262147 LCG262147:LCN262147 LMC262147:LMJ262147 LVY262147:LWF262147 MFU262147:MGB262147 MPQ262147:MPX262147 MZM262147:MZT262147 NJI262147:NJP262147 NTE262147:NTL262147 ODA262147:ODH262147 OMW262147:OND262147 OWS262147:OWZ262147 PGO262147:PGV262147 PQK262147:PQR262147 QAG262147:QAN262147 QKC262147:QKJ262147 QTY262147:QUF262147 RDU262147:REB262147 RNQ262147:RNX262147 RXM262147:RXT262147 SHI262147:SHP262147 SRE262147:SRL262147 TBA262147:TBH262147 TKW262147:TLD262147 TUS262147:TUZ262147 UEO262147:UEV262147 UOK262147:UOR262147 UYG262147:UYN262147 VIC262147:VIJ262147 VRY262147:VSF262147 WBU262147:WCB262147 WLQ262147:WLX262147 WVM262147:WVT262147 E327683:L327683 JA327683:JH327683 SW327683:TD327683 ACS327683:ACZ327683 AMO327683:AMV327683 AWK327683:AWR327683 BGG327683:BGN327683 BQC327683:BQJ327683 BZY327683:CAF327683 CJU327683:CKB327683 CTQ327683:CTX327683 DDM327683:DDT327683 DNI327683:DNP327683 DXE327683:DXL327683 EHA327683:EHH327683 EQW327683:ERD327683 FAS327683:FAZ327683 FKO327683:FKV327683 FUK327683:FUR327683 GEG327683:GEN327683 GOC327683:GOJ327683 GXY327683:GYF327683 HHU327683:HIB327683 HRQ327683:HRX327683 IBM327683:IBT327683 ILI327683:ILP327683 IVE327683:IVL327683 JFA327683:JFH327683 JOW327683:JPD327683 JYS327683:JYZ327683 KIO327683:KIV327683 KSK327683:KSR327683 LCG327683:LCN327683 LMC327683:LMJ327683 LVY327683:LWF327683 MFU327683:MGB327683 MPQ327683:MPX327683 MZM327683:MZT327683 NJI327683:NJP327683 NTE327683:NTL327683 ODA327683:ODH327683 OMW327683:OND327683 OWS327683:OWZ327683 PGO327683:PGV327683 PQK327683:PQR327683 QAG327683:QAN327683 QKC327683:QKJ327683 QTY327683:QUF327683 RDU327683:REB327683 RNQ327683:RNX327683 RXM327683:RXT327683 SHI327683:SHP327683 SRE327683:SRL327683 TBA327683:TBH327683 TKW327683:TLD327683 TUS327683:TUZ327683 UEO327683:UEV327683 UOK327683:UOR327683 UYG327683:UYN327683 VIC327683:VIJ327683 VRY327683:VSF327683 WBU327683:WCB327683 WLQ327683:WLX327683 WVM327683:WVT327683 E393219:L393219 JA393219:JH393219 SW393219:TD393219 ACS393219:ACZ393219 AMO393219:AMV393219 AWK393219:AWR393219 BGG393219:BGN393219 BQC393219:BQJ393219 BZY393219:CAF393219 CJU393219:CKB393219 CTQ393219:CTX393219 DDM393219:DDT393219 DNI393219:DNP393219 DXE393219:DXL393219 EHA393219:EHH393219 EQW393219:ERD393219 FAS393219:FAZ393219 FKO393219:FKV393219 FUK393219:FUR393219 GEG393219:GEN393219 GOC393219:GOJ393219 GXY393219:GYF393219 HHU393219:HIB393219 HRQ393219:HRX393219 IBM393219:IBT393219 ILI393219:ILP393219 IVE393219:IVL393219 JFA393219:JFH393219 JOW393219:JPD393219 JYS393219:JYZ393219 KIO393219:KIV393219 KSK393219:KSR393219 LCG393219:LCN393219 LMC393219:LMJ393219 LVY393219:LWF393219 MFU393219:MGB393219 MPQ393219:MPX393219 MZM393219:MZT393219 NJI393219:NJP393219 NTE393219:NTL393219 ODA393219:ODH393219 OMW393219:OND393219 OWS393219:OWZ393219 PGO393219:PGV393219 PQK393219:PQR393219 QAG393219:QAN393219 QKC393219:QKJ393219 QTY393219:QUF393219 RDU393219:REB393219 RNQ393219:RNX393219 RXM393219:RXT393219 SHI393219:SHP393219 SRE393219:SRL393219 TBA393219:TBH393219 TKW393219:TLD393219 TUS393219:TUZ393219 UEO393219:UEV393219 UOK393219:UOR393219 UYG393219:UYN393219 VIC393219:VIJ393219 VRY393219:VSF393219 WBU393219:WCB393219 WLQ393219:WLX393219 WVM393219:WVT393219 E458755:L458755 JA458755:JH458755 SW458755:TD458755 ACS458755:ACZ458755 AMO458755:AMV458755 AWK458755:AWR458755 BGG458755:BGN458755 BQC458755:BQJ458755 BZY458755:CAF458755 CJU458755:CKB458755 CTQ458755:CTX458755 DDM458755:DDT458755 DNI458755:DNP458755 DXE458755:DXL458755 EHA458755:EHH458755 EQW458755:ERD458755 FAS458755:FAZ458755 FKO458755:FKV458755 FUK458755:FUR458755 GEG458755:GEN458755 GOC458755:GOJ458755 GXY458755:GYF458755 HHU458755:HIB458755 HRQ458755:HRX458755 IBM458755:IBT458755 ILI458755:ILP458755 IVE458755:IVL458755 JFA458755:JFH458755 JOW458755:JPD458755 JYS458755:JYZ458755 KIO458755:KIV458755 KSK458755:KSR458755 LCG458755:LCN458755 LMC458755:LMJ458755 LVY458755:LWF458755 MFU458755:MGB458755 MPQ458755:MPX458755 MZM458755:MZT458755 NJI458755:NJP458755 NTE458755:NTL458755 ODA458755:ODH458755 OMW458755:OND458755 OWS458755:OWZ458755 PGO458755:PGV458755 PQK458755:PQR458755 QAG458755:QAN458755 QKC458755:QKJ458755 QTY458755:QUF458755 RDU458755:REB458755 RNQ458755:RNX458755 RXM458755:RXT458755 SHI458755:SHP458755 SRE458755:SRL458755 TBA458755:TBH458755 TKW458755:TLD458755 TUS458755:TUZ458755 UEO458755:UEV458755 UOK458755:UOR458755 UYG458755:UYN458755 VIC458755:VIJ458755 VRY458755:VSF458755 WBU458755:WCB458755 WLQ458755:WLX458755 WVM458755:WVT458755 E524291:L524291 JA524291:JH524291 SW524291:TD524291 ACS524291:ACZ524291 AMO524291:AMV524291 AWK524291:AWR524291 BGG524291:BGN524291 BQC524291:BQJ524291 BZY524291:CAF524291 CJU524291:CKB524291 CTQ524291:CTX524291 DDM524291:DDT524291 DNI524291:DNP524291 DXE524291:DXL524291 EHA524291:EHH524291 EQW524291:ERD524291 FAS524291:FAZ524291 FKO524291:FKV524291 FUK524291:FUR524291 GEG524291:GEN524291 GOC524291:GOJ524291 GXY524291:GYF524291 HHU524291:HIB524291 HRQ524291:HRX524291 IBM524291:IBT524291 ILI524291:ILP524291 IVE524291:IVL524291 JFA524291:JFH524291 JOW524291:JPD524291 JYS524291:JYZ524291 KIO524291:KIV524291 KSK524291:KSR524291 LCG524291:LCN524291 LMC524291:LMJ524291 LVY524291:LWF524291 MFU524291:MGB524291 MPQ524291:MPX524291 MZM524291:MZT524291 NJI524291:NJP524291 NTE524291:NTL524291 ODA524291:ODH524291 OMW524291:OND524291 OWS524291:OWZ524291 PGO524291:PGV524291 PQK524291:PQR524291 QAG524291:QAN524291 QKC524291:QKJ524291 QTY524291:QUF524291 RDU524291:REB524291 RNQ524291:RNX524291 RXM524291:RXT524291 SHI524291:SHP524291 SRE524291:SRL524291 TBA524291:TBH524291 TKW524291:TLD524291 TUS524291:TUZ524291 UEO524291:UEV524291 UOK524291:UOR524291 UYG524291:UYN524291 VIC524291:VIJ524291 VRY524291:VSF524291 WBU524291:WCB524291 WLQ524291:WLX524291 WVM524291:WVT524291 E589827:L589827 JA589827:JH589827 SW589827:TD589827 ACS589827:ACZ589827 AMO589827:AMV589827 AWK589827:AWR589827 BGG589827:BGN589827 BQC589827:BQJ589827 BZY589827:CAF589827 CJU589827:CKB589827 CTQ589827:CTX589827 DDM589827:DDT589827 DNI589827:DNP589827 DXE589827:DXL589827 EHA589827:EHH589827 EQW589827:ERD589827 FAS589827:FAZ589827 FKO589827:FKV589827 FUK589827:FUR589827 GEG589827:GEN589827 GOC589827:GOJ589827 GXY589827:GYF589827 HHU589827:HIB589827 HRQ589827:HRX589827 IBM589827:IBT589827 ILI589827:ILP589827 IVE589827:IVL589827 JFA589827:JFH589827 JOW589827:JPD589827 JYS589827:JYZ589827 KIO589827:KIV589827 KSK589827:KSR589827 LCG589827:LCN589827 LMC589827:LMJ589827 LVY589827:LWF589827 MFU589827:MGB589827 MPQ589827:MPX589827 MZM589827:MZT589827 NJI589827:NJP589827 NTE589827:NTL589827 ODA589827:ODH589827 OMW589827:OND589827 OWS589827:OWZ589827 PGO589827:PGV589827 PQK589827:PQR589827 QAG589827:QAN589827 QKC589827:QKJ589827 QTY589827:QUF589827 RDU589827:REB589827 RNQ589827:RNX589827 RXM589827:RXT589827 SHI589827:SHP589827 SRE589827:SRL589827 TBA589827:TBH589827 TKW589827:TLD589827 TUS589827:TUZ589827 UEO589827:UEV589827 UOK589827:UOR589827 UYG589827:UYN589827 VIC589827:VIJ589827 VRY589827:VSF589827 WBU589827:WCB589827 WLQ589827:WLX589827 WVM589827:WVT589827 E655363:L655363 JA655363:JH655363 SW655363:TD655363 ACS655363:ACZ655363 AMO655363:AMV655363 AWK655363:AWR655363 BGG655363:BGN655363 BQC655363:BQJ655363 BZY655363:CAF655363 CJU655363:CKB655363 CTQ655363:CTX655363 DDM655363:DDT655363 DNI655363:DNP655363 DXE655363:DXL655363 EHA655363:EHH655363 EQW655363:ERD655363 FAS655363:FAZ655363 FKO655363:FKV655363 FUK655363:FUR655363 GEG655363:GEN655363 GOC655363:GOJ655363 GXY655363:GYF655363 HHU655363:HIB655363 HRQ655363:HRX655363 IBM655363:IBT655363 ILI655363:ILP655363 IVE655363:IVL655363 JFA655363:JFH655363 JOW655363:JPD655363 JYS655363:JYZ655363 KIO655363:KIV655363 KSK655363:KSR655363 LCG655363:LCN655363 LMC655363:LMJ655363 LVY655363:LWF655363 MFU655363:MGB655363 MPQ655363:MPX655363 MZM655363:MZT655363 NJI655363:NJP655363 NTE655363:NTL655363 ODA655363:ODH655363 OMW655363:OND655363 OWS655363:OWZ655363 PGO655363:PGV655363 PQK655363:PQR655363 QAG655363:QAN655363 QKC655363:QKJ655363 QTY655363:QUF655363 RDU655363:REB655363 RNQ655363:RNX655363 RXM655363:RXT655363 SHI655363:SHP655363 SRE655363:SRL655363 TBA655363:TBH655363 TKW655363:TLD655363 TUS655363:TUZ655363 UEO655363:UEV655363 UOK655363:UOR655363 UYG655363:UYN655363 VIC655363:VIJ655363 VRY655363:VSF655363 WBU655363:WCB655363 WLQ655363:WLX655363 WVM655363:WVT655363 E720899:L720899 JA720899:JH720899 SW720899:TD720899 ACS720899:ACZ720899 AMO720899:AMV720899 AWK720899:AWR720899 BGG720899:BGN720899 BQC720899:BQJ720899 BZY720899:CAF720899 CJU720899:CKB720899 CTQ720899:CTX720899 DDM720899:DDT720899 DNI720899:DNP720899 DXE720899:DXL720899 EHA720899:EHH720899 EQW720899:ERD720899 FAS720899:FAZ720899 FKO720899:FKV720899 FUK720899:FUR720899 GEG720899:GEN720899 GOC720899:GOJ720899 GXY720899:GYF720899 HHU720899:HIB720899 HRQ720899:HRX720899 IBM720899:IBT720899 ILI720899:ILP720899 IVE720899:IVL720899 JFA720899:JFH720899 JOW720899:JPD720899 JYS720899:JYZ720899 KIO720899:KIV720899 KSK720899:KSR720899 LCG720899:LCN720899 LMC720899:LMJ720899 LVY720899:LWF720899 MFU720899:MGB720899 MPQ720899:MPX720899 MZM720899:MZT720899 NJI720899:NJP720899 NTE720899:NTL720899 ODA720899:ODH720899 OMW720899:OND720899 OWS720899:OWZ720899 PGO720899:PGV720899 PQK720899:PQR720899 QAG720899:QAN720899 QKC720899:QKJ720899 QTY720899:QUF720899 RDU720899:REB720899 RNQ720899:RNX720899 RXM720899:RXT720899 SHI720899:SHP720899 SRE720899:SRL720899 TBA720899:TBH720899 TKW720899:TLD720899 TUS720899:TUZ720899 UEO720899:UEV720899 UOK720899:UOR720899 UYG720899:UYN720899 VIC720899:VIJ720899 VRY720899:VSF720899 WBU720899:WCB720899 WLQ720899:WLX720899 WVM720899:WVT720899 E786435:L786435 JA786435:JH786435 SW786435:TD786435 ACS786435:ACZ786435 AMO786435:AMV786435 AWK786435:AWR786435 BGG786435:BGN786435 BQC786435:BQJ786435 BZY786435:CAF786435 CJU786435:CKB786435 CTQ786435:CTX786435 DDM786435:DDT786435 DNI786435:DNP786435 DXE786435:DXL786435 EHA786435:EHH786435 EQW786435:ERD786435 FAS786435:FAZ786435 FKO786435:FKV786435 FUK786435:FUR786435 GEG786435:GEN786435 GOC786435:GOJ786435 GXY786435:GYF786435 HHU786435:HIB786435 HRQ786435:HRX786435 IBM786435:IBT786435 ILI786435:ILP786435 IVE786435:IVL786435 JFA786435:JFH786435 JOW786435:JPD786435 JYS786435:JYZ786435 KIO786435:KIV786435 KSK786435:KSR786435 LCG786435:LCN786435 LMC786435:LMJ786435 LVY786435:LWF786435 MFU786435:MGB786435 MPQ786435:MPX786435 MZM786435:MZT786435 NJI786435:NJP786435 NTE786435:NTL786435 ODA786435:ODH786435 OMW786435:OND786435 OWS786435:OWZ786435 PGO786435:PGV786435 PQK786435:PQR786435 QAG786435:QAN786435 QKC786435:QKJ786435 QTY786435:QUF786435 RDU786435:REB786435 RNQ786435:RNX786435 RXM786435:RXT786435 SHI786435:SHP786435 SRE786435:SRL786435 TBA786435:TBH786435 TKW786435:TLD786435 TUS786435:TUZ786435 UEO786435:UEV786435 UOK786435:UOR786435 UYG786435:UYN786435 VIC786435:VIJ786435 VRY786435:VSF786435 WBU786435:WCB786435 WLQ786435:WLX786435 WVM786435:WVT786435 E851971:L851971 JA851971:JH851971 SW851971:TD851971 ACS851971:ACZ851971 AMO851971:AMV851971 AWK851971:AWR851971 BGG851971:BGN851971 BQC851971:BQJ851971 BZY851971:CAF851971 CJU851971:CKB851971 CTQ851971:CTX851971 DDM851971:DDT851971 DNI851971:DNP851971 DXE851971:DXL851971 EHA851971:EHH851971 EQW851971:ERD851971 FAS851971:FAZ851971 FKO851971:FKV851971 FUK851971:FUR851971 GEG851971:GEN851971 GOC851971:GOJ851971 GXY851971:GYF851971 HHU851971:HIB851971 HRQ851971:HRX851971 IBM851971:IBT851971 ILI851971:ILP851971 IVE851971:IVL851971 JFA851971:JFH851971 JOW851971:JPD851971 JYS851971:JYZ851971 KIO851971:KIV851971 KSK851971:KSR851971 LCG851971:LCN851971 LMC851971:LMJ851971 LVY851971:LWF851971 MFU851971:MGB851971 MPQ851971:MPX851971 MZM851971:MZT851971 NJI851971:NJP851971 NTE851971:NTL851971 ODA851971:ODH851971 OMW851971:OND851971 OWS851971:OWZ851971 PGO851971:PGV851971 PQK851971:PQR851971 QAG851971:QAN851971 QKC851971:QKJ851971 QTY851971:QUF851971 RDU851971:REB851971 RNQ851971:RNX851971 RXM851971:RXT851971 SHI851971:SHP851971 SRE851971:SRL851971 TBA851971:TBH851971 TKW851971:TLD851971 TUS851971:TUZ851971 UEO851971:UEV851971 UOK851971:UOR851971 UYG851971:UYN851971 VIC851971:VIJ851971 VRY851971:VSF851971 WBU851971:WCB851971 WLQ851971:WLX851971 WVM851971:WVT851971 E917507:L917507 JA917507:JH917507 SW917507:TD917507 ACS917507:ACZ917507 AMO917507:AMV917507 AWK917507:AWR917507 BGG917507:BGN917507 BQC917507:BQJ917507 BZY917507:CAF917507 CJU917507:CKB917507 CTQ917507:CTX917507 DDM917507:DDT917507 DNI917507:DNP917507 DXE917507:DXL917507 EHA917507:EHH917507 EQW917507:ERD917507 FAS917507:FAZ917507 FKO917507:FKV917507 FUK917507:FUR917507 GEG917507:GEN917507 GOC917507:GOJ917507 GXY917507:GYF917507 HHU917507:HIB917507 HRQ917507:HRX917507 IBM917507:IBT917507 ILI917507:ILP917507 IVE917507:IVL917507 JFA917507:JFH917507 JOW917507:JPD917507 JYS917507:JYZ917507 KIO917507:KIV917507 KSK917507:KSR917507 LCG917507:LCN917507 LMC917507:LMJ917507 LVY917507:LWF917507 MFU917507:MGB917507 MPQ917507:MPX917507 MZM917507:MZT917507 NJI917507:NJP917507 NTE917507:NTL917507 ODA917507:ODH917507 OMW917507:OND917507 OWS917507:OWZ917507 PGO917507:PGV917507 PQK917507:PQR917507 QAG917507:QAN917507 QKC917507:QKJ917507 QTY917507:QUF917507 RDU917507:REB917507 RNQ917507:RNX917507 RXM917507:RXT917507 SHI917507:SHP917507 SRE917507:SRL917507 TBA917507:TBH917507 TKW917507:TLD917507 TUS917507:TUZ917507 UEO917507:UEV917507 UOK917507:UOR917507 UYG917507:UYN917507 VIC917507:VIJ917507 VRY917507:VSF917507 WBU917507:WCB917507 WLQ917507:WLX917507 WVM917507:WVT917507 E983043:L983043 JA983043:JH983043 SW983043:TD983043 ACS983043:ACZ983043 AMO983043:AMV983043 AWK983043:AWR983043 BGG983043:BGN983043 BQC983043:BQJ983043 BZY983043:CAF983043 CJU983043:CKB983043 CTQ983043:CTX983043 DDM983043:DDT983043 DNI983043:DNP983043 DXE983043:DXL983043 EHA983043:EHH983043 EQW983043:ERD983043 FAS983043:FAZ983043 FKO983043:FKV983043 FUK983043:FUR983043 GEG983043:GEN983043 GOC983043:GOJ983043 GXY983043:GYF983043 HHU983043:HIB983043 HRQ983043:HRX983043 IBM983043:IBT983043 ILI983043:ILP983043 IVE983043:IVL983043 JFA983043:JFH983043 JOW983043:JPD983043 JYS983043:JYZ983043 KIO983043:KIV983043 KSK983043:KSR983043 LCG983043:LCN983043 LMC983043:LMJ983043 LVY983043:LWF983043 MFU983043:MGB983043 MPQ983043:MPX983043 MZM983043:MZT983043 NJI983043:NJP983043 NTE983043:NTL983043 ODA983043:ODH983043 OMW983043:OND983043 OWS983043:OWZ983043 PGO983043:PGV983043 PQK983043:PQR983043 QAG983043:QAN983043 QKC983043:QKJ983043 QTY983043:QUF983043 RDU983043:REB983043 RNQ983043:RNX983043 RXM983043:RXT983043 SHI983043:SHP983043 SRE983043:SRL983043 TBA983043:TBH983043 TKW983043:TLD983043 TUS983043:TUZ983043 UEO983043:UEV983043 UOK983043:UOR983043 UYG983043:UYN983043 VIC983043:VIJ983043 VRY983043:VSF983043 WBU983043:WCB983043 WLQ983043:WLX983043 WVM983043:WVT983043" xr:uid="{00000000-0002-0000-0000-000017000000}">
      <formula1>"ПД, РД, ПД, РД"</formula1>
    </dataValidation>
    <dataValidation type="list" allowBlank="1" showInputMessage="1" showErrorMessage="1" sqref="G74 JC74 SY74 ACU74 AMQ74 AWM74 BGI74 BQE74 CAA74 CJW74 CTS74 DDO74 DNK74 DXG74 EHC74 EQY74 FAU74 FKQ74 FUM74 GEI74 GOE74 GYA74 HHW74 HRS74 IBO74 ILK74 IVG74 JFC74 JOY74 JYU74 KIQ74 KSM74 LCI74 LME74 LWA74 MFW74 MPS74 MZO74 NJK74 NTG74 ODC74 OMY74 OWU74 PGQ74 PQM74 QAI74 QKE74 QUA74 RDW74 RNS74 RXO74 SHK74 SRG74 TBC74 TKY74 TUU74 UEQ74 UOM74 UYI74 VIE74 VSA74 WBW74 WLS74 WVO74 G65607 JC65607 SY65607 ACU65607 AMQ65607 AWM65607 BGI65607 BQE65607 CAA65607 CJW65607 CTS65607 DDO65607 DNK65607 DXG65607 EHC65607 EQY65607 FAU65607 FKQ65607 FUM65607 GEI65607 GOE65607 GYA65607 HHW65607 HRS65607 IBO65607 ILK65607 IVG65607 JFC65607 JOY65607 JYU65607 KIQ65607 KSM65607 LCI65607 LME65607 LWA65607 MFW65607 MPS65607 MZO65607 NJK65607 NTG65607 ODC65607 OMY65607 OWU65607 PGQ65607 PQM65607 QAI65607 QKE65607 QUA65607 RDW65607 RNS65607 RXO65607 SHK65607 SRG65607 TBC65607 TKY65607 TUU65607 UEQ65607 UOM65607 UYI65607 VIE65607 VSA65607 WBW65607 WLS65607 WVO65607 G131143 JC131143 SY131143 ACU131143 AMQ131143 AWM131143 BGI131143 BQE131143 CAA131143 CJW131143 CTS131143 DDO131143 DNK131143 DXG131143 EHC131143 EQY131143 FAU131143 FKQ131143 FUM131143 GEI131143 GOE131143 GYA131143 HHW131143 HRS131143 IBO131143 ILK131143 IVG131143 JFC131143 JOY131143 JYU131143 KIQ131143 KSM131143 LCI131143 LME131143 LWA131143 MFW131143 MPS131143 MZO131143 NJK131143 NTG131143 ODC131143 OMY131143 OWU131143 PGQ131143 PQM131143 QAI131143 QKE131143 QUA131143 RDW131143 RNS131143 RXO131143 SHK131143 SRG131143 TBC131143 TKY131143 TUU131143 UEQ131143 UOM131143 UYI131143 VIE131143 VSA131143 WBW131143 WLS131143 WVO131143 G196679 JC196679 SY196679 ACU196679 AMQ196679 AWM196679 BGI196679 BQE196679 CAA196679 CJW196679 CTS196679 DDO196679 DNK196679 DXG196679 EHC196679 EQY196679 FAU196679 FKQ196679 FUM196679 GEI196679 GOE196679 GYA196679 HHW196679 HRS196679 IBO196679 ILK196679 IVG196679 JFC196679 JOY196679 JYU196679 KIQ196679 KSM196679 LCI196679 LME196679 LWA196679 MFW196679 MPS196679 MZO196679 NJK196679 NTG196679 ODC196679 OMY196679 OWU196679 PGQ196679 PQM196679 QAI196679 QKE196679 QUA196679 RDW196679 RNS196679 RXO196679 SHK196679 SRG196679 TBC196679 TKY196679 TUU196679 UEQ196679 UOM196679 UYI196679 VIE196679 VSA196679 WBW196679 WLS196679 WVO196679 G262215 JC262215 SY262215 ACU262215 AMQ262215 AWM262215 BGI262215 BQE262215 CAA262215 CJW262215 CTS262215 DDO262215 DNK262215 DXG262215 EHC262215 EQY262215 FAU262215 FKQ262215 FUM262215 GEI262215 GOE262215 GYA262215 HHW262215 HRS262215 IBO262215 ILK262215 IVG262215 JFC262215 JOY262215 JYU262215 KIQ262215 KSM262215 LCI262215 LME262215 LWA262215 MFW262215 MPS262215 MZO262215 NJK262215 NTG262215 ODC262215 OMY262215 OWU262215 PGQ262215 PQM262215 QAI262215 QKE262215 QUA262215 RDW262215 RNS262215 RXO262215 SHK262215 SRG262215 TBC262215 TKY262215 TUU262215 UEQ262215 UOM262215 UYI262215 VIE262215 VSA262215 WBW262215 WLS262215 WVO262215 G327751 JC327751 SY327751 ACU327751 AMQ327751 AWM327751 BGI327751 BQE327751 CAA327751 CJW327751 CTS327751 DDO327751 DNK327751 DXG327751 EHC327751 EQY327751 FAU327751 FKQ327751 FUM327751 GEI327751 GOE327751 GYA327751 HHW327751 HRS327751 IBO327751 ILK327751 IVG327751 JFC327751 JOY327751 JYU327751 KIQ327751 KSM327751 LCI327751 LME327751 LWA327751 MFW327751 MPS327751 MZO327751 NJK327751 NTG327751 ODC327751 OMY327751 OWU327751 PGQ327751 PQM327751 QAI327751 QKE327751 QUA327751 RDW327751 RNS327751 RXO327751 SHK327751 SRG327751 TBC327751 TKY327751 TUU327751 UEQ327751 UOM327751 UYI327751 VIE327751 VSA327751 WBW327751 WLS327751 WVO327751 G393287 JC393287 SY393287 ACU393287 AMQ393287 AWM393287 BGI393287 BQE393287 CAA393287 CJW393287 CTS393287 DDO393287 DNK393287 DXG393287 EHC393287 EQY393287 FAU393287 FKQ393287 FUM393287 GEI393287 GOE393287 GYA393287 HHW393287 HRS393287 IBO393287 ILK393287 IVG393287 JFC393287 JOY393287 JYU393287 KIQ393287 KSM393287 LCI393287 LME393287 LWA393287 MFW393287 MPS393287 MZO393287 NJK393287 NTG393287 ODC393287 OMY393287 OWU393287 PGQ393287 PQM393287 QAI393287 QKE393287 QUA393287 RDW393287 RNS393287 RXO393287 SHK393287 SRG393287 TBC393287 TKY393287 TUU393287 UEQ393287 UOM393287 UYI393287 VIE393287 VSA393287 WBW393287 WLS393287 WVO393287 G458823 JC458823 SY458823 ACU458823 AMQ458823 AWM458823 BGI458823 BQE458823 CAA458823 CJW458823 CTS458823 DDO458823 DNK458823 DXG458823 EHC458823 EQY458823 FAU458823 FKQ458823 FUM458823 GEI458823 GOE458823 GYA458823 HHW458823 HRS458823 IBO458823 ILK458823 IVG458823 JFC458823 JOY458823 JYU458823 KIQ458823 KSM458823 LCI458823 LME458823 LWA458823 MFW458823 MPS458823 MZO458823 NJK458823 NTG458823 ODC458823 OMY458823 OWU458823 PGQ458823 PQM458823 QAI458823 QKE458823 QUA458823 RDW458823 RNS458823 RXO458823 SHK458823 SRG458823 TBC458823 TKY458823 TUU458823 UEQ458823 UOM458823 UYI458823 VIE458823 VSA458823 WBW458823 WLS458823 WVO458823 G524359 JC524359 SY524359 ACU524359 AMQ524359 AWM524359 BGI524359 BQE524359 CAA524359 CJW524359 CTS524359 DDO524359 DNK524359 DXG524359 EHC524359 EQY524359 FAU524359 FKQ524359 FUM524359 GEI524359 GOE524359 GYA524359 HHW524359 HRS524359 IBO524359 ILK524359 IVG524359 JFC524359 JOY524359 JYU524359 KIQ524359 KSM524359 LCI524359 LME524359 LWA524359 MFW524359 MPS524359 MZO524359 NJK524359 NTG524359 ODC524359 OMY524359 OWU524359 PGQ524359 PQM524359 QAI524359 QKE524359 QUA524359 RDW524359 RNS524359 RXO524359 SHK524359 SRG524359 TBC524359 TKY524359 TUU524359 UEQ524359 UOM524359 UYI524359 VIE524359 VSA524359 WBW524359 WLS524359 WVO524359 G589895 JC589895 SY589895 ACU589895 AMQ589895 AWM589895 BGI589895 BQE589895 CAA589895 CJW589895 CTS589895 DDO589895 DNK589895 DXG589895 EHC589895 EQY589895 FAU589895 FKQ589895 FUM589895 GEI589895 GOE589895 GYA589895 HHW589895 HRS589895 IBO589895 ILK589895 IVG589895 JFC589895 JOY589895 JYU589895 KIQ589895 KSM589895 LCI589895 LME589895 LWA589895 MFW589895 MPS589895 MZO589895 NJK589895 NTG589895 ODC589895 OMY589895 OWU589895 PGQ589895 PQM589895 QAI589895 QKE589895 QUA589895 RDW589895 RNS589895 RXO589895 SHK589895 SRG589895 TBC589895 TKY589895 TUU589895 UEQ589895 UOM589895 UYI589895 VIE589895 VSA589895 WBW589895 WLS589895 WVO589895 G655431 JC655431 SY655431 ACU655431 AMQ655431 AWM655431 BGI655431 BQE655431 CAA655431 CJW655431 CTS655431 DDO655431 DNK655431 DXG655431 EHC655431 EQY655431 FAU655431 FKQ655431 FUM655431 GEI655431 GOE655431 GYA655431 HHW655431 HRS655431 IBO655431 ILK655431 IVG655431 JFC655431 JOY655431 JYU655431 KIQ655431 KSM655431 LCI655431 LME655431 LWA655431 MFW655431 MPS655431 MZO655431 NJK655431 NTG655431 ODC655431 OMY655431 OWU655431 PGQ655431 PQM655431 QAI655431 QKE655431 QUA655431 RDW655431 RNS655431 RXO655431 SHK655431 SRG655431 TBC655431 TKY655431 TUU655431 UEQ655431 UOM655431 UYI655431 VIE655431 VSA655431 WBW655431 WLS655431 WVO655431 G720967 JC720967 SY720967 ACU720967 AMQ720967 AWM720967 BGI720967 BQE720967 CAA720967 CJW720967 CTS720967 DDO720967 DNK720967 DXG720967 EHC720967 EQY720967 FAU720967 FKQ720967 FUM720967 GEI720967 GOE720967 GYA720967 HHW720967 HRS720967 IBO720967 ILK720967 IVG720967 JFC720967 JOY720967 JYU720967 KIQ720967 KSM720967 LCI720967 LME720967 LWA720967 MFW720967 MPS720967 MZO720967 NJK720967 NTG720967 ODC720967 OMY720967 OWU720967 PGQ720967 PQM720967 QAI720967 QKE720967 QUA720967 RDW720967 RNS720967 RXO720967 SHK720967 SRG720967 TBC720967 TKY720967 TUU720967 UEQ720967 UOM720967 UYI720967 VIE720967 VSA720967 WBW720967 WLS720967 WVO720967 G786503 JC786503 SY786503 ACU786503 AMQ786503 AWM786503 BGI786503 BQE786503 CAA786503 CJW786503 CTS786503 DDO786503 DNK786503 DXG786503 EHC786503 EQY786503 FAU786503 FKQ786503 FUM786503 GEI786503 GOE786503 GYA786503 HHW786503 HRS786503 IBO786503 ILK786503 IVG786503 JFC786503 JOY786503 JYU786503 KIQ786503 KSM786503 LCI786503 LME786503 LWA786503 MFW786503 MPS786503 MZO786503 NJK786503 NTG786503 ODC786503 OMY786503 OWU786503 PGQ786503 PQM786503 QAI786503 QKE786503 QUA786503 RDW786503 RNS786503 RXO786503 SHK786503 SRG786503 TBC786503 TKY786503 TUU786503 UEQ786503 UOM786503 UYI786503 VIE786503 VSA786503 WBW786503 WLS786503 WVO786503 G852039 JC852039 SY852039 ACU852039 AMQ852039 AWM852039 BGI852039 BQE852039 CAA852039 CJW852039 CTS852039 DDO852039 DNK852039 DXG852039 EHC852039 EQY852039 FAU852039 FKQ852039 FUM852039 GEI852039 GOE852039 GYA852039 HHW852039 HRS852039 IBO852039 ILK852039 IVG852039 JFC852039 JOY852039 JYU852039 KIQ852039 KSM852039 LCI852039 LME852039 LWA852039 MFW852039 MPS852039 MZO852039 NJK852039 NTG852039 ODC852039 OMY852039 OWU852039 PGQ852039 PQM852039 QAI852039 QKE852039 QUA852039 RDW852039 RNS852039 RXO852039 SHK852039 SRG852039 TBC852039 TKY852039 TUU852039 UEQ852039 UOM852039 UYI852039 VIE852039 VSA852039 WBW852039 WLS852039 WVO852039 G917575 JC917575 SY917575 ACU917575 AMQ917575 AWM917575 BGI917575 BQE917575 CAA917575 CJW917575 CTS917575 DDO917575 DNK917575 DXG917575 EHC917575 EQY917575 FAU917575 FKQ917575 FUM917575 GEI917575 GOE917575 GYA917575 HHW917575 HRS917575 IBO917575 ILK917575 IVG917575 JFC917575 JOY917575 JYU917575 KIQ917575 KSM917575 LCI917575 LME917575 LWA917575 MFW917575 MPS917575 MZO917575 NJK917575 NTG917575 ODC917575 OMY917575 OWU917575 PGQ917575 PQM917575 QAI917575 QKE917575 QUA917575 RDW917575 RNS917575 RXO917575 SHK917575 SRG917575 TBC917575 TKY917575 TUU917575 UEQ917575 UOM917575 UYI917575 VIE917575 VSA917575 WBW917575 WLS917575 WVO917575 G983111 JC983111 SY983111 ACU983111 AMQ983111 AWM983111 BGI983111 BQE983111 CAA983111 CJW983111 CTS983111 DDO983111 DNK983111 DXG983111 EHC983111 EQY983111 FAU983111 FKQ983111 FUM983111 GEI983111 GOE983111 GYA983111 HHW983111 HRS983111 IBO983111 ILK983111 IVG983111 JFC983111 JOY983111 JYU983111 KIQ983111 KSM983111 LCI983111 LME983111 LWA983111 MFW983111 MPS983111 MZO983111 NJK983111 NTG983111 ODC983111 OMY983111 OWU983111 PGQ983111 PQM983111 QAI983111 QKE983111 QUA983111 RDW983111 RNS983111 RXO983111 SHK983111 SRG983111 TBC983111 TKY983111 TUU983111 UEQ983111 UOM983111 UYI983111 VIE983111 VSA983111 WBW983111 WLS983111 WVO983111" xr:uid="{00000000-0002-0000-0000-000018000000}">
      <formula1>"- , 8"</formula1>
    </dataValidation>
    <dataValidation type="list" allowBlank="1" showInputMessage="1" showErrorMessage="1" sqref="G87 JC87 SY87 ACU87 AMQ87 AWM87 BGI87 BQE87 CAA87 CJW87 CTS87 DDO87 DNK87 DXG87 EHC87 EQY87 FAU87 FKQ87 FUM87 GEI87 GOE87 GYA87 HHW87 HRS87 IBO87 ILK87 IVG87 JFC87 JOY87 JYU87 KIQ87 KSM87 LCI87 LME87 LWA87 MFW87 MPS87 MZO87 NJK87 NTG87 ODC87 OMY87 OWU87 PGQ87 PQM87 QAI87 QKE87 QUA87 RDW87 RNS87 RXO87 SHK87 SRG87 TBC87 TKY87 TUU87 UEQ87 UOM87 UYI87 VIE87 VSA87 WBW87 WLS87 WVO87 G65620 JC65620 SY65620 ACU65620 AMQ65620 AWM65620 BGI65620 BQE65620 CAA65620 CJW65620 CTS65620 DDO65620 DNK65620 DXG65620 EHC65620 EQY65620 FAU65620 FKQ65620 FUM65620 GEI65620 GOE65620 GYA65620 HHW65620 HRS65620 IBO65620 ILK65620 IVG65620 JFC65620 JOY65620 JYU65620 KIQ65620 KSM65620 LCI65620 LME65620 LWA65620 MFW65620 MPS65620 MZO65620 NJK65620 NTG65620 ODC65620 OMY65620 OWU65620 PGQ65620 PQM65620 QAI65620 QKE65620 QUA65620 RDW65620 RNS65620 RXO65620 SHK65620 SRG65620 TBC65620 TKY65620 TUU65620 UEQ65620 UOM65620 UYI65620 VIE65620 VSA65620 WBW65620 WLS65620 WVO65620 G131156 JC131156 SY131156 ACU131156 AMQ131156 AWM131156 BGI131156 BQE131156 CAA131156 CJW131156 CTS131156 DDO131156 DNK131156 DXG131156 EHC131156 EQY131156 FAU131156 FKQ131156 FUM131156 GEI131156 GOE131156 GYA131156 HHW131156 HRS131156 IBO131156 ILK131156 IVG131156 JFC131156 JOY131156 JYU131156 KIQ131156 KSM131156 LCI131156 LME131156 LWA131156 MFW131156 MPS131156 MZO131156 NJK131156 NTG131156 ODC131156 OMY131156 OWU131156 PGQ131156 PQM131156 QAI131156 QKE131156 QUA131156 RDW131156 RNS131156 RXO131156 SHK131156 SRG131156 TBC131156 TKY131156 TUU131156 UEQ131156 UOM131156 UYI131156 VIE131156 VSA131156 WBW131156 WLS131156 WVO131156 G196692 JC196692 SY196692 ACU196692 AMQ196692 AWM196692 BGI196692 BQE196692 CAA196692 CJW196692 CTS196692 DDO196692 DNK196692 DXG196692 EHC196692 EQY196692 FAU196692 FKQ196692 FUM196692 GEI196692 GOE196692 GYA196692 HHW196692 HRS196692 IBO196692 ILK196692 IVG196692 JFC196692 JOY196692 JYU196692 KIQ196692 KSM196692 LCI196692 LME196692 LWA196692 MFW196692 MPS196692 MZO196692 NJK196692 NTG196692 ODC196692 OMY196692 OWU196692 PGQ196692 PQM196692 QAI196692 QKE196692 QUA196692 RDW196692 RNS196692 RXO196692 SHK196692 SRG196692 TBC196692 TKY196692 TUU196692 UEQ196692 UOM196692 UYI196692 VIE196692 VSA196692 WBW196692 WLS196692 WVO196692 G262228 JC262228 SY262228 ACU262228 AMQ262228 AWM262228 BGI262228 BQE262228 CAA262228 CJW262228 CTS262228 DDO262228 DNK262228 DXG262228 EHC262228 EQY262228 FAU262228 FKQ262228 FUM262228 GEI262228 GOE262228 GYA262228 HHW262228 HRS262228 IBO262228 ILK262228 IVG262228 JFC262228 JOY262228 JYU262228 KIQ262228 KSM262228 LCI262228 LME262228 LWA262228 MFW262228 MPS262228 MZO262228 NJK262228 NTG262228 ODC262228 OMY262228 OWU262228 PGQ262228 PQM262228 QAI262228 QKE262228 QUA262228 RDW262228 RNS262228 RXO262228 SHK262228 SRG262228 TBC262228 TKY262228 TUU262228 UEQ262228 UOM262228 UYI262228 VIE262228 VSA262228 WBW262228 WLS262228 WVO262228 G327764 JC327764 SY327764 ACU327764 AMQ327764 AWM327764 BGI327764 BQE327764 CAA327764 CJW327764 CTS327764 DDO327764 DNK327764 DXG327764 EHC327764 EQY327764 FAU327764 FKQ327764 FUM327764 GEI327764 GOE327764 GYA327764 HHW327764 HRS327764 IBO327764 ILK327764 IVG327764 JFC327764 JOY327764 JYU327764 KIQ327764 KSM327764 LCI327764 LME327764 LWA327764 MFW327764 MPS327764 MZO327764 NJK327764 NTG327764 ODC327764 OMY327764 OWU327764 PGQ327764 PQM327764 QAI327764 QKE327764 QUA327764 RDW327764 RNS327764 RXO327764 SHK327764 SRG327764 TBC327764 TKY327764 TUU327764 UEQ327764 UOM327764 UYI327764 VIE327764 VSA327764 WBW327764 WLS327764 WVO327764 G393300 JC393300 SY393300 ACU393300 AMQ393300 AWM393300 BGI393300 BQE393300 CAA393300 CJW393300 CTS393300 DDO393300 DNK393300 DXG393300 EHC393300 EQY393300 FAU393300 FKQ393300 FUM393300 GEI393300 GOE393300 GYA393300 HHW393300 HRS393300 IBO393300 ILK393300 IVG393300 JFC393300 JOY393300 JYU393300 KIQ393300 KSM393300 LCI393300 LME393300 LWA393300 MFW393300 MPS393300 MZO393300 NJK393300 NTG393300 ODC393300 OMY393300 OWU393300 PGQ393300 PQM393300 QAI393300 QKE393300 QUA393300 RDW393300 RNS393300 RXO393300 SHK393300 SRG393300 TBC393300 TKY393300 TUU393300 UEQ393300 UOM393300 UYI393300 VIE393300 VSA393300 WBW393300 WLS393300 WVO393300 G458836 JC458836 SY458836 ACU458836 AMQ458836 AWM458836 BGI458836 BQE458836 CAA458836 CJW458836 CTS458836 DDO458836 DNK458836 DXG458836 EHC458836 EQY458836 FAU458836 FKQ458836 FUM458836 GEI458836 GOE458836 GYA458836 HHW458836 HRS458836 IBO458836 ILK458836 IVG458836 JFC458836 JOY458836 JYU458836 KIQ458836 KSM458836 LCI458836 LME458836 LWA458836 MFW458836 MPS458836 MZO458836 NJK458836 NTG458836 ODC458836 OMY458836 OWU458836 PGQ458836 PQM458836 QAI458836 QKE458836 QUA458836 RDW458836 RNS458836 RXO458836 SHK458836 SRG458836 TBC458836 TKY458836 TUU458836 UEQ458836 UOM458836 UYI458836 VIE458836 VSA458836 WBW458836 WLS458836 WVO458836 G524372 JC524372 SY524372 ACU524372 AMQ524372 AWM524372 BGI524372 BQE524372 CAA524372 CJW524372 CTS524372 DDO524372 DNK524372 DXG524372 EHC524372 EQY524372 FAU524372 FKQ524372 FUM524372 GEI524372 GOE524372 GYA524372 HHW524372 HRS524372 IBO524372 ILK524372 IVG524372 JFC524372 JOY524372 JYU524372 KIQ524372 KSM524372 LCI524372 LME524372 LWA524372 MFW524372 MPS524372 MZO524372 NJK524372 NTG524372 ODC524372 OMY524372 OWU524372 PGQ524372 PQM524372 QAI524372 QKE524372 QUA524372 RDW524372 RNS524372 RXO524372 SHK524372 SRG524372 TBC524372 TKY524372 TUU524372 UEQ524372 UOM524372 UYI524372 VIE524372 VSA524372 WBW524372 WLS524372 WVO524372 G589908 JC589908 SY589908 ACU589908 AMQ589908 AWM589908 BGI589908 BQE589908 CAA589908 CJW589908 CTS589908 DDO589908 DNK589908 DXG589908 EHC589908 EQY589908 FAU589908 FKQ589908 FUM589908 GEI589908 GOE589908 GYA589908 HHW589908 HRS589908 IBO589908 ILK589908 IVG589908 JFC589908 JOY589908 JYU589908 KIQ589908 KSM589908 LCI589908 LME589908 LWA589908 MFW589908 MPS589908 MZO589908 NJK589908 NTG589908 ODC589908 OMY589908 OWU589908 PGQ589908 PQM589908 QAI589908 QKE589908 QUA589908 RDW589908 RNS589908 RXO589908 SHK589908 SRG589908 TBC589908 TKY589908 TUU589908 UEQ589908 UOM589908 UYI589908 VIE589908 VSA589908 WBW589908 WLS589908 WVO589908 G655444 JC655444 SY655444 ACU655444 AMQ655444 AWM655444 BGI655444 BQE655444 CAA655444 CJW655444 CTS655444 DDO655444 DNK655444 DXG655444 EHC655444 EQY655444 FAU655444 FKQ655444 FUM655444 GEI655444 GOE655444 GYA655444 HHW655444 HRS655444 IBO655444 ILK655444 IVG655444 JFC655444 JOY655444 JYU655444 KIQ655444 KSM655444 LCI655444 LME655444 LWA655444 MFW655444 MPS655444 MZO655444 NJK655444 NTG655444 ODC655444 OMY655444 OWU655444 PGQ655444 PQM655444 QAI655444 QKE655444 QUA655444 RDW655444 RNS655444 RXO655444 SHK655444 SRG655444 TBC655444 TKY655444 TUU655444 UEQ655444 UOM655444 UYI655444 VIE655444 VSA655444 WBW655444 WLS655444 WVO655444 G720980 JC720980 SY720980 ACU720980 AMQ720980 AWM720980 BGI720980 BQE720980 CAA720980 CJW720980 CTS720980 DDO720980 DNK720980 DXG720980 EHC720980 EQY720980 FAU720980 FKQ720980 FUM720980 GEI720980 GOE720980 GYA720980 HHW720980 HRS720980 IBO720980 ILK720980 IVG720980 JFC720980 JOY720980 JYU720980 KIQ720980 KSM720980 LCI720980 LME720980 LWA720980 MFW720980 MPS720980 MZO720980 NJK720980 NTG720980 ODC720980 OMY720980 OWU720980 PGQ720980 PQM720980 QAI720980 QKE720980 QUA720980 RDW720980 RNS720980 RXO720980 SHK720980 SRG720980 TBC720980 TKY720980 TUU720980 UEQ720980 UOM720980 UYI720980 VIE720980 VSA720980 WBW720980 WLS720980 WVO720980 G786516 JC786516 SY786516 ACU786516 AMQ786516 AWM786516 BGI786516 BQE786516 CAA786516 CJW786516 CTS786516 DDO786516 DNK786516 DXG786516 EHC786516 EQY786516 FAU786516 FKQ786516 FUM786516 GEI786516 GOE786516 GYA786516 HHW786516 HRS786516 IBO786516 ILK786516 IVG786516 JFC786516 JOY786516 JYU786516 KIQ786516 KSM786516 LCI786516 LME786516 LWA786516 MFW786516 MPS786516 MZO786516 NJK786516 NTG786516 ODC786516 OMY786516 OWU786516 PGQ786516 PQM786516 QAI786516 QKE786516 QUA786516 RDW786516 RNS786516 RXO786516 SHK786516 SRG786516 TBC786516 TKY786516 TUU786516 UEQ786516 UOM786516 UYI786516 VIE786516 VSA786516 WBW786516 WLS786516 WVO786516 G852052 JC852052 SY852052 ACU852052 AMQ852052 AWM852052 BGI852052 BQE852052 CAA852052 CJW852052 CTS852052 DDO852052 DNK852052 DXG852052 EHC852052 EQY852052 FAU852052 FKQ852052 FUM852052 GEI852052 GOE852052 GYA852052 HHW852052 HRS852052 IBO852052 ILK852052 IVG852052 JFC852052 JOY852052 JYU852052 KIQ852052 KSM852052 LCI852052 LME852052 LWA852052 MFW852052 MPS852052 MZO852052 NJK852052 NTG852052 ODC852052 OMY852052 OWU852052 PGQ852052 PQM852052 QAI852052 QKE852052 QUA852052 RDW852052 RNS852052 RXO852052 SHK852052 SRG852052 TBC852052 TKY852052 TUU852052 UEQ852052 UOM852052 UYI852052 VIE852052 VSA852052 WBW852052 WLS852052 WVO852052 G917588 JC917588 SY917588 ACU917588 AMQ917588 AWM917588 BGI917588 BQE917588 CAA917588 CJW917588 CTS917588 DDO917588 DNK917588 DXG917588 EHC917588 EQY917588 FAU917588 FKQ917588 FUM917588 GEI917588 GOE917588 GYA917588 HHW917588 HRS917588 IBO917588 ILK917588 IVG917588 JFC917588 JOY917588 JYU917588 KIQ917588 KSM917588 LCI917588 LME917588 LWA917588 MFW917588 MPS917588 MZO917588 NJK917588 NTG917588 ODC917588 OMY917588 OWU917588 PGQ917588 PQM917588 QAI917588 QKE917588 QUA917588 RDW917588 RNS917588 RXO917588 SHK917588 SRG917588 TBC917588 TKY917588 TUU917588 UEQ917588 UOM917588 UYI917588 VIE917588 VSA917588 WBW917588 WLS917588 WVO917588 G983124 JC983124 SY983124 ACU983124 AMQ983124 AWM983124 BGI983124 BQE983124 CAA983124 CJW983124 CTS983124 DDO983124 DNK983124 DXG983124 EHC983124 EQY983124 FAU983124 FKQ983124 FUM983124 GEI983124 GOE983124 GYA983124 HHW983124 HRS983124 IBO983124 ILK983124 IVG983124 JFC983124 JOY983124 JYU983124 KIQ983124 KSM983124 LCI983124 LME983124 LWA983124 MFW983124 MPS983124 MZO983124 NJK983124 NTG983124 ODC983124 OMY983124 OWU983124 PGQ983124 PQM983124 QAI983124 QKE983124 QUA983124 RDW983124 RNS983124 RXO983124 SHK983124 SRG983124 TBC983124 TKY983124 TUU983124 UEQ983124 UOM983124 UYI983124 VIE983124 VSA983124 WBW983124 WLS983124 WVO983124" xr:uid="{00000000-0002-0000-0000-000019000000}">
      <formula1>"- , 20"</formula1>
    </dataValidation>
    <dataValidation type="list" allowBlank="1" showInputMessage="1" showErrorMessage="1" sqref="G224 JC224 SY224 ACU224 AMQ224 AWM224 BGI224 BQE224 CAA224 CJW224 CTS224 DDO224 DNK224 DXG224 EHC224 EQY224 FAU224 FKQ224 FUM224 GEI224 GOE224 GYA224 HHW224 HRS224 IBO224 ILK224 IVG224 JFC224 JOY224 JYU224 KIQ224 KSM224 LCI224 LME224 LWA224 MFW224 MPS224 MZO224 NJK224 NTG224 ODC224 OMY224 OWU224 PGQ224 PQM224 QAI224 QKE224 QUA224 RDW224 RNS224 RXO224 SHK224 SRG224 TBC224 TKY224 TUU224 UEQ224 UOM224 UYI224 VIE224 VSA224 WBW224 WLS224 WVO224 G65757 JC65757 SY65757 ACU65757 AMQ65757 AWM65757 BGI65757 BQE65757 CAA65757 CJW65757 CTS65757 DDO65757 DNK65757 DXG65757 EHC65757 EQY65757 FAU65757 FKQ65757 FUM65757 GEI65757 GOE65757 GYA65757 HHW65757 HRS65757 IBO65757 ILK65757 IVG65757 JFC65757 JOY65757 JYU65757 KIQ65757 KSM65757 LCI65757 LME65757 LWA65757 MFW65757 MPS65757 MZO65757 NJK65757 NTG65757 ODC65757 OMY65757 OWU65757 PGQ65757 PQM65757 QAI65757 QKE65757 QUA65757 RDW65757 RNS65757 RXO65757 SHK65757 SRG65757 TBC65757 TKY65757 TUU65757 UEQ65757 UOM65757 UYI65757 VIE65757 VSA65757 WBW65757 WLS65757 WVO65757 G131293 JC131293 SY131293 ACU131293 AMQ131293 AWM131293 BGI131293 BQE131293 CAA131293 CJW131293 CTS131293 DDO131293 DNK131293 DXG131293 EHC131293 EQY131293 FAU131293 FKQ131293 FUM131293 GEI131293 GOE131293 GYA131293 HHW131293 HRS131293 IBO131293 ILK131293 IVG131293 JFC131293 JOY131293 JYU131293 KIQ131293 KSM131293 LCI131293 LME131293 LWA131293 MFW131293 MPS131293 MZO131293 NJK131293 NTG131293 ODC131293 OMY131293 OWU131293 PGQ131293 PQM131293 QAI131293 QKE131293 QUA131293 RDW131293 RNS131293 RXO131293 SHK131293 SRG131293 TBC131293 TKY131293 TUU131293 UEQ131293 UOM131293 UYI131293 VIE131293 VSA131293 WBW131293 WLS131293 WVO131293 G196829 JC196829 SY196829 ACU196829 AMQ196829 AWM196829 BGI196829 BQE196829 CAA196829 CJW196829 CTS196829 DDO196829 DNK196829 DXG196829 EHC196829 EQY196829 FAU196829 FKQ196829 FUM196829 GEI196829 GOE196829 GYA196829 HHW196829 HRS196829 IBO196829 ILK196829 IVG196829 JFC196829 JOY196829 JYU196829 KIQ196829 KSM196829 LCI196829 LME196829 LWA196829 MFW196829 MPS196829 MZO196829 NJK196829 NTG196829 ODC196829 OMY196829 OWU196829 PGQ196829 PQM196829 QAI196829 QKE196829 QUA196829 RDW196829 RNS196829 RXO196829 SHK196829 SRG196829 TBC196829 TKY196829 TUU196829 UEQ196829 UOM196829 UYI196829 VIE196829 VSA196829 WBW196829 WLS196829 WVO196829 G262365 JC262365 SY262365 ACU262365 AMQ262365 AWM262365 BGI262365 BQE262365 CAA262365 CJW262365 CTS262365 DDO262365 DNK262365 DXG262365 EHC262365 EQY262365 FAU262365 FKQ262365 FUM262365 GEI262365 GOE262365 GYA262365 HHW262365 HRS262365 IBO262365 ILK262365 IVG262365 JFC262365 JOY262365 JYU262365 KIQ262365 KSM262365 LCI262365 LME262365 LWA262365 MFW262365 MPS262365 MZO262365 NJK262365 NTG262365 ODC262365 OMY262365 OWU262365 PGQ262365 PQM262365 QAI262365 QKE262365 QUA262365 RDW262365 RNS262365 RXO262365 SHK262365 SRG262365 TBC262365 TKY262365 TUU262365 UEQ262365 UOM262365 UYI262365 VIE262365 VSA262365 WBW262365 WLS262365 WVO262365 G327901 JC327901 SY327901 ACU327901 AMQ327901 AWM327901 BGI327901 BQE327901 CAA327901 CJW327901 CTS327901 DDO327901 DNK327901 DXG327901 EHC327901 EQY327901 FAU327901 FKQ327901 FUM327901 GEI327901 GOE327901 GYA327901 HHW327901 HRS327901 IBO327901 ILK327901 IVG327901 JFC327901 JOY327901 JYU327901 KIQ327901 KSM327901 LCI327901 LME327901 LWA327901 MFW327901 MPS327901 MZO327901 NJK327901 NTG327901 ODC327901 OMY327901 OWU327901 PGQ327901 PQM327901 QAI327901 QKE327901 QUA327901 RDW327901 RNS327901 RXO327901 SHK327901 SRG327901 TBC327901 TKY327901 TUU327901 UEQ327901 UOM327901 UYI327901 VIE327901 VSA327901 WBW327901 WLS327901 WVO327901 G393437 JC393437 SY393437 ACU393437 AMQ393437 AWM393437 BGI393437 BQE393437 CAA393437 CJW393437 CTS393437 DDO393437 DNK393437 DXG393437 EHC393437 EQY393437 FAU393437 FKQ393437 FUM393437 GEI393437 GOE393437 GYA393437 HHW393437 HRS393437 IBO393437 ILK393437 IVG393437 JFC393437 JOY393437 JYU393437 KIQ393437 KSM393437 LCI393437 LME393437 LWA393437 MFW393437 MPS393437 MZO393437 NJK393437 NTG393437 ODC393437 OMY393437 OWU393437 PGQ393437 PQM393437 QAI393437 QKE393437 QUA393437 RDW393437 RNS393437 RXO393437 SHK393437 SRG393437 TBC393437 TKY393437 TUU393437 UEQ393437 UOM393437 UYI393437 VIE393437 VSA393437 WBW393437 WLS393437 WVO393437 G458973 JC458973 SY458973 ACU458973 AMQ458973 AWM458973 BGI458973 BQE458973 CAA458973 CJW458973 CTS458973 DDO458973 DNK458973 DXG458973 EHC458973 EQY458973 FAU458973 FKQ458973 FUM458973 GEI458973 GOE458973 GYA458973 HHW458973 HRS458973 IBO458973 ILK458973 IVG458973 JFC458973 JOY458973 JYU458973 KIQ458973 KSM458973 LCI458973 LME458973 LWA458973 MFW458973 MPS458973 MZO458973 NJK458973 NTG458973 ODC458973 OMY458973 OWU458973 PGQ458973 PQM458973 QAI458973 QKE458973 QUA458973 RDW458973 RNS458973 RXO458973 SHK458973 SRG458973 TBC458973 TKY458973 TUU458973 UEQ458973 UOM458973 UYI458973 VIE458973 VSA458973 WBW458973 WLS458973 WVO458973 G524509 JC524509 SY524509 ACU524509 AMQ524509 AWM524509 BGI524509 BQE524509 CAA524509 CJW524509 CTS524509 DDO524509 DNK524509 DXG524509 EHC524509 EQY524509 FAU524509 FKQ524509 FUM524509 GEI524509 GOE524509 GYA524509 HHW524509 HRS524509 IBO524509 ILK524509 IVG524509 JFC524509 JOY524509 JYU524509 KIQ524509 KSM524509 LCI524509 LME524509 LWA524509 MFW524509 MPS524509 MZO524509 NJK524509 NTG524509 ODC524509 OMY524509 OWU524509 PGQ524509 PQM524509 QAI524509 QKE524509 QUA524509 RDW524509 RNS524509 RXO524509 SHK524509 SRG524509 TBC524509 TKY524509 TUU524509 UEQ524509 UOM524509 UYI524509 VIE524509 VSA524509 WBW524509 WLS524509 WVO524509 G590045 JC590045 SY590045 ACU590045 AMQ590045 AWM590045 BGI590045 BQE590045 CAA590045 CJW590045 CTS590045 DDO590045 DNK590045 DXG590045 EHC590045 EQY590045 FAU590045 FKQ590045 FUM590045 GEI590045 GOE590045 GYA590045 HHW590045 HRS590045 IBO590045 ILK590045 IVG590045 JFC590045 JOY590045 JYU590045 KIQ590045 KSM590045 LCI590045 LME590045 LWA590045 MFW590045 MPS590045 MZO590045 NJK590045 NTG590045 ODC590045 OMY590045 OWU590045 PGQ590045 PQM590045 QAI590045 QKE590045 QUA590045 RDW590045 RNS590045 RXO590045 SHK590045 SRG590045 TBC590045 TKY590045 TUU590045 UEQ590045 UOM590045 UYI590045 VIE590045 VSA590045 WBW590045 WLS590045 WVO590045 G655581 JC655581 SY655581 ACU655581 AMQ655581 AWM655581 BGI655581 BQE655581 CAA655581 CJW655581 CTS655581 DDO655581 DNK655581 DXG655581 EHC655581 EQY655581 FAU655581 FKQ655581 FUM655581 GEI655581 GOE655581 GYA655581 HHW655581 HRS655581 IBO655581 ILK655581 IVG655581 JFC655581 JOY655581 JYU655581 KIQ655581 KSM655581 LCI655581 LME655581 LWA655581 MFW655581 MPS655581 MZO655581 NJK655581 NTG655581 ODC655581 OMY655581 OWU655581 PGQ655581 PQM655581 QAI655581 QKE655581 QUA655581 RDW655581 RNS655581 RXO655581 SHK655581 SRG655581 TBC655581 TKY655581 TUU655581 UEQ655581 UOM655581 UYI655581 VIE655581 VSA655581 WBW655581 WLS655581 WVO655581 G721117 JC721117 SY721117 ACU721117 AMQ721117 AWM721117 BGI721117 BQE721117 CAA721117 CJW721117 CTS721117 DDO721117 DNK721117 DXG721117 EHC721117 EQY721117 FAU721117 FKQ721117 FUM721117 GEI721117 GOE721117 GYA721117 HHW721117 HRS721117 IBO721117 ILK721117 IVG721117 JFC721117 JOY721117 JYU721117 KIQ721117 KSM721117 LCI721117 LME721117 LWA721117 MFW721117 MPS721117 MZO721117 NJK721117 NTG721117 ODC721117 OMY721117 OWU721117 PGQ721117 PQM721117 QAI721117 QKE721117 QUA721117 RDW721117 RNS721117 RXO721117 SHK721117 SRG721117 TBC721117 TKY721117 TUU721117 UEQ721117 UOM721117 UYI721117 VIE721117 VSA721117 WBW721117 WLS721117 WVO721117 G786653 JC786653 SY786653 ACU786653 AMQ786653 AWM786653 BGI786653 BQE786653 CAA786653 CJW786653 CTS786653 DDO786653 DNK786653 DXG786653 EHC786653 EQY786653 FAU786653 FKQ786653 FUM786653 GEI786653 GOE786653 GYA786653 HHW786653 HRS786653 IBO786653 ILK786653 IVG786653 JFC786653 JOY786653 JYU786653 KIQ786653 KSM786653 LCI786653 LME786653 LWA786653 MFW786653 MPS786653 MZO786653 NJK786653 NTG786653 ODC786653 OMY786653 OWU786653 PGQ786653 PQM786653 QAI786653 QKE786653 QUA786653 RDW786653 RNS786653 RXO786653 SHK786653 SRG786653 TBC786653 TKY786653 TUU786653 UEQ786653 UOM786653 UYI786653 VIE786653 VSA786653 WBW786653 WLS786653 WVO786653 G852189 JC852189 SY852189 ACU852189 AMQ852189 AWM852189 BGI852189 BQE852189 CAA852189 CJW852189 CTS852189 DDO852189 DNK852189 DXG852189 EHC852189 EQY852189 FAU852189 FKQ852189 FUM852189 GEI852189 GOE852189 GYA852189 HHW852189 HRS852189 IBO852189 ILK852189 IVG852189 JFC852189 JOY852189 JYU852189 KIQ852189 KSM852189 LCI852189 LME852189 LWA852189 MFW852189 MPS852189 MZO852189 NJK852189 NTG852189 ODC852189 OMY852189 OWU852189 PGQ852189 PQM852189 QAI852189 QKE852189 QUA852189 RDW852189 RNS852189 RXO852189 SHK852189 SRG852189 TBC852189 TKY852189 TUU852189 UEQ852189 UOM852189 UYI852189 VIE852189 VSA852189 WBW852189 WLS852189 WVO852189 G917725 JC917725 SY917725 ACU917725 AMQ917725 AWM917725 BGI917725 BQE917725 CAA917725 CJW917725 CTS917725 DDO917725 DNK917725 DXG917725 EHC917725 EQY917725 FAU917725 FKQ917725 FUM917725 GEI917725 GOE917725 GYA917725 HHW917725 HRS917725 IBO917725 ILK917725 IVG917725 JFC917725 JOY917725 JYU917725 KIQ917725 KSM917725 LCI917725 LME917725 LWA917725 MFW917725 MPS917725 MZO917725 NJK917725 NTG917725 ODC917725 OMY917725 OWU917725 PGQ917725 PQM917725 QAI917725 QKE917725 QUA917725 RDW917725 RNS917725 RXO917725 SHK917725 SRG917725 TBC917725 TKY917725 TUU917725 UEQ917725 UOM917725 UYI917725 VIE917725 VSA917725 WBW917725 WLS917725 WVO917725 G983261 JC983261 SY983261 ACU983261 AMQ983261 AWM983261 BGI983261 BQE983261 CAA983261 CJW983261 CTS983261 DDO983261 DNK983261 DXG983261 EHC983261 EQY983261 FAU983261 FKQ983261 FUM983261 GEI983261 GOE983261 GYA983261 HHW983261 HRS983261 IBO983261 ILK983261 IVG983261 JFC983261 JOY983261 JYU983261 KIQ983261 KSM983261 LCI983261 LME983261 LWA983261 MFW983261 MPS983261 MZO983261 NJK983261 NTG983261 ODC983261 OMY983261 OWU983261 PGQ983261 PQM983261 QAI983261 QKE983261 QUA983261 RDW983261 RNS983261 RXO983261 SHK983261 SRG983261 TBC983261 TKY983261 TUU983261 UEQ983261 UOM983261 UYI983261 VIE983261 VSA983261 WBW983261 WLS983261 WVO983261" xr:uid="{00000000-0002-0000-0000-00001A000000}">
      <formula1>"- , 0,1"</formula1>
    </dataValidation>
  </dataValidations>
  <pageMargins left="0.59055118110236227" right="0.31496062992125984" top="0.39370078740157483" bottom="0.39370078740157483" header="0.31496062992125984" footer="0.31496062992125984"/>
  <pageSetup paperSize="9" scale="72"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См_мск_гидро</vt:lpstr>
      <vt:lpstr>См_мск_гидро!Заголовки_для_печати</vt:lpstr>
      <vt:lpstr>См_мск_гидро!Область_печати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Кузнецов Дмитрий</dc:creator>
  <cp:lastModifiedBy>Михаил Сафокин</cp:lastModifiedBy>
  <dcterms:created xsi:type="dcterms:W3CDTF">2022-02-02T15:23:43Z</dcterms:created>
  <dcterms:modified xsi:type="dcterms:W3CDTF">2022-05-04T01:19:03Z</dcterms:modified>
</cp:coreProperties>
</file>