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Жилая застройка Очаковское шоссе от Илья Ивонин МФС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1" l="1"/>
  <c r="J27" i="1"/>
  <c r="I27" i="1"/>
  <c r="I26" i="1"/>
  <c r="I13" i="1"/>
  <c r="M26" i="1"/>
  <c r="K26" i="1"/>
  <c r="M12" i="1"/>
  <c r="M25" i="1" s="1"/>
  <c r="L14" i="1"/>
  <c r="L13" i="1"/>
  <c r="L26" i="1" s="1"/>
  <c r="L12" i="1"/>
  <c r="L25" i="1" s="1"/>
  <c r="K13" i="1"/>
  <c r="H22" i="1"/>
  <c r="H21" i="1"/>
  <c r="H20" i="1"/>
  <c r="H19" i="1"/>
  <c r="H18" i="1"/>
  <c r="H17" i="1"/>
  <c r="H16" i="1"/>
  <c r="H15" i="1"/>
  <c r="H14" i="1"/>
  <c r="H13" i="1"/>
  <c r="H12" i="1"/>
  <c r="H26" i="1" s="1"/>
  <c r="G12" i="1"/>
  <c r="E26" i="1"/>
  <c r="E12" i="1"/>
  <c r="E25" i="1" s="1"/>
  <c r="D13" i="1"/>
  <c r="D16" i="1"/>
  <c r="J25" i="1"/>
  <c r="J26" i="1"/>
  <c r="D25" i="1"/>
  <c r="D18" i="1"/>
  <c r="D17" i="1"/>
  <c r="D15" i="1"/>
  <c r="D14" i="1"/>
  <c r="D12" i="1"/>
  <c r="K12" i="1"/>
  <c r="K25" i="1" s="1"/>
  <c r="J12" i="1"/>
  <c r="D26" i="1" l="1"/>
  <c r="D28" i="1" s="1"/>
  <c r="I12" i="1"/>
  <c r="I25" i="1" s="1"/>
  <c r="G20" i="1"/>
  <c r="G22" i="1"/>
  <c r="G21" i="1"/>
  <c r="G19" i="1"/>
  <c r="G18" i="1"/>
  <c r="G17" i="1"/>
  <c r="G16" i="1"/>
  <c r="G15" i="1"/>
  <c r="G14" i="1"/>
  <c r="G13" i="1"/>
  <c r="E62" i="1"/>
  <c r="G25" i="1" l="1"/>
  <c r="D27" i="1" s="1"/>
  <c r="D29" i="1"/>
</calcChain>
</file>

<file path=xl/comments1.xml><?xml version="1.0" encoding="utf-8"?>
<comments xmlns="http://schemas.openxmlformats.org/spreadsheetml/2006/main">
  <authors>
    <author>A.I.Petrovtsy</author>
  </authors>
  <commentLis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Убрана дверь 1МОП2 Поидее нужно добавлять площадь не типового помещения 23,3(1МОП2)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В помещении 2МОП6 убрана дверь. Поидее нужно было добавить площадь не типового помещения 24.3 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убрана дверь из МОП7
поидее нужно добаваить не типовую площадь 31.1 (МОП7)</t>
        </r>
      </text>
    </comment>
  </commentList>
</comments>
</file>

<file path=xl/sharedStrings.xml><?xml version="1.0" encoding="utf-8"?>
<sst xmlns="http://schemas.openxmlformats.org/spreadsheetml/2006/main" count="27" uniqueCount="25">
  <si>
    <t>паркинг</t>
  </si>
  <si>
    <t>МОП</t>
  </si>
  <si>
    <t>1эт</t>
  </si>
  <si>
    <t>ЦИН</t>
  </si>
  <si>
    <t>тех эт</t>
  </si>
  <si>
    <t>кровля</t>
  </si>
  <si>
    <t>КОРПУС 1</t>
  </si>
  <si>
    <t>Кв. 4х. Комн.</t>
  </si>
  <si>
    <t>корпус 20.7</t>
  </si>
  <si>
    <t>22-25 эт (20.1)</t>
  </si>
  <si>
    <t>типовой 2-21(18) эт</t>
  </si>
  <si>
    <t>типовой 2 этаж</t>
  </si>
  <si>
    <t>2-18(20.2.1)</t>
  </si>
  <si>
    <t>2-21(20.1)</t>
  </si>
  <si>
    <t>2-24 (20.3)</t>
  </si>
  <si>
    <t>2-17(20.4)</t>
  </si>
  <si>
    <t>2-24(20.5)</t>
  </si>
  <si>
    <t>2-18(20.6.1)</t>
  </si>
  <si>
    <t>2-17(20.6.2)</t>
  </si>
  <si>
    <t>2-17(20.6.3)</t>
  </si>
  <si>
    <t>2-20(20.7)</t>
  </si>
  <si>
    <t>2-18(20.8)</t>
  </si>
  <si>
    <t>21-25 (20.7) эт</t>
  </si>
  <si>
    <t>2-8, 9-13(20.2.2)</t>
  </si>
  <si>
    <t>14 -17 (20.2.2) эт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</si>
</sst>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70C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0" fillId="2" borderId="0" xfId="0" applyFill="1"/>
    <xf numFmtId="0" fontId="0" fillId="0" borderId="0" xfId="0" applyFill="1"/>
    <xf numFmtId="0" fontId="1" fillId="0" borderId="0" xfId="0" applyFont="1"/>
    <xf numFmtId="0" fontId="3" fillId="2" borderId="0" xfId="0" applyFont="1" applyFill="1"/>
    <xf numFmtId="16" fontId="1" fillId="0" borderId="0" xfId="0" applyNumberFormat="1" applyFont="1"/>
    <xf numFmtId="16" fontId="3" fillId="0" borderId="0" xfId="0" applyNumberFormat="1" applyFont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right"/>
    </xf>
    <xf numFmtId="49" fontId="3" fillId="0" borderId="0" xfId="0" applyNumberFormat="1" applyFont="1" applyFill="1" applyAlignment="1">
      <alignment horizontal="right"/>
    </xf>
    <xf numFmtId="49" fontId="3" fillId="0" borderId="0" xfId="0" applyNumberFormat="1" applyFont="1" applyAlignment="1">
      <alignment horizontal="right"/>
    </xf>
    <xf numFmtId="0" fontId="1" fillId="3" borderId="0" xfId="0" applyFont="1" applyFill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7:Q62"/>
  <sheetViews>
    <sheetView tabSelected="1" topLeftCell="C1" zoomScaleNormal="100" workbookViewId="0">
      <selection activeCell="Q18" sqref="Q18"/>
    </sheetView>
  </sheetViews>
  <sheetFormatPr defaultRowHeight="15" x14ac:dyDescent="0.25"/>
  <cols>
    <col min="4" max="4" width="14.28515625" customWidth="1"/>
    <col min="6" max="6" width="21" style="11" bestFit="1" customWidth="1"/>
    <col min="7" max="8" width="18.7109375" bestFit="1" customWidth="1"/>
    <col min="9" max="9" width="13.5703125" customWidth="1"/>
    <col min="10" max="10" width="15.5703125" bestFit="1" customWidth="1"/>
    <col min="11" max="11" width="11.140625" customWidth="1"/>
    <col min="13" max="13" width="11.7109375" customWidth="1"/>
    <col min="17" max="17" width="14.85546875" bestFit="1" customWidth="1"/>
  </cols>
  <sheetData>
    <row r="7" spans="4:17" x14ac:dyDescent="0.25">
      <c r="G7" t="s">
        <v>6</v>
      </c>
    </row>
    <row r="8" spans="4:17" x14ac:dyDescent="0.25">
      <c r="Q8" t="s">
        <v>8</v>
      </c>
    </row>
    <row r="9" spans="4:17" x14ac:dyDescent="0.25">
      <c r="E9" t="s">
        <v>1</v>
      </c>
      <c r="O9" t="s">
        <v>3</v>
      </c>
      <c r="Q9" t="s">
        <v>7</v>
      </c>
    </row>
    <row r="10" spans="4:17" x14ac:dyDescent="0.25">
      <c r="O10" t="s">
        <v>2</v>
      </c>
      <c r="Q10" s="5">
        <v>115.1</v>
      </c>
    </row>
    <row r="11" spans="4:17" x14ac:dyDescent="0.25">
      <c r="D11" t="s">
        <v>0</v>
      </c>
      <c r="E11" t="s">
        <v>2</v>
      </c>
      <c r="F11" s="11" t="s">
        <v>11</v>
      </c>
      <c r="G11" s="10" t="s">
        <v>10</v>
      </c>
      <c r="H11" s="9" t="s">
        <v>10</v>
      </c>
      <c r="I11" t="s">
        <v>9</v>
      </c>
      <c r="J11" t="s">
        <v>24</v>
      </c>
      <c r="K11" s="2" t="s">
        <v>22</v>
      </c>
      <c r="L11" s="2" t="s">
        <v>4</v>
      </c>
      <c r="M11" s="2" t="s">
        <v>5</v>
      </c>
      <c r="O11" s="5">
        <v>137</v>
      </c>
    </row>
    <row r="12" spans="4:17" x14ac:dyDescent="0.25">
      <c r="D12">
        <f>6.74+25.9+21.11+6.39+20.03+14.99+30.34+23.8+13.94+25.57+14.79+12.64+20.57+21.86+20.83+6.81+10.86+15.01+14.2+14.26+20.12+42.82+6+28.15+13.99+32.68+23.52+19.82+24.89+40.7+13.99+52.28+6.6+20.73+31.98+6.76+27.51</f>
        <v>753.18000000000006</v>
      </c>
      <c r="E12" s="6">
        <f>18+28.8+7.9+7.9+7.1+6.9+17.3+16.5+94.7+12.6+2.6+2.3+17.5+72.5+23.2+13.4+9.9+9.7+7.8+8+3.6+4.1+26.9+78.9+9.2+8.5+20.9+25+14.6+14.6+2.9+3+7.9+8.1+14+12.9+24+83.6+2.8+2.6+13.7+20+12.6+7.1+6.9+8.1+8+8.9+10.1+9.6+9.5+79.4+3.4+13.4+4.2+19.8+11.6+88.8+8.7+8.8+6.7+6.6+24.3+23.3+16.5+12.6+26.4+2.7+4.5+19.3+54.1+9.7+9.5+20.5+3.9+4.3+20.2+9+9.8+20.6+14.9+46.4+8+7.7+13.4+2.7+3+22.4+8.8+9.1+15.1+20.6+9.6+9.8+7.9+8.2+21.2+3.9+52+4.4+11.4+20.3+95.4+31.6+28.7+8.9+8.8+6.7+6.6+3+23.2+15+2+9.7+9.9+20.6+15.2+2.9+2.4+79.5+9.1+9+11.6</f>
        <v>2130.4000000000005</v>
      </c>
      <c r="F12" s="14" t="s">
        <v>13</v>
      </c>
      <c r="G12">
        <f>12.6+3.1+3.5+43.6+29.9+23.3</f>
        <v>115.99999999999999</v>
      </c>
      <c r="H12" s="7">
        <f>124.5-8.3</f>
        <v>116.2</v>
      </c>
      <c r="I12">
        <f>12.6+3.1+42.7+31.3+22.9</f>
        <v>112.6</v>
      </c>
      <c r="J12">
        <f>11.6+3.2+3.1+17.7+37.5+37.5</f>
        <v>110.6</v>
      </c>
      <c r="K12">
        <f>12.6+2.9+43.9+30.1+30.2+2.8</f>
        <v>122.5</v>
      </c>
      <c r="L12">
        <f>(11.6*11)+(14.6*11)</f>
        <v>288.2</v>
      </c>
      <c r="M12">
        <f>(11.7*4)+(12.6*4)</f>
        <v>97.199999999999989</v>
      </c>
    </row>
    <row r="13" spans="4:17" x14ac:dyDescent="0.25">
      <c r="D13" s="7">
        <f>14.75+6.74+21.27+6.39+20.82+6.22+25.05</f>
        <v>101.24</v>
      </c>
      <c r="E13" s="7">
        <v>235.8</v>
      </c>
      <c r="F13" s="15" t="s">
        <v>12</v>
      </c>
      <c r="G13">
        <f>11.6+2.7+8.5+3.2+24.3</f>
        <v>50.3</v>
      </c>
      <c r="H13" s="7">
        <f>57.9-7.6</f>
        <v>50.3</v>
      </c>
      <c r="I13" s="7">
        <f>124.1-8.2</f>
        <v>115.89999999999999</v>
      </c>
      <c r="J13" s="7">
        <v>78.8</v>
      </c>
      <c r="K13" s="7">
        <f>130.3-7.5</f>
        <v>122.80000000000001</v>
      </c>
      <c r="L13" s="7">
        <f>(12.6+11.9+11.9+12.7+11.9+12.9+11.9+11.9+11.9+12.6+11.9)</f>
        <v>134.1</v>
      </c>
      <c r="M13" s="7">
        <v>98.4</v>
      </c>
    </row>
    <row r="14" spans="4:17" x14ac:dyDescent="0.25">
      <c r="D14" s="7">
        <f>29.33+26.21+14.79+4.85+23.56+13.1</f>
        <v>111.83999999999999</v>
      </c>
      <c r="E14" s="7">
        <v>191.4</v>
      </c>
      <c r="F14" s="15" t="s">
        <v>23</v>
      </c>
      <c r="G14">
        <f>11.6+2.9+3.2+13.9+24.4+23.1</f>
        <v>79.099999999999994</v>
      </c>
      <c r="H14" s="7">
        <f>86.5-7.9</f>
        <v>78.599999999999994</v>
      </c>
      <c r="I14" s="18">
        <v>23.3</v>
      </c>
      <c r="J14" s="18">
        <v>24.3</v>
      </c>
      <c r="K14" s="18">
        <v>31.1</v>
      </c>
      <c r="L14" s="7">
        <f>14.6*7</f>
        <v>102.2</v>
      </c>
    </row>
    <row r="15" spans="4:17" x14ac:dyDescent="0.25">
      <c r="D15" s="7">
        <f>15.84+12.64+21.08+10.93+15.84+15.84+12.64+21.48</f>
        <v>126.29</v>
      </c>
      <c r="E15" s="7">
        <v>205.6</v>
      </c>
      <c r="F15" s="15" t="s">
        <v>14</v>
      </c>
      <c r="G15">
        <f>12.6+3.1+47+27.3+28.9</f>
        <v>118.9</v>
      </c>
      <c r="H15" s="7">
        <f>128-7.2</f>
        <v>120.8</v>
      </c>
    </row>
    <row r="16" spans="4:17" x14ac:dyDescent="0.25">
      <c r="D16" s="7">
        <f>5.7+27.09+13.99+32.1+20.22+38.04</f>
        <v>137.13999999999999</v>
      </c>
      <c r="E16" s="7">
        <v>201</v>
      </c>
      <c r="F16" s="15" t="s">
        <v>15</v>
      </c>
      <c r="G16">
        <f>11.6+2.7+8.5+3.2+24.4</f>
        <v>50.4</v>
      </c>
      <c r="H16" s="7">
        <f>57.9-7.9</f>
        <v>50</v>
      </c>
    </row>
    <row r="17" spans="4:13" x14ac:dyDescent="0.25">
      <c r="D17" s="7">
        <f>38.7+13.99+50.43+14.85+20.31+5.98+20.95+5.48+26.71</f>
        <v>197.39999999999998</v>
      </c>
      <c r="E17" s="7">
        <v>171.6</v>
      </c>
      <c r="F17" s="15" t="s">
        <v>16</v>
      </c>
      <c r="G17">
        <f>12.6+2.9+42.8+29.3+32.7</f>
        <v>120.3</v>
      </c>
      <c r="H17" s="7">
        <f>130.5-7.7</f>
        <v>122.8</v>
      </c>
    </row>
    <row r="18" spans="4:13" x14ac:dyDescent="0.25">
      <c r="D18" s="7">
        <f>6.76+23.26+36.64+4.53</f>
        <v>71.19</v>
      </c>
      <c r="E18" s="7">
        <v>229.6</v>
      </c>
      <c r="F18" s="15" t="s">
        <v>17</v>
      </c>
      <c r="G18">
        <f>11.6+2.7+3.2+8.5+24.4</f>
        <v>50.4</v>
      </c>
      <c r="H18" s="7">
        <f>57.5-7.7</f>
        <v>49.8</v>
      </c>
    </row>
    <row r="19" spans="4:13" x14ac:dyDescent="0.25">
      <c r="E19" s="7">
        <v>167.9</v>
      </c>
      <c r="F19" s="15" t="s">
        <v>18</v>
      </c>
      <c r="G19">
        <f>11.6+2.7+3.2+8.5+18.7</f>
        <v>44.7</v>
      </c>
      <c r="H19" s="7">
        <f>52.8-8.5</f>
        <v>44.3</v>
      </c>
    </row>
    <row r="20" spans="4:13" x14ac:dyDescent="0.25">
      <c r="E20" s="7">
        <v>130.1</v>
      </c>
      <c r="F20" s="15" t="s">
        <v>19</v>
      </c>
      <c r="G20">
        <f>11.6+2.7+3.2+8.5+24.4</f>
        <v>50.4</v>
      </c>
      <c r="H20" s="7">
        <f>57.4-7.6</f>
        <v>49.8</v>
      </c>
    </row>
    <row r="21" spans="4:13" x14ac:dyDescent="0.25">
      <c r="E21" s="7">
        <v>162.30000000000001</v>
      </c>
      <c r="F21" s="15" t="s">
        <v>20</v>
      </c>
      <c r="G21">
        <f>12.6+3.1+43.7+30.9+29.6+3.1</f>
        <v>123</v>
      </c>
      <c r="H21" s="7">
        <f>130.7-7.6</f>
        <v>123.1</v>
      </c>
    </row>
    <row r="22" spans="4:13" x14ac:dyDescent="0.25">
      <c r="E22" s="7">
        <v>253.2</v>
      </c>
      <c r="F22" s="15" t="s">
        <v>21</v>
      </c>
      <c r="G22">
        <f>11.6+2.7+3.2+8.5+24.4</f>
        <v>50.4</v>
      </c>
      <c r="H22" s="7">
        <f>57.7-7.7</f>
        <v>50</v>
      </c>
    </row>
    <row r="23" spans="4:13" x14ac:dyDescent="0.25">
      <c r="E23" s="7">
        <v>185.2</v>
      </c>
      <c r="F23" s="15"/>
    </row>
    <row r="25" spans="4:13" x14ac:dyDescent="0.25">
      <c r="D25" s="5">
        <f>SUM(D12)</f>
        <v>753.18000000000006</v>
      </c>
      <c r="E25" s="5">
        <f>E12</f>
        <v>2130.4000000000005</v>
      </c>
      <c r="F25" s="12"/>
      <c r="G25" s="5">
        <f>SUM(G12:G22)-G29</f>
        <v>853.89999999999986</v>
      </c>
      <c r="H25" s="5"/>
      <c r="I25" s="5">
        <f>SUM(I12)-I29</f>
        <v>112.6</v>
      </c>
      <c r="J25" s="8">
        <f>SUM(J12)-J29</f>
        <v>110.6</v>
      </c>
      <c r="K25" s="5">
        <f>SUM(K12)-K29</f>
        <v>122.5</v>
      </c>
      <c r="L25" s="5">
        <f>SUM(L12)-L29</f>
        <v>288.2</v>
      </c>
      <c r="M25" s="5">
        <f>SUM(M12)</f>
        <v>97.199999999999989</v>
      </c>
    </row>
    <row r="26" spans="4:13" x14ac:dyDescent="0.25">
      <c r="D26" s="16">
        <f>D13+D14+D15+D16+D17+D18</f>
        <v>745.09999999999991</v>
      </c>
      <c r="E26" s="16">
        <f>E13+E14+E15+E16+E17+E18+E19+E20+E21+E22+E23</f>
        <v>2133.6999999999998</v>
      </c>
      <c r="F26" s="13"/>
      <c r="H26" s="16">
        <f>SUM(H12:H24)</f>
        <v>855.69999999999982</v>
      </c>
      <c r="I26" s="7">
        <f t="shared" ref="I26:K27" si="0">I13</f>
        <v>115.89999999999999</v>
      </c>
      <c r="J26" s="7">
        <f t="shared" si="0"/>
        <v>78.8</v>
      </c>
      <c r="K26" s="7">
        <f t="shared" si="0"/>
        <v>122.80000000000001</v>
      </c>
      <c r="L26" s="16">
        <f>L13+L14</f>
        <v>236.3</v>
      </c>
      <c r="M26" s="16">
        <f>M13</f>
        <v>98.4</v>
      </c>
    </row>
    <row r="27" spans="4:13" x14ac:dyDescent="0.25">
      <c r="D27" s="5">
        <f>SUM(D25:M25)</f>
        <v>4468.58</v>
      </c>
      <c r="I27" s="18">
        <f t="shared" si="0"/>
        <v>23.3</v>
      </c>
      <c r="J27" s="18">
        <f t="shared" si="0"/>
        <v>24.3</v>
      </c>
      <c r="K27" s="18">
        <f t="shared" si="0"/>
        <v>31.1</v>
      </c>
    </row>
    <row r="28" spans="4:13" x14ac:dyDescent="0.25">
      <c r="D28" s="7" t="e">
        <f>D26+E26+H26+I26+J26+K26+L26+M26+#REF!</f>
        <v>#REF!</v>
      </c>
    </row>
    <row r="29" spans="4:13" x14ac:dyDescent="0.25">
      <c r="D29" s="19" t="e">
        <f>D26+E26+H26+#REF!+I27+J27+K27+L26+M26</f>
        <v>#REF!</v>
      </c>
    </row>
    <row r="37" spans="7:13" x14ac:dyDescent="0.25">
      <c r="G37" s="1"/>
      <c r="H37" s="1"/>
      <c r="K37" s="2"/>
      <c r="L37" s="2"/>
      <c r="M37" s="2"/>
    </row>
    <row r="45" spans="7:13" x14ac:dyDescent="0.25">
      <c r="J45" s="17"/>
    </row>
    <row r="52" spans="4:5" x14ac:dyDescent="0.25">
      <c r="D52" s="3"/>
    </row>
    <row r="62" spans="4:5" x14ac:dyDescent="0.25">
      <c r="D62" s="4"/>
      <c r="E62">
        <f>SUM(E56:E61)</f>
        <v>0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2022-10-25T15:01:20Z</dcterms:created>
  <dcterms:modified xsi:type="dcterms:W3CDTF">2023-02-22T07:33:41Z</dcterms:modified>
</cp:coreProperties>
</file>