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1.Проекты\Маяки Селигер\Seliger NEW\"/>
    </mc:Choice>
  </mc:AlternateContent>
  <bookViews>
    <workbookView xWindow="0" yWindow="0" windowWidth="23040" windowHeight="10380" tabRatio="833" activeTab="2"/>
  </bookViews>
  <sheets>
    <sheet name="Сводный Тэп" sheetId="13" r:id="rId1"/>
    <sheet name="Коттеджный комплекс" sheetId="14" r:id="rId2"/>
    <sheet name="Банный комплекс" sheetId="15" r:id="rId3"/>
    <sheet name="Гриль-ресторан" sheetId="17" r:id="rId4"/>
    <sheet name="ФОК" sheetId="19" r:id="rId5"/>
    <sheet name="Служба размещения" sheetId="18" r:id="rId6"/>
    <sheet name="Гостиничный комплекс" sheetId="20" r:id="rId7"/>
    <sheet name="Тех. здания " sheetId="2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4" i="21" l="1"/>
  <c r="F85" i="21"/>
  <c r="F82" i="21"/>
  <c r="F81" i="21"/>
  <c r="F80" i="21"/>
  <c r="F79" i="21"/>
  <c r="F78" i="21"/>
  <c r="F77" i="21"/>
  <c r="F76" i="21"/>
  <c r="F75" i="21"/>
  <c r="F74" i="21"/>
  <c r="F73" i="21"/>
  <c r="F72" i="21"/>
  <c r="F71" i="21"/>
  <c r="F70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39" i="21" s="1"/>
  <c r="F52" i="21"/>
  <c r="F51" i="21"/>
  <c r="F50" i="21"/>
  <c r="F49" i="21"/>
  <c r="F48" i="21"/>
  <c r="F47" i="21"/>
  <c r="F46" i="21"/>
  <c r="F45" i="21"/>
  <c r="F44" i="21"/>
  <c r="F43" i="21"/>
  <c r="F42" i="21"/>
  <c r="F41" i="21"/>
  <c r="F40" i="21"/>
  <c r="F32" i="21"/>
  <c r="F31" i="21"/>
  <c r="F30" i="21"/>
  <c r="F26" i="21" s="1"/>
  <c r="F29" i="21"/>
  <c r="F28" i="21"/>
  <c r="F27" i="21"/>
  <c r="F24" i="21"/>
  <c r="F23" i="21"/>
  <c r="F22" i="21"/>
  <c r="F21" i="21"/>
  <c r="F20" i="21"/>
  <c r="F19" i="21"/>
  <c r="F17" i="21"/>
  <c r="F16" i="21"/>
  <c r="F15" i="21"/>
  <c r="F14" i="21"/>
  <c r="F13" i="21"/>
  <c r="F12" i="21"/>
  <c r="F11" i="21" s="1"/>
  <c r="F9" i="21"/>
  <c r="F8" i="21"/>
  <c r="F7" i="21"/>
  <c r="F413" i="20" l="1"/>
  <c r="F7" i="13"/>
  <c r="F322" i="20"/>
  <c r="F411" i="20" s="1"/>
  <c r="F242" i="20"/>
  <c r="F135" i="20"/>
  <c r="F7" i="20"/>
  <c r="I21" i="13"/>
  <c r="I11" i="13"/>
  <c r="I44" i="13" s="1"/>
  <c r="F45" i="17"/>
  <c r="F44" i="17"/>
  <c r="F8" i="19" l="1"/>
  <c r="F9" i="19"/>
  <c r="F10" i="19"/>
  <c r="F11" i="19"/>
  <c r="F47" i="19" s="1"/>
  <c r="F12" i="19"/>
  <c r="F13" i="19"/>
  <c r="F14" i="19"/>
  <c r="F15" i="19"/>
  <c r="F18" i="19"/>
  <c r="F50" i="19" s="1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4" i="19"/>
  <c r="F35" i="19"/>
  <c r="F38" i="19"/>
  <c r="F39" i="19"/>
  <c r="F40" i="19"/>
  <c r="F51" i="19" s="1"/>
  <c r="F41" i="19"/>
  <c r="F42" i="19"/>
  <c r="F43" i="19"/>
  <c r="F44" i="19"/>
  <c r="F45" i="19"/>
  <c r="H11" i="13" l="1"/>
  <c r="H44" i="13" s="1"/>
  <c r="H21" i="13"/>
  <c r="F41" i="17" l="1"/>
  <c r="F8" i="18"/>
  <c r="F7" i="18" s="1"/>
  <c r="F9" i="18"/>
  <c r="F12" i="18"/>
  <c r="F11" i="18" s="1"/>
  <c r="F13" i="18"/>
  <c r="F16" i="18"/>
  <c r="F15" i="18" s="1"/>
  <c r="F17" i="18"/>
  <c r="F18" i="18"/>
  <c r="F19" i="18"/>
  <c r="F20" i="18"/>
  <c r="F23" i="18"/>
  <c r="F22" i="18" s="1"/>
  <c r="F24" i="18"/>
  <c r="F25" i="18"/>
  <c r="F26" i="18"/>
  <c r="F27" i="18"/>
  <c r="F28" i="18"/>
  <c r="F31" i="18"/>
  <c r="F30" i="18" s="1"/>
  <c r="F32" i="18"/>
  <c r="F33" i="18"/>
  <c r="F34" i="18"/>
  <c r="F35" i="18"/>
  <c r="F36" i="18"/>
  <c r="F38" i="18"/>
  <c r="F41" i="18"/>
  <c r="F42" i="18"/>
  <c r="F8" i="17"/>
  <c r="F7" i="17" s="1"/>
  <c r="F9" i="17"/>
  <c r="F10" i="17"/>
  <c r="F11" i="17"/>
  <c r="F14" i="17"/>
  <c r="F13" i="17" s="1"/>
  <c r="F15" i="17"/>
  <c r="F16" i="17"/>
  <c r="F18" i="17"/>
  <c r="F19" i="17"/>
  <c r="F22" i="17"/>
  <c r="F21" i="17" s="1"/>
  <c r="F23" i="17"/>
  <c r="F24" i="17"/>
  <c r="F25" i="17"/>
  <c r="F26" i="17"/>
  <c r="F27" i="17"/>
  <c r="F28" i="17"/>
  <c r="F29" i="17"/>
  <c r="F30" i="17"/>
  <c r="F33" i="17"/>
  <c r="F32" i="17" s="1"/>
  <c r="F36" i="17"/>
  <c r="F35" i="17" s="1"/>
  <c r="F37" i="17"/>
  <c r="F38" i="17"/>
  <c r="F39" i="17"/>
  <c r="F155" i="14" l="1"/>
  <c r="F154" i="14"/>
  <c r="D150" i="14"/>
  <c r="D125" i="14"/>
  <c r="D101" i="14"/>
  <c r="D18" i="14"/>
  <c r="D41" i="14"/>
  <c r="D82" i="14"/>
  <c r="D64" i="14"/>
  <c r="F64" i="14" s="1"/>
  <c r="F152" i="14"/>
  <c r="F151" i="14"/>
  <c r="F150" i="14"/>
  <c r="F140" i="14"/>
  <c r="F175" i="14"/>
  <c r="F174" i="14"/>
  <c r="F130" i="14"/>
  <c r="F129" i="14"/>
  <c r="F106" i="14"/>
  <c r="F105" i="14"/>
  <c r="F87" i="14"/>
  <c r="F86" i="14"/>
  <c r="F69" i="14"/>
  <c r="F46" i="14"/>
  <c r="F45" i="14"/>
  <c r="F23" i="14"/>
  <c r="F22" i="14"/>
  <c r="F49" i="14"/>
  <c r="F89" i="15" l="1"/>
  <c r="F88" i="15"/>
  <c r="F66" i="15"/>
  <c r="F65" i="15"/>
  <c r="F19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8" i="15"/>
  <c r="F17" i="15"/>
  <c r="F16" i="15"/>
  <c r="F15" i="15"/>
  <c r="F14" i="15"/>
  <c r="F13" i="15"/>
  <c r="F12" i="15"/>
  <c r="F11" i="15"/>
  <c r="F10" i="15"/>
  <c r="F9" i="15"/>
  <c r="F8" i="15"/>
  <c r="F39" i="15" l="1"/>
  <c r="F40" i="15"/>
  <c r="F7" i="15"/>
  <c r="F91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68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7" i="15"/>
  <c r="F46" i="15"/>
  <c r="F45" i="15"/>
  <c r="F44" i="15"/>
  <c r="F43" i="15"/>
  <c r="F42" i="15"/>
  <c r="F169" i="14"/>
  <c r="F168" i="14"/>
  <c r="F167" i="14"/>
  <c r="F166" i="14"/>
  <c r="F165" i="14"/>
  <c r="F164" i="14"/>
  <c r="F163" i="14"/>
  <c r="F162" i="14"/>
  <c r="F161" i="14"/>
  <c r="F160" i="14"/>
  <c r="F159" i="14"/>
  <c r="F158" i="14"/>
  <c r="F148" i="14"/>
  <c r="F147" i="14"/>
  <c r="F146" i="14"/>
  <c r="F145" i="14"/>
  <c r="F144" i="14"/>
  <c r="F143" i="14"/>
  <c r="F142" i="14"/>
  <c r="F141" i="14"/>
  <c r="F139" i="14"/>
  <c r="F138" i="14"/>
  <c r="F137" i="14"/>
  <c r="F136" i="14"/>
  <c r="F135" i="14"/>
  <c r="F134" i="14"/>
  <c r="F133" i="14"/>
  <c r="D123" i="14"/>
  <c r="F122" i="14"/>
  <c r="F121" i="14"/>
  <c r="F120" i="14"/>
  <c r="F119" i="14"/>
  <c r="F118" i="14"/>
  <c r="D117" i="14"/>
  <c r="F125" i="14" s="1"/>
  <c r="F116" i="14"/>
  <c r="F115" i="14"/>
  <c r="F114" i="14"/>
  <c r="F113" i="14"/>
  <c r="F112" i="14"/>
  <c r="F111" i="14"/>
  <c r="F110" i="14"/>
  <c r="F109" i="14"/>
  <c r="F101" i="14"/>
  <c r="F99" i="14"/>
  <c r="F98" i="14"/>
  <c r="F97" i="14"/>
  <c r="F96" i="14"/>
  <c r="F95" i="14"/>
  <c r="F94" i="14"/>
  <c r="F93" i="14"/>
  <c r="F92" i="14"/>
  <c r="F91" i="14"/>
  <c r="F90" i="14"/>
  <c r="F82" i="14"/>
  <c r="F80" i="14"/>
  <c r="F79" i="14"/>
  <c r="F78" i="14"/>
  <c r="F77" i="14"/>
  <c r="F76" i="14"/>
  <c r="F75" i="14"/>
  <c r="F74" i="14"/>
  <c r="F73" i="14"/>
  <c r="F72" i="14"/>
  <c r="F84" i="14" s="1"/>
  <c r="F62" i="14"/>
  <c r="F61" i="14"/>
  <c r="F60" i="14"/>
  <c r="F59" i="14"/>
  <c r="F58" i="14"/>
  <c r="F57" i="14"/>
  <c r="F56" i="14"/>
  <c r="F55" i="14"/>
  <c r="D54" i="14"/>
  <c r="F54" i="14" s="1"/>
  <c r="F53" i="14"/>
  <c r="F52" i="14"/>
  <c r="F51" i="14"/>
  <c r="F50" i="14"/>
  <c r="F41" i="14"/>
  <c r="F39" i="14"/>
  <c r="F38" i="14"/>
  <c r="F37" i="14"/>
  <c r="F36" i="14"/>
  <c r="F35" i="14"/>
  <c r="F34" i="14"/>
  <c r="F33" i="14"/>
  <c r="F32" i="14"/>
  <c r="D31" i="14"/>
  <c r="F31" i="14" s="1"/>
  <c r="F30" i="14"/>
  <c r="F29" i="14"/>
  <c r="F28" i="14"/>
  <c r="F27" i="14"/>
  <c r="F26" i="14"/>
  <c r="F18" i="14"/>
  <c r="F16" i="14"/>
  <c r="F15" i="14"/>
  <c r="F14" i="14"/>
  <c r="F13" i="14"/>
  <c r="F12" i="14"/>
  <c r="F11" i="14"/>
  <c r="F10" i="14"/>
  <c r="F9" i="14"/>
  <c r="F8" i="14"/>
  <c r="F12" i="13"/>
  <c r="G12" i="13"/>
  <c r="F13" i="13"/>
  <c r="G13" i="13"/>
  <c r="F14" i="13"/>
  <c r="G14" i="13"/>
  <c r="F15" i="13"/>
  <c r="F16" i="13"/>
  <c r="F17" i="13"/>
  <c r="F18" i="13"/>
  <c r="G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65" i="14" l="1"/>
  <c r="F68" i="14"/>
  <c r="G44" i="13"/>
  <c r="F11" i="13"/>
  <c r="F44" i="13" s="1"/>
  <c r="F126" i="14"/>
  <c r="F172" i="14"/>
  <c r="F127" i="14"/>
  <c r="F20" i="14"/>
  <c r="F43" i="14"/>
  <c r="F19" i="14"/>
  <c r="F66" i="14"/>
  <c r="F103" i="14"/>
  <c r="F70" i="15"/>
  <c r="F49" i="15"/>
  <c r="F102" i="14"/>
  <c r="F42" i="14"/>
  <c r="F83" i="14"/>
  <c r="F171" i="14"/>
</calcChain>
</file>

<file path=xl/sharedStrings.xml><?xml version="1.0" encoding="utf-8"?>
<sst xmlns="http://schemas.openxmlformats.org/spreadsheetml/2006/main" count="920" uniqueCount="404">
  <si>
    <t>Итого</t>
  </si>
  <si>
    <t>Наименование</t>
  </si>
  <si>
    <t>Площадь</t>
  </si>
  <si>
    <t>Хамам</t>
  </si>
  <si>
    <t>ФОК</t>
  </si>
  <si>
    <t>Конгресс-центр с отелем на 50 номеров</t>
  </si>
  <si>
    <t>Основной ресторан</t>
  </si>
  <si>
    <t>Коттеджный комплекс</t>
  </si>
  <si>
    <t>№</t>
  </si>
  <si>
    <t>Семейный отель на 50 номеров</t>
  </si>
  <si>
    <t>СПА-комплекс</t>
  </si>
  <si>
    <t xml:space="preserve">Маяк с террасой </t>
  </si>
  <si>
    <t>Центральное здание службы приема и размещения</t>
  </si>
  <si>
    <t xml:space="preserve">Пункт проката транспорта </t>
  </si>
  <si>
    <t>Пункт проката водного инвентаря</t>
  </si>
  <si>
    <t>Эллинг</t>
  </si>
  <si>
    <t>Гараж для электротранспорта</t>
  </si>
  <si>
    <t>Гараж с мастерскими</t>
  </si>
  <si>
    <t>Прачечная и общежитие для персонала</t>
  </si>
  <si>
    <t>Хзяйственный блок для садово-парковой службы</t>
  </si>
  <si>
    <t>Кол-во</t>
  </si>
  <si>
    <t>Распределение площадей в Парк-отеле "Маяки"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</si>
  <si>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</si>
  <si>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</si>
  <si>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</si>
  <si>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</si>
  <si>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</si>
  <si>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</si>
  <si>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</si>
  <si>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</si>
  <si>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</si>
  <si>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 xml:space="preserve">Банный комплекс </t>
  </si>
  <si>
    <t>Общественный корпус</t>
  </si>
  <si>
    <t>Сенная парная</t>
  </si>
  <si>
    <t>Круглая баня</t>
  </si>
  <si>
    <t>Кедровая баня</t>
  </si>
  <si>
    <t>Панорамная баня</t>
  </si>
  <si>
    <t>Снежная комната</t>
  </si>
  <si>
    <t>VIP баня на 10 человек</t>
  </si>
  <si>
    <t>Парная кело</t>
  </si>
  <si>
    <t>VIP баня на 20 человек</t>
  </si>
  <si>
    <t>Панорамная баня (british)</t>
  </si>
  <si>
    <t>Кол-во номеров</t>
  </si>
  <si>
    <t>Кедровая процедурная баня</t>
  </si>
  <si>
    <t>Дуплекс (без крыльца и террас)</t>
  </si>
  <si>
    <t>Квадрохаус (без крыльца, террас и балконов)</t>
  </si>
  <si>
    <t>Вилла тип 1 (без крыльца и террас)</t>
  </si>
  <si>
    <t>Вилла тип 2 (без крыльца и террас)</t>
  </si>
  <si>
    <t>Усадьба тип 1 (без крыльца и террас)</t>
  </si>
  <si>
    <t>Усадьба тип 2 (без крыльца и террас)</t>
  </si>
  <si>
    <t>Коттедж на 8 номеров (без террас и балконов)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</si>
  <si>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</si>
  <si>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</si>
  <si>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</si>
  <si>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</si>
  <si>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</si>
  <si>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</si>
  <si>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</si>
  <si>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</si>
  <si>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</si>
  <si>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</si>
  <si>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</si>
  <si>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</si>
  <si>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Баня при усадьбе (без террас)</t>
  </si>
  <si>
    <t>Распределение площадей. Коттеджный комплекс</t>
  </si>
  <si>
    <t xml:space="preserve">Дуплекс </t>
  </si>
  <si>
    <t>Прихожая</t>
  </si>
  <si>
    <t>Санузел</t>
  </si>
  <si>
    <t>Мастер-ванная</t>
  </si>
  <si>
    <t>Мастер-спальня</t>
  </si>
  <si>
    <t>Гостевой зал</t>
  </si>
  <si>
    <t>Крыльцо</t>
  </si>
  <si>
    <t>Терраса</t>
  </si>
  <si>
    <t>Бойлерная + ПУИ</t>
  </si>
  <si>
    <t>Электрощитовая</t>
  </si>
  <si>
    <t>Жилая площадь</t>
  </si>
  <si>
    <t>Площадь застройки</t>
  </si>
  <si>
    <t xml:space="preserve">Квадрохаус </t>
  </si>
  <si>
    <t>Бойлерная</t>
  </si>
  <si>
    <t>Коридор</t>
  </si>
  <si>
    <t>Лестница</t>
  </si>
  <si>
    <t>Кладовая</t>
  </si>
  <si>
    <t>Балкон</t>
  </si>
  <si>
    <t>ПУИ</t>
  </si>
  <si>
    <t>Коттедж на 8 номеров</t>
  </si>
  <si>
    <t>Спальня</t>
  </si>
  <si>
    <t>Тамбур</t>
  </si>
  <si>
    <t>Вилла (тип 1)</t>
  </si>
  <si>
    <t>Вилла (тип 2)</t>
  </si>
  <si>
    <t>Усадьба (тип 1)</t>
  </si>
  <si>
    <t>Мастер-спальня тип 1</t>
  </si>
  <si>
    <t>Мастер-спальня тип 2</t>
  </si>
  <si>
    <t>Мастер-ванная тип 1</t>
  </si>
  <si>
    <t>Мастер-ванная тип 2</t>
  </si>
  <si>
    <t>Обеденная зона</t>
  </si>
  <si>
    <t>Холл</t>
  </si>
  <si>
    <t>Усадьба (тип 2)</t>
  </si>
  <si>
    <t>Баня при усадьбе</t>
  </si>
  <si>
    <t>Раздевалка</t>
  </si>
  <si>
    <t>Комната отдыха</t>
  </si>
  <si>
    <t>Душевая</t>
  </si>
  <si>
    <t>Массажный кабинет</t>
  </si>
  <si>
    <t>Парная</t>
  </si>
  <si>
    <t>Техническое помещение</t>
  </si>
  <si>
    <t>Санузел для персонала</t>
  </si>
  <si>
    <t>Топочная</t>
  </si>
  <si>
    <t xml:space="preserve">Помещение для персонала </t>
  </si>
  <si>
    <t>Кухня</t>
  </si>
  <si>
    <t>Зона гриля</t>
  </si>
  <si>
    <t>Винный бар</t>
  </si>
  <si>
    <t>Помещение для посетителей</t>
  </si>
  <si>
    <t>Зона приема гостей</t>
  </si>
  <si>
    <t>Зал винного бара</t>
  </si>
  <si>
    <t>Зал ресторана</t>
  </si>
  <si>
    <t>Технические помещения</t>
  </si>
  <si>
    <t>Санитарно-бытовые помещения</t>
  </si>
  <si>
    <t>Кладовая для вина</t>
  </si>
  <si>
    <t>Склад</t>
  </si>
  <si>
    <t>Хранение отходов</t>
  </si>
  <si>
    <t>Моечная</t>
  </si>
  <si>
    <t>Склад кухни</t>
  </si>
  <si>
    <t>Санузел, санузел МГН, ПУИ</t>
  </si>
  <si>
    <t>Тепловой и водомерный узел</t>
  </si>
  <si>
    <t>Инвентарная (футбол)</t>
  </si>
  <si>
    <t>Комната персонала</t>
  </si>
  <si>
    <t>Инвентарная 1 (теннис)</t>
  </si>
  <si>
    <t>Инвентарная 2 (игровое поле)</t>
  </si>
  <si>
    <t>Техобслуживание (коньки)</t>
  </si>
  <si>
    <t>Инвентарная (коньки)</t>
  </si>
  <si>
    <t xml:space="preserve">Кладовая </t>
  </si>
  <si>
    <t>Инвентарная 3 (настольный теннис)</t>
  </si>
  <si>
    <t>Гардероб</t>
  </si>
  <si>
    <t>Сауна</t>
  </si>
  <si>
    <t>Тамбур входа</t>
  </si>
  <si>
    <t>Зал для игры в настольный теннис</t>
  </si>
  <si>
    <t>Спортивный зал</t>
  </si>
  <si>
    <t>Санузел МГН</t>
  </si>
  <si>
    <t>Коридоры</t>
  </si>
  <si>
    <t>Гостевые помещения</t>
  </si>
  <si>
    <t>Сантехнические помещения</t>
  </si>
  <si>
    <t>Помещения персонала</t>
  </si>
  <si>
    <t>Технические и складские помещения</t>
  </si>
  <si>
    <t>Зал размещения</t>
  </si>
  <si>
    <t>Санузел для МГН</t>
  </si>
  <si>
    <t>Женский санузел</t>
  </si>
  <si>
    <t>Санузел персонала</t>
  </si>
  <si>
    <t>Мужской санузел</t>
  </si>
  <si>
    <t>Бар</t>
  </si>
  <si>
    <t>Камера хранения</t>
  </si>
  <si>
    <t>Помещение охраны</t>
  </si>
  <si>
    <t xml:space="preserve">Помещение персонала </t>
  </si>
  <si>
    <t>Кладовая продуктов</t>
  </si>
  <si>
    <t>Подсобное помещение</t>
  </si>
  <si>
    <t>Помещение инженерной службы</t>
  </si>
  <si>
    <t>Серверная</t>
  </si>
  <si>
    <t>Мужская раздевалка</t>
  </si>
  <si>
    <t>Женская раздевалка</t>
  </si>
  <si>
    <t>Гостиная</t>
  </si>
  <si>
    <t>Проход для персонала</t>
  </si>
  <si>
    <t>Массажная</t>
  </si>
  <si>
    <t>Кабинет мокрого массажа</t>
  </si>
  <si>
    <t>Душевые</t>
  </si>
  <si>
    <t>Бойлерная+Электрощитовая</t>
  </si>
  <si>
    <t>Комната банщика</t>
  </si>
  <si>
    <t>Комната банщика/массажиста</t>
  </si>
  <si>
    <t>Ресепшн</t>
  </si>
  <si>
    <t>Кладовая инвентаря</t>
  </si>
  <si>
    <t>Хозяйственный блок для садово-парковой службы</t>
  </si>
  <si>
    <t>Дровник открытого хранения</t>
  </si>
  <si>
    <t>Склад банных принадлежностей и веников</t>
  </si>
  <si>
    <t xml:space="preserve">Техническое помещение </t>
  </si>
  <si>
    <t>Помещение садовника</t>
  </si>
  <si>
    <t>Помещение хранения техники и транспорта</t>
  </si>
  <si>
    <t>Склад расходных деталей</t>
  </si>
  <si>
    <t>Гараж</t>
  </si>
  <si>
    <t xml:space="preserve">Мастерская по обслуживанию транспорта </t>
  </si>
  <si>
    <t>Мойка</t>
  </si>
  <si>
    <t>Гараж на 8м/мест</t>
  </si>
  <si>
    <t>Автомастерская</t>
  </si>
  <si>
    <t>Слесарная мастерская</t>
  </si>
  <si>
    <t>Комната механика</t>
  </si>
  <si>
    <t>Ангар на 10 плавсредств</t>
  </si>
  <si>
    <t>Пункт проката транспорта</t>
  </si>
  <si>
    <t>Лестничная клетка</t>
  </si>
  <si>
    <t>Раздевалка женская</t>
  </si>
  <si>
    <t>Раздевалка мужская</t>
  </si>
  <si>
    <t>Душевая женская</t>
  </si>
  <si>
    <t>Душевая мужская</t>
  </si>
  <si>
    <t xml:space="preserve">Мастер-спальня </t>
  </si>
  <si>
    <t xml:space="preserve">Мастер-санузел </t>
  </si>
  <si>
    <t xml:space="preserve">Бойлерная </t>
  </si>
  <si>
    <t>Распределение площадей. Гриль-ресторан</t>
  </si>
  <si>
    <t>Распределение площадей. Банный комплекс</t>
  </si>
  <si>
    <t>Распределение площадей. ФОК</t>
  </si>
  <si>
    <t>Распределение площадей. Служба размещения</t>
  </si>
  <si>
    <t>Распределение площадей. Тех. здания</t>
  </si>
  <si>
    <t>Пост охраны</t>
  </si>
  <si>
    <t>Раздевалка М/Ж</t>
  </si>
  <si>
    <t>Санузел М/Ж</t>
  </si>
  <si>
    <t>Душевая М/Ж</t>
  </si>
  <si>
    <t>Столовая для персонала</t>
  </si>
  <si>
    <t>Санузел общий</t>
  </si>
  <si>
    <t>Склад инженерной службы</t>
  </si>
  <si>
    <t>Пункт выдачи</t>
  </si>
  <si>
    <t>Швея</t>
  </si>
  <si>
    <t>Склад униформы</t>
  </si>
  <si>
    <t>Сушилка/гладильный цех</t>
  </si>
  <si>
    <t>Цех стиральный</t>
  </si>
  <si>
    <t>Химчистка</t>
  </si>
  <si>
    <t>Кабинет</t>
  </si>
  <si>
    <t>Компрессорная</t>
  </si>
  <si>
    <t>Склад чистого белья</t>
  </si>
  <si>
    <t>Санузел/душевые</t>
  </si>
  <si>
    <t>Сортировочная/грязное белье</t>
  </si>
  <si>
    <t>Зона приемки/выдачи белья</t>
  </si>
  <si>
    <t>Водомерный узел</t>
  </si>
  <si>
    <t>ИТП</t>
  </si>
  <si>
    <t>Жилой номер тип 1</t>
  </si>
  <si>
    <t>Жилой номер тип 2</t>
  </si>
  <si>
    <t>Жилой номер тип 3</t>
  </si>
  <si>
    <t>Жилой номер тип 4</t>
  </si>
  <si>
    <t>Постирочная/сушильня</t>
  </si>
  <si>
    <t>Венткамера</t>
  </si>
  <si>
    <t>Площадь пом.</t>
  </si>
  <si>
    <t>Раздевалка Ж</t>
  </si>
  <si>
    <t>Душевой тамбур</t>
  </si>
  <si>
    <t>Зона отдыха с баром</t>
  </si>
  <si>
    <t>Склад бара</t>
  </si>
  <si>
    <t>Служебный тамбур</t>
  </si>
  <si>
    <t>Склад вен6иков/банных принадлежностей</t>
  </si>
  <si>
    <t>Административное помещение</t>
  </si>
  <si>
    <t>Раздевалка М</t>
  </si>
  <si>
    <t>Душевая с раздевалкой</t>
  </si>
  <si>
    <t>Общая площадь пом. (без крыльца и террас)</t>
  </si>
  <si>
    <t>Служебные зоны</t>
  </si>
  <si>
    <t>S клиентской зоны</t>
  </si>
  <si>
    <t>S служебной зоны</t>
  </si>
  <si>
    <t>Клиентские зоны</t>
  </si>
  <si>
    <t>Холл 2 этажа</t>
  </si>
  <si>
    <t>Холл 1 этажа</t>
  </si>
  <si>
    <t>Гриль-ресторан (без террасы)</t>
  </si>
  <si>
    <t xml:space="preserve">Общая площадь пом. </t>
  </si>
  <si>
    <t>Распределение площадей. Гостиничный комплекс</t>
  </si>
  <si>
    <t>Уровень 1</t>
  </si>
  <si>
    <t>ж. душевые</t>
  </si>
  <si>
    <t>с/у</t>
  </si>
  <si>
    <t>станция пожаротушени я</t>
  </si>
  <si>
    <t>лестница</t>
  </si>
  <si>
    <t>с/у ммгн</t>
  </si>
  <si>
    <t>с/у ж</t>
  </si>
  <si>
    <t>вент.</t>
  </si>
  <si>
    <t>холл</t>
  </si>
  <si>
    <t>с/у м</t>
  </si>
  <si>
    <t>служеб. лифт</t>
  </si>
  <si>
    <t>тамбур</t>
  </si>
  <si>
    <t>гостевые лифты</t>
  </si>
  <si>
    <t>служеб. лифты</t>
  </si>
  <si>
    <t>л/л холл</t>
  </si>
  <si>
    <t>гост. лифты</t>
  </si>
  <si>
    <t>предкроссовая</t>
  </si>
  <si>
    <t>электрощитова я</t>
  </si>
  <si>
    <t>помещение горничных</t>
  </si>
  <si>
    <t>коридор</t>
  </si>
  <si>
    <t>пуи</t>
  </si>
  <si>
    <t>номер конгресс</t>
  </si>
  <si>
    <t>зона безопасности ммгн</t>
  </si>
  <si>
    <t>кроссовая</t>
  </si>
  <si>
    <t>тех.</t>
  </si>
  <si>
    <t>гостевой холл</t>
  </si>
  <si>
    <t>кухня</t>
  </si>
  <si>
    <r>
      <rPr>
        <sz val="10"/>
        <rFont val="Tahoma"/>
        <family val="2"/>
        <charset val="204"/>
      </rPr>
      <t>багажное отделение</t>
    </r>
  </si>
  <si>
    <r>
      <rPr>
        <sz val="10"/>
        <rFont val="Tahoma"/>
        <family val="2"/>
        <charset val="204"/>
      </rPr>
      <t>гардероб</t>
    </r>
  </si>
  <si>
    <r>
      <rPr>
        <sz val="10"/>
        <rFont val="Tahoma"/>
        <family val="2"/>
        <charset val="204"/>
      </rPr>
      <t>женская раздевалка</t>
    </r>
  </si>
  <si>
    <r>
      <rPr>
        <sz val="10"/>
        <rFont val="Tahoma"/>
        <family val="2"/>
        <charset val="204"/>
      </rPr>
      <t>мужская раздевалка</t>
    </r>
  </si>
  <si>
    <r>
      <rPr>
        <sz val="10"/>
        <rFont val="Tahoma"/>
        <family val="2"/>
        <charset val="204"/>
      </rPr>
      <t>м. душевые</t>
    </r>
  </si>
  <si>
    <r>
      <rPr>
        <sz val="10"/>
        <rFont val="Tahoma"/>
        <family val="2"/>
        <charset val="204"/>
      </rPr>
      <t>с/у</t>
    </r>
  </si>
  <si>
    <r>
      <rPr>
        <sz val="10"/>
        <rFont val="Tahoma"/>
        <family val="2"/>
        <charset val="204"/>
      </rPr>
      <t>акватермальна я зона</t>
    </r>
  </si>
  <si>
    <r>
      <rPr>
        <sz val="10"/>
        <rFont val="Tahoma"/>
        <family val="2"/>
        <charset val="204"/>
      </rPr>
      <t>бэк офис</t>
    </r>
  </si>
  <si>
    <r>
      <rPr>
        <sz val="10"/>
        <rFont val="Tahoma"/>
        <family val="2"/>
        <charset val="204"/>
      </rPr>
      <t>сауна</t>
    </r>
  </si>
  <si>
    <r>
      <rPr>
        <sz val="10"/>
        <rFont val="Tahoma"/>
        <family val="2"/>
        <charset val="204"/>
      </rPr>
      <t>хамам</t>
    </r>
  </si>
  <si>
    <r>
      <rPr>
        <sz val="10"/>
        <rFont val="Tahoma"/>
        <family val="2"/>
        <charset val="204"/>
      </rPr>
      <t>станция пожаротушени я</t>
    </r>
  </si>
  <si>
    <r>
      <rPr>
        <sz val="10"/>
        <rFont val="Tahoma"/>
        <family val="2"/>
        <charset val="204"/>
      </rPr>
      <t>лестница</t>
    </r>
  </si>
  <si>
    <r>
      <rPr>
        <sz val="10"/>
        <rFont val="Tahoma"/>
        <family val="2"/>
        <charset val="204"/>
      </rPr>
      <t>с/у ммгн</t>
    </r>
  </si>
  <si>
    <r>
      <rPr>
        <sz val="10"/>
        <rFont val="Tahoma"/>
        <family val="2"/>
        <charset val="204"/>
      </rPr>
      <t>с/у ж</t>
    </r>
  </si>
  <si>
    <r>
      <rPr>
        <sz val="10"/>
        <rFont val="Tahoma"/>
        <family val="2"/>
        <charset val="204"/>
      </rPr>
      <t>вент.</t>
    </r>
  </si>
  <si>
    <r>
      <rPr>
        <sz val="10"/>
        <rFont val="Tahoma"/>
        <family val="2"/>
        <charset val="204"/>
      </rPr>
      <t>зал трансформер на 100 мест</t>
    </r>
  </si>
  <si>
    <r>
      <rPr>
        <sz val="10"/>
        <rFont val="Tahoma"/>
        <family val="2"/>
        <charset val="204"/>
      </rPr>
      <t>спа ресепшн</t>
    </r>
  </si>
  <si>
    <r>
      <rPr>
        <sz val="10"/>
        <rFont val="Tahoma"/>
        <family val="2"/>
        <charset val="204"/>
      </rPr>
      <t>вод. узел</t>
    </r>
  </si>
  <si>
    <r>
      <rPr>
        <sz val="10"/>
        <rFont val="Tahoma"/>
        <family val="2"/>
        <charset val="204"/>
      </rPr>
      <t>гост.лифт</t>
    </r>
  </si>
  <si>
    <r>
      <rPr>
        <sz val="10"/>
        <rFont val="Tahoma"/>
        <family val="2"/>
        <charset val="204"/>
      </rPr>
      <t>холл</t>
    </r>
  </si>
  <si>
    <r>
      <rPr>
        <sz val="10"/>
        <rFont val="Tahoma"/>
        <family val="2"/>
        <charset val="204"/>
      </rPr>
      <t>с/у м</t>
    </r>
  </si>
  <si>
    <r>
      <rPr>
        <sz val="10"/>
        <rFont val="Tahoma"/>
        <family val="2"/>
        <charset val="204"/>
      </rPr>
      <t>БАССЕЙН</t>
    </r>
  </si>
  <si>
    <r>
      <rPr>
        <sz val="10"/>
        <rFont val="Tahoma"/>
        <family val="2"/>
        <charset val="204"/>
      </rPr>
      <t>комната персонала</t>
    </r>
  </si>
  <si>
    <r>
      <rPr>
        <sz val="10"/>
        <rFont val="Tahoma"/>
        <family val="2"/>
        <charset val="204"/>
      </rPr>
      <t>лестница персонала</t>
    </r>
  </si>
  <si>
    <r>
      <rPr>
        <sz val="10"/>
        <rFont val="Tahoma"/>
        <family val="2"/>
        <charset val="204"/>
      </rPr>
      <t>служеб. лифт</t>
    </r>
  </si>
  <si>
    <r>
      <rPr>
        <sz val="10"/>
        <rFont val="Tahoma"/>
        <family val="2"/>
        <charset val="204"/>
      </rPr>
      <t>склад бара</t>
    </r>
  </si>
  <si>
    <r>
      <rPr>
        <sz val="10"/>
        <rFont val="Tahoma"/>
        <family val="2"/>
        <charset val="204"/>
      </rPr>
      <t>тамбур</t>
    </r>
  </si>
  <si>
    <r>
      <rPr>
        <sz val="10"/>
        <rFont val="Tahoma"/>
        <family val="2"/>
        <charset val="204"/>
      </rPr>
      <t>гостевые лифты</t>
    </r>
  </si>
  <si>
    <r>
      <rPr>
        <sz val="10"/>
        <rFont val="Tahoma"/>
        <family val="2"/>
        <charset val="204"/>
      </rPr>
      <t>служеб. лифты</t>
    </r>
  </si>
  <si>
    <r>
      <rPr>
        <sz val="10"/>
        <rFont val="Tahoma"/>
        <family val="2"/>
        <charset val="204"/>
      </rPr>
      <t>л/л холл</t>
    </r>
  </si>
  <si>
    <r>
      <rPr>
        <sz val="10"/>
        <rFont val="Tahoma"/>
        <family val="2"/>
        <charset val="204"/>
      </rPr>
      <t>серверная</t>
    </r>
  </si>
  <si>
    <r>
      <rPr>
        <sz val="10"/>
        <rFont val="Tahoma"/>
        <family val="2"/>
        <charset val="204"/>
      </rPr>
      <t>бар</t>
    </r>
  </si>
  <si>
    <r>
      <rPr>
        <sz val="10"/>
        <rFont val="Tahoma"/>
        <family val="2"/>
        <charset val="204"/>
      </rPr>
      <t>главный вход</t>
    </r>
  </si>
  <si>
    <r>
      <rPr>
        <sz val="10"/>
        <rFont val="Tahoma"/>
        <family val="2"/>
        <charset val="204"/>
      </rPr>
      <t>детский центр</t>
    </r>
  </si>
  <si>
    <r>
      <rPr>
        <sz val="10"/>
        <rFont val="Tahoma"/>
        <family val="2"/>
        <charset val="204"/>
      </rPr>
      <t>гост. лифты</t>
    </r>
  </si>
  <si>
    <r>
      <rPr>
        <sz val="10"/>
        <rFont val="Tahoma"/>
        <family val="2"/>
        <charset val="204"/>
      </rPr>
      <t>колясочная</t>
    </r>
  </si>
  <si>
    <r>
      <rPr>
        <sz val="10"/>
        <rFont val="Tahoma"/>
        <family val="2"/>
        <charset val="204"/>
      </rPr>
      <t>предкроссовая</t>
    </r>
  </si>
  <si>
    <r>
      <rPr>
        <sz val="10"/>
        <rFont val="Tahoma"/>
        <family val="2"/>
        <charset val="204"/>
      </rPr>
      <t>электрощитова я</t>
    </r>
  </si>
  <si>
    <r>
      <rPr>
        <sz val="10"/>
        <rFont val="Tahoma"/>
        <family val="2"/>
        <charset val="204"/>
      </rPr>
      <t>помещение горничных</t>
    </r>
  </si>
  <si>
    <r>
      <rPr>
        <sz val="10"/>
        <rFont val="Tahoma"/>
        <family val="2"/>
        <charset val="204"/>
      </rPr>
      <t>коридор</t>
    </r>
  </si>
  <si>
    <r>
      <rPr>
        <sz val="10"/>
        <rFont val="Tahoma"/>
        <family val="2"/>
        <charset val="204"/>
      </rPr>
      <t>боулинг центр</t>
    </r>
  </si>
  <si>
    <r>
      <rPr>
        <sz val="10"/>
        <rFont val="Tahoma"/>
        <family val="2"/>
        <charset val="204"/>
      </rPr>
      <t>пуи</t>
    </r>
  </si>
  <si>
    <r>
      <rPr>
        <sz val="10"/>
        <rFont val="Tahoma"/>
        <family val="2"/>
        <charset val="204"/>
      </rPr>
      <t>парная</t>
    </r>
  </si>
  <si>
    <r>
      <rPr>
        <sz val="10"/>
        <rFont val="Tahoma"/>
        <family val="2"/>
        <charset val="204"/>
      </rPr>
      <t>массаж. кабинет</t>
    </r>
  </si>
  <si>
    <r>
      <rPr>
        <sz val="10"/>
        <rFont val="Tahoma"/>
        <family val="2"/>
        <charset val="204"/>
      </rPr>
      <t>кабинет парного массажа</t>
    </r>
  </si>
  <si>
    <r>
      <rPr>
        <sz val="10"/>
        <rFont val="Tahoma"/>
        <family val="2"/>
        <charset val="204"/>
      </rPr>
      <t>номер конгресс</t>
    </r>
  </si>
  <si>
    <r>
      <rPr>
        <sz val="10"/>
        <rFont val="Tahoma"/>
        <family val="2"/>
        <charset val="204"/>
      </rPr>
      <t>спа</t>
    </r>
  </si>
  <si>
    <r>
      <rPr>
        <sz val="10"/>
        <rFont val="Tahoma"/>
        <family val="2"/>
        <charset val="204"/>
      </rPr>
      <t>зона безопасности ммгн</t>
    </r>
  </si>
  <si>
    <r>
      <rPr>
        <sz val="10"/>
        <rFont val="Tahoma"/>
        <family val="2"/>
        <charset val="204"/>
      </rPr>
      <t>кроссовая</t>
    </r>
  </si>
  <si>
    <r>
      <rPr>
        <sz val="10"/>
        <rFont val="Tahoma"/>
        <family val="2"/>
        <charset val="204"/>
      </rPr>
      <t>тех.</t>
    </r>
  </si>
  <si>
    <r>
      <rPr>
        <sz val="10"/>
        <rFont val="Tahoma"/>
        <family val="2"/>
        <charset val="204"/>
      </rPr>
      <t>гостевой холл</t>
    </r>
  </si>
  <si>
    <r>
      <rPr>
        <sz val="10"/>
        <rFont val="Tahoma"/>
        <family val="2"/>
        <charset val="204"/>
      </rPr>
      <t>лифт</t>
    </r>
  </si>
  <si>
    <r>
      <rPr>
        <sz val="10"/>
        <rFont val="Tahoma"/>
        <family val="2"/>
        <charset val="204"/>
      </rPr>
      <t>ммгн</t>
    </r>
  </si>
  <si>
    <r>
      <rPr>
        <sz val="10"/>
        <rFont val="Tahoma"/>
        <family val="2"/>
        <charset val="204"/>
      </rPr>
      <t>ммгн сопровождающ ий</t>
    </r>
  </si>
  <si>
    <r>
      <rPr>
        <sz val="10"/>
        <rFont val="Tahoma"/>
        <family val="2"/>
        <charset val="204"/>
      </rPr>
      <t>офис IT+ склад</t>
    </r>
  </si>
  <si>
    <r>
      <rPr>
        <sz val="10"/>
        <rFont val="Tahoma"/>
        <family val="2"/>
        <charset val="204"/>
      </rPr>
      <t>номера конгресс</t>
    </r>
  </si>
  <si>
    <r>
      <rPr>
        <sz val="10"/>
        <rFont val="Tahoma"/>
        <family val="2"/>
        <charset val="204"/>
      </rPr>
      <t>кухня</t>
    </r>
  </si>
  <si>
    <t>Уровень 2</t>
  </si>
  <si>
    <t>Уровень 3</t>
  </si>
  <si>
    <t>Уровень -1</t>
  </si>
  <si>
    <t>гост. лифт</t>
  </si>
  <si>
    <t>переход</t>
  </si>
  <si>
    <t>склад</t>
  </si>
  <si>
    <t>служебное помещение</t>
  </si>
  <si>
    <t>стандарт</t>
  </si>
  <si>
    <t>делюкс</t>
  </si>
  <si>
    <t>люкс</t>
  </si>
  <si>
    <t>номер стандарт улучшенный</t>
  </si>
  <si>
    <t>номер стандарт улучшеный</t>
  </si>
  <si>
    <t>с/У Ж</t>
  </si>
  <si>
    <t>конгресс зал</t>
  </si>
  <si>
    <t>мультимедиа конгресс зала</t>
  </si>
  <si>
    <t>инвентарная</t>
  </si>
  <si>
    <t>гостевой лифт</t>
  </si>
  <si>
    <t>сигарная комната</t>
  </si>
  <si>
    <t>инженерное оборудование</t>
  </si>
  <si>
    <t>служеб.</t>
  </si>
  <si>
    <t>служеб. холл</t>
  </si>
  <si>
    <t>холл/зона безопасности ммгн</t>
  </si>
  <si>
    <t>веранда</t>
  </si>
  <si>
    <t>ресторан</t>
  </si>
  <si>
    <t>бизнес-люкс</t>
  </si>
  <si>
    <t>открытая кухня</t>
  </si>
  <si>
    <t>кабинет сгх.</t>
  </si>
  <si>
    <t>столовая персонала</t>
  </si>
  <si>
    <t>кухня столовой</t>
  </si>
  <si>
    <t>овощной цех</t>
  </si>
  <si>
    <t>мороз. камера</t>
  </si>
  <si>
    <t>склад снабжения</t>
  </si>
  <si>
    <t>архив</t>
  </si>
  <si>
    <t>склад 2</t>
  </si>
  <si>
    <t>сортировка белья</t>
  </si>
  <si>
    <t>диспетчерская</t>
  </si>
  <si>
    <t>приямок</t>
  </si>
  <si>
    <t>мусор. камера</t>
  </si>
  <si>
    <t>рыбный цех</t>
  </si>
  <si>
    <t>холодильный центр</t>
  </si>
  <si>
    <t>учебный класс</t>
  </si>
  <si>
    <t>охрана</t>
  </si>
  <si>
    <t>прием товара</t>
  </si>
  <si>
    <t>лифты</t>
  </si>
  <si>
    <t>кабинет службы питания</t>
  </si>
  <si>
    <t>грш+ ибп</t>
  </si>
  <si>
    <t>итп</t>
  </si>
  <si>
    <t>склад алкоголя</t>
  </si>
  <si>
    <t>склад сухих продуктов</t>
  </si>
  <si>
    <t>хол. камера алкоголя</t>
  </si>
  <si>
    <t>хол. камера</t>
  </si>
  <si>
    <t>хол. цех  +</t>
  </si>
  <si>
    <t>низк. темп. камера</t>
  </si>
  <si>
    <t>ср. темп. камера</t>
  </si>
  <si>
    <t>склад кухни</t>
  </si>
  <si>
    <t>ОВ и ВК</t>
  </si>
  <si>
    <t>комната забытых вещей</t>
  </si>
  <si>
    <t>водоподготовк а</t>
  </si>
  <si>
    <t>баки запаса воды</t>
  </si>
  <si>
    <t>водомерный узел</t>
  </si>
  <si>
    <t>станция водоснабжени я</t>
  </si>
  <si>
    <t>склад 1</t>
  </si>
  <si>
    <t>униформа</t>
  </si>
  <si>
    <t>видеонаблюде ние</t>
  </si>
  <si>
    <t>душевые</t>
  </si>
  <si>
    <t>раздевалка ж.</t>
  </si>
  <si>
    <t>раздевалка м.</t>
  </si>
  <si>
    <t>склад сгх</t>
  </si>
  <si>
    <t>склад 3</t>
  </si>
  <si>
    <t>кабинет кухни</t>
  </si>
  <si>
    <t>кабинет повара</t>
  </si>
  <si>
    <t>ЭМ</t>
  </si>
  <si>
    <t>АСУ-СС</t>
  </si>
  <si>
    <t>общестрой.</t>
  </si>
  <si>
    <t>инж. департамент</t>
  </si>
  <si>
    <t>служебное</t>
  </si>
  <si>
    <t>Общая площадь пом.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</si>
</sst>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04"/>
      <scheme val="minor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1"/>
      <color rgb="FFFF0000"/>
      <name val="Aptos Narrow"/>
      <family val="2"/>
      <charset val="204"/>
      <scheme val="minor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6" fillId="0" borderId="0" xfId="0" applyFont="1"/>
    <xf numFmtId="0" fontId="6" fillId="0" borderId="2" xfId="0" applyFont="1" applyBorder="1"/>
    <xf numFmtId="3" fontId="6" fillId="0" borderId="2" xfId="0" applyNumberFormat="1" applyFont="1" applyBorder="1"/>
    <xf numFmtId="1" fontId="6" fillId="0" borderId="2" xfId="0" applyNumberFormat="1" applyFont="1" applyBorder="1"/>
    <xf numFmtId="164" fontId="6" fillId="0" borderId="2" xfId="0" applyNumberFormat="1" applyFont="1" applyBorder="1"/>
    <xf numFmtId="0" fontId="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6" xfId="0" applyFont="1" applyBorder="1"/>
    <xf numFmtId="3" fontId="6" fillId="0" borderId="6" xfId="0" applyNumberFormat="1" applyFont="1" applyBorder="1"/>
    <xf numFmtId="3" fontId="6" fillId="0" borderId="7" xfId="0" applyNumberFormat="1" applyFont="1" applyBorder="1"/>
    <xf numFmtId="0" fontId="6" fillId="0" borderId="7" xfId="0" applyFont="1" applyBorder="1"/>
    <xf numFmtId="0" fontId="3" fillId="0" borderId="6" xfId="0" applyFont="1" applyFill="1" applyBorder="1" applyAlignment="1">
      <alignment vertical="center"/>
    </xf>
    <xf numFmtId="1" fontId="6" fillId="0" borderId="7" xfId="0" applyNumberFormat="1" applyFont="1" applyFill="1" applyBorder="1"/>
    <xf numFmtId="0" fontId="6" fillId="0" borderId="2" xfId="0" applyFont="1" applyFill="1" applyBorder="1"/>
    <xf numFmtId="0" fontId="3" fillId="0" borderId="2" xfId="0" applyFont="1" applyFill="1" applyBorder="1" applyAlignment="1">
      <alignment horizontal="justify" vertical="center" wrapText="1"/>
    </xf>
    <xf numFmtId="0" fontId="7" fillId="0" borderId="2" xfId="0" applyFont="1" applyBorder="1"/>
    <xf numFmtId="3" fontId="7" fillId="0" borderId="2" xfId="0" applyNumberFormat="1" applyFont="1" applyBorder="1"/>
    <xf numFmtId="2" fontId="6" fillId="0" borderId="2" xfId="0" applyNumberFormat="1" applyFont="1" applyBorder="1"/>
    <xf numFmtId="0" fontId="6" fillId="0" borderId="0" xfId="0" applyFont="1" applyFill="1"/>
    <xf numFmtId="0" fontId="0" fillId="0" borderId="0" xfId="0" applyFill="1"/>
    <xf numFmtId="0" fontId="6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/>
    <xf numFmtId="3" fontId="6" fillId="0" borderId="2" xfId="0" applyNumberFormat="1" applyFont="1" applyFill="1" applyBorder="1"/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right" vertical="center"/>
    </xf>
    <xf numFmtId="164" fontId="3" fillId="0" borderId="2" xfId="0" applyNumberFormat="1" applyFont="1" applyFill="1" applyBorder="1" applyAlignment="1">
      <alignment vertical="center"/>
    </xf>
    <xf numFmtId="164" fontId="6" fillId="0" borderId="2" xfId="0" applyNumberFormat="1" applyFont="1" applyFill="1" applyBorder="1"/>
    <xf numFmtId="164" fontId="3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/>
    <xf numFmtId="1" fontId="7" fillId="0" borderId="2" xfId="0" applyNumberFormat="1" applyFont="1" applyBorder="1"/>
    <xf numFmtId="0" fontId="6" fillId="0" borderId="4" xfId="0" applyFont="1" applyBorder="1"/>
    <xf numFmtId="0" fontId="6" fillId="0" borderId="4" xfId="0" applyFont="1" applyFill="1" applyBorder="1"/>
    <xf numFmtId="164" fontId="3" fillId="0" borderId="4" xfId="0" applyNumberFormat="1" applyFont="1" applyFill="1" applyBorder="1" applyAlignment="1">
      <alignment vertical="center"/>
    </xf>
    <xf numFmtId="165" fontId="6" fillId="0" borderId="4" xfId="0" applyNumberFormat="1" applyFont="1" applyBorder="1"/>
    <xf numFmtId="3" fontId="6" fillId="0" borderId="4" xfId="0" applyNumberFormat="1" applyFont="1" applyBorder="1"/>
    <xf numFmtId="0" fontId="8" fillId="0" borderId="0" xfId="0" applyFont="1"/>
    <xf numFmtId="0" fontId="0" fillId="0" borderId="0" xfId="0" applyBorder="1"/>
    <xf numFmtId="0" fontId="6" fillId="0" borderId="0" xfId="0" applyFont="1" applyBorder="1"/>
    <xf numFmtId="0" fontId="6" fillId="0" borderId="0" xfId="0" applyFont="1" applyFill="1" applyBorder="1"/>
    <xf numFmtId="164" fontId="3" fillId="0" borderId="0" xfId="0" applyNumberFormat="1" applyFont="1" applyFill="1" applyBorder="1" applyAlignment="1">
      <alignment vertical="center"/>
    </xf>
    <xf numFmtId="165" fontId="6" fillId="0" borderId="0" xfId="0" applyNumberFormat="1" applyFont="1" applyBorder="1"/>
    <xf numFmtId="3" fontId="6" fillId="0" borderId="0" xfId="0" applyNumberFormat="1" applyFont="1" applyBorder="1"/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/>
    </xf>
    <xf numFmtId="164" fontId="6" fillId="0" borderId="4" xfId="0" applyNumberFormat="1" applyFont="1" applyFill="1" applyBorder="1"/>
    <xf numFmtId="164" fontId="6" fillId="0" borderId="0" xfId="0" applyNumberFormat="1" applyFont="1" applyBorder="1"/>
    <xf numFmtId="2" fontId="6" fillId="0" borderId="0" xfId="0" applyNumberFormat="1" applyFont="1" applyBorder="1"/>
    <xf numFmtId="3" fontId="7" fillId="0" borderId="0" xfId="0" applyNumberFormat="1" applyFont="1" applyBorder="1"/>
    <xf numFmtId="0" fontId="3" fillId="0" borderId="0" xfId="0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0" fontId="7" fillId="0" borderId="0" xfId="0" applyFont="1" applyBorder="1"/>
    <xf numFmtId="0" fontId="4" fillId="4" borderId="2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7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7" fillId="4" borderId="5" xfId="0" applyFont="1" applyFill="1" applyBorder="1"/>
    <xf numFmtId="0" fontId="7" fillId="4" borderId="4" xfId="0" applyFont="1" applyFill="1" applyBorder="1" applyAlignment="1">
      <alignment horizontal="left" vertical="center"/>
    </xf>
    <xf numFmtId="1" fontId="7" fillId="3" borderId="2" xfId="0" applyNumberFormat="1" applyFont="1" applyFill="1" applyBorder="1" applyAlignment="1">
      <alignment horizontal="right" vertical="center"/>
    </xf>
    <xf numFmtId="0" fontId="8" fillId="0" borderId="0" xfId="0" applyFont="1" applyBorder="1"/>
    <xf numFmtId="0" fontId="6" fillId="0" borderId="2" xfId="0" applyNumberFormat="1" applyFont="1" applyBorder="1"/>
    <xf numFmtId="164" fontId="9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/>
    <xf numFmtId="164" fontId="9" fillId="0" borderId="0" xfId="0" applyNumberFormat="1" applyFont="1" applyBorder="1"/>
    <xf numFmtId="2" fontId="9" fillId="0" borderId="0" xfId="0" applyNumberFormat="1" applyFont="1" applyBorder="1"/>
    <xf numFmtId="0" fontId="7" fillId="3" borderId="2" xfId="0" applyFont="1" applyFill="1" applyBorder="1" applyAlignment="1">
      <alignment horizontal="left" vertical="center"/>
    </xf>
    <xf numFmtId="164" fontId="6" fillId="4" borderId="2" xfId="0" applyNumberFormat="1" applyFont="1" applyFill="1" applyBorder="1"/>
    <xf numFmtId="0" fontId="6" fillId="4" borderId="2" xfId="0" applyFont="1" applyFill="1" applyBorder="1"/>
    <xf numFmtId="0" fontId="7" fillId="4" borderId="4" xfId="0" applyFont="1" applyFill="1" applyBorder="1" applyAlignment="1">
      <alignment horizontal="right" vertical="center"/>
    </xf>
    <xf numFmtId="0" fontId="0" fillId="5" borderId="0" xfId="0" applyFill="1"/>
    <xf numFmtId="0" fontId="6" fillId="5" borderId="2" xfId="0" applyFont="1" applyFill="1" applyBorder="1"/>
    <xf numFmtId="0" fontId="7" fillId="5" borderId="4" xfId="0" applyFont="1" applyFill="1" applyBorder="1" applyAlignment="1">
      <alignment horizontal="left" vertical="center"/>
    </xf>
    <xf numFmtId="164" fontId="6" fillId="5" borderId="4" xfId="0" applyNumberFormat="1" applyFont="1" applyFill="1" applyBorder="1"/>
    <xf numFmtId="0" fontId="6" fillId="5" borderId="4" xfId="0" applyFont="1" applyFill="1" applyBorder="1"/>
    <xf numFmtId="0" fontId="7" fillId="5" borderId="4" xfId="0" applyFont="1" applyFill="1" applyBorder="1" applyAlignment="1">
      <alignment horizontal="right" vertical="center"/>
    </xf>
    <xf numFmtId="0" fontId="0" fillId="0" borderId="2" xfId="0" applyBorder="1"/>
    <xf numFmtId="1" fontId="6" fillId="0" borderId="0" xfId="0" applyNumberFormat="1" applyFont="1" applyFill="1" applyBorder="1"/>
    <xf numFmtId="3" fontId="6" fillId="0" borderId="0" xfId="0" applyNumberFormat="1" applyFont="1" applyFill="1" applyBorder="1"/>
    <xf numFmtId="1" fontId="6" fillId="0" borderId="0" xfId="0" applyNumberFormat="1" applyFont="1" applyBorder="1"/>
    <xf numFmtId="3" fontId="7" fillId="4" borderId="2" xfId="0" applyNumberFormat="1" applyFont="1" applyFill="1" applyBorder="1"/>
    <xf numFmtId="0" fontId="7" fillId="4" borderId="2" xfId="0" applyFont="1" applyFill="1" applyBorder="1"/>
    <xf numFmtId="164" fontId="4" fillId="4" borderId="2" xfId="0" applyNumberFormat="1" applyFont="1" applyFill="1" applyBorder="1" applyAlignment="1">
      <alignment vertical="center"/>
    </xf>
    <xf numFmtId="164" fontId="7" fillId="4" borderId="2" xfId="0" applyNumberFormat="1" applyFont="1" applyFill="1" applyBorder="1"/>
    <xf numFmtId="0" fontId="7" fillId="0" borderId="2" xfId="0" applyFont="1" applyBorder="1" applyAlignment="1">
      <alignment horizontal="center" vertical="center"/>
    </xf>
    <xf numFmtId="0" fontId="2" fillId="4" borderId="2" xfId="0" applyFont="1" applyFill="1" applyBorder="1"/>
    <xf numFmtId="0" fontId="7" fillId="4" borderId="2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right" vertical="center"/>
    </xf>
    <xf numFmtId="165" fontId="6" fillId="0" borderId="2" xfId="0" applyNumberFormat="1" applyFont="1" applyFill="1" applyBorder="1"/>
    <xf numFmtId="0" fontId="0" fillId="0" borderId="2" xfId="0" applyFill="1" applyBorder="1"/>
    <xf numFmtId="3" fontId="7" fillId="3" borderId="4" xfId="0" applyNumberFormat="1" applyFont="1" applyFill="1" applyBorder="1" applyAlignment="1">
      <alignment horizontal="right" vertical="center"/>
    </xf>
    <xf numFmtId="0" fontId="6" fillId="6" borderId="2" xfId="0" applyFont="1" applyFill="1" applyBorder="1"/>
    <xf numFmtId="0" fontId="6" fillId="7" borderId="2" xfId="0" applyFont="1" applyFill="1" applyBorder="1"/>
    <xf numFmtId="16" fontId="7" fillId="6" borderId="4" xfId="0" applyNumberFormat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7" borderId="0" xfId="0" applyFill="1"/>
    <xf numFmtId="0" fontId="0" fillId="6" borderId="0" xfId="0" applyFill="1"/>
    <xf numFmtId="3" fontId="6" fillId="0" borderId="3" xfId="0" applyNumberFormat="1" applyFont="1" applyBorder="1"/>
    <xf numFmtId="3" fontId="7" fillId="0" borderId="2" xfId="0" applyNumberFormat="1" applyFont="1" applyFill="1" applyBorder="1"/>
    <xf numFmtId="0" fontId="8" fillId="0" borderId="2" xfId="0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2" xfId="0" applyFont="1" applyBorder="1" applyAlignment="1">
      <alignment horizontal="center"/>
    </xf>
    <xf numFmtId="3" fontId="7" fillId="0" borderId="0" xfId="0" applyNumberFormat="1" applyFont="1" applyFill="1" applyBorder="1"/>
    <xf numFmtId="0" fontId="7" fillId="7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3" fontId="7" fillId="4" borderId="1" xfId="0" applyNumberFormat="1" applyFont="1" applyFill="1" applyBorder="1"/>
    <xf numFmtId="1" fontId="7" fillId="4" borderId="1" xfId="0" applyNumberFormat="1" applyFont="1" applyFill="1" applyBorder="1"/>
    <xf numFmtId="1" fontId="6" fillId="4" borderId="2" xfId="0" applyNumberFormat="1" applyFont="1" applyFill="1" applyBorder="1"/>
    <xf numFmtId="2" fontId="6" fillId="4" borderId="2" xfId="0" applyNumberFormat="1" applyFont="1" applyFill="1" applyBorder="1"/>
    <xf numFmtId="3" fontId="6" fillId="4" borderId="2" xfId="0" applyNumberFormat="1" applyFont="1" applyFill="1" applyBorder="1"/>
    <xf numFmtId="1" fontId="3" fillId="4" borderId="2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1" fontId="7" fillId="4" borderId="2" xfId="0" applyNumberFormat="1" applyFont="1" applyFill="1" applyBorder="1"/>
    <xf numFmtId="3" fontId="3" fillId="4" borderId="2" xfId="0" applyNumberFormat="1" applyFont="1" applyFill="1" applyBorder="1" applyAlignment="1">
      <alignment horizontal="right" vertical="center"/>
    </xf>
    <xf numFmtId="3" fontId="7" fillId="4" borderId="2" xfId="0" applyNumberFormat="1" applyFont="1" applyFill="1" applyBorder="1" applyAlignment="1">
      <alignment horizontal="right" vertical="center"/>
    </xf>
    <xf numFmtId="1" fontId="7" fillId="4" borderId="2" xfId="0" applyNumberFormat="1" applyFont="1" applyFill="1" applyBorder="1" applyAlignment="1">
      <alignment horizontal="right" vertical="center"/>
    </xf>
    <xf numFmtId="1" fontId="7" fillId="4" borderId="2" xfId="0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right" vertical="center"/>
    </xf>
    <xf numFmtId="1" fontId="4" fillId="4" borderId="2" xfId="0" applyNumberFormat="1" applyFont="1" applyFill="1" applyBorder="1" applyAlignment="1">
      <alignment horizontal="right" vertical="center"/>
    </xf>
    <xf numFmtId="3" fontId="4" fillId="4" borderId="2" xfId="0" applyNumberFormat="1" applyFont="1" applyFill="1" applyBorder="1" applyAlignment="1">
      <alignment horizontal="right" vertical="center"/>
    </xf>
    <xf numFmtId="0" fontId="0" fillId="4" borderId="2" xfId="0" applyFill="1" applyBorder="1"/>
    <xf numFmtId="0" fontId="3" fillId="4" borderId="5" xfId="0" applyFont="1" applyFill="1" applyBorder="1" applyAlignment="1">
      <alignment vertical="center"/>
    </xf>
    <xf numFmtId="0" fontId="6" fillId="4" borderId="5" xfId="0" applyFont="1" applyFill="1" applyBorder="1"/>
    <xf numFmtId="3" fontId="7" fillId="4" borderId="5" xfId="0" applyNumberFormat="1" applyFont="1" applyFill="1" applyBorder="1"/>
    <xf numFmtId="3" fontId="6" fillId="4" borderId="4" xfId="0" applyNumberFormat="1" applyFont="1" applyFill="1" applyBorder="1"/>
    <xf numFmtId="0" fontId="7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justify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right" vertical="center"/>
    </xf>
    <xf numFmtId="3" fontId="7" fillId="3" borderId="2" xfId="0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0" fontId="10" fillId="0" borderId="2" xfId="0" applyFont="1" applyBorder="1"/>
    <xf numFmtId="0" fontId="10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right" vertical="center" wrapText="1"/>
    </xf>
    <xf numFmtId="0" fontId="0" fillId="6" borderId="2" xfId="0" applyFill="1" applyBorder="1"/>
    <xf numFmtId="0" fontId="0" fillId="7" borderId="2" xfId="0" applyFill="1" applyBorder="1"/>
    <xf numFmtId="16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4" borderId="6" xfId="0" applyFont="1" applyFill="1" applyBorder="1"/>
    <xf numFmtId="0" fontId="7" fillId="4" borderId="4" xfId="0" applyFont="1" applyFill="1" applyBorder="1"/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M47"/>
  <sheetViews>
    <sheetView topLeftCell="A19" zoomScale="115" zoomScaleNormal="115" workbookViewId="0">
      <selection activeCell="G21" sqref="G21"/>
    </sheetView>
  </sheetViews>
  <sheetFormatPr defaultRowHeight="14.25"/>
  <cols>
    <col min="1" max="1" width="3.25" customWidth="1"/>
    <col min="2" max="2" width="4.875" style="10" customWidth="1"/>
    <col min="3" max="3" width="36.375" customWidth="1"/>
    <col min="4" max="4" width="13" customWidth="1"/>
    <col min="5" max="5" width="8.875" bestFit="1" customWidth="1"/>
    <col min="6" max="6" width="8.875" customWidth="1"/>
    <col min="7" max="7" width="14.75" customWidth="1"/>
    <col min="8" max="8" width="16.75" customWidth="1"/>
    <col min="9" max="9" width="16.5" customWidth="1"/>
    <col min="10" max="10" width="13" customWidth="1"/>
    <col min="11" max="11" width="8.875" bestFit="1" customWidth="1"/>
    <col min="13" max="13" width="9.125" bestFit="1" customWidth="1"/>
  </cols>
  <sheetData>
    <row r="3" spans="2:13">
      <c r="C3" s="11" t="s">
        <v>21</v>
      </c>
      <c r="E3" s="11"/>
      <c r="F3" s="11"/>
      <c r="G3" s="11"/>
    </row>
    <row r="4" spans="2:13">
      <c r="H4" s="1"/>
      <c r="I4" s="1"/>
      <c r="J4" s="1"/>
      <c r="K4" s="1"/>
      <c r="L4" s="1"/>
      <c r="M4" s="1"/>
    </row>
    <row r="5" spans="2:13">
      <c r="H5" s="1"/>
      <c r="I5" s="1"/>
      <c r="J5" s="1"/>
      <c r="K5" s="1"/>
      <c r="L5" s="1"/>
      <c r="M5" s="1"/>
    </row>
    <row r="6" spans="2:13" s="8" customFormat="1" ht="15">
      <c r="B6" s="14" t="s">
        <v>8</v>
      </c>
      <c r="C6" s="12" t="s">
        <v>1</v>
      </c>
      <c r="D6" s="12" t="s">
        <v>223</v>
      </c>
      <c r="E6" s="12" t="s">
        <v>20</v>
      </c>
      <c r="F6" s="12" t="s">
        <v>0</v>
      </c>
      <c r="G6" s="12" t="s">
        <v>42</v>
      </c>
      <c r="H6" s="98" t="s">
        <v>235</v>
      </c>
      <c r="I6" s="98" t="s">
        <v>236</v>
      </c>
      <c r="J6" s="1"/>
      <c r="K6" s="1"/>
      <c r="L6" s="1"/>
      <c r="M6" s="1"/>
    </row>
    <row r="7" spans="2:13">
      <c r="B7" s="32">
        <v>1</v>
      </c>
      <c r="C7" s="71" t="s">
        <v>9</v>
      </c>
      <c r="D7" s="138">
        <v>16890</v>
      </c>
      <c r="E7" s="139">
        <v>1</v>
      </c>
      <c r="F7" s="140">
        <f>D7*E7</f>
        <v>16890</v>
      </c>
      <c r="G7" s="141">
        <v>100</v>
      </c>
      <c r="H7" s="155">
        <v>10779</v>
      </c>
      <c r="I7" s="156">
        <v>6800</v>
      </c>
      <c r="J7" s="1"/>
      <c r="K7" s="1"/>
      <c r="L7" s="1"/>
      <c r="M7" s="1"/>
    </row>
    <row r="8" spans="2:13">
      <c r="B8" s="33"/>
      <c r="C8" s="70" t="s">
        <v>5</v>
      </c>
      <c r="D8" s="20"/>
      <c r="E8" s="16"/>
      <c r="F8" s="17"/>
      <c r="G8" s="113"/>
      <c r="H8" s="16"/>
      <c r="I8" s="117"/>
      <c r="J8" s="1"/>
      <c r="K8" s="1"/>
      <c r="L8" s="1"/>
      <c r="M8" s="1"/>
    </row>
    <row r="9" spans="2:13">
      <c r="B9" s="34"/>
      <c r="C9" s="70" t="s">
        <v>6</v>
      </c>
      <c r="D9" s="20"/>
      <c r="E9" s="16"/>
      <c r="F9" s="17"/>
      <c r="G9" s="113"/>
      <c r="H9" s="16"/>
      <c r="I9" s="117"/>
      <c r="J9" s="1"/>
      <c r="K9" s="1"/>
      <c r="L9" s="1"/>
      <c r="M9" s="1"/>
    </row>
    <row r="10" spans="2:13">
      <c r="B10" s="35"/>
      <c r="C10" s="69" t="s">
        <v>10</v>
      </c>
      <c r="D10" s="21"/>
      <c r="E10" s="19"/>
      <c r="F10" s="18"/>
      <c r="G10" s="13"/>
      <c r="H10" s="19"/>
      <c r="I10" s="116"/>
      <c r="J10" s="1"/>
      <c r="K10" s="1"/>
      <c r="L10" s="1"/>
      <c r="M10" s="1"/>
    </row>
    <row r="11" spans="2:13">
      <c r="B11" s="15">
        <v>2</v>
      </c>
      <c r="C11" s="68" t="s">
        <v>7</v>
      </c>
      <c r="D11" s="121"/>
      <c r="E11" s="121"/>
      <c r="F11" s="122">
        <f>D11*E11+SUM(F12:F20)</f>
        <v>3396.8399999999997</v>
      </c>
      <c r="G11" s="121"/>
      <c r="H11" s="123">
        <f>SUM(H12:H20)</f>
        <v>1304</v>
      </c>
      <c r="I11" s="124">
        <f>SUM(I12:I20)</f>
        <v>71.7</v>
      </c>
      <c r="J11" s="27"/>
      <c r="K11" s="27"/>
      <c r="L11" s="27"/>
      <c r="M11" s="27"/>
    </row>
    <row r="12" spans="2:13">
      <c r="B12" s="7" t="s">
        <v>22</v>
      </c>
      <c r="C12" s="22" t="s">
        <v>44</v>
      </c>
      <c r="D12" s="30">
        <v>109.6</v>
      </c>
      <c r="E12" s="22">
        <v>7</v>
      </c>
      <c r="F12" s="3">
        <f t="shared" ref="F12:F20" si="0">D12*E12</f>
        <v>767.19999999999993</v>
      </c>
      <c r="G12" s="3">
        <f>E12*2</f>
        <v>14</v>
      </c>
      <c r="H12" s="4">
        <v>101.4</v>
      </c>
      <c r="I12" s="4">
        <v>8.1999999999999993</v>
      </c>
      <c r="J12" s="1"/>
      <c r="K12" s="1"/>
      <c r="L12" s="1"/>
      <c r="M12" s="1"/>
    </row>
    <row r="13" spans="2:13">
      <c r="B13" s="7" t="s">
        <v>23</v>
      </c>
      <c r="C13" s="22" t="s">
        <v>45</v>
      </c>
      <c r="D13" s="30">
        <v>236.9</v>
      </c>
      <c r="E13" s="2">
        <v>6</v>
      </c>
      <c r="F13" s="3">
        <f t="shared" si="0"/>
        <v>1421.4</v>
      </c>
      <c r="G13" s="3">
        <f>E13*4</f>
        <v>24</v>
      </c>
      <c r="H13" s="4">
        <v>228.5</v>
      </c>
      <c r="I13" s="4">
        <v>8.4</v>
      </c>
      <c r="J13" s="1"/>
      <c r="K13" s="1"/>
      <c r="L13" s="1"/>
      <c r="M13" s="1"/>
    </row>
    <row r="14" spans="2:13">
      <c r="B14" s="7" t="s">
        <v>24</v>
      </c>
      <c r="C14" s="22" t="s">
        <v>46</v>
      </c>
      <c r="D14" s="30">
        <v>54.77</v>
      </c>
      <c r="E14" s="2">
        <v>2</v>
      </c>
      <c r="F14" s="3">
        <f t="shared" si="0"/>
        <v>109.54</v>
      </c>
      <c r="G14" s="3">
        <f>E14</f>
        <v>2</v>
      </c>
      <c r="H14" s="4">
        <v>50.6</v>
      </c>
      <c r="I14" s="4">
        <v>4.0999999999999996</v>
      </c>
      <c r="J14" s="1"/>
      <c r="K14" s="1"/>
      <c r="L14" s="1"/>
      <c r="M14" s="1"/>
    </row>
    <row r="15" spans="2:13">
      <c r="B15" s="7" t="s">
        <v>25</v>
      </c>
      <c r="C15" s="22" t="s">
        <v>47</v>
      </c>
      <c r="D15" s="30">
        <v>77.260000000000005</v>
      </c>
      <c r="E15" s="2">
        <v>2</v>
      </c>
      <c r="F15" s="3">
        <f t="shared" si="0"/>
        <v>154.52000000000001</v>
      </c>
      <c r="G15" s="3">
        <v>4</v>
      </c>
      <c r="H15" s="4">
        <v>71.8</v>
      </c>
      <c r="I15" s="4">
        <v>5.5</v>
      </c>
      <c r="J15" s="1"/>
      <c r="K15" s="1"/>
      <c r="L15" s="1"/>
      <c r="M15" s="1"/>
    </row>
    <row r="16" spans="2:13">
      <c r="B16" s="7" t="s">
        <v>26</v>
      </c>
      <c r="C16" s="22" t="s">
        <v>48</v>
      </c>
      <c r="D16" s="30">
        <v>194.2</v>
      </c>
      <c r="E16" s="2">
        <v>1</v>
      </c>
      <c r="F16" s="3">
        <f t="shared" si="0"/>
        <v>194.2</v>
      </c>
      <c r="G16" s="3">
        <v>4</v>
      </c>
      <c r="H16" s="4">
        <v>188.4</v>
      </c>
      <c r="I16" s="4">
        <v>5.8</v>
      </c>
      <c r="J16" s="1"/>
      <c r="K16" s="1"/>
      <c r="L16" s="1"/>
      <c r="M16" s="1"/>
    </row>
    <row r="17" spans="2:13" s="28" customFormat="1">
      <c r="B17" s="29" t="s">
        <v>27</v>
      </c>
      <c r="C17" s="22" t="s">
        <v>49</v>
      </c>
      <c r="D17" s="30">
        <v>242.58</v>
      </c>
      <c r="E17" s="22">
        <v>1</v>
      </c>
      <c r="F17" s="31">
        <f t="shared" si="0"/>
        <v>242.58</v>
      </c>
      <c r="G17" s="31">
        <v>4</v>
      </c>
      <c r="H17" s="30">
        <v>188.58</v>
      </c>
      <c r="I17" s="30">
        <v>7</v>
      </c>
      <c r="J17" s="27"/>
      <c r="K17" s="27"/>
      <c r="L17" s="27"/>
      <c r="M17" s="27"/>
    </row>
    <row r="18" spans="2:13">
      <c r="B18" s="7" t="s">
        <v>28</v>
      </c>
      <c r="C18" s="22" t="s">
        <v>50</v>
      </c>
      <c r="D18" s="30">
        <v>338.8</v>
      </c>
      <c r="E18" s="2">
        <v>1</v>
      </c>
      <c r="F18" s="3">
        <f t="shared" si="0"/>
        <v>338.8</v>
      </c>
      <c r="G18" s="3">
        <f>E18*8</f>
        <v>8</v>
      </c>
      <c r="H18" s="4">
        <v>327.7</v>
      </c>
      <c r="I18" s="4">
        <v>11.1</v>
      </c>
      <c r="J18" s="1"/>
      <c r="K18" s="1"/>
      <c r="L18" s="1"/>
      <c r="M18" s="1"/>
    </row>
    <row r="19" spans="2:13">
      <c r="B19" s="7" t="s">
        <v>29</v>
      </c>
      <c r="C19" s="22" t="s">
        <v>63</v>
      </c>
      <c r="D19" s="30">
        <v>161.6</v>
      </c>
      <c r="E19" s="2">
        <v>1</v>
      </c>
      <c r="F19" s="3">
        <f t="shared" si="0"/>
        <v>161.6</v>
      </c>
      <c r="G19" s="3"/>
      <c r="H19" s="4">
        <v>140.02000000000001</v>
      </c>
      <c r="I19" s="4">
        <v>21.6</v>
      </c>
      <c r="J19" s="1"/>
      <c r="K19" s="1"/>
      <c r="L19" s="1"/>
      <c r="M19" s="1"/>
    </row>
    <row r="20" spans="2:13">
      <c r="B20" s="7" t="s">
        <v>30</v>
      </c>
      <c r="C20" s="22" t="s">
        <v>11</v>
      </c>
      <c r="D20" s="30">
        <v>7</v>
      </c>
      <c r="E20" s="2">
        <v>1</v>
      </c>
      <c r="F20" s="3">
        <f t="shared" si="0"/>
        <v>7</v>
      </c>
      <c r="G20" s="3"/>
      <c r="H20" s="4">
        <v>7</v>
      </c>
      <c r="I20" s="4"/>
      <c r="J20" s="1"/>
      <c r="K20" s="1"/>
      <c r="L20" s="1"/>
      <c r="M20" s="1"/>
    </row>
    <row r="21" spans="2:13">
      <c r="B21" s="9">
        <v>3</v>
      </c>
      <c r="C21" s="67" t="s">
        <v>31</v>
      </c>
      <c r="D21" s="125"/>
      <c r="E21" s="82"/>
      <c r="F21" s="94">
        <f>D21*E21+SUM(F22:F33)</f>
        <v>1209.8399999999999</v>
      </c>
      <c r="G21" s="126"/>
      <c r="H21" s="95">
        <f>SUM(H22:H33)</f>
        <v>1039</v>
      </c>
      <c r="I21" s="82">
        <f>SUM(I22:I33)</f>
        <v>172</v>
      </c>
      <c r="J21" s="1"/>
      <c r="K21" s="1"/>
      <c r="L21" s="1"/>
      <c r="M21" s="1"/>
    </row>
    <row r="22" spans="2:13">
      <c r="B22" s="7" t="s">
        <v>51</v>
      </c>
      <c r="C22" s="23" t="s">
        <v>32</v>
      </c>
      <c r="D22" s="30">
        <v>452</v>
      </c>
      <c r="E22" s="2">
        <v>1</v>
      </c>
      <c r="F22" s="3">
        <f t="shared" ref="F22:F43" si="1">D22*E22</f>
        <v>452</v>
      </c>
      <c r="G22" s="3"/>
      <c r="H22" s="2">
        <v>347</v>
      </c>
      <c r="I22" s="2">
        <v>105</v>
      </c>
      <c r="J22" s="1"/>
      <c r="K22" s="1"/>
      <c r="L22" s="1"/>
      <c r="M22" s="1"/>
    </row>
    <row r="23" spans="2:13">
      <c r="B23" s="7" t="s">
        <v>52</v>
      </c>
      <c r="C23" s="23" t="s">
        <v>3</v>
      </c>
      <c r="D23" s="4">
        <v>36</v>
      </c>
      <c r="E23" s="2">
        <v>1</v>
      </c>
      <c r="F23" s="3">
        <f t="shared" si="1"/>
        <v>36</v>
      </c>
      <c r="G23" s="3"/>
      <c r="H23" s="2">
        <v>36</v>
      </c>
      <c r="I23" s="2"/>
      <c r="J23" s="1"/>
      <c r="K23" s="1"/>
      <c r="L23" s="1"/>
      <c r="M23" s="1"/>
    </row>
    <row r="24" spans="2:13">
      <c r="B24" s="7" t="s">
        <v>53</v>
      </c>
      <c r="C24" s="23" t="s">
        <v>33</v>
      </c>
      <c r="D24" s="4">
        <v>60</v>
      </c>
      <c r="E24" s="2">
        <v>1</v>
      </c>
      <c r="F24" s="3">
        <f t="shared" si="1"/>
        <v>60</v>
      </c>
      <c r="G24" s="3"/>
      <c r="H24" s="2">
        <v>60</v>
      </c>
      <c r="I24" s="2"/>
      <c r="J24" s="1"/>
      <c r="K24" s="1"/>
      <c r="L24" s="1"/>
      <c r="M24" s="1"/>
    </row>
    <row r="25" spans="2:13">
      <c r="B25" s="7" t="s">
        <v>54</v>
      </c>
      <c r="C25" s="23" t="s">
        <v>34</v>
      </c>
      <c r="D25" s="4">
        <v>40</v>
      </c>
      <c r="E25" s="2">
        <v>1</v>
      </c>
      <c r="F25" s="3">
        <f t="shared" si="1"/>
        <v>40</v>
      </c>
      <c r="G25" s="3"/>
      <c r="H25" s="2">
        <v>40</v>
      </c>
      <c r="I25" s="2"/>
      <c r="J25" s="1"/>
      <c r="K25" s="1"/>
      <c r="L25" s="1"/>
      <c r="M25" s="1"/>
    </row>
    <row r="26" spans="2:13">
      <c r="B26" s="7" t="s">
        <v>55</v>
      </c>
      <c r="C26" s="23" t="s">
        <v>35</v>
      </c>
      <c r="D26" s="4">
        <v>40</v>
      </c>
      <c r="E26" s="2">
        <v>1</v>
      </c>
      <c r="F26" s="3">
        <f t="shared" si="1"/>
        <v>40</v>
      </c>
      <c r="G26" s="3"/>
      <c r="H26" s="2">
        <v>40</v>
      </c>
      <c r="I26" s="2"/>
      <c r="J26" s="1"/>
      <c r="K26" s="1"/>
      <c r="L26" s="1"/>
      <c r="M26" s="1"/>
    </row>
    <row r="27" spans="2:13">
      <c r="B27" s="7" t="s">
        <v>56</v>
      </c>
      <c r="C27" s="23" t="s">
        <v>36</v>
      </c>
      <c r="D27" s="4">
        <v>40</v>
      </c>
      <c r="E27" s="2">
        <v>1</v>
      </c>
      <c r="F27" s="3">
        <f t="shared" si="1"/>
        <v>40</v>
      </c>
      <c r="G27" s="3"/>
      <c r="H27" s="2">
        <v>40</v>
      </c>
      <c r="I27" s="2"/>
      <c r="J27" s="1"/>
      <c r="K27" s="1"/>
      <c r="L27" s="1"/>
      <c r="M27" s="1"/>
    </row>
    <row r="28" spans="2:13">
      <c r="B28" s="7" t="s">
        <v>57</v>
      </c>
      <c r="C28" s="23" t="s">
        <v>37</v>
      </c>
      <c r="D28" s="4">
        <v>9</v>
      </c>
      <c r="E28" s="2">
        <v>1</v>
      </c>
      <c r="F28" s="3">
        <f t="shared" si="1"/>
        <v>9</v>
      </c>
      <c r="G28" s="3"/>
      <c r="H28" s="2">
        <v>9</v>
      </c>
      <c r="I28" s="2"/>
      <c r="J28" s="1"/>
      <c r="K28" s="1"/>
      <c r="L28" s="1"/>
      <c r="M28" s="1"/>
    </row>
    <row r="29" spans="2:13">
      <c r="B29" s="7" t="s">
        <v>58</v>
      </c>
      <c r="C29" s="23" t="s">
        <v>38</v>
      </c>
      <c r="D29" s="4">
        <v>178.66</v>
      </c>
      <c r="E29" s="2">
        <v>1</v>
      </c>
      <c r="F29" s="3">
        <f t="shared" si="1"/>
        <v>178.66</v>
      </c>
      <c r="G29" s="3"/>
      <c r="H29" s="2">
        <v>160</v>
      </c>
      <c r="I29" s="2">
        <v>19</v>
      </c>
      <c r="J29" s="1"/>
      <c r="K29" s="1"/>
      <c r="L29" s="1"/>
      <c r="M29" s="1"/>
    </row>
    <row r="30" spans="2:13">
      <c r="B30" s="7" t="s">
        <v>59</v>
      </c>
      <c r="C30" s="23" t="s">
        <v>39</v>
      </c>
      <c r="D30" s="4">
        <v>40</v>
      </c>
      <c r="E30" s="2">
        <v>1</v>
      </c>
      <c r="F30" s="3">
        <f t="shared" si="1"/>
        <v>40</v>
      </c>
      <c r="G30" s="3"/>
      <c r="H30" s="2">
        <v>40</v>
      </c>
      <c r="I30" s="118"/>
      <c r="J30" s="1"/>
      <c r="K30" s="1"/>
      <c r="L30" s="1"/>
      <c r="M30" s="1"/>
    </row>
    <row r="31" spans="2:13">
      <c r="B31" s="7" t="s">
        <v>60</v>
      </c>
      <c r="C31" s="23" t="s">
        <v>40</v>
      </c>
      <c r="D31" s="4">
        <v>241.16</v>
      </c>
      <c r="E31" s="2">
        <v>1</v>
      </c>
      <c r="F31" s="3">
        <f t="shared" si="1"/>
        <v>241.16</v>
      </c>
      <c r="G31" s="3"/>
      <c r="H31" s="2">
        <v>194</v>
      </c>
      <c r="I31" s="2">
        <v>48</v>
      </c>
      <c r="J31" s="1"/>
      <c r="K31" s="1"/>
      <c r="L31" s="1"/>
      <c r="M31" s="1"/>
    </row>
    <row r="32" spans="2:13">
      <c r="B32" s="7" t="s">
        <v>61</v>
      </c>
      <c r="C32" s="23" t="s">
        <v>41</v>
      </c>
      <c r="D32" s="4">
        <v>40</v>
      </c>
      <c r="E32" s="2">
        <v>1</v>
      </c>
      <c r="F32" s="3">
        <f t="shared" si="1"/>
        <v>40</v>
      </c>
      <c r="G32" s="3"/>
      <c r="H32" s="2">
        <v>40</v>
      </c>
      <c r="I32" s="2"/>
      <c r="J32" s="1"/>
      <c r="K32" s="1"/>
      <c r="L32" s="1"/>
      <c r="M32" s="1"/>
    </row>
    <row r="33" spans="2:13">
      <c r="B33" s="7" t="s">
        <v>62</v>
      </c>
      <c r="C33" s="23" t="s">
        <v>43</v>
      </c>
      <c r="D33" s="4">
        <v>33.020000000000003</v>
      </c>
      <c r="E33" s="2">
        <v>1</v>
      </c>
      <c r="F33" s="3">
        <f t="shared" si="1"/>
        <v>33.020000000000003</v>
      </c>
      <c r="G33" s="3"/>
      <c r="H33" s="2">
        <v>33</v>
      </c>
      <c r="I33" s="2"/>
      <c r="J33" s="1"/>
      <c r="K33" s="1"/>
      <c r="L33" s="1"/>
      <c r="M33" s="1"/>
    </row>
    <row r="34" spans="2:13">
      <c r="B34" s="9">
        <v>4</v>
      </c>
      <c r="C34" s="67" t="s">
        <v>240</v>
      </c>
      <c r="D34" s="127">
        <v>341.5</v>
      </c>
      <c r="E34" s="128">
        <v>1</v>
      </c>
      <c r="F34" s="94">
        <f t="shared" si="1"/>
        <v>341.5</v>
      </c>
      <c r="G34" s="126"/>
      <c r="H34" s="129">
        <v>270</v>
      </c>
      <c r="I34" s="129">
        <v>144.1</v>
      </c>
      <c r="J34" s="1"/>
      <c r="K34" s="1"/>
      <c r="L34" s="1"/>
      <c r="M34" s="1"/>
    </row>
    <row r="35" spans="2:13">
      <c r="B35" s="9">
        <v>5</v>
      </c>
      <c r="C35" s="67" t="s">
        <v>4</v>
      </c>
      <c r="D35" s="130">
        <v>2104</v>
      </c>
      <c r="E35" s="128">
        <v>1</v>
      </c>
      <c r="F35" s="94">
        <f t="shared" si="1"/>
        <v>2104</v>
      </c>
      <c r="G35" s="126"/>
      <c r="H35" s="95">
        <v>2028</v>
      </c>
      <c r="I35" s="95">
        <v>76</v>
      </c>
      <c r="J35" s="1"/>
      <c r="K35" s="1"/>
      <c r="L35" s="1"/>
      <c r="M35" s="1"/>
    </row>
    <row r="36" spans="2:13" ht="25.5">
      <c r="B36" s="9">
        <v>6</v>
      </c>
      <c r="C36" s="67" t="s">
        <v>12</v>
      </c>
      <c r="D36" s="127">
        <v>267.08999999999997</v>
      </c>
      <c r="E36" s="128">
        <v>1</v>
      </c>
      <c r="F36" s="131">
        <f t="shared" si="1"/>
        <v>267.08999999999997</v>
      </c>
      <c r="G36" s="126"/>
      <c r="H36" s="132">
        <v>130.12</v>
      </c>
      <c r="I36" s="133">
        <v>136.97</v>
      </c>
      <c r="J36" s="1"/>
      <c r="K36" s="1"/>
      <c r="L36" s="1"/>
      <c r="M36" s="1"/>
    </row>
    <row r="37" spans="2:13">
      <c r="B37" s="9">
        <v>7</v>
      </c>
      <c r="C37" s="67" t="s">
        <v>13</v>
      </c>
      <c r="D37" s="128">
        <v>100</v>
      </c>
      <c r="E37" s="128">
        <v>1</v>
      </c>
      <c r="F37" s="94">
        <f t="shared" si="1"/>
        <v>100</v>
      </c>
      <c r="G37" s="126"/>
      <c r="H37" s="82"/>
      <c r="I37" s="134">
        <v>100</v>
      </c>
      <c r="J37" s="1"/>
      <c r="K37" s="1"/>
      <c r="L37" s="1"/>
      <c r="M37" s="1"/>
    </row>
    <row r="38" spans="2:13">
      <c r="B38" s="9">
        <v>8</v>
      </c>
      <c r="C38" s="67" t="s">
        <v>14</v>
      </c>
      <c r="D38" s="127">
        <v>57.3</v>
      </c>
      <c r="E38" s="128">
        <v>1</v>
      </c>
      <c r="F38" s="94">
        <f t="shared" si="1"/>
        <v>57.3</v>
      </c>
      <c r="G38" s="126"/>
      <c r="H38" s="82"/>
      <c r="I38" s="135">
        <v>57.3</v>
      </c>
      <c r="J38" s="1"/>
      <c r="K38" s="1"/>
      <c r="L38" s="1"/>
      <c r="M38" s="1"/>
    </row>
    <row r="39" spans="2:13">
      <c r="B39" s="9">
        <v>9</v>
      </c>
      <c r="C39" s="67" t="s">
        <v>15</v>
      </c>
      <c r="D39" s="128">
        <v>900</v>
      </c>
      <c r="E39" s="128">
        <v>1</v>
      </c>
      <c r="F39" s="94">
        <f t="shared" si="1"/>
        <v>900</v>
      </c>
      <c r="G39" s="126"/>
      <c r="H39" s="82"/>
      <c r="I39" s="134">
        <v>900</v>
      </c>
      <c r="J39" s="1"/>
      <c r="K39" s="1"/>
      <c r="L39" s="1"/>
      <c r="M39" s="1"/>
    </row>
    <row r="40" spans="2:13">
      <c r="B40" s="9">
        <v>10</v>
      </c>
      <c r="C40" s="67" t="s">
        <v>16</v>
      </c>
      <c r="D40" s="128">
        <v>199</v>
      </c>
      <c r="E40" s="128">
        <v>1</v>
      </c>
      <c r="F40" s="94">
        <f t="shared" si="1"/>
        <v>199</v>
      </c>
      <c r="G40" s="126"/>
      <c r="H40" s="82"/>
      <c r="I40" s="134">
        <v>199</v>
      </c>
      <c r="J40" s="1"/>
      <c r="K40" s="1"/>
      <c r="L40" s="1"/>
      <c r="M40" s="1"/>
    </row>
    <row r="41" spans="2:13">
      <c r="B41" s="9">
        <v>11</v>
      </c>
      <c r="C41" s="67" t="s">
        <v>17</v>
      </c>
      <c r="D41" s="128">
        <v>291</v>
      </c>
      <c r="E41" s="128">
        <v>1</v>
      </c>
      <c r="F41" s="94">
        <f t="shared" si="1"/>
        <v>291</v>
      </c>
      <c r="G41" s="82"/>
      <c r="H41" s="82"/>
      <c r="I41" s="134">
        <v>291</v>
      </c>
      <c r="J41" s="1"/>
      <c r="K41" s="1"/>
      <c r="L41" s="1"/>
      <c r="M41" s="1"/>
    </row>
    <row r="42" spans="2:13">
      <c r="B42" s="9">
        <v>12</v>
      </c>
      <c r="C42" s="67" t="s">
        <v>18</v>
      </c>
      <c r="D42" s="130">
        <v>1383.41</v>
      </c>
      <c r="E42" s="128">
        <v>1</v>
      </c>
      <c r="F42" s="94">
        <f t="shared" si="1"/>
        <v>1383.41</v>
      </c>
      <c r="G42" s="82"/>
      <c r="H42" s="95">
        <v>535</v>
      </c>
      <c r="I42" s="136">
        <v>848</v>
      </c>
      <c r="J42" s="1"/>
      <c r="K42" s="1"/>
      <c r="L42" s="1"/>
      <c r="M42" s="1"/>
    </row>
    <row r="43" spans="2:13" ht="25.5">
      <c r="B43" s="9">
        <v>13</v>
      </c>
      <c r="C43" s="67" t="s">
        <v>19</v>
      </c>
      <c r="D43" s="124">
        <v>98.88</v>
      </c>
      <c r="E43" s="82">
        <v>1</v>
      </c>
      <c r="F43" s="94">
        <f t="shared" si="1"/>
        <v>98.88</v>
      </c>
      <c r="G43" s="82"/>
      <c r="H43" s="137"/>
      <c r="I43" s="129">
        <v>98.88</v>
      </c>
    </row>
    <row r="44" spans="2:13" ht="18" customHeight="1">
      <c r="B44" s="7"/>
      <c r="C44" s="24" t="s">
        <v>0</v>
      </c>
      <c r="D44" s="24"/>
      <c r="E44" s="24"/>
      <c r="F44" s="25">
        <f>SUM(F7,F11,F21,F34:F43)</f>
        <v>27238.86</v>
      </c>
      <c r="G44" s="25">
        <f>SUM(G7:G43)</f>
        <v>160</v>
      </c>
      <c r="H44" s="25">
        <f>SUM(H7:H11,H21,H34:H43)</f>
        <v>16085.12</v>
      </c>
      <c r="I44" s="25">
        <f>SUM(I7:I11,I21,I34:I43)</f>
        <v>9894.9499999999989</v>
      </c>
    </row>
    <row r="47" spans="2:13" ht="27.6" customHeight="1"/>
  </sheetData>
  <sheetProtection selectLockedCells="1" selectUnlockedCells="1"/>
  <pageMargins left="0.7" right="0.7" top="0.75" bottom="0.75" header="0.3" footer="0.3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topLeftCell="A34" zoomScaleNormal="100" workbookViewId="0">
      <selection activeCell="I53" sqref="I53"/>
    </sheetView>
  </sheetViews>
  <sheetFormatPr defaultRowHeight="14.25"/>
  <cols>
    <col min="1" max="1" width="3.25" customWidth="1"/>
    <col min="2" max="2" width="4.875" customWidth="1"/>
    <col min="3" max="3" width="39.125" customWidth="1"/>
    <col min="4" max="4" width="13" customWidth="1"/>
    <col min="5" max="5" width="8.875" bestFit="1" customWidth="1"/>
    <col min="6" max="6" width="8.875" customWidth="1"/>
    <col min="7" max="7" width="18.625" customWidth="1"/>
  </cols>
  <sheetData>
    <row r="1" spans="1:7">
      <c r="B1" s="10"/>
    </row>
    <row r="2" spans="1:7">
      <c r="B2" s="10"/>
    </row>
    <row r="3" spans="1:7">
      <c r="B3" s="10"/>
      <c r="C3" s="11" t="s">
        <v>64</v>
      </c>
      <c r="E3" s="11"/>
      <c r="F3" s="11"/>
      <c r="G3" s="11"/>
    </row>
    <row r="4" spans="1:7">
      <c r="B4" s="10"/>
    </row>
    <row r="5" spans="1:7">
      <c r="B5" s="10"/>
    </row>
    <row r="6" spans="1:7" ht="15">
      <c r="A6" s="8"/>
      <c r="B6" s="14" t="s">
        <v>8</v>
      </c>
      <c r="C6" s="12" t="s">
        <v>1</v>
      </c>
      <c r="D6" s="12" t="s">
        <v>223</v>
      </c>
      <c r="E6" s="12" t="s">
        <v>20</v>
      </c>
      <c r="F6" s="12" t="s">
        <v>0</v>
      </c>
      <c r="G6" s="12" t="s">
        <v>42</v>
      </c>
    </row>
    <row r="7" spans="1:7">
      <c r="B7" s="32">
        <v>1</v>
      </c>
      <c r="C7" s="37" t="s">
        <v>65</v>
      </c>
      <c r="D7" s="38"/>
      <c r="E7" s="38">
        <v>7</v>
      </c>
      <c r="F7" s="38"/>
      <c r="G7" s="38">
        <v>14</v>
      </c>
    </row>
    <row r="8" spans="1:7">
      <c r="B8" s="105"/>
      <c r="C8" s="22" t="s">
        <v>66</v>
      </c>
      <c r="D8" s="39">
        <v>5.8</v>
      </c>
      <c r="E8" s="2">
        <v>2</v>
      </c>
      <c r="F8" s="42">
        <f t="shared" ref="F8:F16" si="0">D8*E8</f>
        <v>11.6</v>
      </c>
      <c r="G8" s="3"/>
    </row>
    <row r="9" spans="1:7">
      <c r="B9" s="105"/>
      <c r="C9" s="22" t="s">
        <v>70</v>
      </c>
      <c r="D9" s="40">
        <v>18.100000000000001</v>
      </c>
      <c r="E9" s="2">
        <v>2</v>
      </c>
      <c r="F9" s="42">
        <f t="shared" si="0"/>
        <v>36.200000000000003</v>
      </c>
      <c r="G9" s="36"/>
    </row>
    <row r="10" spans="1:7">
      <c r="B10" s="105"/>
      <c r="C10" s="22" t="s">
        <v>67</v>
      </c>
      <c r="D10" s="40">
        <v>4.3</v>
      </c>
      <c r="E10" s="2">
        <v>2</v>
      </c>
      <c r="F10" s="42">
        <f t="shared" si="0"/>
        <v>8.6</v>
      </c>
      <c r="G10" s="13"/>
    </row>
    <row r="11" spans="1:7">
      <c r="B11" s="105"/>
      <c r="C11" s="22" t="s">
        <v>69</v>
      </c>
      <c r="D11" s="5">
        <v>14.2</v>
      </c>
      <c r="E11" s="22">
        <v>2</v>
      </c>
      <c r="F11" s="42">
        <f t="shared" si="0"/>
        <v>28.4</v>
      </c>
      <c r="G11" s="3"/>
    </row>
    <row r="12" spans="1:7">
      <c r="B12" s="105"/>
      <c r="C12" s="22" t="s">
        <v>68</v>
      </c>
      <c r="D12" s="5">
        <v>8.3000000000000007</v>
      </c>
      <c r="E12" s="2">
        <v>2</v>
      </c>
      <c r="F12" s="42">
        <f t="shared" si="0"/>
        <v>16.600000000000001</v>
      </c>
      <c r="G12" s="3"/>
    </row>
    <row r="13" spans="1:7">
      <c r="B13" s="106"/>
      <c r="C13" s="22" t="s">
        <v>73</v>
      </c>
      <c r="D13" s="5">
        <v>6.2</v>
      </c>
      <c r="E13" s="2">
        <v>1</v>
      </c>
      <c r="F13" s="42">
        <f t="shared" si="0"/>
        <v>6.2</v>
      </c>
      <c r="G13" s="3"/>
    </row>
    <row r="14" spans="1:7">
      <c r="B14" s="106"/>
      <c r="C14" s="22" t="s">
        <v>74</v>
      </c>
      <c r="D14" s="5">
        <v>2</v>
      </c>
      <c r="E14" s="2">
        <v>1</v>
      </c>
      <c r="F14" s="42">
        <f t="shared" si="0"/>
        <v>2</v>
      </c>
      <c r="G14" s="3"/>
    </row>
    <row r="15" spans="1:7">
      <c r="B15" s="105"/>
      <c r="C15" s="22" t="s">
        <v>71</v>
      </c>
      <c r="D15" s="40">
        <v>4.3</v>
      </c>
      <c r="E15" s="22">
        <v>2</v>
      </c>
      <c r="F15" s="42">
        <f t="shared" si="0"/>
        <v>8.6</v>
      </c>
      <c r="G15" s="31"/>
    </row>
    <row r="16" spans="1:7">
      <c r="A16" s="28"/>
      <c r="B16" s="105"/>
      <c r="C16" s="22" t="s">
        <v>72</v>
      </c>
      <c r="D16" s="5">
        <v>6.8</v>
      </c>
      <c r="E16" s="2">
        <v>2</v>
      </c>
      <c r="F16" s="42">
        <f t="shared" si="0"/>
        <v>13.6</v>
      </c>
      <c r="G16" s="3"/>
    </row>
    <row r="17" spans="2:7">
      <c r="B17" s="2"/>
      <c r="C17" s="2"/>
      <c r="D17" s="40"/>
      <c r="E17" s="22"/>
      <c r="F17" s="42"/>
      <c r="G17" s="31"/>
    </row>
    <row r="18" spans="2:7">
      <c r="B18" s="2"/>
      <c r="C18" s="24" t="s">
        <v>75</v>
      </c>
      <c r="D18" s="43">
        <f>SUM(D8:D12)</f>
        <v>50.7</v>
      </c>
      <c r="E18" s="2">
        <v>2</v>
      </c>
      <c r="F18" s="25">
        <f>D18*E18</f>
        <v>101.4</v>
      </c>
      <c r="G18" s="3"/>
    </row>
    <row r="19" spans="2:7">
      <c r="B19" s="2"/>
      <c r="C19" s="24" t="s">
        <v>233</v>
      </c>
      <c r="D19" s="5"/>
      <c r="E19" s="2"/>
      <c r="F19" s="25">
        <f>SUM(F8:F14)</f>
        <v>109.60000000000001</v>
      </c>
      <c r="G19" s="3"/>
    </row>
    <row r="20" spans="2:7">
      <c r="B20" s="2"/>
      <c r="C20" s="24" t="s">
        <v>76</v>
      </c>
      <c r="D20" s="5"/>
      <c r="E20" s="2"/>
      <c r="F20" s="25">
        <f>SUM(F8:F16)</f>
        <v>131.80000000000001</v>
      </c>
      <c r="G20" s="3"/>
    </row>
    <row r="21" spans="2:7" s="28" customFormat="1">
      <c r="B21" s="22"/>
      <c r="C21" s="22"/>
      <c r="D21" s="40"/>
      <c r="E21" s="22"/>
      <c r="F21" s="102"/>
      <c r="G21" s="103"/>
    </row>
    <row r="22" spans="2:7" s="28" customFormat="1">
      <c r="B22" s="105"/>
      <c r="C22" s="24" t="s">
        <v>235</v>
      </c>
      <c r="D22" s="40"/>
      <c r="E22" s="22"/>
      <c r="F22" s="114">
        <f>SUM(F8:F12,F15:F16)</f>
        <v>123.6</v>
      </c>
      <c r="G22" s="103"/>
    </row>
    <row r="23" spans="2:7" s="28" customFormat="1">
      <c r="B23" s="106"/>
      <c r="C23" s="24" t="s">
        <v>236</v>
      </c>
      <c r="D23" s="40"/>
      <c r="E23" s="22"/>
      <c r="F23" s="114">
        <f>SUM(F13:F14)</f>
        <v>8.1999999999999993</v>
      </c>
      <c r="G23" s="103"/>
    </row>
    <row r="24" spans="2:7">
      <c r="B24" s="2"/>
      <c r="C24" s="2"/>
      <c r="D24" s="5"/>
      <c r="E24" s="2"/>
      <c r="F24" s="3"/>
      <c r="G24" s="3"/>
    </row>
    <row r="25" spans="2:7">
      <c r="B25" s="32">
        <v>2</v>
      </c>
      <c r="C25" s="37" t="s">
        <v>77</v>
      </c>
      <c r="D25" s="38"/>
      <c r="E25" s="38">
        <v>6</v>
      </c>
      <c r="F25" s="38"/>
      <c r="G25" s="38">
        <v>24</v>
      </c>
    </row>
    <row r="26" spans="2:7">
      <c r="B26" s="105"/>
      <c r="C26" s="22" t="s">
        <v>66</v>
      </c>
      <c r="D26" s="39">
        <v>6</v>
      </c>
      <c r="E26" s="2">
        <v>4</v>
      </c>
      <c r="F26" s="42">
        <f t="shared" ref="F26:F39" si="1">D26*E26</f>
        <v>24</v>
      </c>
      <c r="G26" s="3"/>
    </row>
    <row r="27" spans="2:7">
      <c r="B27" s="105"/>
      <c r="C27" s="22" t="s">
        <v>70</v>
      </c>
      <c r="D27" s="40">
        <v>18.059999999999999</v>
      </c>
      <c r="E27" s="2">
        <v>4</v>
      </c>
      <c r="F27" s="42">
        <f t="shared" si="1"/>
        <v>72.239999999999995</v>
      </c>
      <c r="G27" s="36"/>
    </row>
    <row r="28" spans="2:7">
      <c r="B28" s="105"/>
      <c r="C28" s="22" t="s">
        <v>67</v>
      </c>
      <c r="D28" s="40">
        <v>4</v>
      </c>
      <c r="E28" s="2">
        <v>4</v>
      </c>
      <c r="F28" s="42">
        <f t="shared" si="1"/>
        <v>16</v>
      </c>
      <c r="G28" s="13"/>
    </row>
    <row r="29" spans="2:7">
      <c r="B29" s="105"/>
      <c r="C29" s="22" t="s">
        <v>69</v>
      </c>
      <c r="D29" s="5">
        <v>14.03</v>
      </c>
      <c r="E29" s="22">
        <v>4</v>
      </c>
      <c r="F29" s="42">
        <f t="shared" si="1"/>
        <v>56.12</v>
      </c>
      <c r="G29" s="3"/>
    </row>
    <row r="30" spans="2:7">
      <c r="B30" s="105"/>
      <c r="C30" s="22" t="s">
        <v>68</v>
      </c>
      <c r="D30" s="5">
        <v>8.25</v>
      </c>
      <c r="E30" s="2">
        <v>4</v>
      </c>
      <c r="F30" s="42">
        <f t="shared" si="1"/>
        <v>33</v>
      </c>
      <c r="G30" s="3"/>
    </row>
    <row r="31" spans="2:7">
      <c r="B31" s="105"/>
      <c r="C31" s="22" t="s">
        <v>79</v>
      </c>
      <c r="D31" s="5">
        <f>10.4+8</f>
        <v>18.399999999999999</v>
      </c>
      <c r="E31" s="2">
        <v>1</v>
      </c>
      <c r="F31" s="42">
        <f t="shared" si="1"/>
        <v>18.399999999999999</v>
      </c>
      <c r="G31" s="3"/>
    </row>
    <row r="32" spans="2:7">
      <c r="B32" s="106"/>
      <c r="C32" s="22" t="s">
        <v>78</v>
      </c>
      <c r="D32" s="5">
        <v>2.1</v>
      </c>
      <c r="E32" s="2">
        <v>1</v>
      </c>
      <c r="F32" s="42">
        <f t="shared" si="1"/>
        <v>2.1</v>
      </c>
      <c r="G32" s="3"/>
    </row>
    <row r="33" spans="2:7">
      <c r="B33" s="106"/>
      <c r="C33" s="22" t="s">
        <v>74</v>
      </c>
      <c r="D33" s="5">
        <v>1.5</v>
      </c>
      <c r="E33" s="2">
        <v>1</v>
      </c>
      <c r="F33" s="42">
        <f t="shared" si="1"/>
        <v>1.5</v>
      </c>
      <c r="G33" s="3"/>
    </row>
    <row r="34" spans="2:7">
      <c r="B34" s="106"/>
      <c r="C34" s="22" t="s">
        <v>83</v>
      </c>
      <c r="D34" s="5">
        <v>2.5</v>
      </c>
      <c r="E34" s="2">
        <v>1</v>
      </c>
      <c r="F34" s="42">
        <f t="shared" si="1"/>
        <v>2.5</v>
      </c>
      <c r="G34" s="3"/>
    </row>
    <row r="35" spans="2:7">
      <c r="B35" s="105"/>
      <c r="C35" s="22" t="s">
        <v>80</v>
      </c>
      <c r="D35" s="5">
        <v>8.6999999999999993</v>
      </c>
      <c r="E35" s="2">
        <v>1</v>
      </c>
      <c r="F35" s="42">
        <f t="shared" si="1"/>
        <v>8.6999999999999993</v>
      </c>
      <c r="G35" s="3"/>
    </row>
    <row r="36" spans="2:7">
      <c r="B36" s="106"/>
      <c r="C36" s="22" t="s">
        <v>81</v>
      </c>
      <c r="D36" s="5">
        <v>2.2999999999999998</v>
      </c>
      <c r="E36" s="2">
        <v>1</v>
      </c>
      <c r="F36" s="42">
        <f t="shared" si="1"/>
        <v>2.2999999999999998</v>
      </c>
      <c r="G36" s="3"/>
    </row>
    <row r="37" spans="2:7">
      <c r="B37" s="105"/>
      <c r="C37" s="22" t="s">
        <v>71</v>
      </c>
      <c r="D37" s="40">
        <v>2.8</v>
      </c>
      <c r="E37" s="22">
        <v>1</v>
      </c>
      <c r="F37" s="42">
        <f t="shared" si="1"/>
        <v>2.8</v>
      </c>
      <c r="G37" s="31"/>
    </row>
    <row r="38" spans="2:7">
      <c r="B38" s="105"/>
      <c r="C38" s="22" t="s">
        <v>72</v>
      </c>
      <c r="D38" s="5">
        <v>7.8</v>
      </c>
      <c r="E38" s="2">
        <v>2</v>
      </c>
      <c r="F38" s="42">
        <f t="shared" si="1"/>
        <v>15.6</v>
      </c>
      <c r="G38" s="3"/>
    </row>
    <row r="39" spans="2:7">
      <c r="B39" s="105"/>
      <c r="C39" s="22" t="s">
        <v>82</v>
      </c>
      <c r="D39" s="5">
        <v>7.8</v>
      </c>
      <c r="E39" s="2">
        <v>2</v>
      </c>
      <c r="F39" s="42">
        <f t="shared" si="1"/>
        <v>15.6</v>
      </c>
      <c r="G39" s="3"/>
    </row>
    <row r="40" spans="2:7">
      <c r="B40" s="2"/>
      <c r="C40" s="2"/>
      <c r="D40" s="40"/>
      <c r="E40" s="22"/>
      <c r="F40" s="42"/>
      <c r="G40" s="31"/>
    </row>
    <row r="41" spans="2:7">
      <c r="B41" s="2"/>
      <c r="C41" s="24" t="s">
        <v>75</v>
      </c>
      <c r="D41" s="43">
        <f>SUM(D26:D30)</f>
        <v>50.339999999999996</v>
      </c>
      <c r="E41" s="2">
        <v>4</v>
      </c>
      <c r="F41" s="25">
        <f>D41*E41</f>
        <v>201.35999999999999</v>
      </c>
      <c r="G41" s="3"/>
    </row>
    <row r="42" spans="2:7">
      <c r="B42" s="2"/>
      <c r="C42" s="24" t="s">
        <v>233</v>
      </c>
      <c r="D42" s="5"/>
      <c r="E42" s="2"/>
      <c r="F42" s="25">
        <f>SUM(F26:F36)</f>
        <v>236.85999999999999</v>
      </c>
      <c r="G42" s="3"/>
    </row>
    <row r="43" spans="2:7">
      <c r="B43" s="2"/>
      <c r="C43" s="24" t="s">
        <v>76</v>
      </c>
      <c r="D43" s="5"/>
      <c r="E43" s="2"/>
      <c r="F43" s="25">
        <f>SUM(F26:F39)</f>
        <v>270.86</v>
      </c>
      <c r="G43" s="3"/>
    </row>
    <row r="44" spans="2:7" s="28" customFormat="1">
      <c r="B44" s="22"/>
      <c r="C44" s="22"/>
      <c r="D44" s="40"/>
      <c r="E44" s="22"/>
      <c r="F44" s="102"/>
      <c r="G44" s="103"/>
    </row>
    <row r="45" spans="2:7" s="28" customFormat="1">
      <c r="B45" s="105"/>
      <c r="C45" s="24" t="s">
        <v>235</v>
      </c>
      <c r="D45" s="40"/>
      <c r="E45" s="22"/>
      <c r="F45" s="114">
        <f>SUM(F26:F31,F35,F37:F39)</f>
        <v>262.45999999999998</v>
      </c>
      <c r="G45" s="103"/>
    </row>
    <row r="46" spans="2:7" s="28" customFormat="1">
      <c r="B46" s="106"/>
      <c r="C46" s="24" t="s">
        <v>236</v>
      </c>
      <c r="D46" s="40"/>
      <c r="E46" s="22"/>
      <c r="F46" s="114">
        <f>SUM(F32:F34,F36)</f>
        <v>8.3999999999999986</v>
      </c>
      <c r="G46" s="103"/>
    </row>
    <row r="47" spans="2:7">
      <c r="B47" s="2"/>
      <c r="C47" s="2"/>
      <c r="D47" s="41"/>
      <c r="E47" s="6"/>
      <c r="F47" s="25"/>
      <c r="G47" s="3"/>
    </row>
    <row r="48" spans="2:7">
      <c r="B48" s="32">
        <v>3</v>
      </c>
      <c r="C48" s="37" t="s">
        <v>84</v>
      </c>
      <c r="D48" s="38"/>
      <c r="E48" s="38">
        <v>1</v>
      </c>
      <c r="F48" s="38"/>
      <c r="G48" s="38">
        <v>8</v>
      </c>
    </row>
    <row r="49" spans="2:7">
      <c r="B49" s="105"/>
      <c r="C49" s="22" t="s">
        <v>66</v>
      </c>
      <c r="D49" s="39">
        <v>3.24</v>
      </c>
      <c r="E49" s="2">
        <v>4</v>
      </c>
      <c r="F49" s="42">
        <f t="shared" ref="F49:F62" si="2">D49*E49</f>
        <v>12.96</v>
      </c>
      <c r="G49" s="3"/>
    </row>
    <row r="50" spans="2:7">
      <c r="B50" s="105"/>
      <c r="C50" s="22" t="s">
        <v>70</v>
      </c>
      <c r="D50" s="40">
        <v>16.100000000000001</v>
      </c>
      <c r="E50" s="2">
        <v>4</v>
      </c>
      <c r="F50" s="42">
        <f t="shared" si="2"/>
        <v>64.400000000000006</v>
      </c>
      <c r="G50" s="36"/>
    </row>
    <row r="51" spans="2:7">
      <c r="B51" s="105"/>
      <c r="C51" s="22" t="s">
        <v>67</v>
      </c>
      <c r="D51" s="40">
        <v>4.59</v>
      </c>
      <c r="E51" s="2">
        <v>4</v>
      </c>
      <c r="F51" s="42">
        <f t="shared" si="2"/>
        <v>18.36</v>
      </c>
      <c r="G51" s="13"/>
    </row>
    <row r="52" spans="2:7">
      <c r="B52" s="105"/>
      <c r="C52" s="22" t="s">
        <v>85</v>
      </c>
      <c r="D52" s="5">
        <v>10.5</v>
      </c>
      <c r="E52" s="22">
        <v>4</v>
      </c>
      <c r="F52" s="42">
        <f t="shared" si="2"/>
        <v>42</v>
      </c>
      <c r="G52" s="3"/>
    </row>
    <row r="53" spans="2:7">
      <c r="B53" s="105"/>
      <c r="C53" s="22" t="s">
        <v>86</v>
      </c>
      <c r="D53" s="5">
        <v>3.9</v>
      </c>
      <c r="E53" s="22">
        <v>1</v>
      </c>
      <c r="F53" s="42">
        <f t="shared" si="2"/>
        <v>3.9</v>
      </c>
      <c r="G53" s="3"/>
    </row>
    <row r="54" spans="2:7">
      <c r="B54" s="105"/>
      <c r="C54" s="22" t="s">
        <v>79</v>
      </c>
      <c r="D54" s="5">
        <f>20.2+21</f>
        <v>41.2</v>
      </c>
      <c r="E54" s="2">
        <v>1</v>
      </c>
      <c r="F54" s="42">
        <f t="shared" si="2"/>
        <v>41.2</v>
      </c>
      <c r="G54" s="3"/>
    </row>
    <row r="55" spans="2:7">
      <c r="B55" s="106"/>
      <c r="C55" s="22" t="s">
        <v>78</v>
      </c>
      <c r="D55" s="5">
        <v>3.2</v>
      </c>
      <c r="E55" s="2">
        <v>1</v>
      </c>
      <c r="F55" s="42">
        <f t="shared" si="2"/>
        <v>3.2</v>
      </c>
      <c r="G55" s="3"/>
    </row>
    <row r="56" spans="2:7">
      <c r="B56" s="106"/>
      <c r="C56" s="22" t="s">
        <v>74</v>
      </c>
      <c r="D56" s="5">
        <v>3</v>
      </c>
      <c r="E56" s="2">
        <v>1</v>
      </c>
      <c r="F56" s="42">
        <f t="shared" si="2"/>
        <v>3</v>
      </c>
      <c r="G56" s="3"/>
    </row>
    <row r="57" spans="2:7">
      <c r="B57" s="106"/>
      <c r="C57" s="22" t="s">
        <v>83</v>
      </c>
      <c r="D57" s="5">
        <v>2.6</v>
      </c>
      <c r="E57" s="2">
        <v>1</v>
      </c>
      <c r="F57" s="42">
        <f t="shared" si="2"/>
        <v>2.6</v>
      </c>
      <c r="G57" s="3"/>
    </row>
    <row r="58" spans="2:7">
      <c r="B58" s="105"/>
      <c r="C58" s="22" t="s">
        <v>80</v>
      </c>
      <c r="D58" s="5">
        <v>7.19</v>
      </c>
      <c r="E58" s="2">
        <v>1</v>
      </c>
      <c r="F58" s="42">
        <f t="shared" si="2"/>
        <v>7.19</v>
      </c>
      <c r="G58" s="3"/>
    </row>
    <row r="59" spans="2:7">
      <c r="B59" s="106"/>
      <c r="C59" s="22" t="s">
        <v>81</v>
      </c>
      <c r="D59" s="5">
        <v>2.2799999999999998</v>
      </c>
      <c r="E59" s="2">
        <v>1</v>
      </c>
      <c r="F59" s="42">
        <f t="shared" si="2"/>
        <v>2.2799999999999998</v>
      </c>
      <c r="G59" s="3"/>
    </row>
    <row r="60" spans="2:7">
      <c r="B60" s="105"/>
      <c r="C60" s="22" t="s">
        <v>71</v>
      </c>
      <c r="D60" s="40">
        <v>2.84</v>
      </c>
      <c r="E60" s="22">
        <v>1</v>
      </c>
      <c r="F60" s="42">
        <f t="shared" si="2"/>
        <v>2.84</v>
      </c>
      <c r="G60" s="31"/>
    </row>
    <row r="61" spans="2:7">
      <c r="B61" s="105"/>
      <c r="C61" s="22" t="s">
        <v>72</v>
      </c>
      <c r="D61" s="5">
        <v>5.09</v>
      </c>
      <c r="E61" s="2">
        <v>2</v>
      </c>
      <c r="F61" s="42">
        <f t="shared" si="2"/>
        <v>10.18</v>
      </c>
      <c r="G61" s="3"/>
    </row>
    <row r="62" spans="2:7">
      <c r="B62" s="105"/>
      <c r="C62" s="22" t="s">
        <v>82</v>
      </c>
      <c r="D62" s="5">
        <v>5.09</v>
      </c>
      <c r="E62" s="2">
        <v>2</v>
      </c>
      <c r="F62" s="42">
        <f t="shared" si="2"/>
        <v>10.18</v>
      </c>
      <c r="G62" s="3"/>
    </row>
    <row r="63" spans="2:7">
      <c r="B63" s="2"/>
      <c r="C63" s="2"/>
      <c r="D63" s="40"/>
      <c r="E63" s="22"/>
      <c r="F63" s="42"/>
      <c r="G63" s="31"/>
    </row>
    <row r="64" spans="2:7">
      <c r="B64" s="2"/>
      <c r="C64" s="24" t="s">
        <v>75</v>
      </c>
      <c r="D64" s="43">
        <f>SUM(D49:D52)</f>
        <v>34.430000000000007</v>
      </c>
      <c r="E64" s="2">
        <v>4</v>
      </c>
      <c r="F64" s="25">
        <f>D64*E64</f>
        <v>137.72000000000003</v>
      </c>
      <c r="G64" s="3"/>
    </row>
    <row r="65" spans="2:7">
      <c r="B65" s="2"/>
      <c r="C65" s="24" t="s">
        <v>233</v>
      </c>
      <c r="D65" s="5"/>
      <c r="E65" s="2"/>
      <c r="F65" s="25">
        <f>SUM(F49:F59)</f>
        <v>201.09000000000003</v>
      </c>
      <c r="G65" s="3"/>
    </row>
    <row r="66" spans="2:7">
      <c r="B66" s="2"/>
      <c r="C66" s="24" t="s">
        <v>76</v>
      </c>
      <c r="D66" s="5"/>
      <c r="E66" s="2"/>
      <c r="F66" s="25">
        <f>SUM(F49:F62)</f>
        <v>224.29000000000005</v>
      </c>
      <c r="G66" s="3"/>
    </row>
    <row r="67" spans="2:7" s="28" customFormat="1">
      <c r="B67" s="22"/>
      <c r="C67" s="22"/>
      <c r="D67" s="40"/>
      <c r="E67" s="22"/>
      <c r="F67" s="102"/>
      <c r="G67" s="103"/>
    </row>
    <row r="68" spans="2:7" s="28" customFormat="1">
      <c r="B68" s="105"/>
      <c r="C68" s="24" t="s">
        <v>235</v>
      </c>
      <c r="D68" s="40"/>
      <c r="E68" s="22"/>
      <c r="F68" s="114">
        <f>SUM(F49:F54,F58,F60:F62)</f>
        <v>213.21000000000006</v>
      </c>
      <c r="G68" s="103"/>
    </row>
    <row r="69" spans="2:7" s="28" customFormat="1">
      <c r="B69" s="106"/>
      <c r="C69" s="24" t="s">
        <v>236</v>
      </c>
      <c r="D69" s="40"/>
      <c r="E69" s="22"/>
      <c r="F69" s="114">
        <f>SUM(F55:F57,F59)</f>
        <v>11.08</v>
      </c>
      <c r="G69" s="103"/>
    </row>
    <row r="70" spans="2:7">
      <c r="B70" s="44"/>
      <c r="C70" s="45"/>
      <c r="D70" s="46"/>
      <c r="E70" s="44"/>
      <c r="F70" s="47"/>
      <c r="G70" s="48"/>
    </row>
    <row r="71" spans="2:7">
      <c r="B71" s="32">
        <v>4</v>
      </c>
      <c r="C71" s="37" t="s">
        <v>87</v>
      </c>
      <c r="D71" s="38"/>
      <c r="E71" s="38">
        <v>2</v>
      </c>
      <c r="F71" s="38"/>
      <c r="G71" s="38">
        <v>2</v>
      </c>
    </row>
    <row r="72" spans="2:7">
      <c r="B72" s="105"/>
      <c r="C72" s="22" t="s">
        <v>66</v>
      </c>
      <c r="D72" s="39">
        <v>3.78</v>
      </c>
      <c r="E72" s="2">
        <v>1</v>
      </c>
      <c r="F72" s="42">
        <f t="shared" ref="F72:F80" si="3">D72*E72</f>
        <v>3.78</v>
      </c>
      <c r="G72" s="3"/>
    </row>
    <row r="73" spans="2:7">
      <c r="B73" s="105"/>
      <c r="C73" s="22" t="s">
        <v>70</v>
      </c>
      <c r="D73" s="40">
        <v>22.1</v>
      </c>
      <c r="E73" s="2">
        <v>1</v>
      </c>
      <c r="F73" s="42">
        <f t="shared" si="3"/>
        <v>22.1</v>
      </c>
      <c r="G73" s="36"/>
    </row>
    <row r="74" spans="2:7">
      <c r="B74" s="105"/>
      <c r="C74" s="22" t="s">
        <v>67</v>
      </c>
      <c r="D74" s="40">
        <v>3.74</v>
      </c>
      <c r="E74" s="2">
        <v>1</v>
      </c>
      <c r="F74" s="42">
        <f t="shared" si="3"/>
        <v>3.74</v>
      </c>
      <c r="G74" s="13"/>
    </row>
    <row r="75" spans="2:7">
      <c r="B75" s="105"/>
      <c r="C75" s="22" t="s">
        <v>69</v>
      </c>
      <c r="D75" s="5">
        <v>15.96</v>
      </c>
      <c r="E75" s="22">
        <v>1</v>
      </c>
      <c r="F75" s="42">
        <f t="shared" si="3"/>
        <v>15.96</v>
      </c>
      <c r="G75" s="3"/>
    </row>
    <row r="76" spans="2:7">
      <c r="B76" s="105"/>
      <c r="C76" s="22" t="s">
        <v>68</v>
      </c>
      <c r="D76" s="5">
        <v>5.0599999999999996</v>
      </c>
      <c r="E76" s="22">
        <v>1</v>
      </c>
      <c r="F76" s="42">
        <f t="shared" si="3"/>
        <v>5.0599999999999996</v>
      </c>
      <c r="G76" s="3"/>
    </row>
    <row r="77" spans="2:7">
      <c r="B77" s="106"/>
      <c r="C77" s="22" t="s">
        <v>73</v>
      </c>
      <c r="D77" s="5">
        <v>2.34</v>
      </c>
      <c r="E77" s="2">
        <v>1</v>
      </c>
      <c r="F77" s="42">
        <f t="shared" si="3"/>
        <v>2.34</v>
      </c>
      <c r="G77" s="3"/>
    </row>
    <row r="78" spans="2:7">
      <c r="B78" s="106"/>
      <c r="C78" s="22" t="s">
        <v>74</v>
      </c>
      <c r="D78" s="5">
        <v>1.8</v>
      </c>
      <c r="E78" s="2">
        <v>1</v>
      </c>
      <c r="F78" s="42">
        <f t="shared" si="3"/>
        <v>1.8</v>
      </c>
      <c r="G78" s="3"/>
    </row>
    <row r="79" spans="2:7">
      <c r="B79" s="105"/>
      <c r="C79" s="22" t="s">
        <v>71</v>
      </c>
      <c r="D79" s="40">
        <v>7.65</v>
      </c>
      <c r="E79" s="22">
        <v>1</v>
      </c>
      <c r="F79" s="42">
        <f t="shared" si="3"/>
        <v>7.65</v>
      </c>
      <c r="G79" s="31"/>
    </row>
    <row r="80" spans="2:7">
      <c r="B80" s="105"/>
      <c r="C80" s="22" t="s">
        <v>72</v>
      </c>
      <c r="D80" s="5">
        <v>7.35</v>
      </c>
      <c r="E80" s="2">
        <v>1</v>
      </c>
      <c r="F80" s="42">
        <f t="shared" si="3"/>
        <v>7.35</v>
      </c>
      <c r="G80" s="3"/>
    </row>
    <row r="81" spans="2:7">
      <c r="B81" s="2"/>
      <c r="C81" s="2"/>
      <c r="D81" s="40"/>
      <c r="E81" s="22"/>
      <c r="F81" s="42"/>
      <c r="G81" s="31"/>
    </row>
    <row r="82" spans="2:7">
      <c r="B82" s="2"/>
      <c r="C82" s="24" t="s">
        <v>75</v>
      </c>
      <c r="D82" s="43">
        <f>SUM(D72:D76)</f>
        <v>50.640000000000008</v>
      </c>
      <c r="E82" s="2">
        <v>1</v>
      </c>
      <c r="F82" s="25">
        <f>D82*E82</f>
        <v>50.640000000000008</v>
      </c>
      <c r="G82" s="3"/>
    </row>
    <row r="83" spans="2:7">
      <c r="B83" s="2"/>
      <c r="C83" s="24" t="s">
        <v>233</v>
      </c>
      <c r="D83" s="5"/>
      <c r="E83" s="2"/>
      <c r="F83" s="25">
        <f>SUM(F72:F78)</f>
        <v>54.78</v>
      </c>
      <c r="G83" s="3"/>
    </row>
    <row r="84" spans="2:7">
      <c r="B84" s="2"/>
      <c r="C84" s="24" t="s">
        <v>76</v>
      </c>
      <c r="D84" s="5"/>
      <c r="E84" s="2"/>
      <c r="F84" s="25">
        <f>SUM(F72:F80)</f>
        <v>69.78</v>
      </c>
      <c r="G84" s="3"/>
    </row>
    <row r="85" spans="2:7" s="28" customFormat="1">
      <c r="B85" s="22"/>
      <c r="C85" s="22"/>
      <c r="D85" s="40"/>
      <c r="E85" s="22"/>
      <c r="F85" s="102"/>
      <c r="G85" s="103"/>
    </row>
    <row r="86" spans="2:7" s="28" customFormat="1">
      <c r="B86" s="105"/>
      <c r="C86" s="24" t="s">
        <v>235</v>
      </c>
      <c r="D86" s="40"/>
      <c r="E86" s="22"/>
      <c r="F86" s="114">
        <f>SUM(F72:F76,F79:F80)</f>
        <v>65.64</v>
      </c>
      <c r="G86" s="103"/>
    </row>
    <row r="87" spans="2:7" s="28" customFormat="1">
      <c r="B87" s="106"/>
      <c r="C87" s="24" t="s">
        <v>236</v>
      </c>
      <c r="D87" s="40"/>
      <c r="E87" s="22"/>
      <c r="F87" s="114">
        <f>SUM(F77:F78)</f>
        <v>4.1399999999999997</v>
      </c>
      <c r="G87" s="103"/>
    </row>
    <row r="88" spans="2:7">
      <c r="B88" s="44"/>
      <c r="C88" s="45"/>
      <c r="D88" s="46"/>
      <c r="E88" s="44"/>
      <c r="F88" s="47"/>
      <c r="G88" s="48"/>
    </row>
    <row r="89" spans="2:7">
      <c r="B89" s="32">
        <v>4</v>
      </c>
      <c r="C89" s="37" t="s">
        <v>88</v>
      </c>
      <c r="D89" s="38"/>
      <c r="E89" s="38">
        <v>2</v>
      </c>
      <c r="F89" s="38"/>
      <c r="G89" s="38">
        <v>4</v>
      </c>
    </row>
    <row r="90" spans="2:7">
      <c r="B90" s="105"/>
      <c r="C90" s="22" t="s">
        <v>66</v>
      </c>
      <c r="D90" s="39">
        <v>4.37</v>
      </c>
      <c r="E90" s="2">
        <v>1</v>
      </c>
      <c r="F90" s="42">
        <f t="shared" ref="F90:F99" si="4">D90*E90</f>
        <v>4.37</v>
      </c>
      <c r="G90" s="3"/>
    </row>
    <row r="91" spans="2:7">
      <c r="B91" s="105"/>
      <c r="C91" s="22" t="s">
        <v>70</v>
      </c>
      <c r="D91" s="40">
        <v>28.35</v>
      </c>
      <c r="E91" s="2">
        <v>1</v>
      </c>
      <c r="F91" s="42">
        <f t="shared" si="4"/>
        <v>28.35</v>
      </c>
      <c r="G91" s="36"/>
    </row>
    <row r="92" spans="2:7">
      <c r="B92" s="105"/>
      <c r="C92" s="22" t="s">
        <v>188</v>
      </c>
      <c r="D92" s="5">
        <v>15.96</v>
      </c>
      <c r="E92" s="22">
        <v>1</v>
      </c>
      <c r="F92" s="42">
        <f t="shared" si="4"/>
        <v>15.96</v>
      </c>
      <c r="G92" s="3"/>
    </row>
    <row r="93" spans="2:7">
      <c r="B93" s="105"/>
      <c r="C93" s="22" t="s">
        <v>189</v>
      </c>
      <c r="D93" s="5">
        <v>4.62</v>
      </c>
      <c r="E93" s="22">
        <v>1</v>
      </c>
      <c r="F93" s="42">
        <f t="shared" si="4"/>
        <v>4.62</v>
      </c>
      <c r="G93" s="3"/>
    </row>
    <row r="94" spans="2:7">
      <c r="B94" s="105"/>
      <c r="C94" s="22" t="s">
        <v>85</v>
      </c>
      <c r="D94" s="5">
        <v>14.28</v>
      </c>
      <c r="E94" s="22">
        <v>1</v>
      </c>
      <c r="F94" s="42">
        <f t="shared" si="4"/>
        <v>14.28</v>
      </c>
      <c r="G94" s="3"/>
    </row>
    <row r="95" spans="2:7">
      <c r="B95" s="105"/>
      <c r="C95" s="22" t="s">
        <v>67</v>
      </c>
      <c r="D95" s="5">
        <v>4.18</v>
      </c>
      <c r="E95" s="22">
        <v>1</v>
      </c>
      <c r="F95" s="42">
        <f t="shared" si="4"/>
        <v>4.18</v>
      </c>
      <c r="G95" s="3"/>
    </row>
    <row r="96" spans="2:7">
      <c r="B96" s="106"/>
      <c r="C96" s="22" t="s">
        <v>73</v>
      </c>
      <c r="D96" s="5">
        <v>3.25</v>
      </c>
      <c r="E96" s="2">
        <v>1</v>
      </c>
      <c r="F96" s="42">
        <f t="shared" si="4"/>
        <v>3.25</v>
      </c>
      <c r="G96" s="3"/>
    </row>
    <row r="97" spans="2:7">
      <c r="B97" s="106"/>
      <c r="C97" s="22" t="s">
        <v>74</v>
      </c>
      <c r="D97" s="5">
        <v>2.25</v>
      </c>
      <c r="E97" s="2">
        <v>1</v>
      </c>
      <c r="F97" s="42">
        <f t="shared" si="4"/>
        <v>2.25</v>
      </c>
      <c r="G97" s="3"/>
    </row>
    <row r="98" spans="2:7">
      <c r="B98" s="105"/>
      <c r="C98" s="22" t="s">
        <v>71</v>
      </c>
      <c r="D98" s="40">
        <v>6.46</v>
      </c>
      <c r="E98" s="22">
        <v>1</v>
      </c>
      <c r="F98" s="42">
        <f t="shared" si="4"/>
        <v>6.46</v>
      </c>
      <c r="G98" s="31"/>
    </row>
    <row r="99" spans="2:7">
      <c r="B99" s="105"/>
      <c r="C99" s="22" t="s">
        <v>72</v>
      </c>
      <c r="D99" s="5">
        <v>13.79</v>
      </c>
      <c r="E99" s="2">
        <v>1</v>
      </c>
      <c r="F99" s="42">
        <f t="shared" si="4"/>
        <v>13.79</v>
      </c>
      <c r="G99" s="3"/>
    </row>
    <row r="100" spans="2:7">
      <c r="B100" s="2"/>
      <c r="C100" s="2"/>
      <c r="D100" s="40"/>
      <c r="E100" s="22"/>
      <c r="F100" s="42"/>
      <c r="G100" s="31"/>
    </row>
    <row r="101" spans="2:7">
      <c r="B101" s="2"/>
      <c r="C101" s="24" t="s">
        <v>75</v>
      </c>
      <c r="D101" s="43">
        <f>SUM(D90:D95)</f>
        <v>71.759999999999991</v>
      </c>
      <c r="E101" s="2">
        <v>1</v>
      </c>
      <c r="F101" s="25">
        <f>D101*E101</f>
        <v>71.759999999999991</v>
      </c>
      <c r="G101" s="3"/>
    </row>
    <row r="102" spans="2:7">
      <c r="B102" s="2"/>
      <c r="C102" s="24" t="s">
        <v>233</v>
      </c>
      <c r="D102" s="5"/>
      <c r="E102" s="2"/>
      <c r="F102" s="25">
        <f>SUM(F90:F97)</f>
        <v>77.259999999999991</v>
      </c>
      <c r="G102" s="3"/>
    </row>
    <row r="103" spans="2:7">
      <c r="B103" s="2"/>
      <c r="C103" s="24" t="s">
        <v>76</v>
      </c>
      <c r="D103" s="5"/>
      <c r="E103" s="2"/>
      <c r="F103" s="25">
        <f>SUM(F90:F99)</f>
        <v>97.509999999999991</v>
      </c>
      <c r="G103" s="3"/>
    </row>
    <row r="104" spans="2:7" s="28" customFormat="1">
      <c r="B104" s="22"/>
      <c r="C104" s="22"/>
      <c r="D104" s="40"/>
      <c r="E104" s="22"/>
      <c r="F104" s="102"/>
      <c r="G104" s="103"/>
    </row>
    <row r="105" spans="2:7" s="28" customFormat="1">
      <c r="B105" s="105"/>
      <c r="C105" s="24" t="s">
        <v>235</v>
      </c>
      <c r="D105" s="40"/>
      <c r="E105" s="22"/>
      <c r="F105" s="114">
        <f>SUM(F90:F95,F98:F99)</f>
        <v>92.009999999999991</v>
      </c>
      <c r="G105" s="103"/>
    </row>
    <row r="106" spans="2:7" s="28" customFormat="1">
      <c r="B106" s="106"/>
      <c r="C106" s="24" t="s">
        <v>236</v>
      </c>
      <c r="D106" s="40"/>
      <c r="E106" s="22"/>
      <c r="F106" s="114">
        <f>SUM(F96:F97)</f>
        <v>5.5</v>
      </c>
      <c r="G106" s="103"/>
    </row>
    <row r="107" spans="2:7">
      <c r="B107" s="44"/>
      <c r="C107" s="45"/>
      <c r="D107" s="46"/>
      <c r="E107" s="44"/>
      <c r="F107" s="47"/>
      <c r="G107" s="48"/>
    </row>
    <row r="108" spans="2:7">
      <c r="B108" s="32">
        <v>5</v>
      </c>
      <c r="C108" s="37" t="s">
        <v>89</v>
      </c>
      <c r="D108" s="38"/>
      <c r="E108" s="38">
        <v>1</v>
      </c>
      <c r="F108" s="38"/>
      <c r="G108" s="38">
        <v>4</v>
      </c>
    </row>
    <row r="109" spans="2:7">
      <c r="B109" s="105"/>
      <c r="C109" s="22" t="s">
        <v>66</v>
      </c>
      <c r="D109" s="39">
        <v>6.75</v>
      </c>
      <c r="E109" s="2">
        <v>1</v>
      </c>
      <c r="F109" s="42">
        <f t="shared" ref="F109:F116" si="5">D109*E109</f>
        <v>6.75</v>
      </c>
      <c r="G109" s="3"/>
    </row>
    <row r="110" spans="2:7">
      <c r="B110" s="105"/>
      <c r="C110" s="22" t="s">
        <v>70</v>
      </c>
      <c r="D110" s="40">
        <v>41.52</v>
      </c>
      <c r="E110" s="2">
        <v>1</v>
      </c>
      <c r="F110" s="42">
        <f t="shared" si="5"/>
        <v>41.52</v>
      </c>
      <c r="G110" s="36"/>
    </row>
    <row r="111" spans="2:7">
      <c r="B111" s="105"/>
      <c r="C111" s="22" t="s">
        <v>94</v>
      </c>
      <c r="D111" s="40">
        <v>19.93</v>
      </c>
      <c r="E111" s="2">
        <v>1</v>
      </c>
      <c r="F111" s="42">
        <f t="shared" si="5"/>
        <v>19.93</v>
      </c>
      <c r="G111" s="13"/>
    </row>
    <row r="112" spans="2:7">
      <c r="B112" s="105"/>
      <c r="C112" s="22" t="s">
        <v>67</v>
      </c>
      <c r="D112" s="40">
        <v>5.0999999999999996</v>
      </c>
      <c r="E112" s="2">
        <v>1</v>
      </c>
      <c r="F112" s="42">
        <f t="shared" si="5"/>
        <v>5.0999999999999996</v>
      </c>
      <c r="G112" s="13"/>
    </row>
    <row r="113" spans="2:7">
      <c r="B113" s="105"/>
      <c r="C113" s="22" t="s">
        <v>90</v>
      </c>
      <c r="D113" s="5">
        <v>13.5</v>
      </c>
      <c r="E113" s="22">
        <v>3</v>
      </c>
      <c r="F113" s="42">
        <f t="shared" si="5"/>
        <v>40.5</v>
      </c>
      <c r="G113" s="3"/>
    </row>
    <row r="114" spans="2:7">
      <c r="B114" s="105"/>
      <c r="C114" s="22" t="s">
        <v>92</v>
      </c>
      <c r="D114" s="26">
        <v>6.44</v>
      </c>
      <c r="E114" s="22">
        <v>2</v>
      </c>
      <c r="F114" s="42">
        <f t="shared" si="5"/>
        <v>12.88</v>
      </c>
      <c r="G114" s="3"/>
    </row>
    <row r="115" spans="2:7">
      <c r="B115" s="105"/>
      <c r="C115" s="22" t="s">
        <v>91</v>
      </c>
      <c r="D115" s="5">
        <v>18.829999999999998</v>
      </c>
      <c r="E115" s="22">
        <v>1</v>
      </c>
      <c r="F115" s="42">
        <f t="shared" si="5"/>
        <v>18.829999999999998</v>
      </c>
      <c r="G115" s="3"/>
    </row>
    <row r="116" spans="2:7">
      <c r="B116" s="105"/>
      <c r="C116" s="22" t="s">
        <v>93</v>
      </c>
      <c r="D116" s="26">
        <v>5.0999999999999996</v>
      </c>
      <c r="E116" s="22">
        <v>1</v>
      </c>
      <c r="F116" s="42">
        <f t="shared" si="5"/>
        <v>5.0999999999999996</v>
      </c>
      <c r="G116" s="3"/>
    </row>
    <row r="117" spans="2:7">
      <c r="B117" s="105"/>
      <c r="C117" s="22" t="s">
        <v>95</v>
      </c>
      <c r="D117" s="5">
        <f>11.79+9.13</f>
        <v>20.92</v>
      </c>
      <c r="E117" s="2">
        <v>2</v>
      </c>
      <c r="F117" s="42">
        <v>20.9</v>
      </c>
      <c r="G117" s="3"/>
    </row>
    <row r="118" spans="2:7">
      <c r="B118" s="106"/>
      <c r="C118" s="22" t="s">
        <v>73</v>
      </c>
      <c r="D118" s="5">
        <v>4</v>
      </c>
      <c r="E118" s="2">
        <v>1</v>
      </c>
      <c r="F118" s="42">
        <f>D118*E118</f>
        <v>4</v>
      </c>
      <c r="G118" s="3"/>
    </row>
    <row r="119" spans="2:7">
      <c r="B119" s="106"/>
      <c r="C119" s="22" t="s">
        <v>74</v>
      </c>
      <c r="D119" s="5">
        <v>1.8</v>
      </c>
      <c r="E119" s="2">
        <v>1</v>
      </c>
      <c r="F119" s="42">
        <f>D119*E119</f>
        <v>1.8</v>
      </c>
      <c r="G119" s="3"/>
    </row>
    <row r="120" spans="2:7">
      <c r="B120" s="105"/>
      <c r="C120" s="22" t="s">
        <v>80</v>
      </c>
      <c r="D120" s="5">
        <v>8.4499999999999993</v>
      </c>
      <c r="E120" s="2">
        <v>2</v>
      </c>
      <c r="F120" s="42">
        <f>D120*E120</f>
        <v>16.899999999999999</v>
      </c>
      <c r="G120" s="3"/>
    </row>
    <row r="121" spans="2:7">
      <c r="B121" s="105"/>
      <c r="C121" s="22" t="s">
        <v>71</v>
      </c>
      <c r="D121" s="40">
        <v>8.81</v>
      </c>
      <c r="E121" s="22">
        <v>1</v>
      </c>
      <c r="F121" s="42">
        <f>D121*E121</f>
        <v>8.81</v>
      </c>
      <c r="G121" s="31"/>
    </row>
    <row r="122" spans="2:7">
      <c r="B122" s="105"/>
      <c r="C122" s="22" t="s">
        <v>72</v>
      </c>
      <c r="D122" s="5">
        <v>24.32</v>
      </c>
      <c r="E122" s="2">
        <v>1</v>
      </c>
      <c r="F122" s="42">
        <f>D122*E122</f>
        <v>24.32</v>
      </c>
      <c r="G122" s="3"/>
    </row>
    <row r="123" spans="2:7">
      <c r="B123" s="105"/>
      <c r="C123" s="22" t="s">
        <v>82</v>
      </c>
      <c r="D123" s="5">
        <f>8.81+8.38+8.65</f>
        <v>25.840000000000003</v>
      </c>
      <c r="E123" s="2">
        <v>3</v>
      </c>
      <c r="F123" s="42">
        <v>25.84</v>
      </c>
      <c r="G123" s="3"/>
    </row>
    <row r="124" spans="2:7">
      <c r="B124" s="2"/>
      <c r="C124" s="2"/>
      <c r="D124" s="40"/>
      <c r="E124" s="22"/>
      <c r="F124" s="42"/>
      <c r="G124" s="31"/>
    </row>
    <row r="125" spans="2:7">
      <c r="B125" s="2"/>
      <c r="C125" s="24" t="s">
        <v>75</v>
      </c>
      <c r="D125" s="43">
        <f>SUM(D109:D117)</f>
        <v>138.08999999999997</v>
      </c>
      <c r="E125" s="2">
        <v>1</v>
      </c>
      <c r="F125" s="25">
        <f>D125*E125</f>
        <v>138.08999999999997</v>
      </c>
      <c r="G125" s="3"/>
    </row>
    <row r="126" spans="2:7">
      <c r="B126" s="2"/>
      <c r="C126" s="24" t="s">
        <v>233</v>
      </c>
      <c r="D126" s="5"/>
      <c r="E126" s="2"/>
      <c r="F126" s="25">
        <f>SUM(F109:F120)</f>
        <v>194.21</v>
      </c>
      <c r="G126" s="3"/>
    </row>
    <row r="127" spans="2:7">
      <c r="B127" s="2"/>
      <c r="C127" s="24" t="s">
        <v>76</v>
      </c>
      <c r="D127" s="5"/>
      <c r="E127" s="2"/>
      <c r="F127" s="25">
        <f>SUM(F109:F123)</f>
        <v>253.18</v>
      </c>
      <c r="G127" s="3"/>
    </row>
    <row r="128" spans="2:7" s="28" customFormat="1">
      <c r="B128" s="22"/>
      <c r="C128" s="22"/>
      <c r="D128" s="40"/>
      <c r="E128" s="22"/>
      <c r="F128" s="102"/>
      <c r="G128" s="103"/>
    </row>
    <row r="129" spans="2:8" s="28" customFormat="1">
      <c r="B129" s="105"/>
      <c r="C129" s="24" t="s">
        <v>235</v>
      </c>
      <c r="D129" s="40"/>
      <c r="E129" s="22"/>
      <c r="F129" s="114">
        <f>SUM(F109:F117,F120:F123)</f>
        <v>247.38</v>
      </c>
      <c r="G129" s="103"/>
    </row>
    <row r="130" spans="2:8" s="28" customFormat="1">
      <c r="B130" s="106"/>
      <c r="C130" s="24" t="s">
        <v>236</v>
      </c>
      <c r="D130" s="40"/>
      <c r="E130" s="22"/>
      <c r="F130" s="114">
        <f>SUM(F118:F119)</f>
        <v>5.8</v>
      </c>
      <c r="G130" s="103"/>
    </row>
    <row r="131" spans="2:8">
      <c r="B131" s="44"/>
      <c r="C131" s="45"/>
      <c r="D131" s="46"/>
      <c r="E131" s="44"/>
      <c r="F131" s="47"/>
      <c r="G131" s="48"/>
    </row>
    <row r="132" spans="2:8">
      <c r="B132" s="32">
        <v>6</v>
      </c>
      <c r="C132" s="72" t="s">
        <v>96</v>
      </c>
      <c r="D132" s="38"/>
      <c r="E132" s="38">
        <v>1</v>
      </c>
      <c r="F132" s="38"/>
      <c r="G132" s="38">
        <v>4</v>
      </c>
      <c r="H132" s="49"/>
    </row>
    <row r="133" spans="2:8">
      <c r="B133" s="105"/>
      <c r="C133" s="22" t="s">
        <v>66</v>
      </c>
      <c r="D133" s="39">
        <v>9.4</v>
      </c>
      <c r="E133" s="2">
        <v>1</v>
      </c>
      <c r="F133" s="42">
        <f t="shared" ref="F133:F148" si="6">D133*E133</f>
        <v>9.4</v>
      </c>
      <c r="G133" s="3"/>
    </row>
    <row r="134" spans="2:8">
      <c r="B134" s="105"/>
      <c r="C134" s="22" t="s">
        <v>70</v>
      </c>
      <c r="D134" s="40">
        <v>31.2</v>
      </c>
      <c r="E134" s="2">
        <v>1</v>
      </c>
      <c r="F134" s="42">
        <f t="shared" si="6"/>
        <v>31.2</v>
      </c>
      <c r="G134" s="36"/>
    </row>
    <row r="135" spans="2:8">
      <c r="B135" s="105"/>
      <c r="C135" s="22" t="s">
        <v>94</v>
      </c>
      <c r="D135" s="40">
        <v>19</v>
      </c>
      <c r="E135" s="2">
        <v>1</v>
      </c>
      <c r="F135" s="42">
        <f t="shared" si="6"/>
        <v>19</v>
      </c>
      <c r="G135" s="13"/>
    </row>
    <row r="136" spans="2:8">
      <c r="B136" s="105"/>
      <c r="C136" s="22" t="s">
        <v>67</v>
      </c>
      <c r="D136" s="40">
        <v>5.9</v>
      </c>
      <c r="E136" s="2">
        <v>1</v>
      </c>
      <c r="F136" s="42">
        <f t="shared" si="6"/>
        <v>5.9</v>
      </c>
      <c r="G136" s="13"/>
    </row>
    <row r="137" spans="2:8">
      <c r="B137" s="105"/>
      <c r="C137" s="22" t="s">
        <v>188</v>
      </c>
      <c r="D137" s="5">
        <v>18.600000000000001</v>
      </c>
      <c r="E137" s="22">
        <v>3</v>
      </c>
      <c r="F137" s="42">
        <f t="shared" si="6"/>
        <v>55.800000000000004</v>
      </c>
      <c r="G137" s="3"/>
    </row>
    <row r="138" spans="2:8">
      <c r="B138" s="105"/>
      <c r="C138" s="22" t="s">
        <v>68</v>
      </c>
      <c r="D138" s="26">
        <v>5.9</v>
      </c>
      <c r="E138" s="22">
        <v>3</v>
      </c>
      <c r="F138" s="42">
        <f t="shared" si="6"/>
        <v>17.700000000000003</v>
      </c>
      <c r="G138" s="3"/>
    </row>
    <row r="139" spans="2:8">
      <c r="B139" s="105"/>
      <c r="C139" s="22" t="s">
        <v>85</v>
      </c>
      <c r="D139" s="5">
        <v>18</v>
      </c>
      <c r="E139" s="22">
        <v>1</v>
      </c>
      <c r="F139" s="42">
        <f t="shared" si="6"/>
        <v>18</v>
      </c>
      <c r="G139" s="3"/>
    </row>
    <row r="140" spans="2:8">
      <c r="B140" s="105"/>
      <c r="C140" s="22" t="s">
        <v>239</v>
      </c>
      <c r="D140" s="5">
        <v>10.88</v>
      </c>
      <c r="E140" s="22">
        <v>1</v>
      </c>
      <c r="F140" s="42">
        <f t="shared" si="6"/>
        <v>10.88</v>
      </c>
      <c r="G140" s="3"/>
    </row>
    <row r="141" spans="2:8">
      <c r="B141" s="105"/>
      <c r="C141" s="22" t="s">
        <v>238</v>
      </c>
      <c r="D141" s="5">
        <v>12.2</v>
      </c>
      <c r="E141" s="2">
        <v>1</v>
      </c>
      <c r="F141" s="42">
        <f t="shared" si="6"/>
        <v>12.2</v>
      </c>
      <c r="G141" s="3"/>
    </row>
    <row r="142" spans="2:8">
      <c r="B142" s="106"/>
      <c r="C142" s="22" t="s">
        <v>190</v>
      </c>
      <c r="D142" s="5">
        <v>2.5</v>
      </c>
      <c r="E142" s="2">
        <v>1</v>
      </c>
      <c r="F142" s="42">
        <f t="shared" si="6"/>
        <v>2.5</v>
      </c>
      <c r="G142" s="3"/>
    </row>
    <row r="143" spans="2:8">
      <c r="B143" s="106"/>
      <c r="C143" s="22" t="s">
        <v>83</v>
      </c>
      <c r="D143" s="5">
        <v>3.1</v>
      </c>
      <c r="E143" s="2">
        <v>1</v>
      </c>
      <c r="F143" s="42">
        <f t="shared" si="6"/>
        <v>3.1</v>
      </c>
      <c r="G143" s="3"/>
    </row>
    <row r="144" spans="2:8">
      <c r="B144" s="106"/>
      <c r="C144" s="22" t="s">
        <v>74</v>
      </c>
      <c r="D144" s="5">
        <v>1.4</v>
      </c>
      <c r="E144" s="2">
        <v>1</v>
      </c>
      <c r="F144" s="42">
        <f t="shared" si="6"/>
        <v>1.4</v>
      </c>
      <c r="G144" s="3"/>
    </row>
    <row r="145" spans="2:8">
      <c r="B145" s="105"/>
      <c r="C145" s="22" t="s">
        <v>80</v>
      </c>
      <c r="D145" s="5">
        <v>8.5</v>
      </c>
      <c r="E145" s="2">
        <v>1</v>
      </c>
      <c r="F145" s="42">
        <f t="shared" si="6"/>
        <v>8.5</v>
      </c>
      <c r="G145" s="3"/>
    </row>
    <row r="146" spans="2:8">
      <c r="B146" s="105"/>
      <c r="C146" s="22" t="s">
        <v>71</v>
      </c>
      <c r="D146" s="40">
        <v>10.4</v>
      </c>
      <c r="E146" s="22">
        <v>1</v>
      </c>
      <c r="F146" s="42">
        <f t="shared" si="6"/>
        <v>10.4</v>
      </c>
      <c r="G146" s="31"/>
    </row>
    <row r="147" spans="2:8">
      <c r="B147" s="105"/>
      <c r="C147" s="22" t="s">
        <v>72</v>
      </c>
      <c r="D147" s="5">
        <v>9.1999999999999993</v>
      </c>
      <c r="E147" s="2">
        <v>2</v>
      </c>
      <c r="F147" s="42">
        <f t="shared" si="6"/>
        <v>18.399999999999999</v>
      </c>
      <c r="G147" s="3"/>
    </row>
    <row r="148" spans="2:8">
      <c r="B148" s="105"/>
      <c r="C148" s="22" t="s">
        <v>82</v>
      </c>
      <c r="D148" s="5">
        <v>9.1</v>
      </c>
      <c r="E148" s="2">
        <v>2</v>
      </c>
      <c r="F148" s="42">
        <f t="shared" si="6"/>
        <v>18.2</v>
      </c>
      <c r="G148" s="3"/>
    </row>
    <row r="149" spans="2:8">
      <c r="B149" s="2"/>
      <c r="C149" s="2"/>
      <c r="D149" s="40"/>
      <c r="E149" s="22"/>
      <c r="F149" s="42"/>
      <c r="G149" s="31"/>
    </row>
    <row r="150" spans="2:8">
      <c r="B150" s="2"/>
      <c r="C150" s="24" t="s">
        <v>75</v>
      </c>
      <c r="D150" s="43">
        <f>SUM(D133:D141)</f>
        <v>131.07999999999998</v>
      </c>
      <c r="E150" s="2">
        <v>1</v>
      </c>
      <c r="F150" s="25">
        <f>D150*E150</f>
        <v>131.07999999999998</v>
      </c>
      <c r="G150" s="3"/>
    </row>
    <row r="151" spans="2:8">
      <c r="B151" s="2"/>
      <c r="C151" s="24" t="s">
        <v>233</v>
      </c>
      <c r="D151" s="115"/>
      <c r="E151" s="2"/>
      <c r="F151" s="25">
        <f>SUM(F133:F145)</f>
        <v>195.57999999999998</v>
      </c>
      <c r="G151" s="3"/>
    </row>
    <row r="152" spans="2:8">
      <c r="B152" s="2"/>
      <c r="C152" s="24" t="s">
        <v>76</v>
      </c>
      <c r="D152" s="49"/>
      <c r="E152" s="2"/>
      <c r="F152" s="25">
        <f>SUM(F133:F148)</f>
        <v>242.57999999999998</v>
      </c>
      <c r="G152" s="3"/>
    </row>
    <row r="153" spans="2:8" s="28" customFormat="1">
      <c r="B153" s="22"/>
      <c r="C153" s="22"/>
      <c r="D153" s="40"/>
      <c r="E153" s="22"/>
      <c r="F153" s="102"/>
      <c r="G153" s="103"/>
    </row>
    <row r="154" spans="2:8" s="28" customFormat="1">
      <c r="B154" s="105"/>
      <c r="C154" s="24" t="s">
        <v>235</v>
      </c>
      <c r="D154" s="40"/>
      <c r="E154" s="22"/>
      <c r="F154" s="114">
        <f>SUM(F133:F141,F145:F148)</f>
        <v>235.57999999999998</v>
      </c>
      <c r="G154" s="103"/>
    </row>
    <row r="155" spans="2:8" s="28" customFormat="1">
      <c r="B155" s="106"/>
      <c r="C155" s="24" t="s">
        <v>236</v>
      </c>
      <c r="D155" s="40"/>
      <c r="E155" s="22"/>
      <c r="F155" s="114">
        <f>SUM(F142:F144)</f>
        <v>7</v>
      </c>
      <c r="G155" s="103"/>
    </row>
    <row r="156" spans="2:8">
      <c r="B156" s="44"/>
      <c r="C156" s="45"/>
      <c r="D156" s="46"/>
      <c r="E156" s="44"/>
      <c r="F156" s="47"/>
      <c r="G156" s="48"/>
    </row>
    <row r="157" spans="2:8">
      <c r="B157" s="32">
        <v>7</v>
      </c>
      <c r="C157" s="37" t="s">
        <v>97</v>
      </c>
      <c r="D157" s="38"/>
      <c r="E157" s="38">
        <v>1</v>
      </c>
      <c r="F157" s="38"/>
      <c r="G157" s="73">
        <v>10</v>
      </c>
      <c r="H157" s="74"/>
    </row>
    <row r="158" spans="2:8">
      <c r="B158" s="105"/>
      <c r="C158" s="22" t="s">
        <v>86</v>
      </c>
      <c r="D158" s="39">
        <v>6.23</v>
      </c>
      <c r="E158" s="2">
        <v>1</v>
      </c>
      <c r="F158" s="42">
        <f t="shared" ref="F158:F165" si="7">D158*E158</f>
        <v>6.23</v>
      </c>
      <c r="G158" s="75"/>
      <c r="H158" s="76"/>
    </row>
    <row r="159" spans="2:8">
      <c r="B159" s="105"/>
      <c r="C159" s="22" t="s">
        <v>98</v>
      </c>
      <c r="D159" s="40">
        <v>13.31</v>
      </c>
      <c r="E159" s="2">
        <v>1</v>
      </c>
      <c r="F159" s="42">
        <f t="shared" si="7"/>
        <v>13.31</v>
      </c>
      <c r="G159" s="36"/>
      <c r="H159" s="77"/>
    </row>
    <row r="160" spans="2:8">
      <c r="B160" s="105"/>
      <c r="C160" s="22" t="s">
        <v>99</v>
      </c>
      <c r="D160" s="40">
        <v>55.08</v>
      </c>
      <c r="E160" s="2">
        <v>1</v>
      </c>
      <c r="F160" s="42">
        <f t="shared" si="7"/>
        <v>55.08</v>
      </c>
      <c r="G160" s="36"/>
      <c r="H160" s="77"/>
    </row>
    <row r="161" spans="2:8">
      <c r="B161" s="105"/>
      <c r="C161" s="22" t="s">
        <v>67</v>
      </c>
      <c r="D161" s="40">
        <v>3.31</v>
      </c>
      <c r="E161" s="2">
        <v>1</v>
      </c>
      <c r="F161" s="42">
        <f t="shared" si="7"/>
        <v>3.31</v>
      </c>
      <c r="G161" s="36"/>
      <c r="H161" s="77"/>
    </row>
    <row r="162" spans="2:8">
      <c r="B162" s="105"/>
      <c r="C162" s="22" t="s">
        <v>100</v>
      </c>
      <c r="D162" s="5">
        <v>22.31</v>
      </c>
      <c r="E162" s="22">
        <v>1</v>
      </c>
      <c r="F162" s="42">
        <f t="shared" si="7"/>
        <v>22.31</v>
      </c>
      <c r="G162" s="3"/>
      <c r="H162" s="78"/>
    </row>
    <row r="163" spans="2:8">
      <c r="B163" s="105"/>
      <c r="C163" s="22" t="s">
        <v>101</v>
      </c>
      <c r="D163" s="5">
        <v>12.31</v>
      </c>
      <c r="E163" s="22">
        <v>1</v>
      </c>
      <c r="F163" s="42">
        <f t="shared" si="7"/>
        <v>12.31</v>
      </c>
      <c r="G163" s="3"/>
      <c r="H163" s="79"/>
    </row>
    <row r="164" spans="2:8">
      <c r="B164" s="105"/>
      <c r="C164" s="22" t="s">
        <v>3</v>
      </c>
      <c r="D164" s="5">
        <v>7.64</v>
      </c>
      <c r="E164" s="22">
        <v>1</v>
      </c>
      <c r="F164" s="42">
        <f t="shared" si="7"/>
        <v>7.64</v>
      </c>
      <c r="G164" s="3"/>
      <c r="H164" s="79"/>
    </row>
    <row r="165" spans="2:8">
      <c r="B165" s="105"/>
      <c r="C165" s="22" t="s">
        <v>102</v>
      </c>
      <c r="D165" s="5">
        <v>19.829999999999998</v>
      </c>
      <c r="E165" s="2">
        <v>1</v>
      </c>
      <c r="F165" s="42">
        <f t="shared" si="7"/>
        <v>19.829999999999998</v>
      </c>
      <c r="G165" s="3"/>
      <c r="H165" s="78"/>
    </row>
    <row r="166" spans="2:8">
      <c r="B166" s="106"/>
      <c r="C166" s="22" t="s">
        <v>103</v>
      </c>
      <c r="D166" s="5">
        <v>10.19</v>
      </c>
      <c r="E166" s="2">
        <v>1</v>
      </c>
      <c r="F166" s="42">
        <f>D166*E166</f>
        <v>10.19</v>
      </c>
      <c r="G166" s="3"/>
      <c r="H166" s="78"/>
    </row>
    <row r="167" spans="2:8">
      <c r="B167" s="106"/>
      <c r="C167" s="22" t="s">
        <v>104</v>
      </c>
      <c r="D167" s="5">
        <v>4.0599999999999996</v>
      </c>
      <c r="E167" s="2">
        <v>1</v>
      </c>
      <c r="F167" s="42">
        <f>D167*E167</f>
        <v>4.0599999999999996</v>
      </c>
      <c r="G167" s="3"/>
      <c r="H167" s="78"/>
    </row>
    <row r="168" spans="2:8">
      <c r="B168" s="106"/>
      <c r="C168" s="22" t="s">
        <v>105</v>
      </c>
      <c r="D168" s="5">
        <v>7.37</v>
      </c>
      <c r="E168" s="2">
        <v>1</v>
      </c>
      <c r="F168" s="42">
        <f>D168*E168</f>
        <v>7.37</v>
      </c>
      <c r="G168" s="3"/>
      <c r="H168" s="78"/>
    </row>
    <row r="169" spans="2:8">
      <c r="B169" s="105"/>
      <c r="C169" s="22" t="s">
        <v>72</v>
      </c>
      <c r="D169" s="40">
        <v>148.84</v>
      </c>
      <c r="E169" s="22">
        <v>1</v>
      </c>
      <c r="F169" s="42">
        <f>D169*E169</f>
        <v>148.84</v>
      </c>
      <c r="G169" s="31"/>
      <c r="H169" s="77"/>
    </row>
    <row r="170" spans="2:8">
      <c r="B170" s="2"/>
      <c r="C170" s="2"/>
      <c r="D170" s="40"/>
      <c r="E170" s="22"/>
      <c r="F170" s="42"/>
      <c r="G170" s="31"/>
    </row>
    <row r="171" spans="2:8">
      <c r="B171" s="2"/>
      <c r="C171" s="24" t="s">
        <v>233</v>
      </c>
      <c r="D171" s="5"/>
      <c r="E171" s="2"/>
      <c r="F171" s="25">
        <f>SUM(F158:F168)</f>
        <v>161.64000000000001</v>
      </c>
      <c r="G171" s="3"/>
    </row>
    <row r="172" spans="2:8">
      <c r="B172" s="2"/>
      <c r="C172" s="24" t="s">
        <v>76</v>
      </c>
      <c r="D172" s="5"/>
      <c r="E172" s="2"/>
      <c r="F172" s="25">
        <f>SUM(F158:F169)</f>
        <v>310.48</v>
      </c>
      <c r="G172" s="3"/>
    </row>
    <row r="173" spans="2:8" s="28" customFormat="1">
      <c r="B173" s="22"/>
      <c r="C173" s="22"/>
      <c r="D173" s="40"/>
      <c r="E173" s="22"/>
      <c r="F173" s="102"/>
      <c r="G173" s="103"/>
    </row>
    <row r="174" spans="2:8" s="28" customFormat="1">
      <c r="B174" s="105"/>
      <c r="C174" s="24" t="s">
        <v>235</v>
      </c>
      <c r="D174" s="40"/>
      <c r="E174" s="22"/>
      <c r="F174" s="114">
        <f>SUM(F158:F165,F169)</f>
        <v>288.86</v>
      </c>
      <c r="G174" s="103"/>
    </row>
    <row r="175" spans="2:8" s="28" customFormat="1">
      <c r="B175" s="106"/>
      <c r="C175" s="24" t="s">
        <v>236</v>
      </c>
      <c r="D175" s="40"/>
      <c r="E175" s="22"/>
      <c r="F175" s="114">
        <f>SUM(F166:F168)</f>
        <v>21.62</v>
      </c>
      <c r="G175" s="103"/>
    </row>
    <row r="176" spans="2:8" s="50" customFormat="1">
      <c r="B176" s="51"/>
      <c r="C176" s="52"/>
      <c r="D176" s="53"/>
      <c r="E176" s="51"/>
      <c r="F176" s="54"/>
      <c r="G176" s="55"/>
    </row>
    <row r="177" spans="2:6">
      <c r="B177" s="112"/>
      <c r="C177" s="51" t="s">
        <v>237</v>
      </c>
      <c r="D177" s="61"/>
      <c r="E177" s="51"/>
      <c r="F177" s="62"/>
    </row>
    <row r="178" spans="2:6">
      <c r="B178" s="111"/>
      <c r="C178" s="51" t="s">
        <v>234</v>
      </c>
      <c r="D178" s="61"/>
      <c r="E178" s="51"/>
      <c r="F178" s="5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1"/>
  <sheetViews>
    <sheetView tabSelected="1" topLeftCell="A67" workbookViewId="0">
      <selection activeCell="C30" sqref="C30"/>
    </sheetView>
  </sheetViews>
  <sheetFormatPr defaultRowHeight="14.25"/>
  <cols>
    <col min="1" max="1" width="3.25" customWidth="1"/>
    <col min="2" max="2" width="4.875" customWidth="1"/>
    <col min="3" max="3" width="36.375" customWidth="1"/>
    <col min="4" max="4" width="13" customWidth="1"/>
    <col min="5" max="5" width="8.875" bestFit="1" customWidth="1"/>
    <col min="6" max="6" width="8.875" customWidth="1"/>
  </cols>
  <sheetData>
    <row r="1" spans="1:6">
      <c r="B1" s="10"/>
    </row>
    <row r="2" spans="1:6">
      <c r="B2" s="10"/>
    </row>
    <row r="3" spans="1:6">
      <c r="B3" s="10"/>
      <c r="C3" s="11" t="s">
        <v>192</v>
      </c>
      <c r="E3" s="11"/>
      <c r="F3" s="11"/>
    </row>
    <row r="4" spans="1:6">
      <c r="B4" s="10"/>
    </row>
    <row r="5" spans="1:6">
      <c r="B5" s="10"/>
    </row>
    <row r="6" spans="1:6" ht="15">
      <c r="A6" s="8"/>
      <c r="B6" s="14" t="s">
        <v>8</v>
      </c>
      <c r="C6" s="12" t="s">
        <v>1</v>
      </c>
      <c r="D6" s="12" t="s">
        <v>223</v>
      </c>
      <c r="E6" s="12" t="s">
        <v>20</v>
      </c>
      <c r="F6" s="12" t="s">
        <v>0</v>
      </c>
    </row>
    <row r="7" spans="1:6">
      <c r="B7" s="32">
        <v>1</v>
      </c>
      <c r="C7" s="80" t="s">
        <v>32</v>
      </c>
      <c r="D7" s="38"/>
      <c r="E7" s="38"/>
      <c r="F7" s="104">
        <f>SUM(F8:F37)</f>
        <v>451.98999999999995</v>
      </c>
    </row>
    <row r="8" spans="1:6">
      <c r="B8" s="105"/>
      <c r="C8" s="22" t="s">
        <v>86</v>
      </c>
      <c r="D8" s="40">
        <v>6.04</v>
      </c>
      <c r="E8" s="22">
        <v>1</v>
      </c>
      <c r="F8" s="42">
        <f t="shared" ref="F8:F37" si="0">D8*E8</f>
        <v>6.04</v>
      </c>
    </row>
    <row r="9" spans="1:6">
      <c r="B9" s="105"/>
      <c r="C9" s="22" t="s">
        <v>165</v>
      </c>
      <c r="D9" s="40">
        <v>27.31</v>
      </c>
      <c r="E9" s="22">
        <v>1</v>
      </c>
      <c r="F9" s="42">
        <f t="shared" si="0"/>
        <v>27.31</v>
      </c>
    </row>
    <row r="10" spans="1:6">
      <c r="B10" s="105"/>
      <c r="C10" s="22" t="s">
        <v>224</v>
      </c>
      <c r="D10" s="40">
        <v>24.46</v>
      </c>
      <c r="E10" s="22">
        <v>1</v>
      </c>
      <c r="F10" s="42">
        <f t="shared" si="0"/>
        <v>24.46</v>
      </c>
    </row>
    <row r="11" spans="1:6">
      <c r="B11" s="105"/>
      <c r="C11" s="22" t="s">
        <v>86</v>
      </c>
      <c r="D11" s="40">
        <v>3.86</v>
      </c>
      <c r="E11" s="22">
        <v>2</v>
      </c>
      <c r="F11" s="42">
        <f t="shared" si="0"/>
        <v>7.72</v>
      </c>
    </row>
    <row r="12" spans="1:6">
      <c r="B12" s="105"/>
      <c r="C12" s="22" t="s">
        <v>67</v>
      </c>
      <c r="D12" s="40">
        <v>2.0099999999999998</v>
      </c>
      <c r="E12" s="22">
        <v>2</v>
      </c>
      <c r="F12" s="42">
        <f t="shared" si="0"/>
        <v>4.0199999999999996</v>
      </c>
    </row>
    <row r="13" spans="1:6">
      <c r="B13" s="105"/>
      <c r="C13" s="22" t="s">
        <v>161</v>
      </c>
      <c r="D13" s="40">
        <v>10.34</v>
      </c>
      <c r="E13" s="22">
        <v>2</v>
      </c>
      <c r="F13" s="42">
        <f t="shared" si="0"/>
        <v>20.68</v>
      </c>
    </row>
    <row r="14" spans="1:6">
      <c r="B14" s="105"/>
      <c r="C14" s="22" t="s">
        <v>79</v>
      </c>
      <c r="D14" s="40">
        <v>6.83</v>
      </c>
      <c r="E14" s="22">
        <v>2</v>
      </c>
      <c r="F14" s="42">
        <f t="shared" si="0"/>
        <v>13.66</v>
      </c>
    </row>
    <row r="15" spans="1:6">
      <c r="B15" s="105"/>
      <c r="C15" s="22" t="s">
        <v>225</v>
      </c>
      <c r="D15" s="40">
        <v>4.58</v>
      </c>
      <c r="E15" s="22">
        <v>2</v>
      </c>
      <c r="F15" s="42">
        <f t="shared" si="0"/>
        <v>9.16</v>
      </c>
    </row>
    <row r="16" spans="1:6">
      <c r="B16" s="105"/>
      <c r="C16" s="22" t="s">
        <v>86</v>
      </c>
      <c r="D16" s="40">
        <v>4.05</v>
      </c>
      <c r="E16" s="22">
        <v>2</v>
      </c>
      <c r="F16" s="42">
        <f t="shared" si="0"/>
        <v>8.1</v>
      </c>
    </row>
    <row r="17" spans="2:6">
      <c r="B17" s="105"/>
      <c r="C17" s="22" t="s">
        <v>226</v>
      </c>
      <c r="D17" s="40">
        <v>167.82</v>
      </c>
      <c r="E17" s="22">
        <v>1</v>
      </c>
      <c r="F17" s="42">
        <f t="shared" si="0"/>
        <v>167.82</v>
      </c>
    </row>
    <row r="18" spans="2:6">
      <c r="B18" s="105"/>
      <c r="C18" s="22" t="s">
        <v>86</v>
      </c>
      <c r="D18" s="40">
        <v>2.99</v>
      </c>
      <c r="E18" s="22">
        <v>2</v>
      </c>
      <c r="F18" s="42">
        <f t="shared" si="0"/>
        <v>5.98</v>
      </c>
    </row>
    <row r="19" spans="2:6">
      <c r="B19" s="105"/>
      <c r="C19" s="22" t="s">
        <v>231</v>
      </c>
      <c r="D19" s="40">
        <v>15.96</v>
      </c>
      <c r="E19" s="22">
        <v>1</v>
      </c>
      <c r="F19" s="42">
        <f t="shared" ref="F19" si="1">D19*E19</f>
        <v>15.96</v>
      </c>
    </row>
    <row r="20" spans="2:6">
      <c r="B20" s="106"/>
      <c r="C20" s="22" t="s">
        <v>119</v>
      </c>
      <c r="D20" s="40">
        <v>7.63</v>
      </c>
      <c r="E20" s="22">
        <v>1</v>
      </c>
      <c r="F20" s="42">
        <f t="shared" si="0"/>
        <v>7.63</v>
      </c>
    </row>
    <row r="21" spans="2:6">
      <c r="B21" s="106"/>
      <c r="C21" s="22" t="s">
        <v>227</v>
      </c>
      <c r="D21" s="40">
        <v>7.63</v>
      </c>
      <c r="E21" s="22">
        <v>1</v>
      </c>
      <c r="F21" s="42">
        <f t="shared" si="0"/>
        <v>7.63</v>
      </c>
    </row>
    <row r="22" spans="2:6">
      <c r="B22" s="106"/>
      <c r="C22" s="22" t="s">
        <v>228</v>
      </c>
      <c r="D22" s="40">
        <v>2.93</v>
      </c>
      <c r="E22" s="22">
        <v>1</v>
      </c>
      <c r="F22" s="42">
        <f t="shared" si="0"/>
        <v>2.93</v>
      </c>
    </row>
    <row r="23" spans="2:6">
      <c r="B23" s="106"/>
      <c r="C23" s="22" t="s">
        <v>229</v>
      </c>
      <c r="D23" s="40">
        <v>9.06</v>
      </c>
      <c r="E23" s="22">
        <v>1</v>
      </c>
      <c r="F23" s="42">
        <f t="shared" si="0"/>
        <v>9.06</v>
      </c>
    </row>
    <row r="24" spans="2:6">
      <c r="B24" s="106"/>
      <c r="C24" s="22" t="s">
        <v>230</v>
      </c>
      <c r="D24" s="40">
        <v>17.96</v>
      </c>
      <c r="E24" s="22">
        <v>1</v>
      </c>
      <c r="F24" s="42">
        <f t="shared" si="0"/>
        <v>17.96</v>
      </c>
    </row>
    <row r="25" spans="2:6">
      <c r="B25" s="106"/>
      <c r="C25" s="22" t="s">
        <v>67</v>
      </c>
      <c r="D25" s="40">
        <v>3.03</v>
      </c>
      <c r="E25" s="22">
        <v>1</v>
      </c>
      <c r="F25" s="42">
        <f t="shared" si="0"/>
        <v>3.03</v>
      </c>
    </row>
    <row r="26" spans="2:6">
      <c r="B26" s="106"/>
      <c r="C26" s="22" t="s">
        <v>83</v>
      </c>
      <c r="D26" s="40">
        <v>2.98</v>
      </c>
      <c r="E26" s="22">
        <v>1</v>
      </c>
      <c r="F26" s="42">
        <f t="shared" si="0"/>
        <v>2.98</v>
      </c>
    </row>
    <row r="27" spans="2:6">
      <c r="B27" s="106"/>
      <c r="C27" s="22" t="s">
        <v>79</v>
      </c>
      <c r="D27" s="40">
        <v>7.72</v>
      </c>
      <c r="E27" s="22">
        <v>1</v>
      </c>
      <c r="F27" s="42">
        <f t="shared" si="0"/>
        <v>7.72</v>
      </c>
    </row>
    <row r="28" spans="2:6">
      <c r="B28" s="106"/>
      <c r="C28" s="22" t="s">
        <v>79</v>
      </c>
      <c r="D28" s="40">
        <v>17.63</v>
      </c>
      <c r="E28" s="22">
        <v>1</v>
      </c>
      <c r="F28" s="42">
        <f t="shared" si="0"/>
        <v>17.63</v>
      </c>
    </row>
    <row r="29" spans="2:6">
      <c r="B29" s="106"/>
      <c r="C29" s="22" t="s">
        <v>83</v>
      </c>
      <c r="D29" s="40">
        <v>3.9</v>
      </c>
      <c r="E29" s="22">
        <v>1</v>
      </c>
      <c r="F29" s="42">
        <f t="shared" si="0"/>
        <v>3.9</v>
      </c>
    </row>
    <row r="30" spans="2:6">
      <c r="B30" s="106"/>
      <c r="C30" s="22" t="s">
        <v>86</v>
      </c>
      <c r="D30" s="40">
        <v>3.9</v>
      </c>
      <c r="E30" s="22">
        <v>1</v>
      </c>
      <c r="F30" s="42">
        <f t="shared" si="0"/>
        <v>3.9</v>
      </c>
    </row>
    <row r="31" spans="2:6">
      <c r="B31" s="106"/>
      <c r="C31" s="22" t="s">
        <v>232</v>
      </c>
      <c r="D31" s="40">
        <v>5.2</v>
      </c>
      <c r="E31" s="22">
        <v>2</v>
      </c>
      <c r="F31" s="42">
        <f t="shared" si="0"/>
        <v>10.4</v>
      </c>
    </row>
    <row r="32" spans="2:6">
      <c r="B32" s="106"/>
      <c r="C32" s="22" t="s">
        <v>74</v>
      </c>
      <c r="D32" s="40">
        <v>4.68</v>
      </c>
      <c r="E32" s="22">
        <v>1</v>
      </c>
      <c r="F32" s="42">
        <f t="shared" si="0"/>
        <v>4.68</v>
      </c>
    </row>
    <row r="33" spans="2:12">
      <c r="B33" s="106"/>
      <c r="C33" s="22" t="s">
        <v>78</v>
      </c>
      <c r="D33" s="40">
        <v>5.72</v>
      </c>
      <c r="E33" s="22">
        <v>1</v>
      </c>
      <c r="F33" s="42">
        <f t="shared" si="0"/>
        <v>5.72</v>
      </c>
    </row>
    <row r="34" spans="2:12">
      <c r="B34" s="105"/>
      <c r="C34" s="22" t="s">
        <v>86</v>
      </c>
      <c r="D34" s="40">
        <v>5.95</v>
      </c>
      <c r="E34" s="22">
        <v>1</v>
      </c>
      <c r="F34" s="42">
        <f t="shared" si="0"/>
        <v>5.95</v>
      </c>
    </row>
    <row r="35" spans="2:12">
      <c r="B35" s="105"/>
      <c r="C35" s="22" t="s">
        <v>101</v>
      </c>
      <c r="D35" s="40">
        <v>9.98</v>
      </c>
      <c r="E35" s="22">
        <v>1</v>
      </c>
      <c r="F35" s="42">
        <f t="shared" si="0"/>
        <v>9.98</v>
      </c>
    </row>
    <row r="36" spans="2:12">
      <c r="B36" s="105"/>
      <c r="C36" s="22" t="s">
        <v>198</v>
      </c>
      <c r="D36" s="40">
        <v>6.8</v>
      </c>
      <c r="E36" s="22">
        <v>2</v>
      </c>
      <c r="F36" s="42">
        <f t="shared" si="0"/>
        <v>13.6</v>
      </c>
    </row>
    <row r="37" spans="2:12">
      <c r="B37" s="105"/>
      <c r="C37" s="22" t="s">
        <v>86</v>
      </c>
      <c r="D37" s="40">
        <v>6.38</v>
      </c>
      <c r="E37" s="22">
        <v>1</v>
      </c>
      <c r="F37" s="42">
        <f t="shared" si="0"/>
        <v>6.38</v>
      </c>
    </row>
    <row r="38" spans="2:12" s="28" customFormat="1">
      <c r="B38" s="22"/>
      <c r="C38" s="22"/>
      <c r="D38" s="40"/>
      <c r="E38" s="22"/>
      <c r="F38" s="102"/>
    </row>
    <row r="39" spans="2:12" s="28" customFormat="1">
      <c r="B39" s="105"/>
      <c r="C39" s="24" t="s">
        <v>235</v>
      </c>
      <c r="D39" s="40"/>
      <c r="E39" s="22"/>
      <c r="F39" s="114">
        <f>SUM(F8:F19,F34:F37)</f>
        <v>346.82</v>
      </c>
    </row>
    <row r="40" spans="2:12" s="28" customFormat="1">
      <c r="B40" s="106"/>
      <c r="C40" s="24" t="s">
        <v>236</v>
      </c>
      <c r="D40" s="40"/>
      <c r="E40" s="22"/>
      <c r="F40" s="114">
        <f>SUM(F20:F33)</f>
        <v>105.17000000000002</v>
      </c>
    </row>
    <row r="41" spans="2:12">
      <c r="B41" s="2"/>
      <c r="C41" s="2"/>
      <c r="D41" s="5"/>
      <c r="E41" s="2"/>
      <c r="F41" s="3"/>
    </row>
    <row r="42" spans="2:12">
      <c r="B42" s="109">
        <v>2</v>
      </c>
      <c r="C42" s="72" t="s">
        <v>3</v>
      </c>
      <c r="D42" s="81">
        <v>36</v>
      </c>
      <c r="E42" s="82">
        <v>1</v>
      </c>
      <c r="F42" s="83">
        <f t="shared" ref="F42:F47" si="2">D42*E42</f>
        <v>36</v>
      </c>
      <c r="G42" s="1"/>
      <c r="H42" s="1"/>
      <c r="I42" s="1"/>
      <c r="J42" s="1"/>
      <c r="K42" s="1"/>
      <c r="L42" s="1"/>
    </row>
    <row r="43" spans="2:12">
      <c r="B43" s="108">
        <v>3</v>
      </c>
      <c r="C43" s="72" t="s">
        <v>33</v>
      </c>
      <c r="D43" s="81">
        <v>60</v>
      </c>
      <c r="E43" s="82">
        <v>1</v>
      </c>
      <c r="F43" s="83">
        <f t="shared" si="2"/>
        <v>60</v>
      </c>
      <c r="G43" s="1"/>
      <c r="H43" s="1"/>
      <c r="I43" s="1"/>
      <c r="J43" s="1"/>
      <c r="K43" s="1"/>
      <c r="L43" s="1"/>
    </row>
    <row r="44" spans="2:12">
      <c r="B44" s="108">
        <v>4</v>
      </c>
      <c r="C44" s="72" t="s">
        <v>34</v>
      </c>
      <c r="D44" s="81">
        <v>40</v>
      </c>
      <c r="E44" s="82">
        <v>1</v>
      </c>
      <c r="F44" s="83">
        <f t="shared" si="2"/>
        <v>40</v>
      </c>
      <c r="G44" s="1"/>
      <c r="H44" s="1"/>
      <c r="I44" s="1"/>
      <c r="J44" s="1"/>
      <c r="K44" s="1"/>
      <c r="L44" s="1"/>
    </row>
    <row r="45" spans="2:12">
      <c r="B45" s="108">
        <v>5</v>
      </c>
      <c r="C45" s="72" t="s">
        <v>35</v>
      </c>
      <c r="D45" s="81">
        <v>40</v>
      </c>
      <c r="E45" s="82">
        <v>1</v>
      </c>
      <c r="F45" s="83">
        <f t="shared" si="2"/>
        <v>40</v>
      </c>
      <c r="G45" s="1"/>
      <c r="H45" s="1"/>
      <c r="I45" s="1"/>
      <c r="J45" s="1"/>
      <c r="K45" s="1"/>
      <c r="L45" s="1"/>
    </row>
    <row r="46" spans="2:12">
      <c r="B46" s="108">
        <v>6</v>
      </c>
      <c r="C46" s="72" t="s">
        <v>36</v>
      </c>
      <c r="D46" s="81">
        <v>40</v>
      </c>
      <c r="E46" s="82">
        <v>1</v>
      </c>
      <c r="F46" s="83">
        <f t="shared" si="2"/>
        <v>40</v>
      </c>
      <c r="G46" s="1"/>
      <c r="H46" s="1"/>
      <c r="I46" s="1"/>
      <c r="J46" s="1"/>
      <c r="K46" s="1"/>
      <c r="L46" s="1"/>
    </row>
    <row r="47" spans="2:12">
      <c r="B47" s="108">
        <v>7</v>
      </c>
      <c r="C47" s="72" t="s">
        <v>37</v>
      </c>
      <c r="D47" s="81">
        <v>9</v>
      </c>
      <c r="E47" s="82">
        <v>1</v>
      </c>
      <c r="F47" s="83">
        <f t="shared" si="2"/>
        <v>9</v>
      </c>
      <c r="G47" s="1"/>
      <c r="H47" s="1"/>
      <c r="I47" s="1"/>
      <c r="J47" s="1"/>
      <c r="K47" s="1"/>
      <c r="L47" s="1"/>
    </row>
    <row r="48" spans="2:12">
      <c r="B48" s="2"/>
      <c r="C48" s="2"/>
      <c r="D48" s="5"/>
      <c r="E48" s="2"/>
      <c r="F48" s="3"/>
    </row>
    <row r="49" spans="1:6">
      <c r="B49" s="32">
        <v>8</v>
      </c>
      <c r="C49" s="37" t="s">
        <v>38</v>
      </c>
      <c r="D49" s="38"/>
      <c r="E49" s="38"/>
      <c r="F49" s="104">
        <f>SUM(F50:F63)</f>
        <v>178.66</v>
      </c>
    </row>
    <row r="50" spans="1:6">
      <c r="B50" s="105"/>
      <c r="C50" s="22" t="s">
        <v>86</v>
      </c>
      <c r="D50" s="39">
        <v>10.48</v>
      </c>
      <c r="E50" s="2">
        <v>1</v>
      </c>
      <c r="F50" s="42">
        <f t="shared" ref="F50:F63" si="3">D50*E50</f>
        <v>10.48</v>
      </c>
    </row>
    <row r="51" spans="1:6">
      <c r="B51" s="105"/>
      <c r="C51" s="22" t="s">
        <v>67</v>
      </c>
      <c r="D51" s="40">
        <v>5.64</v>
      </c>
      <c r="E51" s="2">
        <v>1</v>
      </c>
      <c r="F51" s="42">
        <f t="shared" si="3"/>
        <v>5.64</v>
      </c>
    </row>
    <row r="52" spans="1:6">
      <c r="B52" s="105"/>
      <c r="C52" s="22" t="s">
        <v>79</v>
      </c>
      <c r="D52" s="40">
        <v>13.84</v>
      </c>
      <c r="E52" s="2">
        <v>1</v>
      </c>
      <c r="F52" s="42">
        <f t="shared" si="3"/>
        <v>13.84</v>
      </c>
    </row>
    <row r="53" spans="1:6">
      <c r="B53" s="105"/>
      <c r="C53" s="22" t="s">
        <v>155</v>
      </c>
      <c r="D53" s="5">
        <v>8.16</v>
      </c>
      <c r="E53" s="22">
        <v>1</v>
      </c>
      <c r="F53" s="42">
        <f t="shared" si="3"/>
        <v>8.16</v>
      </c>
    </row>
    <row r="54" spans="1:6">
      <c r="B54" s="105"/>
      <c r="C54" s="22" t="s">
        <v>156</v>
      </c>
      <c r="D54" s="5">
        <v>7.91</v>
      </c>
      <c r="E54" s="2">
        <v>1</v>
      </c>
      <c r="F54" s="42">
        <f t="shared" si="3"/>
        <v>7.91</v>
      </c>
    </row>
    <row r="55" spans="1:6">
      <c r="B55" s="105"/>
      <c r="C55" s="22" t="s">
        <v>157</v>
      </c>
      <c r="D55" s="5">
        <v>61.17</v>
      </c>
      <c r="E55" s="2">
        <v>1</v>
      </c>
      <c r="F55" s="42">
        <f t="shared" si="3"/>
        <v>61.17</v>
      </c>
    </row>
    <row r="56" spans="1:6">
      <c r="B56" s="106"/>
      <c r="C56" s="22" t="s">
        <v>158</v>
      </c>
      <c r="D56" s="5">
        <v>2.88</v>
      </c>
      <c r="E56" s="2">
        <v>1</v>
      </c>
      <c r="F56" s="42">
        <f t="shared" si="3"/>
        <v>2.88</v>
      </c>
    </row>
    <row r="57" spans="1:6">
      <c r="B57" s="106"/>
      <c r="C57" s="22" t="s">
        <v>83</v>
      </c>
      <c r="D57" s="40">
        <v>4.1100000000000003</v>
      </c>
      <c r="E57" s="22">
        <v>1</v>
      </c>
      <c r="F57" s="42">
        <f t="shared" si="3"/>
        <v>4.1100000000000003</v>
      </c>
    </row>
    <row r="58" spans="1:6">
      <c r="A58" s="28"/>
      <c r="B58" s="105"/>
      <c r="C58" s="22" t="s">
        <v>159</v>
      </c>
      <c r="D58" s="5">
        <v>18.02</v>
      </c>
      <c r="E58" s="2">
        <v>1</v>
      </c>
      <c r="F58" s="42">
        <f t="shared" si="3"/>
        <v>18.02</v>
      </c>
    </row>
    <row r="59" spans="1:6">
      <c r="B59" s="105"/>
      <c r="C59" s="22" t="s">
        <v>160</v>
      </c>
      <c r="D59" s="5">
        <v>11.66</v>
      </c>
      <c r="E59" s="2">
        <v>1</v>
      </c>
      <c r="F59" s="42">
        <f t="shared" si="3"/>
        <v>11.66</v>
      </c>
    </row>
    <row r="60" spans="1:6">
      <c r="B60" s="105"/>
      <c r="C60" s="22" t="s">
        <v>161</v>
      </c>
      <c r="D60" s="5">
        <v>18.440000000000001</v>
      </c>
      <c r="E60" s="2">
        <v>1</v>
      </c>
      <c r="F60" s="42">
        <f t="shared" si="3"/>
        <v>18.440000000000001</v>
      </c>
    </row>
    <row r="61" spans="1:6">
      <c r="B61" s="105"/>
      <c r="C61" s="22" t="s">
        <v>86</v>
      </c>
      <c r="D61" s="5">
        <v>4.7</v>
      </c>
      <c r="E61" s="2">
        <v>1</v>
      </c>
      <c r="F61" s="42">
        <f t="shared" si="3"/>
        <v>4.7</v>
      </c>
    </row>
    <row r="62" spans="1:6">
      <c r="B62" s="106"/>
      <c r="C62" s="22" t="s">
        <v>162</v>
      </c>
      <c r="D62" s="5">
        <v>6.33</v>
      </c>
      <c r="E62" s="2">
        <v>1</v>
      </c>
      <c r="F62" s="42">
        <f t="shared" si="3"/>
        <v>6.33</v>
      </c>
    </row>
    <row r="63" spans="1:6">
      <c r="B63" s="106"/>
      <c r="C63" s="22" t="s">
        <v>163</v>
      </c>
      <c r="D63" s="5">
        <v>5.32</v>
      </c>
      <c r="E63" s="2">
        <v>1</v>
      </c>
      <c r="F63" s="42">
        <f t="shared" si="3"/>
        <v>5.32</v>
      </c>
    </row>
    <row r="64" spans="1:6" s="28" customFormat="1">
      <c r="B64" s="22"/>
      <c r="C64" s="22"/>
      <c r="D64" s="40"/>
      <c r="E64" s="22"/>
      <c r="F64" s="102"/>
    </row>
    <row r="65" spans="2:12" s="28" customFormat="1">
      <c r="B65" s="105"/>
      <c r="C65" s="24" t="s">
        <v>235</v>
      </c>
      <c r="D65" s="40"/>
      <c r="E65" s="22"/>
      <c r="F65" s="114">
        <f>SUM(F50:F55,F58:F61)</f>
        <v>160.01999999999998</v>
      </c>
    </row>
    <row r="66" spans="2:12" s="28" customFormat="1">
      <c r="B66" s="106"/>
      <c r="C66" s="24" t="s">
        <v>236</v>
      </c>
      <c r="D66" s="40"/>
      <c r="E66" s="22"/>
      <c r="F66" s="114">
        <f>SUM(F56:F57,F62:F63)</f>
        <v>18.64</v>
      </c>
    </row>
    <row r="67" spans="2:12">
      <c r="B67" s="2"/>
      <c r="C67" s="24"/>
      <c r="D67" s="43"/>
      <c r="E67" s="2"/>
      <c r="F67" s="25"/>
    </row>
    <row r="68" spans="2:12">
      <c r="B68" s="108">
        <v>9</v>
      </c>
      <c r="C68" s="37" t="s">
        <v>39</v>
      </c>
      <c r="D68" s="81">
        <v>40</v>
      </c>
      <c r="E68" s="82">
        <v>1</v>
      </c>
      <c r="F68" s="83">
        <f t="shared" ref="F68" si="4">D68*E68</f>
        <v>40</v>
      </c>
    </row>
    <row r="69" spans="2:12" s="84" customFormat="1">
      <c r="B69" s="85"/>
      <c r="C69" s="86"/>
      <c r="D69" s="87"/>
      <c r="E69" s="88"/>
      <c r="F69" s="89"/>
    </row>
    <row r="70" spans="2:12">
      <c r="B70" s="32">
        <v>10</v>
      </c>
      <c r="C70" s="37" t="s">
        <v>40</v>
      </c>
      <c r="D70" s="38"/>
      <c r="E70" s="38"/>
      <c r="F70" s="104">
        <f>SUM(F71:F86)</f>
        <v>241.16000000000005</v>
      </c>
    </row>
    <row r="71" spans="2:12">
      <c r="B71" s="107"/>
      <c r="C71" s="22" t="s">
        <v>86</v>
      </c>
      <c r="D71" s="39">
        <v>11.43</v>
      </c>
      <c r="E71" s="2">
        <v>1</v>
      </c>
      <c r="F71" s="42">
        <f t="shared" ref="F71:F80" si="5">D71*E71</f>
        <v>11.43</v>
      </c>
      <c r="G71" s="1"/>
      <c r="H71" s="1"/>
      <c r="I71" s="1"/>
      <c r="J71" s="1"/>
      <c r="K71" s="1"/>
      <c r="L71" s="1"/>
    </row>
    <row r="72" spans="2:12">
      <c r="B72" s="108"/>
      <c r="C72" s="22" t="s">
        <v>67</v>
      </c>
      <c r="D72" s="40">
        <v>11.29</v>
      </c>
      <c r="E72" s="2">
        <v>1</v>
      </c>
      <c r="F72" s="42">
        <f t="shared" si="5"/>
        <v>11.29</v>
      </c>
      <c r="G72" s="1"/>
      <c r="H72" s="1"/>
      <c r="I72" s="1"/>
      <c r="J72" s="1"/>
      <c r="K72" s="1"/>
      <c r="L72" s="1"/>
    </row>
    <row r="73" spans="2:12">
      <c r="B73" s="105"/>
      <c r="C73" s="22" t="s">
        <v>79</v>
      </c>
      <c r="D73" s="40">
        <v>11.28</v>
      </c>
      <c r="E73" s="2">
        <v>1</v>
      </c>
      <c r="F73" s="42">
        <f t="shared" si="5"/>
        <v>11.28</v>
      </c>
    </row>
    <row r="74" spans="2:12">
      <c r="B74" s="108"/>
      <c r="C74" s="22" t="s">
        <v>184</v>
      </c>
      <c r="D74" s="5">
        <v>10.48</v>
      </c>
      <c r="E74" s="22">
        <v>1</v>
      </c>
      <c r="F74" s="42">
        <f t="shared" si="5"/>
        <v>10.48</v>
      </c>
    </row>
    <row r="75" spans="2:12">
      <c r="B75" s="105"/>
      <c r="C75" s="22" t="s">
        <v>185</v>
      </c>
      <c r="D75" s="5">
        <v>10.48</v>
      </c>
      <c r="E75" s="22">
        <v>1</v>
      </c>
      <c r="F75" s="42">
        <f t="shared" si="5"/>
        <v>10.48</v>
      </c>
    </row>
    <row r="76" spans="2:12">
      <c r="B76" s="105"/>
      <c r="C76" s="22" t="s">
        <v>157</v>
      </c>
      <c r="D76" s="5">
        <v>82.27</v>
      </c>
      <c r="E76" s="2">
        <v>1</v>
      </c>
      <c r="F76" s="42">
        <f t="shared" si="5"/>
        <v>82.27</v>
      </c>
    </row>
    <row r="77" spans="2:12">
      <c r="B77" s="106"/>
      <c r="C77" s="22" t="s">
        <v>158</v>
      </c>
      <c r="D77" s="5">
        <v>6.44</v>
      </c>
      <c r="E77" s="2">
        <v>1</v>
      </c>
      <c r="F77" s="42">
        <f t="shared" si="5"/>
        <v>6.44</v>
      </c>
    </row>
    <row r="78" spans="2:12">
      <c r="B78" s="105"/>
      <c r="C78" s="22" t="s">
        <v>159</v>
      </c>
      <c r="D78" s="5">
        <v>10.6</v>
      </c>
      <c r="E78" s="2">
        <v>1</v>
      </c>
      <c r="F78" s="42">
        <f t="shared" si="5"/>
        <v>10.6</v>
      </c>
    </row>
    <row r="79" spans="2:12">
      <c r="B79" s="105"/>
      <c r="C79" s="22" t="s">
        <v>159</v>
      </c>
      <c r="D79" s="40">
        <v>10.82</v>
      </c>
      <c r="E79" s="22">
        <v>1</v>
      </c>
      <c r="F79" s="42">
        <f t="shared" si="5"/>
        <v>10.82</v>
      </c>
    </row>
    <row r="80" spans="2:12">
      <c r="B80" s="106"/>
      <c r="C80" s="22" t="s">
        <v>83</v>
      </c>
      <c r="D80" s="5">
        <v>5.62</v>
      </c>
      <c r="E80" s="2">
        <v>1</v>
      </c>
      <c r="F80" s="42">
        <f t="shared" si="5"/>
        <v>5.62</v>
      </c>
    </row>
    <row r="81" spans="1:6">
      <c r="B81" s="105"/>
      <c r="C81" s="22" t="s">
        <v>160</v>
      </c>
      <c r="D81" s="5">
        <v>11.34</v>
      </c>
      <c r="E81" s="2">
        <v>1</v>
      </c>
      <c r="F81" s="42">
        <f>D81*E81</f>
        <v>11.34</v>
      </c>
    </row>
    <row r="82" spans="1:6">
      <c r="B82" s="106"/>
      <c r="C82" s="22" t="s">
        <v>162</v>
      </c>
      <c r="D82" s="5">
        <v>12.08</v>
      </c>
      <c r="E82" s="2">
        <v>1</v>
      </c>
      <c r="F82" s="42">
        <f t="shared" ref="F82:F86" si="6">D82*E82</f>
        <v>12.08</v>
      </c>
    </row>
    <row r="83" spans="1:6">
      <c r="A83" s="28"/>
      <c r="B83" s="106"/>
      <c r="C83" s="22" t="s">
        <v>164</v>
      </c>
      <c r="D83" s="5">
        <v>5.36</v>
      </c>
      <c r="E83" s="2">
        <v>1</v>
      </c>
      <c r="F83" s="42">
        <f t="shared" si="6"/>
        <v>5.36</v>
      </c>
    </row>
    <row r="84" spans="1:6">
      <c r="B84" s="106"/>
      <c r="C84" s="22" t="s">
        <v>79</v>
      </c>
      <c r="D84" s="5">
        <v>18.07</v>
      </c>
      <c r="E84" s="2">
        <v>1</v>
      </c>
      <c r="F84" s="42">
        <f t="shared" si="6"/>
        <v>18.07</v>
      </c>
    </row>
    <row r="85" spans="1:6">
      <c r="B85" s="105"/>
      <c r="C85" s="22" t="s">
        <v>186</v>
      </c>
      <c r="D85" s="5">
        <v>11.8</v>
      </c>
      <c r="E85" s="2">
        <v>1</v>
      </c>
      <c r="F85" s="42">
        <f t="shared" si="6"/>
        <v>11.8</v>
      </c>
    </row>
    <row r="86" spans="1:6">
      <c r="B86" s="105"/>
      <c r="C86" s="22" t="s">
        <v>187</v>
      </c>
      <c r="D86" s="5">
        <v>11.8</v>
      </c>
      <c r="E86" s="2">
        <v>1</v>
      </c>
      <c r="F86" s="42">
        <f t="shared" si="6"/>
        <v>11.8</v>
      </c>
    </row>
    <row r="87" spans="1:6" s="28" customFormat="1">
      <c r="B87" s="22"/>
      <c r="C87" s="22"/>
      <c r="D87" s="40"/>
      <c r="E87" s="22"/>
      <c r="F87" s="102"/>
    </row>
    <row r="88" spans="1:6" s="28" customFormat="1">
      <c r="B88" s="105"/>
      <c r="C88" s="24" t="s">
        <v>235</v>
      </c>
      <c r="D88" s="40"/>
      <c r="E88" s="22"/>
      <c r="F88" s="114">
        <f>SUM(F71:F76,F78:F79,F81,F85:F86)</f>
        <v>193.59000000000003</v>
      </c>
    </row>
    <row r="89" spans="1:6" s="28" customFormat="1">
      <c r="B89" s="106"/>
      <c r="C89" s="24" t="s">
        <v>236</v>
      </c>
      <c r="D89" s="40"/>
      <c r="E89" s="22"/>
      <c r="F89" s="114">
        <f>SUM(F77,F80,F82:F84)</f>
        <v>47.57</v>
      </c>
    </row>
    <row r="90" spans="1:6" s="50" customFormat="1">
      <c r="B90" s="2"/>
      <c r="C90" s="2"/>
      <c r="D90" s="4"/>
      <c r="E90" s="2"/>
      <c r="F90" s="3"/>
    </row>
    <row r="91" spans="1:6" s="50" customFormat="1">
      <c r="B91" s="108">
        <v>11</v>
      </c>
      <c r="C91" s="72" t="s">
        <v>41</v>
      </c>
      <c r="D91" s="81">
        <v>40</v>
      </c>
      <c r="E91" s="82">
        <v>1</v>
      </c>
      <c r="F91" s="83">
        <f t="shared" ref="F91" si="7">D91*E91</f>
        <v>40</v>
      </c>
    </row>
    <row r="92" spans="1:6" s="50" customFormat="1">
      <c r="B92" s="110">
        <v>12</v>
      </c>
      <c r="C92" s="100" t="s">
        <v>43</v>
      </c>
      <c r="D92" s="81"/>
      <c r="E92" s="82">
        <v>1</v>
      </c>
      <c r="F92" s="101">
        <v>33</v>
      </c>
    </row>
    <row r="93" spans="1:6">
      <c r="C93" s="51"/>
      <c r="D93" s="91"/>
      <c r="E93" s="52"/>
      <c r="F93" s="92"/>
    </row>
    <row r="94" spans="1:6">
      <c r="C94" s="51"/>
      <c r="D94" s="93"/>
      <c r="E94" s="51"/>
      <c r="F94" s="55"/>
    </row>
    <row r="95" spans="1:6">
      <c r="C95" s="51"/>
      <c r="D95" s="60"/>
      <c r="E95" s="51"/>
      <c r="F95" s="55"/>
    </row>
    <row r="96" spans="1:6">
      <c r="C96" s="51"/>
      <c r="D96" s="93"/>
      <c r="E96" s="51"/>
      <c r="F96" s="55"/>
    </row>
    <row r="97" spans="2:6">
      <c r="B97" s="112"/>
      <c r="C97" s="51" t="s">
        <v>237</v>
      </c>
      <c r="D97" s="61"/>
      <c r="E97" s="51"/>
      <c r="F97" s="62"/>
    </row>
    <row r="98" spans="2:6">
      <c r="B98" s="111"/>
      <c r="C98" s="51" t="s">
        <v>234</v>
      </c>
      <c r="D98" s="61"/>
      <c r="E98" s="51"/>
      <c r="F98" s="55"/>
    </row>
    <row r="99" spans="2:6">
      <c r="C99" s="51"/>
      <c r="D99" s="60"/>
      <c r="E99" s="51"/>
      <c r="F99" s="55"/>
    </row>
    <row r="100" spans="2:6">
      <c r="C100" s="51"/>
      <c r="D100" s="60"/>
      <c r="E100" s="51"/>
      <c r="F100" s="55"/>
    </row>
    <row r="101" spans="2:6">
      <c r="C101" s="51"/>
      <c r="D101" s="60"/>
      <c r="E101" s="51"/>
      <c r="F101" s="55"/>
    </row>
    <row r="102" spans="2:6">
      <c r="C102" s="51"/>
      <c r="D102" s="60"/>
      <c r="E102" s="51"/>
      <c r="F102" s="55"/>
    </row>
    <row r="103" spans="2:6">
      <c r="C103" s="51"/>
      <c r="D103" s="60"/>
      <c r="E103" s="51"/>
      <c r="F103" s="55"/>
    </row>
    <row r="104" spans="2:6">
      <c r="C104" s="51"/>
      <c r="D104" s="60"/>
      <c r="E104" s="51"/>
      <c r="F104" s="55"/>
    </row>
    <row r="105" spans="2:6">
      <c r="C105" s="51"/>
      <c r="D105" s="61"/>
      <c r="E105" s="51"/>
      <c r="F105" s="55"/>
    </row>
    <row r="106" spans="2:6">
      <c r="C106" s="51"/>
      <c r="D106" s="60"/>
      <c r="E106" s="51"/>
      <c r="F106" s="55"/>
    </row>
    <row r="107" spans="2:6">
      <c r="C107" s="51"/>
      <c r="D107" s="61"/>
      <c r="E107" s="51"/>
      <c r="F107" s="55"/>
    </row>
    <row r="108" spans="2:6">
      <c r="C108" s="51"/>
      <c r="D108" s="60"/>
      <c r="E108" s="51"/>
      <c r="F108" s="55"/>
    </row>
    <row r="109" spans="2:6">
      <c r="C109" s="51"/>
      <c r="D109" s="61"/>
      <c r="E109" s="51"/>
      <c r="F109" s="55"/>
    </row>
    <row r="110" spans="2:6">
      <c r="C110" s="51"/>
      <c r="D110" s="61"/>
      <c r="E110" s="51"/>
      <c r="F110" s="55"/>
    </row>
    <row r="111" spans="2:6">
      <c r="C111" s="51"/>
      <c r="D111" s="63"/>
      <c r="E111" s="63"/>
      <c r="F111" s="62"/>
    </row>
    <row r="112" spans="2:6">
      <c r="C112" s="51"/>
      <c r="D112" s="64"/>
      <c r="E112" s="63"/>
      <c r="F112" s="62"/>
    </row>
    <row r="113" spans="3:6">
      <c r="C113" s="51"/>
      <c r="D113" s="63"/>
      <c r="E113" s="63"/>
      <c r="F113" s="62"/>
    </row>
    <row r="114" spans="3:6">
      <c r="C114" s="51"/>
      <c r="D114" s="63"/>
      <c r="E114" s="63"/>
      <c r="F114" s="62"/>
    </row>
    <row r="115" spans="3:6">
      <c r="C115" s="51"/>
      <c r="D115" s="63"/>
      <c r="E115" s="63"/>
      <c r="F115" s="62"/>
    </row>
    <row r="116" spans="3:6">
      <c r="C116" s="51"/>
      <c r="D116" s="63"/>
      <c r="E116" s="63"/>
      <c r="F116" s="62"/>
    </row>
    <row r="117" spans="3:6">
      <c r="C117" s="51"/>
      <c r="D117" s="63"/>
      <c r="E117" s="63"/>
      <c r="F117" s="62"/>
    </row>
    <row r="118" spans="3:6">
      <c r="C118" s="51"/>
      <c r="D118" s="63"/>
      <c r="E118" s="63"/>
      <c r="F118" s="62"/>
    </row>
    <row r="119" spans="3:6">
      <c r="C119" s="51"/>
      <c r="D119" s="65"/>
      <c r="E119" s="63"/>
      <c r="F119" s="62"/>
    </row>
    <row r="120" spans="3:6">
      <c r="C120" s="51"/>
      <c r="D120" s="51"/>
      <c r="E120" s="51"/>
      <c r="F120" s="62"/>
    </row>
    <row r="121" spans="3:6">
      <c r="C121" s="66"/>
      <c r="D121" s="66"/>
      <c r="E121" s="66"/>
      <c r="F121" s="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4" workbookViewId="0">
      <selection activeCell="B41" sqref="B41:F45"/>
    </sheetView>
  </sheetViews>
  <sheetFormatPr defaultRowHeight="14.25"/>
  <cols>
    <col min="1" max="1" width="3.25" customWidth="1"/>
    <col min="2" max="2" width="4.875" customWidth="1"/>
    <col min="3" max="3" width="38.875" customWidth="1"/>
    <col min="4" max="4" width="13" customWidth="1"/>
    <col min="5" max="5" width="8.875" bestFit="1" customWidth="1"/>
    <col min="6" max="6" width="8.875" customWidth="1"/>
    <col min="7" max="7" width="18.625" customWidth="1"/>
  </cols>
  <sheetData>
    <row r="1" spans="1:7">
      <c r="B1" s="10"/>
    </row>
    <row r="2" spans="1:7">
      <c r="B2" s="10"/>
    </row>
    <row r="3" spans="1:7">
      <c r="B3" s="10"/>
      <c r="C3" s="11" t="s">
        <v>191</v>
      </c>
      <c r="E3" s="11"/>
      <c r="F3" s="11"/>
      <c r="G3" s="11"/>
    </row>
    <row r="4" spans="1:7">
      <c r="B4" s="10"/>
    </row>
    <row r="5" spans="1:7">
      <c r="B5" s="10"/>
    </row>
    <row r="6" spans="1:7" ht="15">
      <c r="A6" s="8"/>
      <c r="B6" s="14" t="s">
        <v>8</v>
      </c>
      <c r="C6" s="12" t="s">
        <v>1</v>
      </c>
      <c r="D6" s="12" t="s">
        <v>2</v>
      </c>
      <c r="E6" s="12" t="s">
        <v>20</v>
      </c>
      <c r="F6" s="12" t="s">
        <v>0</v>
      </c>
    </row>
    <row r="7" spans="1:7">
      <c r="B7" s="32">
        <v>1</v>
      </c>
      <c r="C7" s="37" t="s">
        <v>106</v>
      </c>
      <c r="D7" s="38"/>
      <c r="E7" s="38"/>
      <c r="F7" s="104">
        <f>SUM(F8:F11)</f>
        <v>106.8</v>
      </c>
    </row>
    <row r="8" spans="1:7">
      <c r="B8" s="106"/>
      <c r="C8" s="22" t="s">
        <v>99</v>
      </c>
      <c r="D8" s="39">
        <v>9.6999999999999993</v>
      </c>
      <c r="E8" s="2">
        <v>1</v>
      </c>
      <c r="F8" s="42">
        <f>D8*E8</f>
        <v>9.6999999999999993</v>
      </c>
    </row>
    <row r="9" spans="1:7">
      <c r="B9" s="106"/>
      <c r="C9" s="22" t="s">
        <v>107</v>
      </c>
      <c r="D9" s="40">
        <v>63.8</v>
      </c>
      <c r="E9" s="2">
        <v>1</v>
      </c>
      <c r="F9" s="42">
        <f>D9*E9</f>
        <v>63.8</v>
      </c>
    </row>
    <row r="10" spans="1:7">
      <c r="B10" s="105"/>
      <c r="C10" s="22" t="s">
        <v>108</v>
      </c>
      <c r="D10" s="40">
        <v>25.2</v>
      </c>
      <c r="E10" s="2">
        <v>1</v>
      </c>
      <c r="F10" s="42">
        <f>D10*E10</f>
        <v>25.2</v>
      </c>
    </row>
    <row r="11" spans="1:7">
      <c r="B11" s="105"/>
      <c r="C11" s="22" t="s">
        <v>109</v>
      </c>
      <c r="D11" s="5">
        <v>8.1</v>
      </c>
      <c r="E11" s="22">
        <v>1</v>
      </c>
      <c r="F11" s="42">
        <f>D11*E11</f>
        <v>8.1</v>
      </c>
    </row>
    <row r="12" spans="1:7">
      <c r="B12" s="2"/>
      <c r="C12" s="2"/>
      <c r="D12" s="40"/>
      <c r="E12" s="22"/>
      <c r="F12" s="42"/>
    </row>
    <row r="13" spans="1:7">
      <c r="B13" s="32">
        <v>2</v>
      </c>
      <c r="C13" s="37" t="s">
        <v>110</v>
      </c>
      <c r="D13" s="38"/>
      <c r="E13" s="38"/>
      <c r="F13" s="104">
        <f>SUM(F14:F16)</f>
        <v>145.80000000000001</v>
      </c>
    </row>
    <row r="14" spans="1:7">
      <c r="B14" s="105"/>
      <c r="C14" s="22" t="s">
        <v>111</v>
      </c>
      <c r="D14" s="39">
        <v>28.6</v>
      </c>
      <c r="E14" s="2">
        <v>1</v>
      </c>
      <c r="F14" s="42">
        <f>D14*E14</f>
        <v>28.6</v>
      </c>
    </row>
    <row r="15" spans="1:7">
      <c r="B15" s="105"/>
      <c r="C15" s="22" t="s">
        <v>112</v>
      </c>
      <c r="D15" s="40">
        <v>44.6</v>
      </c>
      <c r="E15" s="2">
        <v>1</v>
      </c>
      <c r="F15" s="42">
        <f>D15*E15</f>
        <v>44.6</v>
      </c>
    </row>
    <row r="16" spans="1:7">
      <c r="B16" s="105"/>
      <c r="C16" s="22" t="s">
        <v>113</v>
      </c>
      <c r="D16" s="40">
        <v>72.599999999999994</v>
      </c>
      <c r="E16" s="2">
        <v>1</v>
      </c>
      <c r="F16" s="42">
        <f>D16*E16</f>
        <v>72.599999999999994</v>
      </c>
    </row>
    <row r="17" spans="1:6">
      <c r="B17" s="2"/>
      <c r="C17" s="2"/>
      <c r="D17" s="40"/>
      <c r="E17" s="22"/>
      <c r="F17" s="42"/>
    </row>
    <row r="18" spans="1:6">
      <c r="B18" s="32">
        <v>3</v>
      </c>
      <c r="C18" s="37" t="s">
        <v>114</v>
      </c>
      <c r="D18" s="38"/>
      <c r="E18" s="38"/>
      <c r="F18" s="104">
        <f>SUM(F19)</f>
        <v>6.8</v>
      </c>
    </row>
    <row r="19" spans="1:6">
      <c r="B19" s="106"/>
      <c r="C19" s="22" t="s">
        <v>105</v>
      </c>
      <c r="D19" s="39">
        <v>6.8</v>
      </c>
      <c r="E19" s="2">
        <v>1</v>
      </c>
      <c r="F19" s="42">
        <f>D19*E19</f>
        <v>6.8</v>
      </c>
    </row>
    <row r="20" spans="1:6">
      <c r="B20" s="2"/>
      <c r="C20" s="2"/>
      <c r="D20" s="40"/>
      <c r="E20" s="22"/>
      <c r="F20" s="42"/>
    </row>
    <row r="21" spans="1:6">
      <c r="B21" s="32">
        <v>4</v>
      </c>
      <c r="C21" s="37" t="s">
        <v>115</v>
      </c>
      <c r="D21" s="38"/>
      <c r="E21" s="38"/>
      <c r="F21" s="104">
        <f>SUM(F22:F30)</f>
        <v>72.099999999999994</v>
      </c>
    </row>
    <row r="22" spans="1:6">
      <c r="B22" s="106"/>
      <c r="C22" s="22" t="s">
        <v>116</v>
      </c>
      <c r="D22" s="39">
        <v>3.1</v>
      </c>
      <c r="E22" s="2">
        <v>1</v>
      </c>
      <c r="F22" s="42">
        <f t="shared" ref="F22:F30" si="0">D22*E22</f>
        <v>3.1</v>
      </c>
    </row>
    <row r="23" spans="1:6">
      <c r="B23" s="106"/>
      <c r="C23" s="22" t="s">
        <v>117</v>
      </c>
      <c r="D23" s="40">
        <v>8.6</v>
      </c>
      <c r="E23" s="2">
        <v>1</v>
      </c>
      <c r="F23" s="42">
        <f t="shared" si="0"/>
        <v>8.6</v>
      </c>
    </row>
    <row r="24" spans="1:6">
      <c r="B24" s="106"/>
      <c r="C24" s="22" t="s">
        <v>118</v>
      </c>
      <c r="D24" s="40">
        <v>5.4</v>
      </c>
      <c r="E24" s="2">
        <v>1</v>
      </c>
      <c r="F24" s="42">
        <f t="shared" si="0"/>
        <v>5.4</v>
      </c>
    </row>
    <row r="25" spans="1:6">
      <c r="B25" s="106"/>
      <c r="C25" s="22" t="s">
        <v>100</v>
      </c>
      <c r="D25" s="5">
        <v>1.6</v>
      </c>
      <c r="E25" s="22">
        <v>1</v>
      </c>
      <c r="F25" s="42">
        <f t="shared" si="0"/>
        <v>1.6</v>
      </c>
    </row>
    <row r="26" spans="1:6">
      <c r="B26" s="106"/>
      <c r="C26" s="22" t="s">
        <v>119</v>
      </c>
      <c r="D26" s="5">
        <v>12.6</v>
      </c>
      <c r="E26" s="2">
        <v>1</v>
      </c>
      <c r="F26" s="42">
        <f t="shared" si="0"/>
        <v>12.6</v>
      </c>
    </row>
    <row r="27" spans="1:6">
      <c r="B27" s="106"/>
      <c r="C27" s="22" t="s">
        <v>120</v>
      </c>
      <c r="D27" s="5">
        <v>11.2</v>
      </c>
      <c r="E27" s="2">
        <v>1</v>
      </c>
      <c r="F27" s="42">
        <f t="shared" si="0"/>
        <v>11.2</v>
      </c>
    </row>
    <row r="28" spans="1:6">
      <c r="B28" s="106"/>
      <c r="C28" s="22" t="s">
        <v>67</v>
      </c>
      <c r="D28" s="5">
        <v>1.2</v>
      </c>
      <c r="E28" s="2">
        <v>1</v>
      </c>
      <c r="F28" s="42">
        <f t="shared" si="0"/>
        <v>1.2</v>
      </c>
    </row>
    <row r="29" spans="1:6">
      <c r="B29" s="105"/>
      <c r="C29" s="22" t="s">
        <v>121</v>
      </c>
      <c r="D29" s="40">
        <v>18.3</v>
      </c>
      <c r="E29" s="22">
        <v>1</v>
      </c>
      <c r="F29" s="42">
        <f t="shared" si="0"/>
        <v>18.3</v>
      </c>
    </row>
    <row r="30" spans="1:6">
      <c r="B30" s="106"/>
      <c r="C30" s="22" t="s">
        <v>120</v>
      </c>
      <c r="D30" s="40">
        <v>10.1</v>
      </c>
      <c r="E30" s="22">
        <v>1</v>
      </c>
      <c r="F30" s="42">
        <f t="shared" si="0"/>
        <v>10.1</v>
      </c>
    </row>
    <row r="31" spans="1:6">
      <c r="B31" s="2"/>
      <c r="C31" s="2"/>
      <c r="D31" s="40"/>
      <c r="E31" s="22"/>
      <c r="F31" s="42"/>
    </row>
    <row r="32" spans="1:6" s="50" customFormat="1">
      <c r="A32"/>
      <c r="B32" s="32">
        <v>5</v>
      </c>
      <c r="C32" s="37" t="s">
        <v>71</v>
      </c>
      <c r="D32" s="38"/>
      <c r="E32" s="38"/>
      <c r="F32" s="104">
        <f>SUM(F33)</f>
        <v>72.599999999999994</v>
      </c>
    </row>
    <row r="33" spans="1:6" s="50" customFormat="1">
      <c r="A33"/>
      <c r="B33" s="105"/>
      <c r="C33" s="22" t="s">
        <v>71</v>
      </c>
      <c r="D33" s="39">
        <v>72.599999999999994</v>
      </c>
      <c r="E33" s="2">
        <v>1</v>
      </c>
      <c r="F33" s="42">
        <f>D33*E33</f>
        <v>72.599999999999994</v>
      </c>
    </row>
    <row r="34" spans="1:6" s="50" customFormat="1">
      <c r="A34"/>
      <c r="B34" s="2"/>
      <c r="C34" s="2"/>
      <c r="D34" s="40"/>
      <c r="E34" s="22"/>
      <c r="F34" s="42"/>
    </row>
    <row r="35" spans="1:6" s="50" customFormat="1">
      <c r="B35" s="32">
        <v>6</v>
      </c>
      <c r="C35" s="37" t="s">
        <v>79</v>
      </c>
      <c r="D35" s="38"/>
      <c r="E35" s="38"/>
      <c r="F35" s="104">
        <f>SUM(F36:F39)</f>
        <v>10</v>
      </c>
    </row>
    <row r="36" spans="1:6" s="50" customFormat="1">
      <c r="B36" s="106"/>
      <c r="C36" s="22" t="s">
        <v>86</v>
      </c>
      <c r="D36" s="39">
        <v>3</v>
      </c>
      <c r="E36" s="2">
        <v>1</v>
      </c>
      <c r="F36" s="42">
        <f>D36*E36</f>
        <v>3</v>
      </c>
    </row>
    <row r="37" spans="1:6" s="50" customFormat="1">
      <c r="B37" s="106"/>
      <c r="C37" s="22" t="s">
        <v>86</v>
      </c>
      <c r="D37" s="40">
        <v>2.2999999999999998</v>
      </c>
      <c r="E37" s="2">
        <v>1</v>
      </c>
      <c r="F37" s="42">
        <f>D37*E37</f>
        <v>2.2999999999999998</v>
      </c>
    </row>
    <row r="38" spans="1:6" s="50" customFormat="1">
      <c r="B38" s="106"/>
      <c r="C38" s="22" t="s">
        <v>86</v>
      </c>
      <c r="D38" s="40">
        <v>3.8</v>
      </c>
      <c r="E38" s="2">
        <v>1</v>
      </c>
      <c r="F38" s="42">
        <f>D38*E38</f>
        <v>3.8</v>
      </c>
    </row>
    <row r="39" spans="1:6" s="50" customFormat="1">
      <c r="B39" s="106"/>
      <c r="C39" s="22" t="s">
        <v>79</v>
      </c>
      <c r="D39" s="5">
        <v>0.9</v>
      </c>
      <c r="E39" s="22">
        <v>1</v>
      </c>
      <c r="F39" s="42">
        <f>D39*E39</f>
        <v>0.9</v>
      </c>
    </row>
    <row r="40" spans="1:6" s="50" customFormat="1">
      <c r="B40" s="2"/>
      <c r="C40" s="2"/>
      <c r="D40" s="40"/>
      <c r="E40" s="22"/>
      <c r="F40" s="42"/>
    </row>
    <row r="41" spans="1:6">
      <c r="B41" s="2"/>
      <c r="C41" s="24" t="s">
        <v>233</v>
      </c>
      <c r="D41" s="43"/>
      <c r="E41" s="24"/>
      <c r="F41" s="25">
        <f>SUM(F8:F11,F14:F16,F19,F22:F30,F36:F39)</f>
        <v>341.50000000000006</v>
      </c>
    </row>
    <row r="42" spans="1:6">
      <c r="B42" s="2"/>
      <c r="C42" s="24" t="s">
        <v>76</v>
      </c>
      <c r="D42" s="5"/>
      <c r="E42" s="2"/>
      <c r="F42" s="25">
        <v>580.24</v>
      </c>
    </row>
    <row r="43" spans="1:6">
      <c r="B43" s="2"/>
      <c r="C43" s="24"/>
      <c r="D43" s="5"/>
      <c r="E43" s="2"/>
      <c r="F43" s="25"/>
    </row>
    <row r="44" spans="1:6" s="28" customFormat="1">
      <c r="B44" s="105"/>
      <c r="C44" s="24" t="s">
        <v>235</v>
      </c>
      <c r="D44" s="40"/>
      <c r="E44" s="22"/>
      <c r="F44" s="114">
        <f>SUM(F33,F29,F14:F16,F10:F11)</f>
        <v>270</v>
      </c>
    </row>
    <row r="45" spans="1:6" s="28" customFormat="1">
      <c r="B45" s="106"/>
      <c r="C45" s="24" t="s">
        <v>236</v>
      </c>
      <c r="D45" s="40"/>
      <c r="E45" s="22"/>
      <c r="F45" s="114">
        <f>SUM(F36:F39,F30,F22:F28,F19,F8:F9)</f>
        <v>144.10000000000002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activeCell="K46" sqref="K46"/>
    </sheetView>
  </sheetViews>
  <sheetFormatPr defaultRowHeight="14.25"/>
  <cols>
    <col min="1" max="1" width="3.125" customWidth="1"/>
    <col min="3" max="3" width="39.375" customWidth="1"/>
    <col min="4" max="4" width="14" customWidth="1"/>
    <col min="5" max="5" width="10.875" customWidth="1"/>
    <col min="6" max="6" width="8.625" customWidth="1"/>
    <col min="7" max="7" width="17.5" customWidth="1"/>
  </cols>
  <sheetData>
    <row r="1" spans="1:7">
      <c r="B1" s="10"/>
    </row>
    <row r="2" spans="1:7">
      <c r="B2" s="10"/>
    </row>
    <row r="3" spans="1:7">
      <c r="B3" s="10"/>
      <c r="C3" s="11" t="s">
        <v>193</v>
      </c>
      <c r="E3" s="11"/>
      <c r="F3" s="11"/>
      <c r="G3" s="11"/>
    </row>
    <row r="4" spans="1:7">
      <c r="B4" s="10"/>
    </row>
    <row r="5" spans="1:7">
      <c r="B5" s="10"/>
    </row>
    <row r="6" spans="1:7" ht="15">
      <c r="A6" s="8"/>
      <c r="B6" s="14" t="s">
        <v>8</v>
      </c>
      <c r="C6" s="12" t="s">
        <v>1</v>
      </c>
      <c r="D6" s="12" t="s">
        <v>2</v>
      </c>
      <c r="E6" s="12" t="s">
        <v>20</v>
      </c>
      <c r="F6" s="12" t="s">
        <v>0</v>
      </c>
    </row>
    <row r="7" spans="1:7">
      <c r="B7" s="32">
        <v>1</v>
      </c>
      <c r="C7" s="37" t="s">
        <v>106</v>
      </c>
      <c r="D7" s="38">
        <v>69</v>
      </c>
      <c r="E7" s="38"/>
      <c r="F7" s="38"/>
    </row>
    <row r="8" spans="1:7">
      <c r="B8" s="106"/>
      <c r="C8" s="22" t="s">
        <v>123</v>
      </c>
      <c r="D8" s="39">
        <v>11.13</v>
      </c>
      <c r="E8" s="2">
        <v>1</v>
      </c>
      <c r="F8" s="42">
        <f t="shared" ref="F8:F15" si="0">D8*E8</f>
        <v>11.13</v>
      </c>
    </row>
    <row r="9" spans="1:7">
      <c r="B9" s="106"/>
      <c r="C9" s="22" t="s">
        <v>124</v>
      </c>
      <c r="D9" s="40">
        <v>9.5299999999999994</v>
      </c>
      <c r="E9" s="2">
        <v>1</v>
      </c>
      <c r="F9" s="42">
        <f t="shared" si="0"/>
        <v>9.5299999999999994</v>
      </c>
    </row>
    <row r="10" spans="1:7">
      <c r="B10" s="106"/>
      <c r="C10" s="22" t="s">
        <v>125</v>
      </c>
      <c r="D10" s="40">
        <v>9.0399999999999991</v>
      </c>
      <c r="E10" s="2">
        <v>1</v>
      </c>
      <c r="F10" s="42">
        <f t="shared" si="0"/>
        <v>9.0399999999999991</v>
      </c>
    </row>
    <row r="11" spans="1:7">
      <c r="B11" s="106"/>
      <c r="C11" s="22" t="s">
        <v>126</v>
      </c>
      <c r="D11" s="5">
        <v>8.58</v>
      </c>
      <c r="E11" s="22">
        <v>1</v>
      </c>
      <c r="F11" s="42">
        <f t="shared" si="0"/>
        <v>8.58</v>
      </c>
    </row>
    <row r="12" spans="1:7">
      <c r="B12" s="106"/>
      <c r="C12" s="22" t="s">
        <v>127</v>
      </c>
      <c r="D12" s="5">
        <v>6.11</v>
      </c>
      <c r="E12" s="22">
        <v>1</v>
      </c>
      <c r="F12" s="42">
        <f t="shared" si="0"/>
        <v>6.11</v>
      </c>
    </row>
    <row r="13" spans="1:7">
      <c r="B13" s="106"/>
      <c r="C13" s="22" t="s">
        <v>128</v>
      </c>
      <c r="D13" s="5">
        <v>10.029999999999999</v>
      </c>
      <c r="E13" s="22">
        <v>1</v>
      </c>
      <c r="F13" s="42">
        <f t="shared" si="0"/>
        <v>10.029999999999999</v>
      </c>
    </row>
    <row r="14" spans="1:7">
      <c r="B14" s="106"/>
      <c r="C14" s="22" t="s">
        <v>129</v>
      </c>
      <c r="D14" s="5">
        <v>6.78</v>
      </c>
      <c r="E14" s="22">
        <v>1</v>
      </c>
      <c r="F14" s="42">
        <f t="shared" si="0"/>
        <v>6.78</v>
      </c>
    </row>
    <row r="15" spans="1:7">
      <c r="B15" s="106"/>
      <c r="C15" s="22" t="s">
        <v>130</v>
      </c>
      <c r="D15" s="5">
        <v>9.24</v>
      </c>
      <c r="E15" s="22">
        <v>1</v>
      </c>
      <c r="F15" s="42">
        <f t="shared" si="0"/>
        <v>9.24</v>
      </c>
    </row>
    <row r="16" spans="1:7">
      <c r="B16" s="2"/>
      <c r="C16" s="2"/>
      <c r="D16" s="40"/>
      <c r="E16" s="22"/>
      <c r="F16" s="42"/>
    </row>
    <row r="17" spans="1:6">
      <c r="B17" s="32">
        <v>2</v>
      </c>
      <c r="C17" s="37" t="s">
        <v>110</v>
      </c>
      <c r="D17" s="38">
        <v>1880</v>
      </c>
      <c r="E17" s="38"/>
      <c r="F17" s="38"/>
    </row>
    <row r="18" spans="1:6">
      <c r="B18" s="105"/>
      <c r="C18" s="22" t="s">
        <v>86</v>
      </c>
      <c r="D18" s="39">
        <v>1.74</v>
      </c>
      <c r="E18" s="2">
        <v>1</v>
      </c>
      <c r="F18" s="42">
        <f t="shared" ref="F18:F31" si="1">D18*E18</f>
        <v>1.74</v>
      </c>
    </row>
    <row r="19" spans="1:6">
      <c r="B19" s="105"/>
      <c r="C19" s="22" t="s">
        <v>98</v>
      </c>
      <c r="D19" s="40">
        <v>19.41</v>
      </c>
      <c r="E19" s="2">
        <v>1</v>
      </c>
      <c r="F19" s="42">
        <f t="shared" si="1"/>
        <v>19.41</v>
      </c>
    </row>
    <row r="20" spans="1:6">
      <c r="B20" s="105"/>
      <c r="C20" s="22" t="s">
        <v>79</v>
      </c>
      <c r="D20" s="40">
        <v>19.28</v>
      </c>
      <c r="E20" s="2">
        <v>1</v>
      </c>
      <c r="F20" s="42">
        <f t="shared" si="1"/>
        <v>19.28</v>
      </c>
    </row>
    <row r="21" spans="1:6">
      <c r="B21" s="105"/>
      <c r="C21" s="22" t="s">
        <v>98</v>
      </c>
      <c r="D21" s="40">
        <v>27.24</v>
      </c>
      <c r="E21" s="2">
        <v>1</v>
      </c>
      <c r="F21" s="42">
        <f t="shared" si="1"/>
        <v>27.24</v>
      </c>
    </row>
    <row r="22" spans="1:6">
      <c r="B22" s="105"/>
      <c r="C22" s="22" t="s">
        <v>131</v>
      </c>
      <c r="D22" s="40">
        <v>2.12</v>
      </c>
      <c r="E22" s="2">
        <v>1</v>
      </c>
      <c r="F22" s="42">
        <f t="shared" si="1"/>
        <v>2.12</v>
      </c>
    </row>
    <row r="23" spans="1:6">
      <c r="B23" s="105"/>
      <c r="C23" s="22" t="s">
        <v>131</v>
      </c>
      <c r="D23" s="40">
        <v>2.0499999999999998</v>
      </c>
      <c r="E23" s="2">
        <v>1</v>
      </c>
      <c r="F23" s="42">
        <f t="shared" si="1"/>
        <v>2.0499999999999998</v>
      </c>
    </row>
    <row r="24" spans="1:6">
      <c r="B24" s="105"/>
      <c r="C24" s="2" t="s">
        <v>132</v>
      </c>
      <c r="D24" s="40">
        <v>3.98</v>
      </c>
      <c r="E24" s="22">
        <v>1</v>
      </c>
      <c r="F24" s="42">
        <f t="shared" si="1"/>
        <v>3.98</v>
      </c>
    </row>
    <row r="25" spans="1:6">
      <c r="B25" s="105"/>
      <c r="C25" s="2" t="s">
        <v>132</v>
      </c>
      <c r="D25" s="40">
        <v>4.07</v>
      </c>
      <c r="E25" s="22">
        <v>1</v>
      </c>
      <c r="F25" s="42">
        <f t="shared" si="1"/>
        <v>4.07</v>
      </c>
    </row>
    <row r="26" spans="1:6">
      <c r="B26" s="105"/>
      <c r="C26" s="22" t="s">
        <v>98</v>
      </c>
      <c r="D26" s="40">
        <v>27.22</v>
      </c>
      <c r="E26" s="2">
        <v>1</v>
      </c>
      <c r="F26" s="42">
        <f t="shared" si="1"/>
        <v>27.22</v>
      </c>
    </row>
    <row r="27" spans="1:6">
      <c r="B27" s="105"/>
      <c r="C27" s="2" t="s">
        <v>95</v>
      </c>
      <c r="D27" s="40">
        <v>66.260000000000005</v>
      </c>
      <c r="E27" s="22">
        <v>1</v>
      </c>
      <c r="F27" s="42">
        <f t="shared" si="1"/>
        <v>66.260000000000005</v>
      </c>
    </row>
    <row r="28" spans="1:6">
      <c r="B28" s="105"/>
      <c r="C28" s="2" t="s">
        <v>133</v>
      </c>
      <c r="D28" s="40">
        <v>5.61</v>
      </c>
      <c r="E28" s="22">
        <v>1</v>
      </c>
      <c r="F28" s="42">
        <f t="shared" si="1"/>
        <v>5.61</v>
      </c>
    </row>
    <row r="29" spans="1:6">
      <c r="B29" s="105"/>
      <c r="C29" s="2" t="s">
        <v>134</v>
      </c>
      <c r="D29" s="40">
        <v>61.06</v>
      </c>
      <c r="E29" s="22">
        <v>1</v>
      </c>
      <c r="F29" s="42">
        <f t="shared" si="1"/>
        <v>61.06</v>
      </c>
    </row>
    <row r="30" spans="1:6">
      <c r="B30" s="105"/>
      <c r="C30" s="2" t="s">
        <v>79</v>
      </c>
      <c r="D30" s="40">
        <v>39.229999999999997</v>
      </c>
      <c r="E30" s="22">
        <v>1</v>
      </c>
      <c r="F30" s="42">
        <f t="shared" si="1"/>
        <v>39.229999999999997</v>
      </c>
    </row>
    <row r="31" spans="1:6">
      <c r="B31" s="105"/>
      <c r="C31" s="2" t="s">
        <v>135</v>
      </c>
      <c r="D31" s="40">
        <v>1686.39</v>
      </c>
      <c r="E31" s="22">
        <v>1</v>
      </c>
      <c r="F31" s="42">
        <f t="shared" si="1"/>
        <v>1686.39</v>
      </c>
    </row>
    <row r="32" spans="1:6">
      <c r="A32" s="28"/>
      <c r="B32" s="56"/>
      <c r="C32" s="58"/>
      <c r="D32" s="59"/>
      <c r="E32" s="45"/>
      <c r="F32" s="57"/>
    </row>
    <row r="33" spans="2:6">
      <c r="B33" s="32">
        <v>3</v>
      </c>
      <c r="C33" s="37" t="s">
        <v>114</v>
      </c>
      <c r="D33" s="38">
        <v>16</v>
      </c>
      <c r="E33" s="38"/>
      <c r="F33" s="38"/>
    </row>
    <row r="34" spans="2:6">
      <c r="B34" s="105"/>
      <c r="C34" s="22" t="s">
        <v>74</v>
      </c>
      <c r="D34" s="39">
        <v>5.8</v>
      </c>
      <c r="E34" s="2">
        <v>1</v>
      </c>
      <c r="F34" s="42">
        <f>D34*E34</f>
        <v>5.8</v>
      </c>
    </row>
    <row r="35" spans="2:6">
      <c r="B35" s="105"/>
      <c r="C35" s="2" t="s">
        <v>122</v>
      </c>
      <c r="D35" s="40">
        <v>10.78</v>
      </c>
      <c r="E35" s="22">
        <v>1</v>
      </c>
      <c r="F35" s="42">
        <f>SUM(D35*E35)</f>
        <v>10.78</v>
      </c>
    </row>
    <row r="36" spans="2:6">
      <c r="B36" s="2"/>
      <c r="C36" s="24"/>
      <c r="D36" s="43"/>
      <c r="E36" s="2"/>
      <c r="F36" s="25"/>
    </row>
    <row r="37" spans="2:6">
      <c r="B37" s="32">
        <v>4</v>
      </c>
      <c r="C37" s="37" t="s">
        <v>115</v>
      </c>
      <c r="D37" s="38">
        <v>35</v>
      </c>
      <c r="E37" s="38"/>
      <c r="F37" s="38"/>
    </row>
    <row r="38" spans="2:6">
      <c r="B38" s="105"/>
      <c r="C38" s="22" t="s">
        <v>67</v>
      </c>
      <c r="D38" s="39">
        <v>3.01</v>
      </c>
      <c r="E38" s="2">
        <v>1</v>
      </c>
      <c r="F38" s="42">
        <f t="shared" ref="F38:F45" si="2">D38*E38</f>
        <v>3.01</v>
      </c>
    </row>
    <row r="39" spans="2:6">
      <c r="B39" s="105"/>
      <c r="C39" s="22" t="s">
        <v>100</v>
      </c>
      <c r="D39" s="40">
        <v>3.74</v>
      </c>
      <c r="E39" s="2">
        <v>1</v>
      </c>
      <c r="F39" s="42">
        <f t="shared" si="2"/>
        <v>3.74</v>
      </c>
    </row>
    <row r="40" spans="2:6">
      <c r="B40" s="106"/>
      <c r="C40" s="22" t="s">
        <v>83</v>
      </c>
      <c r="D40" s="40">
        <v>5.36</v>
      </c>
      <c r="E40" s="2">
        <v>1</v>
      </c>
      <c r="F40" s="42">
        <f t="shared" si="2"/>
        <v>5.36</v>
      </c>
    </row>
    <row r="41" spans="2:6">
      <c r="B41" s="105"/>
      <c r="C41" s="22" t="s">
        <v>67</v>
      </c>
      <c r="D41" s="5">
        <v>3.08</v>
      </c>
      <c r="E41" s="22">
        <v>2</v>
      </c>
      <c r="F41" s="42">
        <f t="shared" si="2"/>
        <v>6.16</v>
      </c>
    </row>
    <row r="42" spans="2:6">
      <c r="B42" s="105"/>
      <c r="C42" s="22" t="s">
        <v>136</v>
      </c>
      <c r="D42" s="5">
        <v>4.9400000000000004</v>
      </c>
      <c r="E42" s="2">
        <v>1</v>
      </c>
      <c r="F42" s="42">
        <f t="shared" si="2"/>
        <v>4.9400000000000004</v>
      </c>
    </row>
    <row r="43" spans="2:6">
      <c r="B43" s="105"/>
      <c r="C43" s="22" t="s">
        <v>67</v>
      </c>
      <c r="D43" s="5">
        <v>2.78</v>
      </c>
      <c r="E43" s="2">
        <v>2</v>
      </c>
      <c r="F43" s="42">
        <f t="shared" si="2"/>
        <v>5.56</v>
      </c>
    </row>
    <row r="44" spans="2:6">
      <c r="B44" s="105"/>
      <c r="C44" s="22" t="s">
        <v>100</v>
      </c>
      <c r="D44" s="40">
        <v>11.15</v>
      </c>
      <c r="E44" s="22">
        <v>1</v>
      </c>
      <c r="F44" s="42">
        <f t="shared" si="2"/>
        <v>11.15</v>
      </c>
    </row>
    <row r="45" spans="2:6">
      <c r="B45" s="105"/>
      <c r="C45" s="22" t="s">
        <v>100</v>
      </c>
      <c r="D45" s="40">
        <v>11</v>
      </c>
      <c r="E45" s="22">
        <v>1</v>
      </c>
      <c r="F45" s="42">
        <f t="shared" si="2"/>
        <v>11</v>
      </c>
    </row>
    <row r="46" spans="2:6">
      <c r="B46" s="2"/>
      <c r="C46" s="2"/>
      <c r="D46" s="40"/>
      <c r="E46" s="22"/>
      <c r="F46" s="42"/>
    </row>
    <row r="47" spans="2:6">
      <c r="B47" s="2"/>
      <c r="C47" s="24" t="s">
        <v>233</v>
      </c>
      <c r="D47" s="43"/>
      <c r="E47" s="24"/>
      <c r="F47" s="25">
        <f>SUM(F8:F15,F18:F31,F34:F35,F38:F45)</f>
        <v>2103.6000000000004</v>
      </c>
    </row>
    <row r="48" spans="2:6">
      <c r="B48" s="2"/>
      <c r="C48" s="24" t="s">
        <v>76</v>
      </c>
      <c r="D48" s="5"/>
      <c r="E48" s="2"/>
      <c r="F48" s="25">
        <v>2273.19</v>
      </c>
    </row>
    <row r="49" spans="1:6">
      <c r="B49" s="2"/>
      <c r="C49" s="24"/>
      <c r="D49" s="5"/>
      <c r="E49" s="2"/>
      <c r="F49" s="25"/>
    </row>
    <row r="50" spans="1:6" s="28" customFormat="1">
      <c r="B50" s="105"/>
      <c r="C50" s="24" t="s">
        <v>235</v>
      </c>
      <c r="D50" s="40"/>
      <c r="E50" s="22"/>
      <c r="F50" s="114">
        <f>SUM(F18:F31,F34:F35,F38:F39,F41:F45)</f>
        <v>2027.8000000000002</v>
      </c>
    </row>
    <row r="51" spans="1:6" s="28" customFormat="1">
      <c r="B51" s="106"/>
      <c r="C51" s="24" t="s">
        <v>236</v>
      </c>
      <c r="D51" s="40"/>
      <c r="E51" s="22"/>
      <c r="F51" s="114">
        <f>SUM(F40,F8:F15)</f>
        <v>75.8</v>
      </c>
    </row>
    <row r="57" spans="1:6">
      <c r="A57" s="50"/>
    </row>
    <row r="58" spans="1:6">
      <c r="A58" s="50"/>
    </row>
    <row r="59" spans="1:6">
      <c r="A59" s="50"/>
    </row>
    <row r="60" spans="1:6">
      <c r="A60" s="50"/>
    </row>
    <row r="61" spans="1:6">
      <c r="A61" s="50"/>
    </row>
    <row r="62" spans="1:6">
      <c r="A62" s="50"/>
    </row>
    <row r="63" spans="1:6">
      <c r="A63" s="50"/>
    </row>
  </sheetData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F42" sqref="F42"/>
    </sheetView>
  </sheetViews>
  <sheetFormatPr defaultRowHeight="14.25"/>
  <cols>
    <col min="1" max="1" width="3.75" customWidth="1"/>
    <col min="2" max="2" width="6.75" customWidth="1"/>
    <col min="3" max="3" width="31.25" customWidth="1"/>
    <col min="4" max="4" width="10.625" customWidth="1"/>
    <col min="5" max="6" width="10.375" customWidth="1"/>
    <col min="7" max="7" width="18.375" customWidth="1"/>
  </cols>
  <sheetData>
    <row r="1" spans="1:7">
      <c r="B1" s="10"/>
    </row>
    <row r="2" spans="1:7">
      <c r="B2" s="10"/>
    </row>
    <row r="3" spans="1:7">
      <c r="B3" s="10"/>
      <c r="C3" s="11" t="s">
        <v>194</v>
      </c>
      <c r="E3" s="11"/>
      <c r="F3" s="11"/>
      <c r="G3" s="11"/>
    </row>
    <row r="4" spans="1:7">
      <c r="B4" s="10"/>
    </row>
    <row r="5" spans="1:7">
      <c r="B5" s="10"/>
    </row>
    <row r="6" spans="1:7" ht="15">
      <c r="A6" s="8"/>
      <c r="B6" s="14" t="s">
        <v>8</v>
      </c>
      <c r="C6" s="12" t="s">
        <v>1</v>
      </c>
      <c r="D6" s="12" t="s">
        <v>2</v>
      </c>
      <c r="E6" s="12" t="s">
        <v>20</v>
      </c>
      <c r="F6" s="12" t="s">
        <v>0</v>
      </c>
    </row>
    <row r="7" spans="1:7">
      <c r="B7" s="32">
        <v>1</v>
      </c>
      <c r="C7" s="37" t="s">
        <v>137</v>
      </c>
      <c r="D7" s="38"/>
      <c r="E7" s="38"/>
      <c r="F7" s="104">
        <f>SUM(F8:F9)</f>
        <v>26.89</v>
      </c>
    </row>
    <row r="8" spans="1:7">
      <c r="B8" s="105"/>
      <c r="C8" s="22" t="s">
        <v>79</v>
      </c>
      <c r="D8" s="39">
        <v>4.6399999999999997</v>
      </c>
      <c r="E8" s="2">
        <v>1</v>
      </c>
      <c r="F8" s="42">
        <f>D8*E8</f>
        <v>4.6399999999999997</v>
      </c>
    </row>
    <row r="9" spans="1:7">
      <c r="B9" s="106"/>
      <c r="C9" s="22" t="s">
        <v>79</v>
      </c>
      <c r="D9" s="40">
        <v>22.25</v>
      </c>
      <c r="E9" s="2">
        <v>1</v>
      </c>
      <c r="F9" s="42">
        <f>D9*E9</f>
        <v>22.25</v>
      </c>
    </row>
    <row r="10" spans="1:7">
      <c r="B10" s="2"/>
      <c r="C10" s="2"/>
      <c r="D10" s="40"/>
      <c r="E10" s="22"/>
      <c r="F10" s="42"/>
    </row>
    <row r="11" spans="1:7">
      <c r="B11" s="32">
        <v>2</v>
      </c>
      <c r="C11" s="37" t="s">
        <v>138</v>
      </c>
      <c r="D11" s="38"/>
      <c r="E11" s="38"/>
      <c r="F11" s="104">
        <f>SUM(F12:F13)</f>
        <v>107.85</v>
      </c>
    </row>
    <row r="12" spans="1:7">
      <c r="B12" s="105"/>
      <c r="C12" s="22" t="s">
        <v>86</v>
      </c>
      <c r="D12" s="39">
        <v>4.2300000000000004</v>
      </c>
      <c r="E12" s="2">
        <v>2</v>
      </c>
      <c r="F12" s="42">
        <f>D12*E12</f>
        <v>8.4600000000000009</v>
      </c>
    </row>
    <row r="13" spans="1:7">
      <c r="B13" s="105"/>
      <c r="C13" s="22" t="s">
        <v>142</v>
      </c>
      <c r="D13" s="40">
        <v>99.39</v>
      </c>
      <c r="E13" s="2">
        <v>1</v>
      </c>
      <c r="F13" s="42">
        <f>D13*E13</f>
        <v>99.39</v>
      </c>
    </row>
    <row r="14" spans="1:7">
      <c r="A14" s="28"/>
      <c r="B14" s="56"/>
      <c r="C14" s="58"/>
      <c r="D14" s="59"/>
      <c r="E14" s="45"/>
      <c r="F14" s="57"/>
    </row>
    <row r="15" spans="1:7">
      <c r="B15" s="32">
        <v>3</v>
      </c>
      <c r="C15" s="37" t="s">
        <v>139</v>
      </c>
      <c r="D15" s="38"/>
      <c r="E15" s="38"/>
      <c r="F15" s="104">
        <f>SUM(F16:F20)</f>
        <v>26.19</v>
      </c>
    </row>
    <row r="16" spans="1:7">
      <c r="B16" s="105"/>
      <c r="C16" s="22" t="s">
        <v>143</v>
      </c>
      <c r="D16" s="39">
        <v>4.17</v>
      </c>
      <c r="E16" s="2">
        <v>1</v>
      </c>
      <c r="F16" s="42">
        <f>D16*E16</f>
        <v>4.17</v>
      </c>
    </row>
    <row r="17" spans="2:11">
      <c r="B17" s="105"/>
      <c r="C17" s="22" t="s">
        <v>144</v>
      </c>
      <c r="D17" s="40">
        <v>6.73</v>
      </c>
      <c r="E17" s="2">
        <v>1</v>
      </c>
      <c r="F17" s="42">
        <f>D17*E17</f>
        <v>6.73</v>
      </c>
    </row>
    <row r="18" spans="2:11">
      <c r="B18" s="106"/>
      <c r="C18" s="22" t="s">
        <v>145</v>
      </c>
      <c r="D18" s="40">
        <v>2.44</v>
      </c>
      <c r="E18" s="2">
        <v>1</v>
      </c>
      <c r="F18" s="42">
        <f>D18*E18</f>
        <v>2.44</v>
      </c>
    </row>
    <row r="19" spans="2:11">
      <c r="B19" s="105"/>
      <c r="C19" s="22" t="s">
        <v>146</v>
      </c>
      <c r="D19" s="5">
        <v>6.73</v>
      </c>
      <c r="E19" s="22">
        <v>1</v>
      </c>
      <c r="F19" s="42">
        <f>D19*E19</f>
        <v>6.73</v>
      </c>
    </row>
    <row r="20" spans="2:11">
      <c r="B20" s="106"/>
      <c r="C20" s="22" t="s">
        <v>67</v>
      </c>
      <c r="D20" s="5">
        <v>3.06</v>
      </c>
      <c r="E20" s="2">
        <v>2</v>
      </c>
      <c r="F20" s="42">
        <f>D20*E20</f>
        <v>6.12</v>
      </c>
      <c r="I20" s="52"/>
      <c r="J20" s="50"/>
      <c r="K20" s="50"/>
    </row>
    <row r="21" spans="2:11">
      <c r="B21" s="2"/>
      <c r="C21" s="2"/>
      <c r="D21" s="40"/>
      <c r="E21" s="22"/>
      <c r="F21" s="42"/>
      <c r="I21" s="50"/>
      <c r="J21" s="50"/>
      <c r="K21" s="50"/>
    </row>
    <row r="22" spans="2:11">
      <c r="B22" s="32">
        <v>4</v>
      </c>
      <c r="C22" s="37" t="s">
        <v>140</v>
      </c>
      <c r="D22" s="38"/>
      <c r="E22" s="38"/>
      <c r="F22" s="104">
        <f>SUM(F23:F28)</f>
        <v>51.95</v>
      </c>
      <c r="I22" s="50"/>
      <c r="J22" s="50"/>
      <c r="K22" s="50"/>
    </row>
    <row r="23" spans="2:11">
      <c r="B23" s="106"/>
      <c r="C23" s="22" t="s">
        <v>147</v>
      </c>
      <c r="D23" s="39">
        <v>7.37</v>
      </c>
      <c r="E23" s="2">
        <v>1</v>
      </c>
      <c r="F23" s="42">
        <f t="shared" ref="F23:F28" si="0">D23*E23</f>
        <v>7.37</v>
      </c>
      <c r="I23" s="50"/>
      <c r="J23" s="50"/>
      <c r="K23" s="50"/>
    </row>
    <row r="24" spans="2:11">
      <c r="B24" s="106"/>
      <c r="C24" s="22" t="s">
        <v>86</v>
      </c>
      <c r="D24" s="40">
        <v>4.03</v>
      </c>
      <c r="E24" s="2">
        <v>1</v>
      </c>
      <c r="F24" s="42">
        <f t="shared" si="0"/>
        <v>4.03</v>
      </c>
      <c r="I24" s="50"/>
      <c r="J24" s="50"/>
      <c r="K24" s="50"/>
    </row>
    <row r="25" spans="2:11">
      <c r="B25" s="106"/>
      <c r="C25" s="22" t="s">
        <v>148</v>
      </c>
      <c r="D25" s="40">
        <v>15.1</v>
      </c>
      <c r="E25" s="2">
        <v>1</v>
      </c>
      <c r="F25" s="42">
        <f t="shared" si="0"/>
        <v>15.1</v>
      </c>
      <c r="I25" s="50"/>
      <c r="J25" s="50"/>
      <c r="K25" s="119"/>
    </row>
    <row r="26" spans="2:11">
      <c r="B26" s="106"/>
      <c r="C26" s="22" t="s">
        <v>86</v>
      </c>
      <c r="D26" s="5">
        <v>2.21</v>
      </c>
      <c r="E26" s="22">
        <v>1</v>
      </c>
      <c r="F26" s="42">
        <f t="shared" si="0"/>
        <v>2.21</v>
      </c>
    </row>
    <row r="27" spans="2:11">
      <c r="B27" s="106"/>
      <c r="C27" s="22" t="s">
        <v>149</v>
      </c>
      <c r="D27" s="5">
        <v>15.6</v>
      </c>
      <c r="E27" s="2">
        <v>1</v>
      </c>
      <c r="F27" s="42">
        <f t="shared" si="0"/>
        <v>15.6</v>
      </c>
    </row>
    <row r="28" spans="2:11">
      <c r="B28" s="106"/>
      <c r="C28" s="22" t="s">
        <v>150</v>
      </c>
      <c r="D28" s="5">
        <v>7.64</v>
      </c>
      <c r="E28" s="2">
        <v>1</v>
      </c>
      <c r="F28" s="42">
        <f t="shared" si="0"/>
        <v>7.64</v>
      </c>
    </row>
    <row r="29" spans="2:11">
      <c r="B29" s="2"/>
      <c r="C29" s="2"/>
      <c r="D29" s="40"/>
      <c r="E29" s="22"/>
      <c r="F29" s="42"/>
    </row>
    <row r="30" spans="2:11">
      <c r="B30" s="32">
        <v>5</v>
      </c>
      <c r="C30" s="37" t="s">
        <v>141</v>
      </c>
      <c r="D30" s="38"/>
      <c r="E30" s="38"/>
      <c r="F30" s="104">
        <f>SUM(F31:F36)</f>
        <v>54.21</v>
      </c>
    </row>
    <row r="31" spans="2:11">
      <c r="B31" s="106"/>
      <c r="C31" s="22" t="s">
        <v>151</v>
      </c>
      <c r="D31" s="39">
        <v>3.74</v>
      </c>
      <c r="E31" s="2">
        <v>1</v>
      </c>
      <c r="F31" s="42">
        <f t="shared" ref="F31:F36" si="1">D31*E31</f>
        <v>3.74</v>
      </c>
    </row>
    <row r="32" spans="2:11">
      <c r="B32" s="106"/>
      <c r="C32" s="22" t="s">
        <v>105</v>
      </c>
      <c r="D32" s="40">
        <v>6.41</v>
      </c>
      <c r="E32" s="2">
        <v>1</v>
      </c>
      <c r="F32" s="42">
        <f t="shared" si="1"/>
        <v>6.41</v>
      </c>
    </row>
    <row r="33" spans="2:6">
      <c r="B33" s="106"/>
      <c r="C33" s="22" t="s">
        <v>152</v>
      </c>
      <c r="D33" s="40">
        <v>9.4499999999999993</v>
      </c>
      <c r="E33" s="2">
        <v>1</v>
      </c>
      <c r="F33" s="42">
        <f t="shared" si="1"/>
        <v>9.4499999999999993</v>
      </c>
    </row>
    <row r="34" spans="2:6">
      <c r="B34" s="106"/>
      <c r="C34" s="22" t="s">
        <v>153</v>
      </c>
      <c r="D34" s="5">
        <v>20.5</v>
      </c>
      <c r="E34" s="22">
        <v>1</v>
      </c>
      <c r="F34" s="42">
        <f t="shared" si="1"/>
        <v>20.5</v>
      </c>
    </row>
    <row r="35" spans="2:6">
      <c r="B35" s="106"/>
      <c r="C35" s="22" t="s">
        <v>154</v>
      </c>
      <c r="D35" s="5">
        <v>11.4</v>
      </c>
      <c r="E35" s="2">
        <v>1</v>
      </c>
      <c r="F35" s="42">
        <f t="shared" si="1"/>
        <v>11.4</v>
      </c>
    </row>
    <row r="36" spans="2:6">
      <c r="B36" s="106"/>
      <c r="C36" s="22" t="s">
        <v>83</v>
      </c>
      <c r="D36" s="5">
        <v>2.71</v>
      </c>
      <c r="E36" s="2">
        <v>1</v>
      </c>
      <c r="F36" s="42">
        <f t="shared" si="1"/>
        <v>2.71</v>
      </c>
    </row>
    <row r="37" spans="2:6">
      <c r="B37" s="2"/>
      <c r="C37" s="2"/>
      <c r="D37" s="40"/>
      <c r="E37" s="22"/>
      <c r="F37" s="42"/>
    </row>
    <row r="38" spans="2:6">
      <c r="B38" s="2"/>
      <c r="C38" s="24" t="s">
        <v>241</v>
      </c>
      <c r="D38" s="43"/>
      <c r="E38" s="24"/>
      <c r="F38" s="25">
        <f>SUM(F23:F28,F16:F20,F12:F13,F8:F9,F31:F36)</f>
        <v>267.08999999999997</v>
      </c>
    </row>
    <row r="39" spans="2:6">
      <c r="B39" s="2"/>
      <c r="C39" s="24" t="s">
        <v>76</v>
      </c>
      <c r="D39" s="5"/>
      <c r="E39" s="2"/>
      <c r="F39" s="25">
        <v>314.3</v>
      </c>
    </row>
    <row r="40" spans="2:6">
      <c r="B40" s="2"/>
      <c r="C40" s="24"/>
      <c r="D40" s="5"/>
      <c r="E40" s="2"/>
      <c r="F40" s="25"/>
    </row>
    <row r="41" spans="2:6" s="28" customFormat="1">
      <c r="B41" s="105"/>
      <c r="C41" s="24" t="s">
        <v>235</v>
      </c>
      <c r="D41" s="40"/>
      <c r="E41" s="22"/>
      <c r="F41" s="114">
        <f>SUM(F19,F16:F17,F12:F13,F8)</f>
        <v>130.12</v>
      </c>
    </row>
    <row r="42" spans="2:6" s="28" customFormat="1">
      <c r="B42" s="106"/>
      <c r="C42" s="24" t="s">
        <v>236</v>
      </c>
      <c r="D42" s="40"/>
      <c r="E42" s="22"/>
      <c r="F42" s="114">
        <f>SUM(F9,F18,F20,F23:F28,F31:F36)</f>
        <v>136.97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4"/>
  <sheetViews>
    <sheetView topLeftCell="B13" zoomScaleNormal="100" workbookViewId="0">
      <selection activeCell="I412" sqref="I412"/>
    </sheetView>
  </sheetViews>
  <sheetFormatPr defaultRowHeight="14.25"/>
  <cols>
    <col min="1" max="1" width="3.25" customWidth="1"/>
    <col min="2" max="2" width="4.875" customWidth="1"/>
    <col min="3" max="3" width="36.375" customWidth="1"/>
    <col min="4" max="4" width="13" customWidth="1"/>
    <col min="5" max="5" width="8.875" bestFit="1" customWidth="1"/>
    <col min="6" max="6" width="8.875" customWidth="1"/>
  </cols>
  <sheetData>
    <row r="1" spans="1:6">
      <c r="B1" s="10"/>
    </row>
    <row r="2" spans="1:6">
      <c r="B2" s="10"/>
    </row>
    <row r="3" spans="1:6">
      <c r="B3" s="10"/>
      <c r="C3" s="11" t="s">
        <v>242</v>
      </c>
      <c r="E3" s="11"/>
      <c r="F3" s="11"/>
    </row>
    <row r="4" spans="1:6">
      <c r="B4" s="10"/>
    </row>
    <row r="5" spans="1:6">
      <c r="B5" s="10"/>
    </row>
    <row r="6" spans="1:6" ht="15">
      <c r="A6" s="8"/>
      <c r="B6" s="14" t="s">
        <v>8</v>
      </c>
      <c r="C6" s="12" t="s">
        <v>1</v>
      </c>
      <c r="D6" s="12" t="s">
        <v>223</v>
      </c>
      <c r="E6" s="12" t="s">
        <v>20</v>
      </c>
      <c r="F6" s="12" t="s">
        <v>0</v>
      </c>
    </row>
    <row r="7" spans="1:6">
      <c r="B7" s="144"/>
      <c r="C7" s="80" t="s">
        <v>243</v>
      </c>
      <c r="D7" s="145"/>
      <c r="E7" s="145"/>
      <c r="F7" s="146">
        <f>SUM(D8:D134)</f>
        <v>5476</v>
      </c>
    </row>
    <row r="8" spans="1:6">
      <c r="B8" s="106"/>
      <c r="C8" s="22" t="s">
        <v>270</v>
      </c>
      <c r="D8" s="148">
        <v>15</v>
      </c>
      <c r="E8" s="22"/>
      <c r="F8" s="102"/>
    </row>
    <row r="9" spans="1:6">
      <c r="B9" s="106"/>
      <c r="C9" s="22" t="s">
        <v>271</v>
      </c>
      <c r="D9" s="2">
        <v>34</v>
      </c>
      <c r="E9" s="22"/>
      <c r="F9" s="102"/>
    </row>
    <row r="10" spans="1:6">
      <c r="B10" s="105"/>
      <c r="C10" s="22" t="s">
        <v>272</v>
      </c>
      <c r="D10" s="2">
        <v>125</v>
      </c>
      <c r="E10" s="22"/>
      <c r="F10" s="102"/>
    </row>
    <row r="11" spans="1:6">
      <c r="B11" s="105"/>
      <c r="C11" s="22" t="s">
        <v>273</v>
      </c>
      <c r="D11" s="2">
        <v>103</v>
      </c>
      <c r="E11" s="22"/>
      <c r="F11" s="102"/>
    </row>
    <row r="12" spans="1:6">
      <c r="B12" s="105"/>
      <c r="C12" s="22" t="s">
        <v>274</v>
      </c>
      <c r="D12" s="2">
        <v>36</v>
      </c>
      <c r="E12" s="22"/>
      <c r="F12" s="102"/>
    </row>
    <row r="13" spans="1:6">
      <c r="B13" s="105"/>
      <c r="C13" s="143" t="s">
        <v>244</v>
      </c>
      <c r="D13" s="2">
        <v>35</v>
      </c>
      <c r="E13" s="22"/>
      <c r="F13" s="102"/>
    </row>
    <row r="14" spans="1:6">
      <c r="B14" s="105"/>
      <c r="C14" s="23" t="s">
        <v>275</v>
      </c>
      <c r="D14" s="2">
        <v>17</v>
      </c>
      <c r="E14" s="22"/>
      <c r="F14" s="102"/>
    </row>
    <row r="15" spans="1:6">
      <c r="B15" s="105"/>
      <c r="C15" s="23" t="s">
        <v>275</v>
      </c>
      <c r="D15" s="2">
        <v>17</v>
      </c>
      <c r="E15" s="22"/>
      <c r="F15" s="102"/>
    </row>
    <row r="16" spans="1:6">
      <c r="B16" s="105"/>
      <c r="C16" s="23" t="s">
        <v>276</v>
      </c>
      <c r="D16" s="2">
        <v>700</v>
      </c>
      <c r="E16" s="22"/>
      <c r="F16" s="102"/>
    </row>
    <row r="17" spans="2:6">
      <c r="B17" s="106"/>
      <c r="C17" s="23" t="s">
        <v>277</v>
      </c>
      <c r="D17" s="2">
        <v>20</v>
      </c>
      <c r="E17" s="22"/>
      <c r="F17" s="102"/>
    </row>
    <row r="18" spans="2:6">
      <c r="B18" s="105"/>
      <c r="C18" s="22" t="s">
        <v>278</v>
      </c>
      <c r="D18" s="2">
        <v>28</v>
      </c>
      <c r="E18" s="22"/>
      <c r="F18" s="102"/>
    </row>
    <row r="19" spans="2:6">
      <c r="B19" s="105"/>
      <c r="C19" s="22" t="s">
        <v>279</v>
      </c>
      <c r="D19" s="2">
        <v>27</v>
      </c>
      <c r="E19" s="22"/>
      <c r="F19" s="102"/>
    </row>
    <row r="20" spans="2:6">
      <c r="B20" s="106"/>
      <c r="C20" s="22" t="s">
        <v>280</v>
      </c>
      <c r="D20" s="2">
        <v>41</v>
      </c>
      <c r="E20" s="22"/>
      <c r="F20" s="102"/>
    </row>
    <row r="21" spans="2:6">
      <c r="B21" s="105"/>
      <c r="C21" s="22" t="s">
        <v>281</v>
      </c>
      <c r="D21" s="2">
        <v>20</v>
      </c>
      <c r="E21" s="22"/>
      <c r="F21" s="102"/>
    </row>
    <row r="22" spans="2:6">
      <c r="B22" s="105"/>
      <c r="C22" s="22" t="s">
        <v>271</v>
      </c>
      <c r="D22" s="2">
        <v>151</v>
      </c>
      <c r="E22" s="22"/>
      <c r="F22" s="102"/>
    </row>
    <row r="23" spans="2:6">
      <c r="B23" s="105"/>
      <c r="C23" s="22" t="s">
        <v>282</v>
      </c>
      <c r="D23" s="2">
        <v>12</v>
      </c>
      <c r="E23" s="22"/>
      <c r="F23" s="102"/>
    </row>
    <row r="24" spans="2:6">
      <c r="B24" s="105"/>
      <c r="C24" s="22" t="s">
        <v>283</v>
      </c>
      <c r="D24" s="2">
        <v>30</v>
      </c>
      <c r="E24" s="22"/>
      <c r="F24" s="102"/>
    </row>
    <row r="25" spans="2:6">
      <c r="B25" s="106"/>
      <c r="C25" s="22" t="s">
        <v>284</v>
      </c>
      <c r="D25" s="2">
        <v>60</v>
      </c>
      <c r="E25" s="22"/>
      <c r="F25" s="102"/>
    </row>
    <row r="26" spans="2:6">
      <c r="B26" s="105"/>
      <c r="C26" s="22" t="s">
        <v>285</v>
      </c>
      <c r="D26" s="2">
        <v>197</v>
      </c>
      <c r="E26" s="22"/>
      <c r="F26" s="102"/>
    </row>
    <row r="27" spans="2:6">
      <c r="B27" s="105"/>
      <c r="C27" s="22" t="s">
        <v>286</v>
      </c>
      <c r="D27" s="2">
        <v>102</v>
      </c>
      <c r="E27" s="22"/>
      <c r="F27" s="102"/>
    </row>
    <row r="28" spans="2:6">
      <c r="B28" s="106"/>
      <c r="C28" s="22" t="s">
        <v>287</v>
      </c>
      <c r="D28" s="2">
        <v>40</v>
      </c>
      <c r="E28" s="22"/>
      <c r="F28" s="102"/>
    </row>
    <row r="29" spans="2:6">
      <c r="B29" s="105"/>
      <c r="C29" s="22" t="s">
        <v>288</v>
      </c>
      <c r="D29" s="2">
        <v>13</v>
      </c>
      <c r="E29" s="22"/>
      <c r="F29" s="102"/>
    </row>
    <row r="30" spans="2:6">
      <c r="B30" s="105"/>
      <c r="C30" s="22" t="s">
        <v>289</v>
      </c>
      <c r="D30" s="2">
        <v>494</v>
      </c>
      <c r="E30" s="22"/>
      <c r="F30" s="102"/>
    </row>
    <row r="31" spans="2:6">
      <c r="B31" s="105"/>
      <c r="C31" s="22" t="s">
        <v>290</v>
      </c>
      <c r="D31" s="2">
        <v>29</v>
      </c>
      <c r="E31" s="22"/>
      <c r="F31" s="102"/>
    </row>
    <row r="32" spans="2:6">
      <c r="B32" s="105"/>
      <c r="C32" s="22" t="s">
        <v>291</v>
      </c>
      <c r="D32" s="2">
        <v>250</v>
      </c>
      <c r="E32" s="22"/>
      <c r="F32" s="102"/>
    </row>
    <row r="33" spans="2:6">
      <c r="B33" s="106"/>
      <c r="C33" s="22" t="s">
        <v>292</v>
      </c>
      <c r="D33" s="2">
        <v>13</v>
      </c>
      <c r="E33" s="22"/>
      <c r="F33" s="102"/>
    </row>
    <row r="34" spans="2:6">
      <c r="B34" s="106"/>
      <c r="C34" s="22" t="s">
        <v>292</v>
      </c>
      <c r="D34" s="2">
        <v>13</v>
      </c>
      <c r="E34" s="22"/>
      <c r="F34" s="102"/>
    </row>
    <row r="35" spans="2:6">
      <c r="B35" s="106"/>
      <c r="C35" s="22" t="s">
        <v>293</v>
      </c>
      <c r="D35" s="2">
        <v>30</v>
      </c>
      <c r="E35" s="22"/>
      <c r="F35" s="102"/>
    </row>
    <row r="36" spans="2:6">
      <c r="B36" s="106"/>
      <c r="C36" s="22" t="s">
        <v>294</v>
      </c>
      <c r="D36" s="2">
        <v>13</v>
      </c>
      <c r="E36" s="22"/>
      <c r="F36" s="102"/>
    </row>
    <row r="37" spans="2:6">
      <c r="B37" s="106"/>
      <c r="C37" s="22" t="s">
        <v>277</v>
      </c>
      <c r="D37" s="2">
        <v>28</v>
      </c>
      <c r="E37" s="22"/>
      <c r="F37" s="102"/>
    </row>
    <row r="38" spans="2:6" s="28" customFormat="1">
      <c r="B38" s="106"/>
      <c r="C38" s="22" t="s">
        <v>295</v>
      </c>
      <c r="D38" s="2">
        <v>27</v>
      </c>
      <c r="E38" s="22"/>
      <c r="F38" s="102"/>
    </row>
    <row r="39" spans="2:6">
      <c r="B39" s="151"/>
      <c r="C39" s="22" t="s">
        <v>299</v>
      </c>
      <c r="D39" s="2">
        <v>8</v>
      </c>
      <c r="E39" s="2"/>
      <c r="F39" s="3"/>
    </row>
    <row r="40" spans="2:6">
      <c r="B40" s="151"/>
      <c r="C40" s="22" t="s">
        <v>309</v>
      </c>
      <c r="D40" s="2">
        <v>23</v>
      </c>
      <c r="E40" s="2"/>
      <c r="F40" s="3"/>
    </row>
    <row r="41" spans="2:6">
      <c r="B41" s="152"/>
      <c r="C41" s="22" t="s">
        <v>321</v>
      </c>
      <c r="D41" s="2">
        <v>16</v>
      </c>
      <c r="E41" s="2"/>
      <c r="F41" s="3"/>
    </row>
    <row r="42" spans="2:6">
      <c r="B42" s="151"/>
      <c r="C42" s="22" t="s">
        <v>281</v>
      </c>
      <c r="D42" s="2">
        <v>18</v>
      </c>
      <c r="E42" s="2"/>
      <c r="F42" s="3"/>
    </row>
    <row r="43" spans="2:6">
      <c r="B43" s="152"/>
      <c r="C43" s="22" t="s">
        <v>281</v>
      </c>
      <c r="D43" s="2">
        <v>16</v>
      </c>
      <c r="E43" s="2"/>
      <c r="F43" s="3"/>
    </row>
    <row r="44" spans="2:6">
      <c r="B44" s="152"/>
      <c r="C44" s="22" t="s">
        <v>294</v>
      </c>
      <c r="D44" s="2">
        <v>18</v>
      </c>
      <c r="E44" s="2"/>
      <c r="F44" s="3"/>
    </row>
    <row r="45" spans="2:6">
      <c r="B45" s="151"/>
      <c r="C45" s="22" t="s">
        <v>299</v>
      </c>
      <c r="D45" s="2">
        <v>17</v>
      </c>
      <c r="E45" s="2"/>
      <c r="F45" s="3"/>
    </row>
    <row r="46" spans="2:6">
      <c r="B46" s="152"/>
      <c r="C46" s="22" t="s">
        <v>311</v>
      </c>
      <c r="D46" s="2">
        <v>10</v>
      </c>
      <c r="E46" s="2"/>
      <c r="F46" s="3"/>
    </row>
    <row r="47" spans="2:6">
      <c r="B47" s="152"/>
      <c r="C47" s="22" t="s">
        <v>318</v>
      </c>
      <c r="D47" s="2">
        <v>5</v>
      </c>
      <c r="E47" s="2"/>
      <c r="F47" s="3"/>
    </row>
    <row r="48" spans="2:6">
      <c r="B48" s="152"/>
      <c r="C48" s="22" t="s">
        <v>307</v>
      </c>
      <c r="D48" s="2">
        <v>7</v>
      </c>
      <c r="E48" s="6"/>
      <c r="F48" s="25"/>
    </row>
    <row r="49" spans="2:6">
      <c r="B49" s="152"/>
      <c r="C49" s="22" t="s">
        <v>299</v>
      </c>
      <c r="D49" s="2">
        <v>9</v>
      </c>
      <c r="E49" s="6"/>
      <c r="F49" s="25"/>
    </row>
    <row r="50" spans="2:6">
      <c r="B50" s="151"/>
      <c r="C50" s="22" t="s">
        <v>322</v>
      </c>
      <c r="D50" s="2">
        <v>35</v>
      </c>
      <c r="E50" s="6"/>
      <c r="F50" s="25"/>
    </row>
    <row r="51" spans="2:6">
      <c r="B51" s="151"/>
      <c r="C51" s="22" t="s">
        <v>322</v>
      </c>
      <c r="D51" s="2">
        <v>36</v>
      </c>
      <c r="E51" s="6"/>
      <c r="F51" s="25"/>
    </row>
    <row r="52" spans="2:6">
      <c r="B52" s="152"/>
      <c r="C52" s="22" t="s">
        <v>323</v>
      </c>
      <c r="D52" s="2">
        <v>21</v>
      </c>
      <c r="E52" s="6"/>
      <c r="F52" s="25"/>
    </row>
    <row r="53" spans="2:6">
      <c r="B53" s="151"/>
      <c r="C53" s="22" t="s">
        <v>315</v>
      </c>
      <c r="D53" s="2">
        <v>27</v>
      </c>
      <c r="E53" s="6"/>
      <c r="F53" s="25"/>
    </row>
    <row r="54" spans="2:6">
      <c r="B54" s="151"/>
      <c r="C54" s="22" t="s">
        <v>315</v>
      </c>
      <c r="D54" s="2">
        <v>27</v>
      </c>
      <c r="E54" s="6"/>
      <c r="F54" s="25"/>
    </row>
    <row r="55" spans="2:6">
      <c r="B55" s="151"/>
      <c r="C55" s="22" t="s">
        <v>315</v>
      </c>
      <c r="D55" s="2">
        <v>27</v>
      </c>
      <c r="E55" s="6"/>
      <c r="F55" s="25"/>
    </row>
    <row r="56" spans="2:6">
      <c r="B56" s="151"/>
      <c r="C56" s="22" t="s">
        <v>315</v>
      </c>
      <c r="D56" s="2">
        <v>27</v>
      </c>
      <c r="E56" s="6"/>
      <c r="F56" s="25"/>
    </row>
    <row r="57" spans="2:6">
      <c r="B57" s="151"/>
      <c r="C57" s="22" t="s">
        <v>315</v>
      </c>
      <c r="D57" s="2">
        <v>28</v>
      </c>
      <c r="E57" s="2"/>
      <c r="F57" s="25"/>
    </row>
    <row r="58" spans="2:6">
      <c r="B58" s="151"/>
      <c r="C58" s="22" t="s">
        <v>315</v>
      </c>
      <c r="D58" s="2">
        <v>27</v>
      </c>
      <c r="E58" s="24"/>
      <c r="F58" s="25"/>
    </row>
    <row r="59" spans="2:6">
      <c r="B59" s="151"/>
      <c r="C59" s="22" t="s">
        <v>315</v>
      </c>
      <c r="D59" s="2">
        <v>27</v>
      </c>
      <c r="E59" s="90"/>
      <c r="F59" s="90"/>
    </row>
    <row r="60" spans="2:6">
      <c r="B60" s="151"/>
      <c r="C60" s="22" t="s">
        <v>315</v>
      </c>
      <c r="D60" s="2">
        <v>28</v>
      </c>
      <c r="E60" s="90"/>
      <c r="F60" s="90"/>
    </row>
    <row r="61" spans="2:6">
      <c r="B61" s="151"/>
      <c r="C61" s="22" t="s">
        <v>315</v>
      </c>
      <c r="D61" s="2">
        <v>27</v>
      </c>
      <c r="E61" s="90"/>
      <c r="F61" s="90"/>
    </row>
    <row r="62" spans="2:6">
      <c r="B62" s="151"/>
      <c r="C62" s="22" t="s">
        <v>322</v>
      </c>
      <c r="D62" s="2">
        <v>35</v>
      </c>
      <c r="E62" s="90"/>
      <c r="F62" s="90"/>
    </row>
    <row r="63" spans="2:6">
      <c r="B63" s="151"/>
      <c r="C63" s="22" t="s">
        <v>309</v>
      </c>
      <c r="D63" s="2">
        <v>166</v>
      </c>
      <c r="E63" s="90"/>
      <c r="F63" s="90"/>
    </row>
    <row r="64" spans="2:6">
      <c r="B64" s="152"/>
      <c r="C64" s="22" t="s">
        <v>298</v>
      </c>
      <c r="D64" s="2">
        <v>9</v>
      </c>
      <c r="E64" s="90"/>
      <c r="F64" s="90"/>
    </row>
    <row r="65" spans="2:12">
      <c r="B65" s="152"/>
      <c r="C65" s="22" t="s">
        <v>324</v>
      </c>
      <c r="D65" s="2">
        <v>30</v>
      </c>
      <c r="E65" s="90"/>
      <c r="F65" s="90"/>
    </row>
    <row r="66" spans="2:12">
      <c r="B66" s="151"/>
      <c r="C66" s="22" t="s">
        <v>325</v>
      </c>
      <c r="D66" s="2">
        <v>27</v>
      </c>
      <c r="E66" s="90"/>
      <c r="F66" s="90"/>
    </row>
    <row r="67" spans="2:12">
      <c r="B67" s="151"/>
      <c r="C67" s="22" t="s">
        <v>325</v>
      </c>
      <c r="D67" s="2">
        <v>27</v>
      </c>
      <c r="E67" s="90"/>
      <c r="F67" s="90"/>
    </row>
    <row r="68" spans="2:12">
      <c r="B68" s="151"/>
      <c r="C68" s="22" t="s">
        <v>325</v>
      </c>
      <c r="D68" s="2">
        <v>27</v>
      </c>
      <c r="E68" s="90"/>
      <c r="F68" s="90"/>
    </row>
    <row r="69" spans="2:12">
      <c r="B69" s="152"/>
      <c r="C69" s="22" t="s">
        <v>308</v>
      </c>
      <c r="D69" s="2">
        <v>17</v>
      </c>
      <c r="E69" s="90"/>
      <c r="F69" s="90"/>
    </row>
    <row r="70" spans="2:12">
      <c r="B70" s="151"/>
      <c r="C70" s="22" t="s">
        <v>277</v>
      </c>
      <c r="D70" s="2">
        <v>10</v>
      </c>
      <c r="E70" s="90"/>
      <c r="F70" s="90"/>
    </row>
    <row r="71" spans="2:12">
      <c r="B71" s="151"/>
      <c r="C71" s="22" t="s">
        <v>326</v>
      </c>
      <c r="D71" s="2">
        <v>126</v>
      </c>
      <c r="E71" s="90"/>
      <c r="F71" s="90"/>
    </row>
    <row r="72" spans="2:12" s="28" customFormat="1">
      <c r="B72" s="106"/>
      <c r="C72" s="22" t="s">
        <v>281</v>
      </c>
      <c r="D72" s="2">
        <v>15</v>
      </c>
      <c r="E72" s="22"/>
      <c r="F72" s="114"/>
    </row>
    <row r="73" spans="2:12" s="28" customFormat="1">
      <c r="B73" s="106"/>
      <c r="C73" s="22" t="s">
        <v>296</v>
      </c>
      <c r="D73" s="2">
        <v>12</v>
      </c>
      <c r="E73" s="22"/>
      <c r="F73" s="114"/>
    </row>
    <row r="74" spans="2:12">
      <c r="B74" s="105"/>
      <c r="C74" s="22" t="s">
        <v>297</v>
      </c>
      <c r="D74" s="2">
        <v>15</v>
      </c>
      <c r="E74" s="22"/>
      <c r="F74" s="31"/>
    </row>
    <row r="75" spans="2:12">
      <c r="B75" s="154"/>
      <c r="C75" s="22" t="s">
        <v>281</v>
      </c>
      <c r="D75" s="2">
        <v>16</v>
      </c>
      <c r="E75" s="22"/>
      <c r="F75" s="142"/>
      <c r="G75" s="1"/>
      <c r="H75" s="1"/>
      <c r="I75" s="1"/>
      <c r="J75" s="1"/>
      <c r="K75" s="1"/>
      <c r="L75" s="1"/>
    </row>
    <row r="76" spans="2:12">
      <c r="B76" s="120"/>
      <c r="C76" s="22" t="s">
        <v>298</v>
      </c>
      <c r="D76" s="2">
        <v>15</v>
      </c>
      <c r="E76" s="22"/>
      <c r="F76" s="142"/>
      <c r="G76" s="1"/>
      <c r="H76" s="1"/>
      <c r="I76" s="1"/>
      <c r="J76" s="1"/>
      <c r="K76" s="1"/>
      <c r="L76" s="1"/>
    </row>
    <row r="77" spans="2:12">
      <c r="B77" s="120"/>
      <c r="C77" s="22" t="s">
        <v>299</v>
      </c>
      <c r="D77" s="2">
        <v>18</v>
      </c>
      <c r="E77" s="22"/>
      <c r="F77" s="142"/>
      <c r="G77" s="1"/>
      <c r="H77" s="1"/>
      <c r="I77" s="1"/>
      <c r="J77" s="1"/>
      <c r="K77" s="1"/>
      <c r="L77" s="1"/>
    </row>
    <row r="78" spans="2:12">
      <c r="B78" s="110"/>
      <c r="C78" s="22" t="s">
        <v>289</v>
      </c>
      <c r="D78" s="2">
        <v>275</v>
      </c>
      <c r="E78" s="22"/>
      <c r="F78" s="142"/>
      <c r="G78" s="1"/>
      <c r="H78" s="1"/>
      <c r="I78" s="1"/>
      <c r="J78" s="1"/>
      <c r="K78" s="1"/>
      <c r="L78" s="1"/>
    </row>
    <row r="79" spans="2:12">
      <c r="B79" s="120"/>
      <c r="C79" s="22" t="s">
        <v>281</v>
      </c>
      <c r="D79" s="2">
        <v>17</v>
      </c>
      <c r="E79" s="22"/>
      <c r="F79" s="142"/>
      <c r="G79" s="1"/>
      <c r="H79" s="1"/>
      <c r="I79" s="1"/>
      <c r="J79" s="1"/>
      <c r="K79" s="1"/>
      <c r="L79" s="1"/>
    </row>
    <row r="80" spans="2:12">
      <c r="B80" s="110"/>
      <c r="C80" s="22" t="s">
        <v>281</v>
      </c>
      <c r="D80" s="2">
        <v>15</v>
      </c>
      <c r="E80" s="22"/>
      <c r="F80" s="142"/>
      <c r="G80" s="1"/>
      <c r="H80" s="1"/>
      <c r="I80" s="1"/>
      <c r="J80" s="1"/>
      <c r="K80" s="1"/>
      <c r="L80" s="1"/>
    </row>
    <row r="81" spans="1:6">
      <c r="B81" s="105"/>
      <c r="C81" s="22" t="s">
        <v>281</v>
      </c>
      <c r="D81" s="2">
        <v>16</v>
      </c>
      <c r="E81" s="22"/>
      <c r="F81" s="31"/>
    </row>
    <row r="82" spans="1:6">
      <c r="B82" s="120"/>
      <c r="C82" s="22" t="s">
        <v>300</v>
      </c>
      <c r="D82" s="2">
        <v>28</v>
      </c>
      <c r="E82" s="142"/>
      <c r="F82" s="147"/>
    </row>
    <row r="83" spans="1:6">
      <c r="B83" s="106"/>
      <c r="C83" s="22" t="s">
        <v>296</v>
      </c>
      <c r="D83" s="2">
        <v>28</v>
      </c>
      <c r="E83" s="22"/>
      <c r="F83" s="102"/>
    </row>
    <row r="84" spans="1:6">
      <c r="B84" s="105"/>
      <c r="C84" s="22" t="s">
        <v>301</v>
      </c>
      <c r="D84" s="2">
        <v>20</v>
      </c>
      <c r="E84" s="22"/>
      <c r="F84" s="102"/>
    </row>
    <row r="85" spans="1:6">
      <c r="B85" s="106"/>
      <c r="C85" s="22" t="s">
        <v>298</v>
      </c>
      <c r="D85" s="2">
        <v>10</v>
      </c>
      <c r="E85" s="22"/>
      <c r="F85" s="102"/>
    </row>
    <row r="86" spans="1:6">
      <c r="B86" s="106"/>
      <c r="C86" s="22" t="s">
        <v>275</v>
      </c>
      <c r="D86" s="2">
        <v>3</v>
      </c>
      <c r="E86" s="22"/>
      <c r="F86" s="102"/>
    </row>
    <row r="87" spans="1:6">
      <c r="B87" s="105"/>
      <c r="C87" s="22" t="s">
        <v>302</v>
      </c>
      <c r="D87" s="2">
        <v>24</v>
      </c>
      <c r="E87" s="22"/>
      <c r="F87" s="102"/>
    </row>
    <row r="88" spans="1:6">
      <c r="B88" s="105"/>
      <c r="C88" s="22" t="s">
        <v>282</v>
      </c>
      <c r="D88" s="2">
        <v>10</v>
      </c>
      <c r="E88" s="22"/>
      <c r="F88" s="102"/>
    </row>
    <row r="89" spans="1:6">
      <c r="B89" s="106"/>
      <c r="C89" s="22" t="s">
        <v>275</v>
      </c>
      <c r="D89" s="2">
        <v>6</v>
      </c>
      <c r="E89" s="22"/>
      <c r="F89" s="102"/>
    </row>
    <row r="90" spans="1:6">
      <c r="B90" s="105"/>
      <c r="C90" s="22" t="s">
        <v>303</v>
      </c>
      <c r="D90" s="2">
        <v>172</v>
      </c>
      <c r="E90" s="22"/>
      <c r="F90" s="102"/>
    </row>
    <row r="91" spans="1:6">
      <c r="A91" s="28"/>
      <c r="B91" s="105"/>
      <c r="C91" s="22" t="s">
        <v>304</v>
      </c>
      <c r="D91" s="2">
        <v>11</v>
      </c>
      <c r="E91" s="22"/>
      <c r="F91" s="102"/>
    </row>
    <row r="92" spans="1:6">
      <c r="B92" s="106"/>
      <c r="C92" s="22" t="s">
        <v>305</v>
      </c>
      <c r="D92" s="2">
        <v>25</v>
      </c>
      <c r="E92" s="22"/>
      <c r="F92" s="102"/>
    </row>
    <row r="93" spans="1:6">
      <c r="B93" s="106"/>
      <c r="C93" s="22" t="s">
        <v>306</v>
      </c>
      <c r="D93" s="2">
        <v>5</v>
      </c>
      <c r="E93" s="22"/>
      <c r="F93" s="102"/>
    </row>
    <row r="94" spans="1:6">
      <c r="B94" s="106"/>
      <c r="C94" s="22" t="s">
        <v>307</v>
      </c>
      <c r="D94" s="2">
        <v>10</v>
      </c>
      <c r="E94" s="22"/>
      <c r="F94" s="102"/>
    </row>
    <row r="95" spans="1:6">
      <c r="B95" s="106"/>
      <c r="C95" s="22" t="s">
        <v>308</v>
      </c>
      <c r="D95" s="2">
        <v>16</v>
      </c>
      <c r="E95" s="22"/>
      <c r="F95" s="102"/>
    </row>
    <row r="96" spans="1:6">
      <c r="B96" s="106"/>
      <c r="C96" s="22" t="s">
        <v>275</v>
      </c>
      <c r="D96" s="2">
        <v>4</v>
      </c>
      <c r="E96" s="22"/>
      <c r="F96" s="102"/>
    </row>
    <row r="97" spans="2:12" s="28" customFormat="1">
      <c r="B97" s="105"/>
      <c r="C97" s="22" t="s">
        <v>309</v>
      </c>
      <c r="D97" s="2">
        <v>151</v>
      </c>
      <c r="E97" s="22"/>
      <c r="F97" s="102"/>
    </row>
    <row r="98" spans="2:12" s="28" customFormat="1">
      <c r="B98" s="105"/>
      <c r="C98" s="22" t="s">
        <v>283</v>
      </c>
      <c r="D98" s="2">
        <v>7</v>
      </c>
      <c r="E98" s="22"/>
      <c r="F98" s="114"/>
    </row>
    <row r="99" spans="2:12" s="28" customFormat="1">
      <c r="B99" s="106"/>
      <c r="C99" s="22" t="s">
        <v>295</v>
      </c>
      <c r="D99" s="2">
        <v>8</v>
      </c>
      <c r="E99" s="22"/>
      <c r="F99" s="114"/>
    </row>
    <row r="100" spans="2:12">
      <c r="B100" s="105"/>
      <c r="C100" s="22" t="s">
        <v>301</v>
      </c>
      <c r="D100" s="2">
        <v>8</v>
      </c>
      <c r="E100" s="22"/>
      <c r="F100" s="114"/>
    </row>
    <row r="101" spans="2:12">
      <c r="B101" s="120"/>
      <c r="C101" s="22" t="s">
        <v>296</v>
      </c>
      <c r="D101" s="2">
        <v>5</v>
      </c>
      <c r="E101" s="22"/>
      <c r="F101" s="142"/>
    </row>
    <row r="102" spans="2:12" s="84" customFormat="1">
      <c r="B102" s="105"/>
      <c r="C102" s="22" t="s">
        <v>310</v>
      </c>
      <c r="D102" s="2">
        <v>200</v>
      </c>
      <c r="E102" s="22"/>
      <c r="F102" s="142"/>
    </row>
    <row r="103" spans="2:12">
      <c r="B103" s="120"/>
      <c r="C103" s="22" t="s">
        <v>311</v>
      </c>
      <c r="D103" s="2">
        <v>1</v>
      </c>
      <c r="E103" s="142"/>
      <c r="F103" s="147"/>
    </row>
    <row r="104" spans="2:12">
      <c r="B104" s="153"/>
      <c r="C104" s="22" t="s">
        <v>283</v>
      </c>
      <c r="D104" s="2">
        <v>5</v>
      </c>
      <c r="E104" s="22"/>
      <c r="F104" s="102"/>
      <c r="G104" s="1"/>
      <c r="H104" s="1"/>
      <c r="I104" s="1"/>
      <c r="J104" s="1"/>
      <c r="K104" s="1"/>
      <c r="L104" s="1"/>
    </row>
    <row r="105" spans="2:12">
      <c r="B105" s="110"/>
      <c r="C105" s="22" t="s">
        <v>312</v>
      </c>
      <c r="D105" s="2">
        <v>26</v>
      </c>
      <c r="E105" s="22"/>
      <c r="F105" s="102"/>
      <c r="G105" s="1"/>
      <c r="H105" s="1"/>
      <c r="I105" s="1"/>
      <c r="J105" s="1"/>
      <c r="K105" s="1"/>
      <c r="L105" s="1"/>
    </row>
    <row r="106" spans="2:12">
      <c r="B106" s="105"/>
      <c r="C106" s="22" t="s">
        <v>312</v>
      </c>
      <c r="D106" s="2">
        <v>26</v>
      </c>
      <c r="E106" s="22"/>
      <c r="F106" s="102"/>
    </row>
    <row r="107" spans="2:12">
      <c r="B107" s="110"/>
      <c r="C107" s="22" t="s">
        <v>313</v>
      </c>
      <c r="D107" s="2">
        <v>16</v>
      </c>
      <c r="E107" s="22"/>
      <c r="F107" s="102"/>
    </row>
    <row r="108" spans="2:12">
      <c r="B108" s="105"/>
      <c r="C108" s="22" t="s">
        <v>313</v>
      </c>
      <c r="D108" s="2">
        <v>15</v>
      </c>
      <c r="E108" s="22"/>
      <c r="F108" s="102"/>
    </row>
    <row r="109" spans="2:12">
      <c r="B109" s="105"/>
      <c r="C109" s="22" t="s">
        <v>314</v>
      </c>
      <c r="D109" s="2">
        <v>30</v>
      </c>
      <c r="E109" s="22"/>
      <c r="F109" s="102"/>
    </row>
    <row r="110" spans="2:12">
      <c r="B110" s="105"/>
      <c r="C110" s="22" t="s">
        <v>312</v>
      </c>
      <c r="D110" s="2">
        <v>27</v>
      </c>
      <c r="E110" s="22"/>
      <c r="F110" s="102"/>
    </row>
    <row r="111" spans="2:12">
      <c r="B111" s="105"/>
      <c r="C111" s="22" t="s">
        <v>314</v>
      </c>
      <c r="D111" s="2">
        <v>30</v>
      </c>
      <c r="E111" s="22"/>
      <c r="F111" s="102"/>
    </row>
    <row r="112" spans="2:12">
      <c r="B112" s="105"/>
      <c r="C112" s="22" t="s">
        <v>313</v>
      </c>
      <c r="D112" s="2">
        <v>15</v>
      </c>
      <c r="E112" s="22"/>
      <c r="F112" s="102"/>
    </row>
    <row r="113" spans="1:6">
      <c r="B113" s="105"/>
      <c r="C113" s="22" t="s">
        <v>283</v>
      </c>
      <c r="D113" s="2">
        <v>18</v>
      </c>
      <c r="E113" s="22"/>
      <c r="F113" s="102"/>
    </row>
    <row r="114" spans="1:6">
      <c r="B114" s="105"/>
      <c r="C114" s="22" t="s">
        <v>290</v>
      </c>
      <c r="D114" s="2">
        <v>18</v>
      </c>
      <c r="E114" s="22"/>
      <c r="F114" s="102"/>
    </row>
    <row r="115" spans="1:6">
      <c r="B115" s="105"/>
      <c r="C115" s="22" t="s">
        <v>315</v>
      </c>
      <c r="D115" s="2">
        <v>27</v>
      </c>
      <c r="E115" s="22"/>
      <c r="F115" s="102"/>
    </row>
    <row r="116" spans="1:6">
      <c r="A116" s="28"/>
      <c r="B116" s="106"/>
      <c r="C116" s="22" t="s">
        <v>306</v>
      </c>
      <c r="D116" s="2">
        <v>5</v>
      </c>
      <c r="E116" s="22"/>
      <c r="F116" s="102"/>
    </row>
    <row r="117" spans="1:6">
      <c r="B117" s="106"/>
      <c r="C117" s="22" t="s">
        <v>275</v>
      </c>
      <c r="D117" s="2">
        <v>4</v>
      </c>
      <c r="E117" s="22"/>
      <c r="F117" s="102"/>
    </row>
    <row r="118" spans="1:6">
      <c r="B118" s="105"/>
      <c r="C118" s="22" t="s">
        <v>316</v>
      </c>
      <c r="D118" s="2">
        <v>192</v>
      </c>
      <c r="E118" s="22"/>
      <c r="F118" s="102"/>
    </row>
    <row r="119" spans="1:6">
      <c r="B119" s="106"/>
      <c r="C119" s="22" t="s">
        <v>300</v>
      </c>
      <c r="D119" s="2">
        <v>6</v>
      </c>
      <c r="E119" s="22"/>
      <c r="F119" s="102"/>
    </row>
    <row r="120" spans="1:6" s="28" customFormat="1">
      <c r="B120" s="105"/>
      <c r="C120" s="22" t="s">
        <v>317</v>
      </c>
      <c r="D120" s="2">
        <v>7</v>
      </c>
      <c r="E120" s="22"/>
      <c r="F120" s="102"/>
    </row>
    <row r="121" spans="1:6" s="28" customFormat="1">
      <c r="B121" s="106"/>
      <c r="C121" s="22" t="s">
        <v>296</v>
      </c>
      <c r="D121" s="2">
        <v>6</v>
      </c>
      <c r="E121" s="22"/>
      <c r="F121" s="114"/>
    </row>
    <row r="122" spans="1:6" s="28" customFormat="1">
      <c r="B122" s="105"/>
      <c r="C122" s="22" t="s">
        <v>317</v>
      </c>
      <c r="D122" s="2">
        <v>7</v>
      </c>
      <c r="E122" s="22"/>
      <c r="F122" s="114"/>
    </row>
    <row r="123" spans="1:6" s="50" customFormat="1">
      <c r="B123" s="106"/>
      <c r="C123" s="22" t="s">
        <v>300</v>
      </c>
      <c r="D123" s="2">
        <v>4</v>
      </c>
      <c r="E123" s="22"/>
      <c r="F123" s="31"/>
    </row>
    <row r="124" spans="1:6" s="50" customFormat="1">
      <c r="B124" s="110"/>
      <c r="C124" s="22" t="s">
        <v>317</v>
      </c>
      <c r="D124" s="2">
        <v>6</v>
      </c>
      <c r="E124" s="22"/>
      <c r="F124" s="142"/>
    </row>
    <row r="125" spans="1:6" s="50" customFormat="1">
      <c r="B125" s="120"/>
      <c r="C125" s="22" t="s">
        <v>318</v>
      </c>
      <c r="D125" s="2">
        <v>5</v>
      </c>
      <c r="E125" s="22"/>
      <c r="F125" s="142"/>
    </row>
    <row r="126" spans="1:6">
      <c r="B126" s="151"/>
      <c r="C126" s="22" t="s">
        <v>317</v>
      </c>
      <c r="D126" s="2">
        <v>4</v>
      </c>
      <c r="E126" s="22"/>
      <c r="F126" s="31"/>
    </row>
    <row r="127" spans="1:6">
      <c r="B127" s="152"/>
      <c r="C127" s="22" t="s">
        <v>296</v>
      </c>
      <c r="D127" s="2">
        <v>4</v>
      </c>
      <c r="E127" s="2"/>
      <c r="F127" s="3"/>
    </row>
    <row r="128" spans="1:6">
      <c r="B128" s="151"/>
      <c r="C128" s="22" t="s">
        <v>290</v>
      </c>
      <c r="D128" s="2">
        <v>5</v>
      </c>
      <c r="E128" s="2"/>
      <c r="F128" s="3"/>
    </row>
    <row r="129" spans="2:6">
      <c r="B129" s="152"/>
      <c r="C129" s="22" t="s">
        <v>311</v>
      </c>
      <c r="D129" s="2">
        <v>2</v>
      </c>
      <c r="E129" s="2"/>
      <c r="F129" s="3"/>
    </row>
    <row r="130" spans="2:6">
      <c r="B130" s="151"/>
      <c r="C130" s="22" t="s">
        <v>290</v>
      </c>
      <c r="D130" s="2">
        <v>6</v>
      </c>
      <c r="E130" s="2"/>
      <c r="F130" s="25"/>
    </row>
    <row r="131" spans="2:6">
      <c r="B131" s="151"/>
      <c r="C131" s="22" t="s">
        <v>283</v>
      </c>
      <c r="D131" s="2">
        <v>7</v>
      </c>
      <c r="E131" s="2"/>
      <c r="F131" s="3"/>
    </row>
    <row r="132" spans="2:6">
      <c r="B132" s="151"/>
      <c r="C132" s="22" t="s">
        <v>290</v>
      </c>
      <c r="D132" s="2">
        <v>7</v>
      </c>
      <c r="E132" s="2"/>
      <c r="F132" s="3"/>
    </row>
    <row r="133" spans="2:6">
      <c r="B133" s="152"/>
      <c r="C133" s="22" t="s">
        <v>319</v>
      </c>
      <c r="D133" s="2">
        <v>18</v>
      </c>
      <c r="E133" s="2"/>
      <c r="F133" s="3"/>
    </row>
    <row r="134" spans="2:6">
      <c r="B134" s="151"/>
      <c r="C134" s="22" t="s">
        <v>320</v>
      </c>
      <c r="D134" s="2">
        <v>84</v>
      </c>
      <c r="E134" s="2"/>
      <c r="F134" s="3"/>
    </row>
    <row r="135" spans="2:6">
      <c r="B135" s="144"/>
      <c r="C135" s="80" t="s">
        <v>327</v>
      </c>
      <c r="D135" s="145"/>
      <c r="E135" s="145"/>
      <c r="F135" s="146">
        <f>SUM(D136:D241)</f>
        <v>3966</v>
      </c>
    </row>
    <row r="136" spans="2:6">
      <c r="B136" s="151"/>
      <c r="C136" s="149" t="s">
        <v>330</v>
      </c>
      <c r="D136" s="150">
        <v>12</v>
      </c>
      <c r="E136" s="90"/>
      <c r="F136" s="90"/>
    </row>
    <row r="137" spans="2:6">
      <c r="B137" s="151"/>
      <c r="C137" s="149" t="s">
        <v>264</v>
      </c>
      <c r="D137" s="150">
        <v>27</v>
      </c>
      <c r="E137" s="90"/>
      <c r="F137" s="90"/>
    </row>
    <row r="138" spans="2:6">
      <c r="B138" s="151"/>
      <c r="C138" s="149" t="s">
        <v>257</v>
      </c>
      <c r="D138" s="150">
        <v>21</v>
      </c>
      <c r="E138" s="90"/>
      <c r="F138" s="90"/>
    </row>
    <row r="139" spans="2:6">
      <c r="B139" s="152"/>
      <c r="C139" s="149" t="s">
        <v>257</v>
      </c>
      <c r="D139" s="150">
        <v>17</v>
      </c>
      <c r="E139" s="90"/>
      <c r="F139" s="90"/>
    </row>
    <row r="140" spans="2:6">
      <c r="B140" s="151"/>
      <c r="C140" s="149" t="s">
        <v>247</v>
      </c>
      <c r="D140" s="150">
        <v>17</v>
      </c>
      <c r="E140" s="90"/>
      <c r="F140" s="90"/>
    </row>
    <row r="141" spans="2:6">
      <c r="B141" s="151"/>
      <c r="C141" s="149" t="s">
        <v>331</v>
      </c>
      <c r="D141" s="150">
        <v>50</v>
      </c>
      <c r="E141" s="90"/>
      <c r="F141" s="90"/>
    </row>
    <row r="142" spans="2:6">
      <c r="B142" s="152"/>
      <c r="C142" s="149" t="s">
        <v>332</v>
      </c>
      <c r="D142" s="150">
        <v>53</v>
      </c>
      <c r="E142" s="90"/>
      <c r="F142" s="90"/>
    </row>
    <row r="143" spans="2:6">
      <c r="B143" s="151"/>
      <c r="C143" s="149" t="s">
        <v>252</v>
      </c>
      <c r="D143" s="150">
        <v>29</v>
      </c>
      <c r="E143" s="90"/>
      <c r="F143" s="90"/>
    </row>
    <row r="144" spans="2:6">
      <c r="B144" s="152"/>
      <c r="C144" s="149" t="s">
        <v>333</v>
      </c>
      <c r="D144" s="150">
        <v>57</v>
      </c>
      <c r="E144" s="90"/>
      <c r="F144" s="90"/>
    </row>
    <row r="145" spans="2:6">
      <c r="B145" s="151"/>
      <c r="C145" s="149" t="s">
        <v>262</v>
      </c>
      <c r="D145" s="150">
        <v>168</v>
      </c>
      <c r="E145" s="90"/>
      <c r="F145" s="90"/>
    </row>
    <row r="146" spans="2:6">
      <c r="B146" s="152"/>
      <c r="C146" s="149" t="s">
        <v>253</v>
      </c>
      <c r="D146" s="150">
        <v>16</v>
      </c>
      <c r="E146" s="90"/>
      <c r="F146" s="90"/>
    </row>
    <row r="147" spans="2:6">
      <c r="B147" s="152"/>
      <c r="C147" s="149" t="s">
        <v>256</v>
      </c>
      <c r="D147" s="150">
        <v>12</v>
      </c>
      <c r="E147" s="90"/>
      <c r="F147" s="90"/>
    </row>
    <row r="148" spans="2:6">
      <c r="B148" s="151"/>
      <c r="C148" s="149" t="s">
        <v>262</v>
      </c>
      <c r="D148" s="150">
        <v>167</v>
      </c>
      <c r="E148" s="90"/>
      <c r="F148" s="90"/>
    </row>
    <row r="149" spans="2:6">
      <c r="B149" s="151"/>
      <c r="C149" s="149" t="s">
        <v>247</v>
      </c>
      <c r="D149" s="150">
        <v>16</v>
      </c>
      <c r="E149" s="90"/>
      <c r="F149" s="90"/>
    </row>
    <row r="150" spans="2:6">
      <c r="B150" s="151"/>
      <c r="C150" s="149" t="s">
        <v>247</v>
      </c>
      <c r="D150" s="150">
        <v>16</v>
      </c>
      <c r="E150" s="90"/>
      <c r="F150" s="90"/>
    </row>
    <row r="151" spans="2:6">
      <c r="B151" s="151"/>
      <c r="C151" s="149" t="s">
        <v>251</v>
      </c>
      <c r="D151" s="150">
        <v>11</v>
      </c>
      <c r="E151" s="90"/>
      <c r="F151" s="90"/>
    </row>
    <row r="152" spans="2:6">
      <c r="B152" s="151"/>
      <c r="C152" s="149" t="s">
        <v>247</v>
      </c>
      <c r="D152" s="150">
        <v>18</v>
      </c>
      <c r="E152" s="90"/>
      <c r="F152" s="90"/>
    </row>
    <row r="153" spans="2:6">
      <c r="B153" s="152"/>
      <c r="C153" s="149" t="s">
        <v>266</v>
      </c>
      <c r="D153" s="150">
        <v>10</v>
      </c>
      <c r="E153" s="90"/>
      <c r="F153" s="90"/>
    </row>
    <row r="154" spans="2:6">
      <c r="B154" s="152"/>
      <c r="C154" s="149" t="s">
        <v>260</v>
      </c>
      <c r="D154" s="150">
        <v>10</v>
      </c>
      <c r="E154" s="90"/>
      <c r="F154" s="90"/>
    </row>
    <row r="155" spans="2:6">
      <c r="B155" s="151"/>
      <c r="C155" s="149" t="s">
        <v>334</v>
      </c>
      <c r="D155" s="150">
        <v>32</v>
      </c>
      <c r="E155" s="90"/>
      <c r="F155" s="90"/>
    </row>
    <row r="156" spans="2:6">
      <c r="B156" s="151"/>
      <c r="C156" s="149" t="s">
        <v>334</v>
      </c>
      <c r="D156" s="150">
        <v>32</v>
      </c>
      <c r="E156" s="90"/>
      <c r="F156" s="90"/>
    </row>
    <row r="157" spans="2:6">
      <c r="B157" s="151"/>
      <c r="C157" s="149" t="s">
        <v>334</v>
      </c>
      <c r="D157" s="150">
        <v>32</v>
      </c>
      <c r="E157" s="90"/>
      <c r="F157" s="90"/>
    </row>
    <row r="158" spans="2:6">
      <c r="B158" s="151"/>
      <c r="C158" s="149" t="s">
        <v>334</v>
      </c>
      <c r="D158" s="150">
        <v>32</v>
      </c>
      <c r="E158" s="90"/>
      <c r="F158" s="90"/>
    </row>
    <row r="159" spans="2:6">
      <c r="B159" s="151"/>
      <c r="C159" s="149" t="s">
        <v>334</v>
      </c>
      <c r="D159" s="150">
        <v>32</v>
      </c>
      <c r="E159" s="90"/>
      <c r="F159" s="90"/>
    </row>
    <row r="160" spans="2:6">
      <c r="B160" s="151"/>
      <c r="C160" s="149" t="s">
        <v>334</v>
      </c>
      <c r="D160" s="150">
        <v>32</v>
      </c>
      <c r="E160" s="90"/>
      <c r="F160" s="90"/>
    </row>
    <row r="161" spans="2:6">
      <c r="B161" s="152"/>
      <c r="C161" s="149" t="s">
        <v>261</v>
      </c>
      <c r="D161" s="150">
        <v>16</v>
      </c>
      <c r="E161" s="90"/>
      <c r="F161" s="90"/>
    </row>
    <row r="162" spans="2:6">
      <c r="B162" s="151"/>
      <c r="C162" s="149" t="s">
        <v>334</v>
      </c>
      <c r="D162" s="150">
        <v>33</v>
      </c>
      <c r="E162" s="90"/>
      <c r="F162" s="90"/>
    </row>
    <row r="163" spans="2:6">
      <c r="B163" s="151"/>
      <c r="C163" s="149" t="s">
        <v>334</v>
      </c>
      <c r="D163" s="150">
        <v>34</v>
      </c>
      <c r="E163" s="90"/>
      <c r="F163" s="90"/>
    </row>
    <row r="164" spans="2:6">
      <c r="B164" s="151"/>
      <c r="C164" s="149" t="s">
        <v>335</v>
      </c>
      <c r="D164" s="150">
        <v>47</v>
      </c>
      <c r="E164" s="90"/>
      <c r="F164" s="90"/>
    </row>
    <row r="165" spans="2:6">
      <c r="B165" s="151"/>
      <c r="C165" s="149" t="s">
        <v>336</v>
      </c>
      <c r="D165" s="150">
        <v>72</v>
      </c>
      <c r="E165" s="90"/>
      <c r="F165" s="90"/>
    </row>
    <row r="166" spans="2:6">
      <c r="B166" s="151"/>
      <c r="C166" s="149" t="s">
        <v>335</v>
      </c>
      <c r="D166" s="150">
        <v>47</v>
      </c>
      <c r="E166" s="90"/>
      <c r="F166" s="90"/>
    </row>
    <row r="167" spans="2:6">
      <c r="B167" s="151"/>
      <c r="C167" s="149" t="s">
        <v>335</v>
      </c>
      <c r="D167" s="150">
        <v>47</v>
      </c>
      <c r="E167" s="90"/>
      <c r="F167" s="90"/>
    </row>
    <row r="168" spans="2:6" s="28" customFormat="1">
      <c r="B168" s="151"/>
      <c r="C168" s="149" t="s">
        <v>336</v>
      </c>
      <c r="D168" s="150">
        <v>72</v>
      </c>
      <c r="E168" s="103"/>
      <c r="F168" s="103"/>
    </row>
    <row r="169" spans="2:6">
      <c r="B169" s="151"/>
      <c r="C169" s="149" t="s">
        <v>336</v>
      </c>
      <c r="D169" s="150">
        <v>72</v>
      </c>
      <c r="E169" s="90"/>
      <c r="F169" s="90"/>
    </row>
    <row r="170" spans="2:6">
      <c r="B170" s="151"/>
      <c r="C170" s="149" t="s">
        <v>334</v>
      </c>
      <c r="D170" s="150">
        <v>33</v>
      </c>
      <c r="E170" s="90"/>
      <c r="F170" s="90"/>
    </row>
    <row r="171" spans="2:6">
      <c r="B171" s="151"/>
      <c r="C171" s="149" t="s">
        <v>334</v>
      </c>
      <c r="D171" s="150">
        <v>32</v>
      </c>
      <c r="E171" s="90"/>
      <c r="F171" s="90"/>
    </row>
    <row r="172" spans="2:6">
      <c r="B172" s="151"/>
      <c r="C172" s="149" t="s">
        <v>334</v>
      </c>
      <c r="D172" s="150">
        <v>32</v>
      </c>
      <c r="E172" s="90"/>
      <c r="F172" s="90"/>
    </row>
    <row r="173" spans="2:6">
      <c r="B173" s="151"/>
      <c r="C173" s="149" t="s">
        <v>334</v>
      </c>
      <c r="D173" s="150">
        <v>32</v>
      </c>
      <c r="E173" s="90"/>
      <c r="F173" s="90"/>
    </row>
    <row r="174" spans="2:6">
      <c r="B174" s="152"/>
      <c r="C174" s="149" t="s">
        <v>253</v>
      </c>
      <c r="D174" s="150">
        <v>19</v>
      </c>
      <c r="E174" s="90"/>
      <c r="F174" s="90"/>
    </row>
    <row r="175" spans="2:6">
      <c r="B175" s="152"/>
      <c r="C175" s="149" t="s">
        <v>257</v>
      </c>
      <c r="D175" s="150">
        <v>9</v>
      </c>
      <c r="E175" s="90"/>
      <c r="F175" s="90"/>
    </row>
    <row r="176" spans="2:6">
      <c r="B176" s="152"/>
      <c r="C176" s="149" t="s">
        <v>259</v>
      </c>
      <c r="D176" s="150">
        <v>5</v>
      </c>
      <c r="E176" s="90"/>
      <c r="F176" s="90"/>
    </row>
    <row r="177" spans="2:6">
      <c r="B177" s="152"/>
      <c r="C177" s="149" t="s">
        <v>260</v>
      </c>
      <c r="D177" s="150">
        <v>7</v>
      </c>
      <c r="E177" s="90"/>
      <c r="F177" s="90"/>
    </row>
    <row r="178" spans="2:6">
      <c r="B178" s="151"/>
      <c r="C178" s="149" t="s">
        <v>264</v>
      </c>
      <c r="D178" s="150">
        <v>27</v>
      </c>
      <c r="E178" s="90"/>
      <c r="F178" s="90"/>
    </row>
    <row r="179" spans="2:6">
      <c r="B179" s="151"/>
      <c r="C179" s="149" t="s">
        <v>264</v>
      </c>
      <c r="D179" s="150">
        <v>27</v>
      </c>
      <c r="E179" s="90"/>
      <c r="F179" s="90"/>
    </row>
    <row r="180" spans="2:6">
      <c r="B180" s="151"/>
      <c r="C180" s="149" t="s">
        <v>264</v>
      </c>
      <c r="D180" s="150">
        <v>27</v>
      </c>
      <c r="E180" s="90"/>
      <c r="F180" s="90"/>
    </row>
    <row r="181" spans="2:6">
      <c r="B181" s="151"/>
      <c r="C181" s="149" t="s">
        <v>264</v>
      </c>
      <c r="D181" s="150">
        <v>27</v>
      </c>
      <c r="E181" s="90"/>
      <c r="F181" s="90"/>
    </row>
    <row r="182" spans="2:6">
      <c r="B182" s="151"/>
      <c r="C182" s="149" t="s">
        <v>264</v>
      </c>
      <c r="D182" s="150">
        <v>28</v>
      </c>
      <c r="E182" s="90"/>
      <c r="F182" s="90"/>
    </row>
    <row r="183" spans="2:6">
      <c r="B183" s="151"/>
      <c r="C183" s="149" t="s">
        <v>264</v>
      </c>
      <c r="D183" s="150">
        <v>27</v>
      </c>
      <c r="E183" s="90"/>
      <c r="F183" s="90"/>
    </row>
    <row r="184" spans="2:6">
      <c r="B184" s="151"/>
      <c r="C184" s="149" t="s">
        <v>337</v>
      </c>
      <c r="D184" s="150">
        <v>37</v>
      </c>
      <c r="E184" s="90"/>
      <c r="F184" s="90"/>
    </row>
    <row r="185" spans="2:6">
      <c r="B185" s="151"/>
      <c r="C185" s="149" t="s">
        <v>338</v>
      </c>
      <c r="D185" s="150">
        <v>37</v>
      </c>
      <c r="E185" s="90"/>
      <c r="F185" s="90"/>
    </row>
    <row r="186" spans="2:6">
      <c r="B186" s="151"/>
      <c r="C186" s="149" t="s">
        <v>264</v>
      </c>
      <c r="D186" s="150">
        <v>27</v>
      </c>
      <c r="E186" s="90"/>
      <c r="F186" s="90"/>
    </row>
    <row r="187" spans="2:6">
      <c r="B187" s="151"/>
      <c r="C187" s="149" t="s">
        <v>264</v>
      </c>
      <c r="D187" s="150">
        <v>27</v>
      </c>
      <c r="E187" s="90"/>
      <c r="F187" s="90"/>
    </row>
    <row r="188" spans="2:6">
      <c r="B188" s="151"/>
      <c r="C188" s="149" t="s">
        <v>264</v>
      </c>
      <c r="D188" s="150">
        <v>27</v>
      </c>
      <c r="E188" s="90"/>
      <c r="F188" s="90"/>
    </row>
    <row r="189" spans="2:6">
      <c r="B189" s="152"/>
      <c r="C189" s="149" t="s">
        <v>261</v>
      </c>
      <c r="D189" s="150">
        <v>16</v>
      </c>
      <c r="E189" s="90"/>
      <c r="F189" s="90"/>
    </row>
    <row r="190" spans="2:6">
      <c r="B190" s="151"/>
      <c r="C190" s="149" t="s">
        <v>264</v>
      </c>
      <c r="D190" s="150">
        <v>27</v>
      </c>
      <c r="E190" s="90"/>
      <c r="F190" s="90"/>
    </row>
    <row r="191" spans="2:6">
      <c r="B191" s="151"/>
      <c r="C191" s="149" t="s">
        <v>264</v>
      </c>
      <c r="D191" s="150">
        <v>27</v>
      </c>
      <c r="E191" s="90"/>
      <c r="F191" s="90"/>
    </row>
    <row r="192" spans="2:6">
      <c r="B192" s="151"/>
      <c r="C192" s="149" t="s">
        <v>264</v>
      </c>
      <c r="D192" s="150">
        <v>27</v>
      </c>
      <c r="E192" s="90"/>
      <c r="F192" s="90"/>
    </row>
    <row r="193" spans="2:6">
      <c r="B193" s="151"/>
      <c r="C193" s="149" t="s">
        <v>264</v>
      </c>
      <c r="D193" s="150">
        <v>27</v>
      </c>
      <c r="E193" s="90"/>
      <c r="F193" s="90"/>
    </row>
    <row r="194" spans="2:6">
      <c r="B194" s="151"/>
      <c r="C194" s="149" t="s">
        <v>264</v>
      </c>
      <c r="D194" s="150">
        <v>27</v>
      </c>
      <c r="E194" s="90"/>
      <c r="F194" s="90"/>
    </row>
    <row r="195" spans="2:6">
      <c r="B195" s="151"/>
      <c r="C195" s="149" t="s">
        <v>264</v>
      </c>
      <c r="D195" s="150">
        <v>27</v>
      </c>
      <c r="E195" s="90"/>
      <c r="F195" s="90"/>
    </row>
    <row r="196" spans="2:6">
      <c r="B196" s="151"/>
      <c r="C196" s="149" t="s">
        <v>264</v>
      </c>
      <c r="D196" s="150">
        <v>27</v>
      </c>
      <c r="E196" s="90"/>
      <c r="F196" s="90"/>
    </row>
    <row r="197" spans="2:6">
      <c r="B197" s="151"/>
      <c r="C197" s="149" t="s">
        <v>265</v>
      </c>
      <c r="D197" s="150">
        <v>7</v>
      </c>
      <c r="E197" s="90"/>
      <c r="F197" s="90"/>
    </row>
    <row r="198" spans="2:6">
      <c r="B198" s="151"/>
      <c r="C198" s="149" t="s">
        <v>339</v>
      </c>
      <c r="D198" s="150">
        <v>28</v>
      </c>
      <c r="E198" s="90"/>
      <c r="F198" s="90"/>
    </row>
    <row r="199" spans="2:6">
      <c r="B199" s="151"/>
      <c r="C199" s="149" t="s">
        <v>247</v>
      </c>
      <c r="D199" s="150">
        <v>16</v>
      </c>
      <c r="E199" s="90"/>
      <c r="F199" s="90"/>
    </row>
    <row r="200" spans="2:6">
      <c r="B200" s="152"/>
      <c r="C200" s="149" t="s">
        <v>256</v>
      </c>
      <c r="D200" s="150">
        <v>15</v>
      </c>
      <c r="E200" s="90"/>
      <c r="F200" s="90"/>
    </row>
    <row r="201" spans="2:6">
      <c r="B201" s="151"/>
      <c r="C201" s="149" t="s">
        <v>255</v>
      </c>
      <c r="D201" s="150">
        <v>15</v>
      </c>
      <c r="E201" s="90"/>
      <c r="F201" s="90"/>
    </row>
    <row r="202" spans="2:6">
      <c r="B202" s="152"/>
      <c r="C202" s="149" t="s">
        <v>269</v>
      </c>
      <c r="D202" s="150">
        <v>59</v>
      </c>
      <c r="E202" s="90"/>
      <c r="F202" s="90"/>
    </row>
    <row r="203" spans="2:6">
      <c r="B203" s="152"/>
      <c r="C203" s="149" t="s">
        <v>263</v>
      </c>
      <c r="D203" s="150">
        <v>7</v>
      </c>
      <c r="E203" s="90"/>
      <c r="F203" s="90"/>
    </row>
    <row r="204" spans="2:6">
      <c r="B204" s="151"/>
      <c r="C204" s="149" t="s">
        <v>251</v>
      </c>
      <c r="D204" s="150">
        <v>177</v>
      </c>
      <c r="E204" s="90"/>
      <c r="F204" s="90"/>
    </row>
    <row r="205" spans="2:6">
      <c r="B205" s="152"/>
      <c r="C205" s="149" t="s">
        <v>257</v>
      </c>
      <c r="D205" s="150">
        <v>18</v>
      </c>
      <c r="E205" s="90"/>
      <c r="F205" s="90"/>
    </row>
    <row r="206" spans="2:6">
      <c r="B206" s="152"/>
      <c r="C206" s="149" t="s">
        <v>253</v>
      </c>
      <c r="D206" s="150">
        <v>16</v>
      </c>
      <c r="E206" s="90"/>
      <c r="F206" s="90"/>
    </row>
    <row r="207" spans="2:6">
      <c r="B207" s="152"/>
      <c r="C207" s="149" t="s">
        <v>247</v>
      </c>
      <c r="D207" s="150">
        <v>17</v>
      </c>
      <c r="E207" s="90"/>
      <c r="F207" s="90"/>
    </row>
    <row r="208" spans="2:6">
      <c r="B208" s="151"/>
      <c r="C208" s="149" t="s">
        <v>340</v>
      </c>
      <c r="D208" s="150">
        <v>416</v>
      </c>
      <c r="E208" s="90"/>
      <c r="F208" s="90"/>
    </row>
    <row r="209" spans="2:6">
      <c r="B209" s="151"/>
      <c r="C209" s="149" t="s">
        <v>248</v>
      </c>
      <c r="D209" s="150">
        <v>11</v>
      </c>
      <c r="E209" s="90"/>
      <c r="F209" s="90"/>
    </row>
    <row r="210" spans="2:6">
      <c r="B210" s="151"/>
      <c r="C210" s="149" t="s">
        <v>341</v>
      </c>
      <c r="D210" s="150">
        <v>24</v>
      </c>
      <c r="E210" s="90"/>
      <c r="F210" s="90"/>
    </row>
    <row r="211" spans="2:6">
      <c r="B211" s="152"/>
      <c r="C211" s="149" t="s">
        <v>256</v>
      </c>
      <c r="D211" s="150">
        <v>9</v>
      </c>
      <c r="E211" s="90"/>
      <c r="F211" s="90"/>
    </row>
    <row r="212" spans="2:6">
      <c r="B212" s="151"/>
      <c r="C212" s="149" t="s">
        <v>264</v>
      </c>
      <c r="D212" s="150">
        <v>27</v>
      </c>
      <c r="E212" s="90"/>
      <c r="F212" s="90"/>
    </row>
    <row r="213" spans="2:6">
      <c r="B213" s="152"/>
      <c r="C213" s="149" t="s">
        <v>342</v>
      </c>
      <c r="D213" s="150">
        <v>7</v>
      </c>
      <c r="E213" s="90"/>
      <c r="F213" s="90"/>
    </row>
    <row r="214" spans="2:6">
      <c r="B214" s="151"/>
      <c r="C214" s="149" t="s">
        <v>343</v>
      </c>
      <c r="D214" s="150">
        <v>15</v>
      </c>
      <c r="E214" s="90"/>
      <c r="F214" s="90"/>
    </row>
    <row r="215" spans="2:6">
      <c r="B215" s="152"/>
      <c r="C215" s="149" t="s">
        <v>254</v>
      </c>
      <c r="D215" s="150">
        <v>34</v>
      </c>
      <c r="E215" s="90"/>
      <c r="F215" s="90"/>
    </row>
    <row r="216" spans="2:6">
      <c r="B216" s="151"/>
      <c r="C216" s="149" t="s">
        <v>247</v>
      </c>
      <c r="D216" s="150">
        <v>16</v>
      </c>
      <c r="E216" s="90"/>
      <c r="F216" s="90"/>
    </row>
    <row r="217" spans="2:6">
      <c r="B217" s="151"/>
      <c r="C217" s="149" t="s">
        <v>247</v>
      </c>
      <c r="D217" s="150">
        <v>15</v>
      </c>
      <c r="E217" s="90"/>
      <c r="F217" s="90"/>
    </row>
    <row r="218" spans="2:6">
      <c r="B218" s="151"/>
      <c r="C218" s="149" t="s">
        <v>264</v>
      </c>
      <c r="D218" s="150">
        <v>28</v>
      </c>
      <c r="E218" s="90"/>
      <c r="F218" s="90"/>
    </row>
    <row r="219" spans="2:6">
      <c r="B219" s="152"/>
      <c r="C219" s="149" t="s">
        <v>266</v>
      </c>
      <c r="D219" s="150">
        <v>5</v>
      </c>
      <c r="E219" s="90"/>
      <c r="F219" s="90"/>
    </row>
    <row r="220" spans="2:6">
      <c r="B220" s="152"/>
      <c r="C220" s="149" t="s">
        <v>245</v>
      </c>
      <c r="D220" s="150">
        <v>5</v>
      </c>
      <c r="E220" s="90"/>
      <c r="F220" s="90"/>
    </row>
    <row r="221" spans="2:6">
      <c r="B221" s="151"/>
      <c r="C221" s="149" t="s">
        <v>265</v>
      </c>
      <c r="D221" s="150">
        <v>7</v>
      </c>
      <c r="E221" s="90"/>
      <c r="F221" s="90"/>
    </row>
    <row r="222" spans="2:6">
      <c r="B222" s="152"/>
      <c r="C222" s="149" t="s">
        <v>254</v>
      </c>
      <c r="D222" s="150">
        <v>6</v>
      </c>
      <c r="E222" s="90"/>
      <c r="F222" s="90"/>
    </row>
    <row r="223" spans="2:6">
      <c r="B223" s="151"/>
      <c r="C223" s="149" t="s">
        <v>265</v>
      </c>
      <c r="D223" s="150">
        <v>3</v>
      </c>
      <c r="E223" s="90"/>
      <c r="F223" s="90"/>
    </row>
    <row r="224" spans="2:6">
      <c r="B224" s="152"/>
      <c r="C224" s="149" t="s">
        <v>254</v>
      </c>
      <c r="D224" s="150">
        <v>3</v>
      </c>
      <c r="E224" s="90"/>
      <c r="F224" s="90"/>
    </row>
    <row r="225" spans="2:6">
      <c r="B225" s="151"/>
      <c r="C225" s="149" t="s">
        <v>265</v>
      </c>
      <c r="D225" s="150">
        <v>18</v>
      </c>
      <c r="E225" s="90"/>
      <c r="F225" s="90"/>
    </row>
    <row r="226" spans="2:6">
      <c r="B226" s="151"/>
      <c r="C226" s="149" t="s">
        <v>265</v>
      </c>
      <c r="D226" s="150">
        <v>3</v>
      </c>
      <c r="E226" s="90"/>
      <c r="F226" s="90"/>
    </row>
    <row r="227" spans="2:6">
      <c r="B227" s="151"/>
      <c r="C227" s="149" t="s">
        <v>336</v>
      </c>
      <c r="D227" s="150">
        <v>72</v>
      </c>
      <c r="E227" s="90"/>
      <c r="F227" s="90"/>
    </row>
    <row r="228" spans="2:6">
      <c r="B228" s="151"/>
      <c r="C228" s="149" t="s">
        <v>334</v>
      </c>
      <c r="D228" s="150">
        <v>32</v>
      </c>
      <c r="E228" s="90"/>
      <c r="F228" s="90"/>
    </row>
    <row r="229" spans="2:6">
      <c r="B229" s="151"/>
      <c r="C229" s="149" t="s">
        <v>335</v>
      </c>
      <c r="D229" s="150">
        <v>47</v>
      </c>
      <c r="E229" s="90"/>
      <c r="F229" s="90"/>
    </row>
    <row r="230" spans="2:6">
      <c r="B230" s="151"/>
      <c r="C230" s="149" t="s">
        <v>335</v>
      </c>
      <c r="D230" s="150">
        <v>47</v>
      </c>
      <c r="E230" s="90"/>
      <c r="F230" s="90"/>
    </row>
    <row r="231" spans="2:6">
      <c r="B231" s="151"/>
      <c r="C231" s="149" t="s">
        <v>336</v>
      </c>
      <c r="D231" s="150">
        <v>72</v>
      </c>
      <c r="E231" s="90"/>
      <c r="F231" s="90"/>
    </row>
    <row r="232" spans="2:6">
      <c r="B232" s="151"/>
      <c r="C232" s="149" t="s">
        <v>334</v>
      </c>
      <c r="D232" s="150">
        <v>32</v>
      </c>
      <c r="E232" s="90"/>
      <c r="F232" s="90"/>
    </row>
    <row r="233" spans="2:6">
      <c r="B233" s="151"/>
      <c r="C233" s="149" t="s">
        <v>337</v>
      </c>
      <c r="D233" s="150">
        <v>37</v>
      </c>
      <c r="E233" s="90"/>
      <c r="F233" s="90"/>
    </row>
    <row r="234" spans="2:6">
      <c r="B234" s="151"/>
      <c r="C234" s="149" t="s">
        <v>337</v>
      </c>
      <c r="D234" s="150">
        <v>37</v>
      </c>
      <c r="E234" s="90"/>
      <c r="F234" s="90"/>
    </row>
    <row r="235" spans="2:6">
      <c r="B235" s="151"/>
      <c r="C235" s="149" t="s">
        <v>337</v>
      </c>
      <c r="D235" s="150">
        <v>37</v>
      </c>
      <c r="E235" s="90"/>
      <c r="F235" s="90"/>
    </row>
    <row r="236" spans="2:6">
      <c r="B236" s="151"/>
      <c r="C236" s="149" t="s">
        <v>337</v>
      </c>
      <c r="D236" s="150">
        <v>37</v>
      </c>
      <c r="E236" s="90"/>
      <c r="F236" s="90"/>
    </row>
    <row r="237" spans="2:6">
      <c r="B237" s="152"/>
      <c r="C237" s="149" t="s">
        <v>245</v>
      </c>
      <c r="D237" s="150">
        <v>5</v>
      </c>
      <c r="E237" s="90"/>
      <c r="F237" s="90"/>
    </row>
    <row r="238" spans="2:6">
      <c r="B238" s="151"/>
      <c r="C238" s="149" t="s">
        <v>334</v>
      </c>
      <c r="D238" s="150">
        <v>32</v>
      </c>
      <c r="E238" s="90"/>
      <c r="F238" s="90"/>
    </row>
    <row r="239" spans="2:6">
      <c r="B239" s="151"/>
      <c r="C239" s="149" t="s">
        <v>268</v>
      </c>
      <c r="D239" s="150">
        <v>60</v>
      </c>
      <c r="E239" s="90"/>
      <c r="F239" s="90"/>
    </row>
    <row r="240" spans="2:6">
      <c r="B240" s="151"/>
      <c r="C240" s="149" t="s">
        <v>344</v>
      </c>
      <c r="D240" s="150">
        <v>51</v>
      </c>
      <c r="E240" s="90"/>
      <c r="F240" s="90"/>
    </row>
    <row r="241" spans="2:6">
      <c r="B241" s="152"/>
      <c r="C241" s="149" t="s">
        <v>345</v>
      </c>
      <c r="D241" s="150">
        <v>290</v>
      </c>
      <c r="E241" s="90"/>
      <c r="F241" s="90"/>
    </row>
    <row r="242" spans="2:6">
      <c r="B242" s="144"/>
      <c r="C242" s="80" t="s">
        <v>328</v>
      </c>
      <c r="D242" s="145"/>
      <c r="E242" s="145"/>
      <c r="F242" s="146">
        <f>SUM(D243:D321)</f>
        <v>3553</v>
      </c>
    </row>
    <row r="243" spans="2:6">
      <c r="B243" s="151"/>
      <c r="C243" s="149" t="s">
        <v>343</v>
      </c>
      <c r="D243" s="150">
        <v>13</v>
      </c>
      <c r="E243" s="90"/>
      <c r="F243" s="90"/>
    </row>
    <row r="244" spans="2:6">
      <c r="B244" s="152"/>
      <c r="C244" s="149" t="s">
        <v>257</v>
      </c>
      <c r="D244" s="150">
        <v>17</v>
      </c>
      <c r="E244" s="90"/>
      <c r="F244" s="90"/>
    </row>
    <row r="245" spans="2:6">
      <c r="B245" s="152"/>
      <c r="C245" s="149" t="s">
        <v>256</v>
      </c>
      <c r="D245" s="150">
        <v>12</v>
      </c>
      <c r="E245" s="90"/>
      <c r="F245" s="90"/>
    </row>
    <row r="246" spans="2:6">
      <c r="B246" s="152"/>
      <c r="C246" s="149" t="s">
        <v>257</v>
      </c>
      <c r="D246" s="150">
        <v>9</v>
      </c>
      <c r="E246" s="90"/>
      <c r="F246" s="90"/>
    </row>
    <row r="247" spans="2:6">
      <c r="B247" s="152"/>
      <c r="C247" s="149" t="s">
        <v>267</v>
      </c>
      <c r="D247" s="150">
        <v>10</v>
      </c>
      <c r="E247" s="90"/>
      <c r="F247" s="90"/>
    </row>
    <row r="248" spans="2:6">
      <c r="B248" s="152"/>
      <c r="C248" s="149" t="s">
        <v>346</v>
      </c>
      <c r="D248" s="150">
        <v>17</v>
      </c>
      <c r="E248" s="90"/>
      <c r="F248" s="90"/>
    </row>
    <row r="249" spans="2:6">
      <c r="B249" s="152"/>
      <c r="C249" s="149" t="s">
        <v>347</v>
      </c>
      <c r="D249" s="150">
        <v>35</v>
      </c>
      <c r="E249" s="90"/>
      <c r="F249" s="90"/>
    </row>
    <row r="250" spans="2:6">
      <c r="B250" s="152"/>
      <c r="C250" s="149" t="s">
        <v>247</v>
      </c>
      <c r="D250" s="150">
        <v>18</v>
      </c>
      <c r="E250" s="90"/>
      <c r="F250" s="90"/>
    </row>
    <row r="251" spans="2:6">
      <c r="B251" s="152"/>
      <c r="C251" s="149" t="s">
        <v>253</v>
      </c>
      <c r="D251" s="150">
        <v>19</v>
      </c>
      <c r="E251" s="90"/>
      <c r="F251" s="90"/>
    </row>
    <row r="252" spans="2:6">
      <c r="B252" s="152"/>
      <c r="C252" s="149" t="s">
        <v>266</v>
      </c>
      <c r="D252" s="150">
        <v>10</v>
      </c>
      <c r="E252" s="90"/>
      <c r="F252" s="90"/>
    </row>
    <row r="253" spans="2:6">
      <c r="B253" s="152"/>
      <c r="C253" s="149" t="s">
        <v>260</v>
      </c>
      <c r="D253" s="150">
        <v>10</v>
      </c>
      <c r="E253" s="90"/>
      <c r="F253" s="90"/>
    </row>
    <row r="254" spans="2:6">
      <c r="B254" s="151"/>
      <c r="C254" s="149" t="s">
        <v>334</v>
      </c>
      <c r="D254" s="150">
        <v>32</v>
      </c>
      <c r="E254" s="90"/>
      <c r="F254" s="90"/>
    </row>
    <row r="255" spans="2:6">
      <c r="B255" s="151"/>
      <c r="C255" s="149" t="s">
        <v>335</v>
      </c>
      <c r="D255" s="150">
        <v>47</v>
      </c>
      <c r="E255" s="90"/>
      <c r="F255" s="90"/>
    </row>
    <row r="256" spans="2:6">
      <c r="B256" s="151"/>
      <c r="C256" s="149" t="s">
        <v>336</v>
      </c>
      <c r="D256" s="150">
        <v>72</v>
      </c>
      <c r="E256" s="90"/>
      <c r="F256" s="90"/>
    </row>
    <row r="257" spans="2:6">
      <c r="B257" s="151"/>
      <c r="C257" s="149" t="s">
        <v>334</v>
      </c>
      <c r="D257" s="150">
        <v>33</v>
      </c>
      <c r="E257" s="90"/>
      <c r="F257" s="90"/>
    </row>
    <row r="258" spans="2:6">
      <c r="B258" s="151"/>
      <c r="C258" s="149" t="s">
        <v>334</v>
      </c>
      <c r="D258" s="150">
        <v>33</v>
      </c>
      <c r="E258" s="90"/>
      <c r="F258" s="90"/>
    </row>
    <row r="259" spans="2:6">
      <c r="B259" s="151"/>
      <c r="C259" s="149" t="s">
        <v>334</v>
      </c>
      <c r="D259" s="150">
        <v>32</v>
      </c>
      <c r="E259" s="90"/>
      <c r="F259" s="90"/>
    </row>
    <row r="260" spans="2:6">
      <c r="B260" s="151"/>
      <c r="C260" s="149" t="s">
        <v>334</v>
      </c>
      <c r="D260" s="150">
        <v>32</v>
      </c>
      <c r="E260" s="90"/>
      <c r="F260" s="90"/>
    </row>
    <row r="261" spans="2:6">
      <c r="B261" s="151"/>
      <c r="C261" s="149" t="s">
        <v>334</v>
      </c>
      <c r="D261" s="150">
        <v>32</v>
      </c>
      <c r="E261" s="90"/>
      <c r="F261" s="90"/>
    </row>
    <row r="262" spans="2:6">
      <c r="B262" s="151"/>
      <c r="C262" s="149" t="s">
        <v>334</v>
      </c>
      <c r="D262" s="150">
        <v>32</v>
      </c>
      <c r="E262" s="90"/>
      <c r="F262" s="90"/>
    </row>
    <row r="263" spans="2:6">
      <c r="B263" s="151"/>
      <c r="C263" s="149" t="s">
        <v>334</v>
      </c>
      <c r="D263" s="150">
        <v>32</v>
      </c>
      <c r="E263" s="90"/>
      <c r="F263" s="90"/>
    </row>
    <row r="264" spans="2:6">
      <c r="B264" s="151"/>
      <c r="C264" s="149" t="s">
        <v>334</v>
      </c>
      <c r="D264" s="150">
        <v>32</v>
      </c>
      <c r="E264" s="90"/>
      <c r="F264" s="90"/>
    </row>
    <row r="265" spans="2:6">
      <c r="B265" s="151"/>
      <c r="C265" s="149" t="s">
        <v>334</v>
      </c>
      <c r="D265" s="150">
        <v>32</v>
      </c>
      <c r="E265" s="90"/>
      <c r="F265" s="90"/>
    </row>
    <row r="266" spans="2:6">
      <c r="B266" s="151"/>
      <c r="C266" s="149" t="s">
        <v>334</v>
      </c>
      <c r="D266" s="150">
        <v>32</v>
      </c>
      <c r="E266" s="90"/>
      <c r="F266" s="90"/>
    </row>
    <row r="267" spans="2:6">
      <c r="B267" s="151"/>
      <c r="C267" s="149" t="s">
        <v>336</v>
      </c>
      <c r="D267" s="150">
        <v>72</v>
      </c>
      <c r="E267" s="90"/>
      <c r="F267" s="90"/>
    </row>
    <row r="268" spans="2:6">
      <c r="B268" s="151"/>
      <c r="C268" s="149" t="s">
        <v>335</v>
      </c>
      <c r="D268" s="150">
        <v>47</v>
      </c>
      <c r="E268" s="90"/>
      <c r="F268" s="90"/>
    </row>
    <row r="269" spans="2:6">
      <c r="B269" s="151"/>
      <c r="C269" s="149" t="s">
        <v>336</v>
      </c>
      <c r="D269" s="150">
        <v>72</v>
      </c>
      <c r="E269" s="90"/>
      <c r="F269" s="90"/>
    </row>
    <row r="270" spans="2:6">
      <c r="B270" s="151"/>
      <c r="C270" s="149" t="s">
        <v>335</v>
      </c>
      <c r="D270" s="150">
        <v>47</v>
      </c>
      <c r="E270" s="90"/>
      <c r="F270" s="90"/>
    </row>
    <row r="271" spans="2:6">
      <c r="B271" s="151"/>
      <c r="C271" s="149" t="s">
        <v>334</v>
      </c>
      <c r="D271" s="150">
        <v>33</v>
      </c>
      <c r="E271" s="90"/>
      <c r="F271" s="90"/>
    </row>
    <row r="272" spans="2:6">
      <c r="B272" s="151"/>
      <c r="C272" s="149" t="s">
        <v>334</v>
      </c>
      <c r="D272" s="150">
        <v>33</v>
      </c>
      <c r="E272" s="90"/>
      <c r="F272" s="90"/>
    </row>
    <row r="273" spans="2:6">
      <c r="B273" s="152"/>
      <c r="C273" s="149" t="s">
        <v>261</v>
      </c>
      <c r="D273" s="150">
        <v>16</v>
      </c>
      <c r="E273" s="90"/>
      <c r="F273" s="90"/>
    </row>
    <row r="274" spans="2:6">
      <c r="B274" s="151"/>
      <c r="C274" s="149" t="s">
        <v>262</v>
      </c>
      <c r="D274" s="150">
        <v>167</v>
      </c>
      <c r="E274" s="90"/>
      <c r="F274" s="90"/>
    </row>
    <row r="275" spans="2:6">
      <c r="B275" s="151"/>
      <c r="C275" s="149" t="s">
        <v>247</v>
      </c>
      <c r="D275" s="150">
        <v>16</v>
      </c>
      <c r="E275" s="90"/>
      <c r="F275" s="90"/>
    </row>
    <row r="276" spans="2:6">
      <c r="B276" s="151"/>
      <c r="C276" s="149" t="s">
        <v>249</v>
      </c>
      <c r="D276" s="150">
        <v>30</v>
      </c>
      <c r="E276" s="90"/>
      <c r="F276" s="90"/>
    </row>
    <row r="277" spans="2:6">
      <c r="B277" s="151"/>
      <c r="C277" s="149" t="s">
        <v>258</v>
      </c>
      <c r="D277" s="150">
        <v>10</v>
      </c>
      <c r="E277" s="90"/>
      <c r="F277" s="90"/>
    </row>
    <row r="278" spans="2:6">
      <c r="B278" s="152"/>
      <c r="C278" s="149" t="s">
        <v>256</v>
      </c>
      <c r="D278" s="150">
        <v>8</v>
      </c>
      <c r="E278" s="90"/>
      <c r="F278" s="90"/>
    </row>
    <row r="279" spans="2:6">
      <c r="B279" s="151"/>
      <c r="C279" s="149" t="s">
        <v>247</v>
      </c>
      <c r="D279" s="150">
        <v>17</v>
      </c>
      <c r="E279" s="90"/>
      <c r="F279" s="90"/>
    </row>
    <row r="280" spans="2:6">
      <c r="B280" s="151"/>
      <c r="C280" s="149" t="s">
        <v>265</v>
      </c>
      <c r="D280" s="150">
        <v>3</v>
      </c>
      <c r="E280" s="90"/>
      <c r="F280" s="90"/>
    </row>
    <row r="281" spans="2:6">
      <c r="B281" s="151"/>
      <c r="C281" s="149" t="s">
        <v>254</v>
      </c>
      <c r="D281" s="150">
        <v>3</v>
      </c>
      <c r="E281" s="90"/>
      <c r="F281" s="90"/>
    </row>
    <row r="282" spans="2:6">
      <c r="B282" s="151"/>
      <c r="C282" s="149" t="s">
        <v>348</v>
      </c>
      <c r="D282" s="150">
        <v>23</v>
      </c>
      <c r="E282" s="90"/>
      <c r="F282" s="90"/>
    </row>
    <row r="283" spans="2:6">
      <c r="B283" s="152"/>
      <c r="C283" s="149" t="s">
        <v>263</v>
      </c>
      <c r="D283" s="150">
        <v>8</v>
      </c>
      <c r="E283" s="90"/>
      <c r="F283" s="90"/>
    </row>
    <row r="284" spans="2:6">
      <c r="B284" s="151"/>
      <c r="C284" s="149" t="s">
        <v>251</v>
      </c>
      <c r="D284" s="150">
        <v>19</v>
      </c>
      <c r="E284" s="90"/>
      <c r="F284" s="90"/>
    </row>
    <row r="285" spans="2:6">
      <c r="B285" s="152"/>
      <c r="C285" s="149" t="s">
        <v>269</v>
      </c>
      <c r="D285" s="150">
        <v>109</v>
      </c>
      <c r="E285" s="90"/>
      <c r="F285" s="90"/>
    </row>
    <row r="286" spans="2:6">
      <c r="B286" s="151"/>
      <c r="C286" s="149" t="s">
        <v>349</v>
      </c>
      <c r="D286" s="150">
        <v>178</v>
      </c>
      <c r="E286" s="90"/>
      <c r="F286" s="90"/>
    </row>
    <row r="287" spans="2:6">
      <c r="B287" s="151"/>
      <c r="C287" s="149" t="s">
        <v>349</v>
      </c>
      <c r="D287" s="150">
        <v>159</v>
      </c>
      <c r="E287" s="90"/>
      <c r="F287" s="90"/>
    </row>
    <row r="288" spans="2:6">
      <c r="B288" s="152"/>
      <c r="C288" s="149" t="s">
        <v>263</v>
      </c>
      <c r="D288" s="150">
        <v>7</v>
      </c>
      <c r="E288" s="90"/>
      <c r="F288" s="90"/>
    </row>
    <row r="289" spans="2:6">
      <c r="B289" s="151"/>
      <c r="C289" s="149" t="s">
        <v>252</v>
      </c>
      <c r="D289" s="150">
        <v>23</v>
      </c>
      <c r="E289" s="90"/>
      <c r="F289" s="90"/>
    </row>
    <row r="290" spans="2:6">
      <c r="B290" s="151"/>
      <c r="C290" s="149" t="s">
        <v>350</v>
      </c>
      <c r="D290" s="150">
        <v>741</v>
      </c>
      <c r="E290" s="90"/>
      <c r="F290" s="90"/>
    </row>
    <row r="291" spans="2:6">
      <c r="B291" s="151"/>
      <c r="C291" s="149" t="s">
        <v>265</v>
      </c>
      <c r="D291" s="150">
        <v>7</v>
      </c>
      <c r="E291" s="90"/>
      <c r="F291" s="90"/>
    </row>
    <row r="292" spans="2:6">
      <c r="B292" s="151"/>
      <c r="C292" s="149" t="s">
        <v>247</v>
      </c>
      <c r="D292" s="150">
        <v>16</v>
      </c>
      <c r="E292" s="90"/>
      <c r="F292" s="90"/>
    </row>
    <row r="293" spans="2:6">
      <c r="B293" s="151"/>
      <c r="C293" s="149" t="s">
        <v>336</v>
      </c>
      <c r="D293" s="150">
        <v>72</v>
      </c>
      <c r="E293" s="90"/>
      <c r="F293" s="90"/>
    </row>
    <row r="294" spans="2:6">
      <c r="B294" s="151"/>
      <c r="C294" s="149" t="s">
        <v>334</v>
      </c>
      <c r="D294" s="150">
        <v>32</v>
      </c>
      <c r="E294" s="90"/>
      <c r="F294" s="90"/>
    </row>
    <row r="295" spans="2:6">
      <c r="B295" s="151"/>
      <c r="C295" s="149" t="s">
        <v>335</v>
      </c>
      <c r="D295" s="150">
        <v>47</v>
      </c>
      <c r="E295" s="90"/>
      <c r="F295" s="90"/>
    </row>
    <row r="296" spans="2:6">
      <c r="B296" s="151"/>
      <c r="C296" s="149" t="s">
        <v>335</v>
      </c>
      <c r="D296" s="150">
        <v>47</v>
      </c>
      <c r="E296" s="90"/>
      <c r="F296" s="90"/>
    </row>
    <row r="297" spans="2:6">
      <c r="B297" s="151"/>
      <c r="C297" s="149" t="s">
        <v>334</v>
      </c>
      <c r="D297" s="150">
        <v>32</v>
      </c>
      <c r="E297" s="90"/>
      <c r="F297" s="90"/>
    </row>
    <row r="298" spans="2:6">
      <c r="B298" s="151"/>
      <c r="C298" s="149" t="s">
        <v>336</v>
      </c>
      <c r="D298" s="150">
        <v>72</v>
      </c>
      <c r="E298" s="90"/>
      <c r="F298" s="90"/>
    </row>
    <row r="299" spans="2:6">
      <c r="B299" s="152"/>
      <c r="C299" s="149" t="s">
        <v>342</v>
      </c>
      <c r="D299" s="150">
        <v>7</v>
      </c>
      <c r="E299" s="90"/>
      <c r="F299" s="90"/>
    </row>
    <row r="300" spans="2:6">
      <c r="B300" s="151"/>
      <c r="C300" s="149" t="s">
        <v>337</v>
      </c>
      <c r="D300" s="150">
        <v>37</v>
      </c>
      <c r="E300" s="90"/>
      <c r="F300" s="90"/>
    </row>
    <row r="301" spans="2:6">
      <c r="B301" s="151"/>
      <c r="C301" s="149" t="s">
        <v>337</v>
      </c>
      <c r="D301" s="150">
        <v>37</v>
      </c>
      <c r="E301" s="90"/>
      <c r="F301" s="90"/>
    </row>
    <row r="302" spans="2:6">
      <c r="B302" s="151"/>
      <c r="C302" s="149" t="s">
        <v>351</v>
      </c>
      <c r="D302" s="150">
        <v>55</v>
      </c>
      <c r="E302" s="90"/>
      <c r="F302" s="90"/>
    </row>
    <row r="303" spans="2:6">
      <c r="B303" s="151"/>
      <c r="C303" s="149" t="s">
        <v>351</v>
      </c>
      <c r="D303" s="150">
        <v>56</v>
      </c>
      <c r="E303" s="90"/>
      <c r="F303" s="90"/>
    </row>
    <row r="304" spans="2:6">
      <c r="B304" s="151"/>
      <c r="C304" s="149" t="s">
        <v>351</v>
      </c>
      <c r="D304" s="150">
        <v>54</v>
      </c>
      <c r="E304" s="90"/>
      <c r="F304" s="90"/>
    </row>
    <row r="305" spans="2:6">
      <c r="B305" s="151"/>
      <c r="C305" s="149" t="s">
        <v>351</v>
      </c>
      <c r="D305" s="150">
        <v>55</v>
      </c>
      <c r="E305" s="90"/>
      <c r="F305" s="90"/>
    </row>
    <row r="306" spans="2:6">
      <c r="B306" s="151"/>
      <c r="C306" s="149" t="s">
        <v>351</v>
      </c>
      <c r="D306" s="150">
        <v>55</v>
      </c>
      <c r="E306" s="90"/>
      <c r="F306" s="90"/>
    </row>
    <row r="307" spans="2:6">
      <c r="B307" s="151"/>
      <c r="C307" s="149" t="s">
        <v>262</v>
      </c>
      <c r="D307" s="150">
        <v>102</v>
      </c>
      <c r="E307" s="90"/>
      <c r="F307" s="90"/>
    </row>
    <row r="308" spans="2:6">
      <c r="B308" s="152"/>
      <c r="C308" s="149" t="s">
        <v>245</v>
      </c>
      <c r="D308" s="150">
        <v>5</v>
      </c>
      <c r="E308" s="90"/>
      <c r="F308" s="90"/>
    </row>
    <row r="309" spans="2:6">
      <c r="B309" s="152"/>
      <c r="C309" s="149" t="s">
        <v>261</v>
      </c>
      <c r="D309" s="150">
        <v>18</v>
      </c>
      <c r="E309" s="90"/>
      <c r="F309" s="90"/>
    </row>
    <row r="310" spans="2:6">
      <c r="B310" s="152"/>
      <c r="C310" s="149" t="s">
        <v>257</v>
      </c>
      <c r="D310" s="150">
        <v>9</v>
      </c>
      <c r="E310" s="90"/>
      <c r="F310" s="90"/>
    </row>
    <row r="311" spans="2:6">
      <c r="B311" s="152"/>
      <c r="C311" s="149" t="s">
        <v>256</v>
      </c>
      <c r="D311" s="150">
        <v>8</v>
      </c>
      <c r="E311" s="90"/>
      <c r="F311" s="90"/>
    </row>
    <row r="312" spans="2:6">
      <c r="B312" s="151"/>
      <c r="C312" s="149" t="s">
        <v>247</v>
      </c>
      <c r="D312" s="150">
        <v>16</v>
      </c>
      <c r="E312" s="90"/>
      <c r="F312" s="90"/>
    </row>
    <row r="313" spans="2:6">
      <c r="B313" s="151"/>
      <c r="C313" s="149" t="s">
        <v>265</v>
      </c>
      <c r="D313" s="150">
        <v>7</v>
      </c>
      <c r="E313" s="90"/>
      <c r="F313" s="90"/>
    </row>
    <row r="314" spans="2:6">
      <c r="B314" s="152"/>
      <c r="C314" s="149" t="s">
        <v>254</v>
      </c>
      <c r="D314" s="150">
        <v>3</v>
      </c>
      <c r="E314" s="90"/>
      <c r="F314" s="90"/>
    </row>
    <row r="315" spans="2:6">
      <c r="B315" s="152"/>
      <c r="C315" s="149" t="s">
        <v>260</v>
      </c>
      <c r="D315" s="150">
        <v>10</v>
      </c>
      <c r="E315" s="90"/>
      <c r="F315" s="90"/>
    </row>
    <row r="316" spans="2:6">
      <c r="B316" s="152"/>
      <c r="C316" s="149" t="s">
        <v>259</v>
      </c>
      <c r="D316" s="150">
        <v>5</v>
      </c>
      <c r="E316" s="90"/>
      <c r="F316" s="90"/>
    </row>
    <row r="317" spans="2:6">
      <c r="B317" s="152"/>
      <c r="C317" s="149" t="s">
        <v>266</v>
      </c>
      <c r="D317" s="150">
        <v>5</v>
      </c>
      <c r="E317" s="90"/>
      <c r="F317" s="90"/>
    </row>
    <row r="318" spans="2:6">
      <c r="B318" s="151"/>
      <c r="C318" s="149" t="s">
        <v>337</v>
      </c>
      <c r="D318" s="150">
        <v>37</v>
      </c>
      <c r="E318" s="90"/>
      <c r="F318" s="90"/>
    </row>
    <row r="319" spans="2:6">
      <c r="B319" s="151"/>
      <c r="C319" s="149" t="s">
        <v>337</v>
      </c>
      <c r="D319" s="150">
        <v>37</v>
      </c>
      <c r="E319" s="90"/>
      <c r="F319" s="90"/>
    </row>
    <row r="320" spans="2:6">
      <c r="B320" s="152"/>
      <c r="C320" s="149" t="s">
        <v>245</v>
      </c>
      <c r="D320" s="150">
        <v>5</v>
      </c>
      <c r="E320" s="90"/>
      <c r="F320" s="90"/>
    </row>
    <row r="321" spans="2:6">
      <c r="B321" s="151"/>
      <c r="C321" s="149" t="s">
        <v>352</v>
      </c>
      <c r="D321" s="150">
        <v>121</v>
      </c>
      <c r="E321" s="90"/>
      <c r="F321" s="90"/>
    </row>
    <row r="322" spans="2:6">
      <c r="B322" s="144"/>
      <c r="C322" s="80" t="s">
        <v>329</v>
      </c>
      <c r="D322" s="145"/>
      <c r="E322" s="145"/>
      <c r="F322" s="146">
        <f>SUM(D323:D409)</f>
        <v>3895</v>
      </c>
    </row>
    <row r="323" spans="2:6">
      <c r="B323" s="152"/>
      <c r="C323" s="149" t="s">
        <v>353</v>
      </c>
      <c r="D323" s="150">
        <v>27</v>
      </c>
      <c r="E323" s="90"/>
      <c r="F323" s="90"/>
    </row>
    <row r="324" spans="2:6">
      <c r="B324" s="152"/>
      <c r="C324" s="149" t="s">
        <v>354</v>
      </c>
      <c r="D324" s="150">
        <v>65</v>
      </c>
      <c r="E324" s="90"/>
      <c r="F324" s="90"/>
    </row>
    <row r="325" spans="2:6">
      <c r="B325" s="152"/>
      <c r="C325" s="149" t="s">
        <v>355</v>
      </c>
      <c r="D325" s="150">
        <v>45</v>
      </c>
      <c r="E325" s="90"/>
      <c r="F325" s="90"/>
    </row>
    <row r="326" spans="2:6">
      <c r="B326" s="152"/>
      <c r="C326" s="149" t="s">
        <v>356</v>
      </c>
      <c r="D326" s="150">
        <v>80</v>
      </c>
      <c r="E326" s="90"/>
      <c r="F326" s="90"/>
    </row>
    <row r="327" spans="2:6">
      <c r="B327" s="152"/>
      <c r="C327" s="149" t="s">
        <v>357</v>
      </c>
      <c r="D327" s="150">
        <v>20</v>
      </c>
      <c r="E327" s="90"/>
      <c r="F327" s="90"/>
    </row>
    <row r="328" spans="2:6">
      <c r="B328" s="152"/>
      <c r="C328" s="149" t="s">
        <v>358</v>
      </c>
      <c r="D328" s="150">
        <v>77</v>
      </c>
      <c r="E328" s="90"/>
      <c r="F328" s="90"/>
    </row>
    <row r="329" spans="2:6">
      <c r="B329" s="152"/>
      <c r="C329" s="149" t="s">
        <v>359</v>
      </c>
      <c r="D329" s="150">
        <v>41</v>
      </c>
      <c r="E329" s="90"/>
      <c r="F329" s="90"/>
    </row>
    <row r="330" spans="2:6">
      <c r="B330" s="152"/>
      <c r="C330" s="149" t="s">
        <v>252</v>
      </c>
      <c r="D330" s="150">
        <v>15</v>
      </c>
      <c r="E330" s="90"/>
      <c r="F330" s="90"/>
    </row>
    <row r="331" spans="2:6">
      <c r="B331" s="152"/>
      <c r="C331" s="149" t="s">
        <v>360</v>
      </c>
      <c r="D331" s="150">
        <v>54</v>
      </c>
      <c r="E331" s="90"/>
      <c r="F331" s="90"/>
    </row>
    <row r="332" spans="2:6">
      <c r="B332" s="152"/>
      <c r="C332" s="149" t="s">
        <v>361</v>
      </c>
      <c r="D332" s="150">
        <v>42</v>
      </c>
      <c r="E332" s="90"/>
      <c r="F332" s="90"/>
    </row>
    <row r="333" spans="2:6">
      <c r="B333" s="152"/>
      <c r="C333" s="149" t="s">
        <v>362</v>
      </c>
      <c r="D333" s="150">
        <v>18</v>
      </c>
      <c r="E333" s="90"/>
      <c r="F333" s="90"/>
    </row>
    <row r="334" spans="2:6">
      <c r="B334" s="152"/>
      <c r="C334" s="149" t="s">
        <v>262</v>
      </c>
      <c r="D334" s="150">
        <v>172</v>
      </c>
      <c r="E334" s="90"/>
      <c r="F334" s="90"/>
    </row>
    <row r="335" spans="2:6">
      <c r="B335" s="152"/>
      <c r="C335" s="149" t="s">
        <v>262</v>
      </c>
      <c r="D335" s="150">
        <v>198</v>
      </c>
      <c r="E335" s="90"/>
      <c r="F335" s="90"/>
    </row>
    <row r="336" spans="2:6">
      <c r="B336" s="152"/>
      <c r="C336" s="149" t="s">
        <v>363</v>
      </c>
      <c r="D336" s="150">
        <v>12</v>
      </c>
      <c r="E336" s="90"/>
      <c r="F336" s="90"/>
    </row>
    <row r="337" spans="2:6">
      <c r="B337" s="152"/>
      <c r="C337" s="149" t="s">
        <v>267</v>
      </c>
      <c r="D337" s="150">
        <v>33</v>
      </c>
      <c r="E337" s="90"/>
      <c r="F337" s="90"/>
    </row>
    <row r="338" spans="2:6">
      <c r="B338" s="152"/>
      <c r="C338" s="149" t="s">
        <v>257</v>
      </c>
      <c r="D338" s="150">
        <v>27</v>
      </c>
      <c r="E338" s="90"/>
      <c r="F338" s="90"/>
    </row>
    <row r="339" spans="2:6">
      <c r="B339" s="152"/>
      <c r="C339" s="149" t="s">
        <v>364</v>
      </c>
      <c r="D339" s="150">
        <v>50</v>
      </c>
      <c r="E339" s="90"/>
      <c r="F339" s="90"/>
    </row>
    <row r="340" spans="2:6">
      <c r="B340" s="152"/>
      <c r="C340" s="149" t="s">
        <v>365</v>
      </c>
      <c r="D340" s="150">
        <v>55</v>
      </c>
      <c r="E340" s="90"/>
      <c r="F340" s="90"/>
    </row>
    <row r="341" spans="2:6">
      <c r="B341" s="152"/>
      <c r="C341" s="149" t="s">
        <v>257</v>
      </c>
      <c r="D341" s="150">
        <v>47</v>
      </c>
      <c r="E341" s="90"/>
      <c r="F341" s="90"/>
    </row>
    <row r="342" spans="2:6">
      <c r="B342" s="152"/>
      <c r="C342" s="149" t="s">
        <v>257</v>
      </c>
      <c r="D342" s="150">
        <v>16</v>
      </c>
      <c r="E342" s="90"/>
      <c r="F342" s="90"/>
    </row>
    <row r="343" spans="2:6">
      <c r="B343" s="152"/>
      <c r="C343" s="149" t="s">
        <v>366</v>
      </c>
      <c r="D343" s="150">
        <v>297</v>
      </c>
      <c r="E343" s="90"/>
      <c r="F343" s="90"/>
    </row>
    <row r="344" spans="2:6">
      <c r="B344" s="152"/>
      <c r="C344" s="149" t="s">
        <v>269</v>
      </c>
      <c r="D344" s="150">
        <v>79</v>
      </c>
      <c r="E344" s="90"/>
      <c r="F344" s="90"/>
    </row>
    <row r="345" spans="2:6">
      <c r="B345" s="152"/>
      <c r="C345" s="149" t="s">
        <v>367</v>
      </c>
      <c r="D345" s="150">
        <v>64</v>
      </c>
      <c r="E345" s="90"/>
      <c r="F345" s="90"/>
    </row>
    <row r="346" spans="2:6">
      <c r="B346" s="152"/>
      <c r="C346" s="149" t="s">
        <v>368</v>
      </c>
      <c r="D346" s="150">
        <v>14</v>
      </c>
      <c r="E346" s="90"/>
      <c r="F346" s="90"/>
    </row>
    <row r="347" spans="2:6">
      <c r="B347" s="152"/>
      <c r="C347" s="149" t="s">
        <v>369</v>
      </c>
      <c r="D347" s="150">
        <v>14</v>
      </c>
      <c r="E347" s="90"/>
      <c r="F347" s="90"/>
    </row>
    <row r="348" spans="2:6">
      <c r="B348" s="152"/>
      <c r="C348" s="149" t="s">
        <v>262</v>
      </c>
      <c r="D348" s="150">
        <v>185</v>
      </c>
      <c r="E348" s="90"/>
      <c r="F348" s="90"/>
    </row>
    <row r="349" spans="2:6">
      <c r="B349" s="152"/>
      <c r="C349" s="149" t="s">
        <v>370</v>
      </c>
      <c r="D349" s="150">
        <v>15</v>
      </c>
      <c r="E349" s="90"/>
      <c r="F349" s="90"/>
    </row>
    <row r="350" spans="2:6">
      <c r="B350" s="152"/>
      <c r="C350" s="149" t="s">
        <v>371</v>
      </c>
      <c r="D350" s="150">
        <v>47</v>
      </c>
      <c r="E350" s="90"/>
      <c r="F350" s="90"/>
    </row>
    <row r="351" spans="2:6">
      <c r="B351" s="152"/>
      <c r="C351" s="149" t="s">
        <v>263</v>
      </c>
      <c r="D351" s="150">
        <v>11</v>
      </c>
      <c r="E351" s="90"/>
      <c r="F351" s="90"/>
    </row>
    <row r="352" spans="2:6">
      <c r="B352" s="152"/>
      <c r="C352" s="149" t="s">
        <v>370</v>
      </c>
      <c r="D352" s="150">
        <v>13</v>
      </c>
      <c r="E352" s="90"/>
      <c r="F352" s="90"/>
    </row>
    <row r="353" spans="2:6">
      <c r="B353" s="152"/>
      <c r="C353" s="149" t="s">
        <v>250</v>
      </c>
      <c r="D353" s="150">
        <v>20</v>
      </c>
      <c r="E353" s="90"/>
      <c r="F353" s="90"/>
    </row>
    <row r="354" spans="2:6">
      <c r="B354" s="152"/>
      <c r="C354" s="149" t="s">
        <v>372</v>
      </c>
      <c r="D354" s="150">
        <v>130</v>
      </c>
      <c r="E354" s="90"/>
      <c r="F354" s="90"/>
    </row>
    <row r="355" spans="2:6">
      <c r="B355" s="152"/>
      <c r="C355" s="149" t="s">
        <v>373</v>
      </c>
      <c r="D355" s="150">
        <v>135</v>
      </c>
      <c r="E355" s="90"/>
      <c r="F355" s="90"/>
    </row>
    <row r="356" spans="2:6">
      <c r="B356" s="152"/>
      <c r="C356" s="149" t="s">
        <v>262</v>
      </c>
      <c r="D356" s="150">
        <v>14</v>
      </c>
      <c r="E356" s="90"/>
      <c r="F356" s="90"/>
    </row>
    <row r="357" spans="2:6">
      <c r="B357" s="152"/>
      <c r="C357" s="149" t="s">
        <v>332</v>
      </c>
      <c r="D357" s="150">
        <v>40</v>
      </c>
      <c r="E357" s="90"/>
      <c r="F357" s="90"/>
    </row>
    <row r="358" spans="2:6">
      <c r="B358" s="152"/>
      <c r="C358" s="149" t="s">
        <v>342</v>
      </c>
      <c r="D358" s="150">
        <v>4</v>
      </c>
      <c r="E358" s="90"/>
      <c r="F358" s="90"/>
    </row>
    <row r="359" spans="2:6">
      <c r="B359" s="152"/>
      <c r="C359" s="149" t="s">
        <v>374</v>
      </c>
      <c r="D359" s="150">
        <v>60</v>
      </c>
      <c r="E359" s="90"/>
      <c r="F359" s="90"/>
    </row>
    <row r="360" spans="2:6">
      <c r="B360" s="152"/>
      <c r="C360" s="149" t="s">
        <v>375</v>
      </c>
      <c r="D360" s="150">
        <v>56</v>
      </c>
      <c r="E360" s="90"/>
      <c r="F360" s="90"/>
    </row>
    <row r="361" spans="2:6">
      <c r="B361" s="152"/>
      <c r="C361" s="149" t="s">
        <v>250</v>
      </c>
      <c r="D361" s="150">
        <v>285</v>
      </c>
      <c r="E361" s="90"/>
      <c r="F361" s="90"/>
    </row>
    <row r="362" spans="2:6">
      <c r="B362" s="152"/>
      <c r="C362" s="149" t="s">
        <v>249</v>
      </c>
      <c r="D362" s="150">
        <v>15</v>
      </c>
      <c r="E362" s="90"/>
      <c r="F362" s="90"/>
    </row>
    <row r="363" spans="2:6">
      <c r="B363" s="152"/>
      <c r="C363" s="149" t="s">
        <v>376</v>
      </c>
      <c r="D363" s="150">
        <v>15</v>
      </c>
      <c r="E363" s="90"/>
      <c r="F363" s="90"/>
    </row>
    <row r="364" spans="2:6">
      <c r="B364" s="152"/>
      <c r="C364" s="149" t="s">
        <v>377</v>
      </c>
      <c r="D364" s="150">
        <v>18</v>
      </c>
      <c r="E364" s="90"/>
      <c r="F364" s="90"/>
    </row>
    <row r="365" spans="2:6">
      <c r="B365" s="152"/>
      <c r="C365" s="149" t="s">
        <v>378</v>
      </c>
      <c r="D365" s="150">
        <v>78</v>
      </c>
      <c r="E365" s="90"/>
      <c r="F365" s="90"/>
    </row>
    <row r="366" spans="2:6">
      <c r="B366" s="152"/>
      <c r="C366" s="149" t="s">
        <v>379</v>
      </c>
      <c r="D366" s="150">
        <v>25</v>
      </c>
      <c r="E366" s="90"/>
      <c r="F366" s="90"/>
    </row>
    <row r="367" spans="2:6">
      <c r="B367" s="152"/>
      <c r="C367" s="149" t="s">
        <v>380</v>
      </c>
      <c r="D367" s="150">
        <v>17</v>
      </c>
      <c r="E367" s="90"/>
      <c r="F367" s="90"/>
    </row>
    <row r="368" spans="2:6">
      <c r="B368" s="152"/>
      <c r="C368" s="149" t="s">
        <v>379</v>
      </c>
      <c r="D368" s="150">
        <v>11</v>
      </c>
      <c r="E368" s="90"/>
      <c r="F368" s="90"/>
    </row>
    <row r="369" spans="2:6">
      <c r="B369" s="152"/>
      <c r="C369" s="149" t="s">
        <v>380</v>
      </c>
      <c r="D369" s="150">
        <v>12</v>
      </c>
      <c r="E369" s="90"/>
      <c r="F369" s="90"/>
    </row>
    <row r="370" spans="2:6">
      <c r="B370" s="152"/>
      <c r="C370" s="149" t="s">
        <v>381</v>
      </c>
      <c r="D370" s="150">
        <v>23</v>
      </c>
      <c r="E370" s="90"/>
      <c r="F370" s="90"/>
    </row>
    <row r="371" spans="2:6">
      <c r="B371" s="152"/>
      <c r="C371" s="149" t="s">
        <v>382</v>
      </c>
      <c r="D371" s="150">
        <v>18</v>
      </c>
      <c r="E371" s="90"/>
      <c r="F371" s="90"/>
    </row>
    <row r="372" spans="2:6">
      <c r="B372" s="152"/>
      <c r="C372" s="149" t="s">
        <v>383</v>
      </c>
      <c r="D372" s="150">
        <v>6</v>
      </c>
      <c r="E372" s="90"/>
      <c r="F372" s="90"/>
    </row>
    <row r="373" spans="2:6">
      <c r="B373" s="152"/>
      <c r="C373" s="149" t="s">
        <v>384</v>
      </c>
      <c r="D373" s="150">
        <v>195</v>
      </c>
      <c r="E373" s="90"/>
      <c r="F373" s="90"/>
    </row>
    <row r="374" spans="2:6">
      <c r="B374" s="152"/>
      <c r="C374" s="149" t="s">
        <v>385</v>
      </c>
      <c r="D374" s="150">
        <v>99</v>
      </c>
      <c r="E374" s="90"/>
      <c r="F374" s="90"/>
    </row>
    <row r="375" spans="2:6">
      <c r="B375" s="152"/>
      <c r="C375" s="149" t="s">
        <v>386</v>
      </c>
      <c r="D375" s="150">
        <v>10</v>
      </c>
      <c r="E375" s="90"/>
      <c r="F375" s="90"/>
    </row>
    <row r="376" spans="2:6">
      <c r="B376" s="152"/>
      <c r="C376" s="149" t="s">
        <v>246</v>
      </c>
      <c r="D376" s="150">
        <v>14</v>
      </c>
      <c r="E376" s="90"/>
      <c r="F376" s="90"/>
    </row>
    <row r="377" spans="2:6">
      <c r="B377" s="152"/>
      <c r="C377" s="149" t="s">
        <v>387</v>
      </c>
      <c r="D377" s="150">
        <v>9</v>
      </c>
      <c r="E377" s="90"/>
      <c r="F377" s="90"/>
    </row>
    <row r="378" spans="2:6">
      <c r="B378" s="152"/>
      <c r="C378" s="149" t="s">
        <v>388</v>
      </c>
      <c r="D378" s="150">
        <v>70</v>
      </c>
      <c r="E378" s="90"/>
      <c r="F378" s="90"/>
    </row>
    <row r="379" spans="2:6">
      <c r="B379" s="152"/>
      <c r="C379" s="149" t="s">
        <v>389</v>
      </c>
      <c r="D379" s="150">
        <v>36</v>
      </c>
      <c r="E379" s="90"/>
      <c r="F379" s="90"/>
    </row>
    <row r="380" spans="2:6">
      <c r="B380" s="152"/>
      <c r="C380" s="149" t="s">
        <v>368</v>
      </c>
      <c r="D380" s="150">
        <v>8</v>
      </c>
      <c r="E380" s="90"/>
      <c r="F380" s="90"/>
    </row>
    <row r="381" spans="2:6">
      <c r="B381" s="152"/>
      <c r="C381" s="149" t="s">
        <v>390</v>
      </c>
      <c r="D381" s="150">
        <v>13</v>
      </c>
      <c r="E381" s="90"/>
      <c r="F381" s="90"/>
    </row>
    <row r="382" spans="2:6">
      <c r="B382" s="152"/>
      <c r="C382" s="149" t="s">
        <v>245</v>
      </c>
      <c r="D382" s="150">
        <v>3</v>
      </c>
      <c r="E382" s="90"/>
      <c r="F382" s="90"/>
    </row>
    <row r="383" spans="2:6">
      <c r="B383" s="152"/>
      <c r="C383" s="149" t="s">
        <v>391</v>
      </c>
      <c r="D383" s="150">
        <v>9</v>
      </c>
      <c r="E383" s="90"/>
      <c r="F383" s="90"/>
    </row>
    <row r="384" spans="2:6">
      <c r="B384" s="152"/>
      <c r="C384" s="149" t="s">
        <v>392</v>
      </c>
      <c r="D384" s="150">
        <v>29</v>
      </c>
      <c r="E384" s="90"/>
      <c r="F384" s="90"/>
    </row>
    <row r="385" spans="2:6">
      <c r="B385" s="152"/>
      <c r="C385" s="149" t="s">
        <v>245</v>
      </c>
      <c r="D385" s="150">
        <v>3</v>
      </c>
      <c r="E385" s="90"/>
      <c r="F385" s="90"/>
    </row>
    <row r="386" spans="2:6">
      <c r="B386" s="152"/>
      <c r="C386" s="149" t="s">
        <v>391</v>
      </c>
      <c r="D386" s="150">
        <v>9</v>
      </c>
      <c r="E386" s="90"/>
      <c r="F386" s="90"/>
    </row>
    <row r="387" spans="2:6">
      <c r="B387" s="152"/>
      <c r="C387" s="149" t="s">
        <v>393</v>
      </c>
      <c r="D387" s="150">
        <v>42</v>
      </c>
      <c r="E387" s="90"/>
      <c r="F387" s="90"/>
    </row>
    <row r="388" spans="2:6">
      <c r="B388" s="152"/>
      <c r="C388" s="149" t="s">
        <v>257</v>
      </c>
      <c r="D388" s="150">
        <v>15</v>
      </c>
      <c r="E388" s="90"/>
      <c r="F388" s="90"/>
    </row>
    <row r="389" spans="2:6">
      <c r="B389" s="152"/>
      <c r="C389" s="149" t="s">
        <v>394</v>
      </c>
      <c r="D389" s="150">
        <v>47</v>
      </c>
      <c r="E389" s="90"/>
      <c r="F389" s="90"/>
    </row>
    <row r="390" spans="2:6">
      <c r="B390" s="152"/>
      <c r="C390" s="149" t="s">
        <v>395</v>
      </c>
      <c r="D390" s="150">
        <v>44</v>
      </c>
      <c r="E390" s="90"/>
      <c r="F390" s="90"/>
    </row>
    <row r="391" spans="2:6">
      <c r="B391" s="152"/>
      <c r="C391" s="149" t="s">
        <v>396</v>
      </c>
      <c r="D391" s="150">
        <v>10</v>
      </c>
      <c r="E391" s="90"/>
      <c r="F391" s="90"/>
    </row>
    <row r="392" spans="2:6">
      <c r="B392" s="152"/>
      <c r="C392" s="149" t="s">
        <v>397</v>
      </c>
      <c r="D392" s="150">
        <v>7</v>
      </c>
      <c r="E392" s="90"/>
      <c r="F392" s="90"/>
    </row>
    <row r="393" spans="2:6">
      <c r="B393" s="152"/>
      <c r="C393" s="149" t="s">
        <v>398</v>
      </c>
      <c r="D393" s="150">
        <v>16</v>
      </c>
      <c r="E393" s="90"/>
      <c r="F393" s="90"/>
    </row>
    <row r="394" spans="2:6">
      <c r="B394" s="152"/>
      <c r="C394" s="149" t="s">
        <v>399</v>
      </c>
      <c r="D394" s="150">
        <v>18</v>
      </c>
      <c r="E394" s="90"/>
      <c r="F394" s="90"/>
    </row>
    <row r="395" spans="2:6">
      <c r="B395" s="152"/>
      <c r="C395" s="149" t="s">
        <v>400</v>
      </c>
      <c r="D395" s="150">
        <v>23</v>
      </c>
      <c r="E395" s="90"/>
      <c r="F395" s="90"/>
    </row>
    <row r="396" spans="2:6">
      <c r="B396" s="152"/>
      <c r="C396" s="149" t="s">
        <v>401</v>
      </c>
      <c r="D396" s="150">
        <v>28</v>
      </c>
      <c r="E396" s="90"/>
      <c r="F396" s="90"/>
    </row>
    <row r="397" spans="2:6">
      <c r="B397" s="152"/>
      <c r="C397" s="149" t="s">
        <v>363</v>
      </c>
      <c r="D397" s="150">
        <v>15</v>
      </c>
      <c r="E397" s="90"/>
      <c r="F397" s="90"/>
    </row>
    <row r="398" spans="2:6">
      <c r="B398" s="152"/>
      <c r="C398" s="149" t="s">
        <v>402</v>
      </c>
      <c r="D398" s="150">
        <v>10</v>
      </c>
      <c r="E398" s="90"/>
      <c r="F398" s="90"/>
    </row>
    <row r="399" spans="2:6">
      <c r="B399" s="152"/>
      <c r="C399" s="149" t="s">
        <v>363</v>
      </c>
      <c r="D399" s="150">
        <v>11</v>
      </c>
      <c r="E399" s="90"/>
      <c r="F399" s="90"/>
    </row>
    <row r="400" spans="2:6">
      <c r="B400" s="152"/>
      <c r="C400" s="149" t="s">
        <v>247</v>
      </c>
      <c r="D400" s="150">
        <v>20</v>
      </c>
      <c r="E400" s="90"/>
      <c r="F400" s="90"/>
    </row>
    <row r="401" spans="2:6">
      <c r="B401" s="152"/>
      <c r="C401" s="149" t="s">
        <v>346</v>
      </c>
      <c r="D401" s="150">
        <v>17</v>
      </c>
      <c r="E401" s="90"/>
      <c r="F401" s="90"/>
    </row>
    <row r="402" spans="2:6">
      <c r="B402" s="152"/>
      <c r="C402" s="149" t="s">
        <v>363</v>
      </c>
      <c r="D402" s="150">
        <v>10</v>
      </c>
      <c r="E402" s="90"/>
      <c r="F402" s="90"/>
    </row>
    <row r="403" spans="2:6">
      <c r="B403" s="152"/>
      <c r="C403" s="149" t="s">
        <v>247</v>
      </c>
      <c r="D403" s="150">
        <v>18</v>
      </c>
      <c r="E403" s="90"/>
      <c r="F403" s="90"/>
    </row>
    <row r="404" spans="2:6">
      <c r="B404" s="152"/>
      <c r="C404" s="149" t="s">
        <v>247</v>
      </c>
      <c r="D404" s="150">
        <v>16</v>
      </c>
      <c r="E404" s="90"/>
      <c r="F404" s="90"/>
    </row>
    <row r="405" spans="2:6">
      <c r="B405" s="152"/>
      <c r="C405" s="149" t="s">
        <v>346</v>
      </c>
      <c r="D405" s="150">
        <v>14</v>
      </c>
      <c r="E405" s="90"/>
      <c r="F405" s="90"/>
    </row>
    <row r="406" spans="2:6">
      <c r="B406" s="152"/>
      <c r="C406" s="149" t="s">
        <v>247</v>
      </c>
      <c r="D406" s="150">
        <v>17</v>
      </c>
      <c r="E406" s="90"/>
      <c r="F406" s="90"/>
    </row>
    <row r="407" spans="2:6">
      <c r="B407" s="152"/>
      <c r="C407" s="149" t="s">
        <v>363</v>
      </c>
      <c r="D407" s="150">
        <v>12</v>
      </c>
      <c r="E407" s="90"/>
      <c r="F407" s="90"/>
    </row>
    <row r="408" spans="2:6">
      <c r="B408" s="152"/>
      <c r="C408" s="149" t="s">
        <v>262</v>
      </c>
      <c r="D408" s="150">
        <v>147</v>
      </c>
      <c r="E408" s="90"/>
      <c r="F408" s="90"/>
    </row>
    <row r="409" spans="2:6">
      <c r="B409" s="152"/>
      <c r="C409" s="149" t="s">
        <v>247</v>
      </c>
      <c r="D409" s="150">
        <v>16</v>
      </c>
      <c r="E409" s="90"/>
      <c r="F409" s="90"/>
    </row>
    <row r="410" spans="2:6">
      <c r="B410" s="103"/>
      <c r="C410" s="149"/>
      <c r="D410" s="150"/>
      <c r="E410" s="90"/>
      <c r="F410" s="90"/>
    </row>
    <row r="411" spans="2:6">
      <c r="B411" s="2"/>
      <c r="C411" s="24" t="s">
        <v>403</v>
      </c>
      <c r="D411" s="43"/>
      <c r="E411" s="24"/>
      <c r="F411" s="25">
        <f>SUM(F7,F135,F242,F322)</f>
        <v>16890</v>
      </c>
    </row>
    <row r="412" spans="2:6">
      <c r="B412" s="2"/>
      <c r="C412" s="24"/>
      <c r="D412" s="5"/>
      <c r="E412" s="2"/>
      <c r="F412" s="25"/>
    </row>
    <row r="413" spans="2:6">
      <c r="B413" s="105"/>
      <c r="C413" s="24" t="s">
        <v>235</v>
      </c>
      <c r="D413" s="40"/>
      <c r="E413" s="22"/>
      <c r="F413" s="114">
        <f>SUM(D321,D318:D319,D312:D313,D300:D307,D289:D298,D286:D287,D284,D279:D282,D274:D277,D254:D272,D243,D238:D240,D225:D236,D223,D221,D216:D218,D214,D212,D208:D210,D204,D201,D190:D199,C178:C188,D162:D173,D155:D160,D148:D152,D145,D143,D140:D141,D136:D138,D134,D130:D132,D128,D126,D124,D122,D120,D118,D104:D115,D102,D101,D97:D98,D90:D91,D87:D88,D84,D80:D81,D78,D74:D75,D70:D71,D66:D68,D53:D63,D50:D51,D45,D42,D39:D40,D29:D32,D26:D27,D21:D24,D18:D19,D10:D16)</f>
        <v>10779</v>
      </c>
    </row>
    <row r="414" spans="2:6">
      <c r="B414" s="106"/>
      <c r="C414" s="24" t="s">
        <v>236</v>
      </c>
      <c r="D414" s="40"/>
      <c r="E414" s="22"/>
      <c r="F414" s="114">
        <v>6800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opLeftCell="A64" zoomScale="115" zoomScaleNormal="115" workbookViewId="0">
      <selection activeCell="F84" sqref="F84"/>
    </sheetView>
  </sheetViews>
  <sheetFormatPr defaultRowHeight="14.25"/>
  <cols>
    <col min="1" max="1" width="3.25" customWidth="1"/>
    <col min="2" max="2" width="4.875" customWidth="1"/>
    <col min="3" max="3" width="36.375" customWidth="1"/>
    <col min="4" max="4" width="13" customWidth="1"/>
    <col min="5" max="5" width="8.875" bestFit="1" customWidth="1"/>
    <col min="6" max="6" width="8.875" customWidth="1"/>
    <col min="7" max="7" width="18.625" customWidth="1"/>
  </cols>
  <sheetData>
    <row r="1" spans="1:7">
      <c r="B1" s="10"/>
    </row>
    <row r="2" spans="1:7">
      <c r="B2" s="10"/>
    </row>
    <row r="3" spans="1:7">
      <c r="B3" s="10"/>
      <c r="C3" s="11" t="s">
        <v>195</v>
      </c>
      <c r="E3" s="11"/>
      <c r="F3" s="11"/>
      <c r="G3" s="11"/>
    </row>
    <row r="4" spans="1:7">
      <c r="B4" s="10"/>
    </row>
    <row r="5" spans="1:7">
      <c r="B5" s="10"/>
    </row>
    <row r="6" spans="1:7" ht="15">
      <c r="A6" s="8"/>
      <c r="B6" s="14" t="s">
        <v>8</v>
      </c>
      <c r="C6" s="12" t="s">
        <v>1</v>
      </c>
      <c r="D6" s="12" t="s">
        <v>223</v>
      </c>
      <c r="E6" s="12" t="s">
        <v>20</v>
      </c>
      <c r="F6" s="12" t="s">
        <v>0</v>
      </c>
      <c r="G6" s="12" t="s">
        <v>42</v>
      </c>
    </row>
    <row r="7" spans="1:7" s="50" customFormat="1">
      <c r="B7" s="120">
        <v>1</v>
      </c>
      <c r="C7" s="95" t="s">
        <v>14</v>
      </c>
      <c r="D7" s="96"/>
      <c r="E7" s="95"/>
      <c r="F7" s="94">
        <f>SUM(F8:F9)</f>
        <v>57.3</v>
      </c>
      <c r="G7" s="94"/>
    </row>
    <row r="8" spans="1:7" s="50" customFormat="1">
      <c r="B8" s="22"/>
      <c r="C8" s="22" t="s">
        <v>165</v>
      </c>
      <c r="D8" s="40">
        <v>19.3</v>
      </c>
      <c r="E8" s="2">
        <v>1</v>
      </c>
      <c r="F8" s="42">
        <f t="shared" ref="F8:F17" si="0">D8*E8</f>
        <v>19.3</v>
      </c>
      <c r="G8" s="3"/>
    </row>
    <row r="9" spans="1:7" s="50" customFormat="1">
      <c r="B9" s="22"/>
      <c r="C9" s="22" t="s">
        <v>166</v>
      </c>
      <c r="D9" s="40">
        <v>38</v>
      </c>
      <c r="E9" s="2">
        <v>1</v>
      </c>
      <c r="F9" s="42">
        <f t="shared" si="0"/>
        <v>38</v>
      </c>
      <c r="G9" s="3"/>
    </row>
    <row r="10" spans="1:7" s="50" customFormat="1">
      <c r="B10" s="22"/>
      <c r="C10" s="22"/>
      <c r="D10" s="5"/>
      <c r="E10" s="22"/>
      <c r="F10" s="42"/>
      <c r="G10" s="3"/>
    </row>
    <row r="11" spans="1:7" s="50" customFormat="1">
      <c r="B11" s="120">
        <v>2</v>
      </c>
      <c r="C11" s="95" t="s">
        <v>167</v>
      </c>
      <c r="D11" s="97"/>
      <c r="E11" s="95"/>
      <c r="F11" s="94">
        <f>SUM(F12:F17)</f>
        <v>98.88</v>
      </c>
      <c r="G11" s="94"/>
    </row>
    <row r="12" spans="1:7" s="50" customFormat="1">
      <c r="B12" s="22"/>
      <c r="C12" s="22" t="s">
        <v>168</v>
      </c>
      <c r="D12" s="5">
        <v>11.38</v>
      </c>
      <c r="E12" s="2">
        <v>1</v>
      </c>
      <c r="F12" s="42">
        <f t="shared" si="0"/>
        <v>11.38</v>
      </c>
      <c r="G12" s="3"/>
    </row>
    <row r="13" spans="1:7" s="50" customFormat="1">
      <c r="B13" s="22"/>
      <c r="C13" s="22" t="s">
        <v>169</v>
      </c>
      <c r="D13" s="5">
        <v>18.5</v>
      </c>
      <c r="E13" s="2">
        <v>1</v>
      </c>
      <c r="F13" s="42">
        <f t="shared" si="0"/>
        <v>18.5</v>
      </c>
      <c r="G13" s="3"/>
    </row>
    <row r="14" spans="1:7" s="50" customFormat="1">
      <c r="B14" s="22"/>
      <c r="C14" s="22" t="s">
        <v>170</v>
      </c>
      <c r="D14" s="40">
        <v>5.8</v>
      </c>
      <c r="E14" s="22">
        <v>1</v>
      </c>
      <c r="F14" s="42">
        <f t="shared" si="0"/>
        <v>5.8</v>
      </c>
      <c r="G14" s="3"/>
    </row>
    <row r="15" spans="1:7" s="50" customFormat="1">
      <c r="B15" s="22"/>
      <c r="C15" s="22" t="s">
        <v>81</v>
      </c>
      <c r="D15" s="5">
        <v>6.6</v>
      </c>
      <c r="E15" s="2">
        <v>1</v>
      </c>
      <c r="F15" s="42">
        <f t="shared" si="0"/>
        <v>6.6</v>
      </c>
      <c r="G15" s="3"/>
    </row>
    <row r="16" spans="1:7" s="50" customFormat="1">
      <c r="B16" s="22"/>
      <c r="C16" s="22" t="s">
        <v>171</v>
      </c>
      <c r="D16" s="5">
        <v>18.8</v>
      </c>
      <c r="E16" s="2">
        <v>1</v>
      </c>
      <c r="F16" s="42">
        <f t="shared" si="0"/>
        <v>18.8</v>
      </c>
      <c r="G16" s="3"/>
    </row>
    <row r="17" spans="2:7" s="50" customFormat="1">
      <c r="B17" s="22"/>
      <c r="C17" s="22" t="s">
        <v>172</v>
      </c>
      <c r="D17" s="5">
        <v>37.799999999999997</v>
      </c>
      <c r="E17" s="2">
        <v>1</v>
      </c>
      <c r="F17" s="42">
        <f t="shared" si="0"/>
        <v>37.799999999999997</v>
      </c>
      <c r="G17" s="3"/>
    </row>
    <row r="18" spans="2:7" s="50" customFormat="1">
      <c r="B18" s="2"/>
      <c r="C18" s="2"/>
      <c r="D18" s="40"/>
      <c r="E18" s="22"/>
      <c r="F18" s="42"/>
      <c r="G18" s="3"/>
    </row>
    <row r="19" spans="2:7" s="50" customFormat="1">
      <c r="B19" s="120">
        <v>3</v>
      </c>
      <c r="C19" s="95" t="s">
        <v>16</v>
      </c>
      <c r="D19" s="97"/>
      <c r="E19" s="95"/>
      <c r="F19" s="94">
        <f>SUM(F20:F24)</f>
        <v>199</v>
      </c>
      <c r="G19" s="94"/>
    </row>
    <row r="20" spans="2:7">
      <c r="B20" s="22"/>
      <c r="C20" s="22" t="s">
        <v>173</v>
      </c>
      <c r="D20" s="5">
        <v>29</v>
      </c>
      <c r="E20" s="2">
        <v>1</v>
      </c>
      <c r="F20" s="42">
        <f t="shared" ref="F20:F24" si="1">D20*E20</f>
        <v>29</v>
      </c>
      <c r="G20" s="3"/>
    </row>
    <row r="21" spans="2:7">
      <c r="B21" s="22"/>
      <c r="C21" s="22" t="s">
        <v>174</v>
      </c>
      <c r="D21" s="5">
        <v>73.400000000000006</v>
      </c>
      <c r="E21" s="2">
        <v>1</v>
      </c>
      <c r="F21" s="42">
        <f t="shared" si="1"/>
        <v>73.400000000000006</v>
      </c>
      <c r="G21" s="3"/>
    </row>
    <row r="22" spans="2:7">
      <c r="B22" s="22"/>
      <c r="C22" s="22" t="s">
        <v>175</v>
      </c>
      <c r="D22" s="5">
        <v>34.700000000000003</v>
      </c>
      <c r="E22" s="2">
        <v>1</v>
      </c>
      <c r="F22" s="42">
        <f t="shared" si="1"/>
        <v>34.700000000000003</v>
      </c>
      <c r="G22" s="3"/>
    </row>
    <row r="23" spans="2:7">
      <c r="B23" s="22"/>
      <c r="C23" s="22" t="s">
        <v>74</v>
      </c>
      <c r="D23" s="5">
        <v>4.5999999999999996</v>
      </c>
      <c r="E23" s="2">
        <v>1</v>
      </c>
      <c r="F23" s="42">
        <f t="shared" si="1"/>
        <v>4.5999999999999996</v>
      </c>
      <c r="G23" s="3"/>
    </row>
    <row r="24" spans="2:7">
      <c r="B24" s="22"/>
      <c r="C24" s="22" t="s">
        <v>176</v>
      </c>
      <c r="D24" s="5">
        <v>57.3</v>
      </c>
      <c r="E24" s="2">
        <v>1</v>
      </c>
      <c r="F24" s="42">
        <f t="shared" si="1"/>
        <v>57.3</v>
      </c>
      <c r="G24" s="3"/>
    </row>
    <row r="25" spans="2:7">
      <c r="B25" s="2"/>
      <c r="C25" s="2"/>
      <c r="D25" s="40"/>
      <c r="E25" s="22"/>
      <c r="F25" s="42"/>
      <c r="G25" s="3"/>
    </row>
    <row r="26" spans="2:7">
      <c r="B26" s="120">
        <v>4</v>
      </c>
      <c r="C26" s="95" t="s">
        <v>17</v>
      </c>
      <c r="D26" s="97"/>
      <c r="E26" s="95"/>
      <c r="F26" s="94">
        <f>SUM(F27:F32)</f>
        <v>291</v>
      </c>
      <c r="G26" s="94"/>
    </row>
    <row r="27" spans="2:7">
      <c r="B27" s="22"/>
      <c r="C27" s="22" t="s">
        <v>177</v>
      </c>
      <c r="D27" s="5">
        <v>147.30000000000001</v>
      </c>
      <c r="E27" s="2">
        <v>1</v>
      </c>
      <c r="F27" s="42">
        <f t="shared" ref="F27:F32" si="2">D27*E27</f>
        <v>147.30000000000001</v>
      </c>
      <c r="G27" s="3"/>
    </row>
    <row r="28" spans="2:7">
      <c r="B28" s="22"/>
      <c r="C28" s="22" t="s">
        <v>178</v>
      </c>
      <c r="D28" s="5">
        <v>56</v>
      </c>
      <c r="E28" s="2">
        <v>1</v>
      </c>
      <c r="F28" s="42">
        <f t="shared" si="2"/>
        <v>56</v>
      </c>
      <c r="G28" s="3"/>
    </row>
    <row r="29" spans="2:7">
      <c r="B29" s="22"/>
      <c r="C29" s="22" t="s">
        <v>179</v>
      </c>
      <c r="D29" s="5">
        <v>36.6</v>
      </c>
      <c r="E29" s="2">
        <v>1</v>
      </c>
      <c r="F29" s="42">
        <f t="shared" si="2"/>
        <v>36.6</v>
      </c>
      <c r="G29" s="3"/>
    </row>
    <row r="30" spans="2:7">
      <c r="B30" s="22"/>
      <c r="C30" s="22" t="s">
        <v>81</v>
      </c>
      <c r="D30" s="5">
        <v>37.200000000000003</v>
      </c>
      <c r="E30" s="2">
        <v>1</v>
      </c>
      <c r="F30" s="42">
        <f t="shared" si="2"/>
        <v>37.200000000000003</v>
      </c>
      <c r="G30" s="3"/>
    </row>
    <row r="31" spans="2:7">
      <c r="B31" s="22"/>
      <c r="C31" s="22" t="s">
        <v>180</v>
      </c>
      <c r="D31" s="5">
        <v>7.2</v>
      </c>
      <c r="E31" s="2">
        <v>1</v>
      </c>
      <c r="F31" s="42">
        <f t="shared" si="2"/>
        <v>7.2</v>
      </c>
      <c r="G31" s="3"/>
    </row>
    <row r="32" spans="2:7">
      <c r="B32" s="22"/>
      <c r="C32" s="22" t="s">
        <v>74</v>
      </c>
      <c r="D32" s="5">
        <v>6.7</v>
      </c>
      <c r="E32" s="2">
        <v>1</v>
      </c>
      <c r="F32" s="42">
        <f t="shared" si="2"/>
        <v>6.7</v>
      </c>
      <c r="G32" s="2"/>
    </row>
    <row r="33" spans="2:7">
      <c r="B33" s="2"/>
      <c r="C33" s="2"/>
      <c r="D33" s="40"/>
      <c r="E33" s="22"/>
      <c r="F33" s="42"/>
      <c r="G33" s="2"/>
    </row>
    <row r="34" spans="2:7">
      <c r="B34" s="120">
        <v>5</v>
      </c>
      <c r="C34" s="95" t="s">
        <v>15</v>
      </c>
      <c r="D34" s="97"/>
      <c r="E34" s="95"/>
      <c r="F34" s="94">
        <v>900</v>
      </c>
      <c r="G34" s="95"/>
    </row>
    <row r="35" spans="2:7">
      <c r="B35" s="22"/>
      <c r="C35" s="22" t="s">
        <v>181</v>
      </c>
      <c r="D35" s="5">
        <v>900</v>
      </c>
      <c r="E35" s="2">
        <v>1</v>
      </c>
      <c r="F35" s="5">
        <v>900</v>
      </c>
      <c r="G35" s="25"/>
    </row>
    <row r="36" spans="2:7">
      <c r="B36" s="2"/>
      <c r="C36" s="2"/>
      <c r="D36" s="40"/>
      <c r="E36" s="22"/>
      <c r="F36" s="42"/>
      <c r="G36" s="90"/>
    </row>
    <row r="37" spans="2:7" ht="15">
      <c r="B37" s="120">
        <v>6</v>
      </c>
      <c r="C37" s="95" t="s">
        <v>182</v>
      </c>
      <c r="D37" s="97"/>
      <c r="E37" s="95"/>
      <c r="F37" s="94">
        <v>100</v>
      </c>
      <c r="G37" s="99"/>
    </row>
    <row r="38" spans="2:7">
      <c r="B38" s="2"/>
      <c r="C38" s="2"/>
      <c r="D38" s="40"/>
      <c r="E38" s="22"/>
      <c r="F38" s="42"/>
      <c r="G38" s="90"/>
    </row>
    <row r="39" spans="2:7" ht="15">
      <c r="B39" s="120">
        <v>7</v>
      </c>
      <c r="C39" s="95" t="s">
        <v>18</v>
      </c>
      <c r="D39" s="97"/>
      <c r="E39" s="95"/>
      <c r="F39" s="94">
        <f>SUM(F40:F82)</f>
        <v>1383.3099999999997</v>
      </c>
      <c r="G39" s="99"/>
    </row>
    <row r="40" spans="2:7">
      <c r="B40" s="22"/>
      <c r="C40" s="22" t="s">
        <v>86</v>
      </c>
      <c r="D40" s="5">
        <v>5.14</v>
      </c>
      <c r="E40" s="2">
        <v>1</v>
      </c>
      <c r="F40" s="42">
        <f t="shared" ref="F40:F82" si="3">D40*E40</f>
        <v>5.14</v>
      </c>
      <c r="G40" s="90"/>
    </row>
    <row r="41" spans="2:7">
      <c r="B41" s="22"/>
      <c r="C41" s="22" t="s">
        <v>196</v>
      </c>
      <c r="D41" s="5">
        <v>7.46</v>
      </c>
      <c r="E41" s="2">
        <v>1</v>
      </c>
      <c r="F41" s="42">
        <f t="shared" si="3"/>
        <v>7.46</v>
      </c>
      <c r="G41" s="90"/>
    </row>
    <row r="42" spans="2:7">
      <c r="B42" s="22"/>
      <c r="C42" s="22" t="s">
        <v>79</v>
      </c>
      <c r="D42" s="5">
        <v>28.75</v>
      </c>
      <c r="E42" s="2">
        <v>1</v>
      </c>
      <c r="F42" s="42">
        <f t="shared" si="3"/>
        <v>28.75</v>
      </c>
      <c r="G42" s="90"/>
    </row>
    <row r="43" spans="2:7">
      <c r="B43" s="22"/>
      <c r="C43" s="22" t="s">
        <v>79</v>
      </c>
      <c r="D43" s="5">
        <v>18.07</v>
      </c>
      <c r="E43" s="2">
        <v>1</v>
      </c>
      <c r="F43" s="42">
        <f t="shared" si="3"/>
        <v>18.07</v>
      </c>
      <c r="G43" s="90"/>
    </row>
    <row r="44" spans="2:7">
      <c r="B44" s="22"/>
      <c r="C44" s="22" t="s">
        <v>197</v>
      </c>
      <c r="D44" s="5">
        <v>38.590000000000003</v>
      </c>
      <c r="E44" s="2">
        <v>2</v>
      </c>
      <c r="F44" s="42">
        <f t="shared" si="3"/>
        <v>77.180000000000007</v>
      </c>
      <c r="G44" s="90"/>
    </row>
    <row r="45" spans="2:7">
      <c r="B45" s="22"/>
      <c r="C45" s="22" t="s">
        <v>198</v>
      </c>
      <c r="D45" s="5">
        <v>8.4600000000000009</v>
      </c>
      <c r="E45" s="2">
        <v>2</v>
      </c>
      <c r="F45" s="42">
        <f t="shared" si="3"/>
        <v>16.920000000000002</v>
      </c>
      <c r="G45" s="90"/>
    </row>
    <row r="46" spans="2:7">
      <c r="B46" s="22"/>
      <c r="C46" s="22" t="s">
        <v>199</v>
      </c>
      <c r="D46" s="5">
        <v>7.66</v>
      </c>
      <c r="E46" s="2">
        <v>2</v>
      </c>
      <c r="F46" s="42">
        <f t="shared" si="3"/>
        <v>15.32</v>
      </c>
      <c r="G46" s="90"/>
    </row>
    <row r="47" spans="2:7">
      <c r="B47" s="22"/>
      <c r="C47" s="22" t="s">
        <v>83</v>
      </c>
      <c r="D47" s="5">
        <v>5.68</v>
      </c>
      <c r="E47" s="2">
        <v>1</v>
      </c>
      <c r="F47" s="42">
        <f t="shared" si="3"/>
        <v>5.68</v>
      </c>
      <c r="G47" s="90"/>
    </row>
    <row r="48" spans="2:7">
      <c r="B48" s="22"/>
      <c r="C48" s="22" t="s">
        <v>107</v>
      </c>
      <c r="D48" s="5">
        <v>30.05</v>
      </c>
      <c r="E48" s="2">
        <v>1</v>
      </c>
      <c r="F48" s="42">
        <f t="shared" si="3"/>
        <v>30.05</v>
      </c>
      <c r="G48" s="90"/>
    </row>
    <row r="49" spans="2:7">
      <c r="B49" s="105"/>
      <c r="C49" s="22" t="s">
        <v>200</v>
      </c>
      <c r="D49" s="5">
        <v>79.95</v>
      </c>
      <c r="E49" s="2">
        <v>1</v>
      </c>
      <c r="F49" s="42">
        <f t="shared" si="3"/>
        <v>79.95</v>
      </c>
      <c r="G49" s="90"/>
    </row>
    <row r="50" spans="2:7">
      <c r="B50" s="22"/>
      <c r="C50" s="22" t="s">
        <v>86</v>
      </c>
      <c r="D50" s="5">
        <v>4.4800000000000004</v>
      </c>
      <c r="E50" s="2">
        <v>1</v>
      </c>
      <c r="F50" s="42">
        <f t="shared" si="3"/>
        <v>4.4800000000000004</v>
      </c>
      <c r="G50" s="90"/>
    </row>
    <row r="51" spans="2:7">
      <c r="B51" s="105"/>
      <c r="C51" s="22" t="s">
        <v>99</v>
      </c>
      <c r="D51" s="5">
        <v>50.01</v>
      </c>
      <c r="E51" s="2">
        <v>1</v>
      </c>
      <c r="F51" s="42">
        <f t="shared" si="3"/>
        <v>50.01</v>
      </c>
      <c r="G51" s="90"/>
    </row>
    <row r="52" spans="2:7">
      <c r="B52" s="22"/>
      <c r="C52" s="22" t="s">
        <v>86</v>
      </c>
      <c r="D52" s="5">
        <v>15.59</v>
      </c>
      <c r="E52" s="2">
        <v>1</v>
      </c>
      <c r="F52" s="42">
        <f t="shared" si="3"/>
        <v>15.59</v>
      </c>
      <c r="G52" s="90"/>
    </row>
    <row r="53" spans="2:7">
      <c r="B53" s="22"/>
      <c r="C53" s="22" t="s">
        <v>201</v>
      </c>
      <c r="D53" s="5">
        <v>10.53</v>
      </c>
      <c r="E53" s="2">
        <v>1</v>
      </c>
      <c r="F53" s="42">
        <f t="shared" si="3"/>
        <v>10.53</v>
      </c>
      <c r="G53" s="90"/>
    </row>
    <row r="54" spans="2:7">
      <c r="B54" s="22"/>
      <c r="C54" s="22" t="s">
        <v>202</v>
      </c>
      <c r="D54" s="5">
        <v>138.58000000000001</v>
      </c>
      <c r="E54" s="2">
        <v>1</v>
      </c>
      <c r="F54" s="42">
        <f t="shared" si="3"/>
        <v>138.58000000000001</v>
      </c>
      <c r="G54" s="90"/>
    </row>
    <row r="55" spans="2:7">
      <c r="B55" s="22"/>
      <c r="C55" s="22" t="s">
        <v>203</v>
      </c>
      <c r="D55" s="5">
        <v>2.94</v>
      </c>
      <c r="E55" s="2">
        <v>1</v>
      </c>
      <c r="F55" s="42">
        <f t="shared" si="3"/>
        <v>2.94</v>
      </c>
      <c r="G55" s="90"/>
    </row>
    <row r="56" spans="2:7">
      <c r="B56" s="22"/>
      <c r="C56" s="22" t="s">
        <v>204</v>
      </c>
      <c r="D56" s="5">
        <v>6.59</v>
      </c>
      <c r="E56" s="2">
        <v>1</v>
      </c>
      <c r="F56" s="42">
        <f t="shared" si="3"/>
        <v>6.59</v>
      </c>
      <c r="G56" s="90"/>
    </row>
    <row r="57" spans="2:7">
      <c r="B57" s="22"/>
      <c r="C57" s="22" t="s">
        <v>205</v>
      </c>
      <c r="D57" s="5">
        <v>14.28</v>
      </c>
      <c r="E57" s="2">
        <v>1</v>
      </c>
      <c r="F57" s="42">
        <f t="shared" si="3"/>
        <v>14.28</v>
      </c>
      <c r="G57" s="90"/>
    </row>
    <row r="58" spans="2:7">
      <c r="B58" s="22"/>
      <c r="C58" s="22" t="s">
        <v>206</v>
      </c>
      <c r="D58" s="5">
        <v>49.98</v>
      </c>
      <c r="E58" s="2">
        <v>1</v>
      </c>
      <c r="F58" s="42">
        <f t="shared" si="3"/>
        <v>49.98</v>
      </c>
      <c r="G58" s="90"/>
    </row>
    <row r="59" spans="2:7">
      <c r="B59" s="22"/>
      <c r="C59" s="22" t="s">
        <v>207</v>
      </c>
      <c r="D59" s="5">
        <v>44.28</v>
      </c>
      <c r="E59" s="2">
        <v>1</v>
      </c>
      <c r="F59" s="42">
        <f t="shared" si="3"/>
        <v>44.28</v>
      </c>
      <c r="G59" s="90"/>
    </row>
    <row r="60" spans="2:7">
      <c r="B60" s="22"/>
      <c r="C60" s="22" t="s">
        <v>208</v>
      </c>
      <c r="D60" s="5">
        <v>10.7</v>
      </c>
      <c r="E60" s="2">
        <v>1</v>
      </c>
      <c r="F60" s="42">
        <f t="shared" si="3"/>
        <v>10.7</v>
      </c>
      <c r="G60" s="90"/>
    </row>
    <row r="61" spans="2:7">
      <c r="B61" s="22"/>
      <c r="C61" s="22" t="s">
        <v>117</v>
      </c>
      <c r="D61" s="5">
        <v>11.24</v>
      </c>
      <c r="E61" s="2">
        <v>1</v>
      </c>
      <c r="F61" s="42">
        <f t="shared" si="3"/>
        <v>11.24</v>
      </c>
      <c r="G61" s="90"/>
    </row>
    <row r="62" spans="2:7">
      <c r="B62" s="22"/>
      <c r="C62" s="22" t="s">
        <v>209</v>
      </c>
      <c r="D62" s="5">
        <v>14.96</v>
      </c>
      <c r="E62" s="2">
        <v>1</v>
      </c>
      <c r="F62" s="42">
        <f t="shared" si="3"/>
        <v>14.96</v>
      </c>
      <c r="G62" s="90"/>
    </row>
    <row r="63" spans="2:7">
      <c r="B63" s="22"/>
      <c r="C63" s="22" t="s">
        <v>210</v>
      </c>
      <c r="D63" s="5">
        <v>6.63</v>
      </c>
      <c r="E63" s="2">
        <v>1</v>
      </c>
      <c r="F63" s="42">
        <f t="shared" si="3"/>
        <v>6.63</v>
      </c>
      <c r="G63" s="90"/>
    </row>
    <row r="64" spans="2:7">
      <c r="B64" s="22"/>
      <c r="C64" s="22" t="s">
        <v>211</v>
      </c>
      <c r="D64" s="5">
        <v>68.63</v>
      </c>
      <c r="E64" s="2">
        <v>1</v>
      </c>
      <c r="F64" s="42">
        <f t="shared" si="3"/>
        <v>68.63</v>
      </c>
      <c r="G64" s="90"/>
    </row>
    <row r="65" spans="2:7">
      <c r="B65" s="22"/>
      <c r="C65" s="22" t="s">
        <v>212</v>
      </c>
      <c r="D65" s="5">
        <v>12.32</v>
      </c>
      <c r="E65" s="2">
        <v>1</v>
      </c>
      <c r="F65" s="42">
        <f t="shared" si="3"/>
        <v>12.32</v>
      </c>
      <c r="G65" s="90"/>
    </row>
    <row r="66" spans="2:7">
      <c r="B66" s="22"/>
      <c r="C66" s="22" t="s">
        <v>98</v>
      </c>
      <c r="D66" s="5">
        <v>12.28</v>
      </c>
      <c r="E66" s="2">
        <v>1</v>
      </c>
      <c r="F66" s="42">
        <f t="shared" si="3"/>
        <v>12.28</v>
      </c>
      <c r="G66" s="90"/>
    </row>
    <row r="67" spans="2:7">
      <c r="B67" s="22"/>
      <c r="C67" s="22" t="s">
        <v>213</v>
      </c>
      <c r="D67" s="5">
        <v>15.84</v>
      </c>
      <c r="E67" s="2">
        <v>1</v>
      </c>
      <c r="F67" s="42">
        <f t="shared" si="3"/>
        <v>15.84</v>
      </c>
      <c r="G67" s="90"/>
    </row>
    <row r="68" spans="2:7">
      <c r="B68" s="22"/>
      <c r="C68" s="22" t="s">
        <v>214</v>
      </c>
      <c r="D68" s="5">
        <v>11.54</v>
      </c>
      <c r="E68" s="2">
        <v>1</v>
      </c>
      <c r="F68" s="42">
        <f t="shared" si="3"/>
        <v>11.54</v>
      </c>
      <c r="G68" s="90"/>
    </row>
    <row r="69" spans="2:7">
      <c r="B69" s="22"/>
      <c r="C69" s="22" t="s">
        <v>215</v>
      </c>
      <c r="D69" s="5">
        <v>6.29</v>
      </c>
      <c r="E69" s="2">
        <v>1</v>
      </c>
      <c r="F69" s="42">
        <f t="shared" si="3"/>
        <v>6.29</v>
      </c>
      <c r="G69" s="90"/>
    </row>
    <row r="70" spans="2:7">
      <c r="B70" s="22"/>
      <c r="C70" s="22" t="s">
        <v>216</v>
      </c>
      <c r="D70" s="5">
        <v>6.29</v>
      </c>
      <c r="E70" s="2">
        <v>1</v>
      </c>
      <c r="F70" s="42">
        <f t="shared" si="3"/>
        <v>6.29</v>
      </c>
      <c r="G70" s="90"/>
    </row>
    <row r="71" spans="2:7">
      <c r="B71" s="105"/>
      <c r="C71" s="22" t="s">
        <v>217</v>
      </c>
      <c r="D71" s="5">
        <v>20</v>
      </c>
      <c r="E71" s="2">
        <v>10</v>
      </c>
      <c r="F71" s="42">
        <f t="shared" si="3"/>
        <v>200</v>
      </c>
      <c r="G71" s="90"/>
    </row>
    <row r="72" spans="2:7">
      <c r="B72" s="105"/>
      <c r="C72" s="22" t="s">
        <v>218</v>
      </c>
      <c r="D72" s="5">
        <v>30</v>
      </c>
      <c r="E72" s="2">
        <v>2</v>
      </c>
      <c r="F72" s="42">
        <f t="shared" si="3"/>
        <v>60</v>
      </c>
      <c r="G72" s="90"/>
    </row>
    <row r="73" spans="2:7">
      <c r="B73" s="105"/>
      <c r="C73" s="22" t="s">
        <v>219</v>
      </c>
      <c r="D73" s="5">
        <v>20</v>
      </c>
      <c r="E73" s="2">
        <v>1</v>
      </c>
      <c r="F73" s="42">
        <f t="shared" si="3"/>
        <v>20</v>
      </c>
      <c r="G73" s="90"/>
    </row>
    <row r="74" spans="2:7">
      <c r="B74" s="105"/>
      <c r="C74" s="22" t="s">
        <v>220</v>
      </c>
      <c r="D74" s="5">
        <v>25</v>
      </c>
      <c r="E74" s="2">
        <v>5</v>
      </c>
      <c r="F74" s="42">
        <f t="shared" si="3"/>
        <v>125</v>
      </c>
      <c r="G74" s="90"/>
    </row>
    <row r="75" spans="2:7">
      <c r="B75" s="22"/>
      <c r="C75" s="22" t="s">
        <v>183</v>
      </c>
      <c r="D75" s="5">
        <v>17.36</v>
      </c>
      <c r="E75" s="2">
        <v>1</v>
      </c>
      <c r="F75" s="42">
        <f t="shared" si="3"/>
        <v>17.36</v>
      </c>
      <c r="G75" s="90"/>
    </row>
    <row r="76" spans="2:7">
      <c r="B76" s="22"/>
      <c r="C76" s="22" t="s">
        <v>221</v>
      </c>
      <c r="D76" s="5">
        <v>39.99</v>
      </c>
      <c r="E76" s="2">
        <v>1</v>
      </c>
      <c r="F76" s="42">
        <f t="shared" si="3"/>
        <v>39.99</v>
      </c>
      <c r="G76" s="90"/>
    </row>
    <row r="77" spans="2:7">
      <c r="B77" s="22"/>
      <c r="C77" s="22" t="s">
        <v>79</v>
      </c>
      <c r="D77" s="5">
        <v>31.31</v>
      </c>
      <c r="E77" s="2">
        <v>1</v>
      </c>
      <c r="F77" s="42">
        <f t="shared" si="3"/>
        <v>31.31</v>
      </c>
      <c r="G77" s="90"/>
    </row>
    <row r="78" spans="2:7">
      <c r="B78" s="22"/>
      <c r="C78" s="22" t="s">
        <v>79</v>
      </c>
      <c r="D78" s="5">
        <v>37.81</v>
      </c>
      <c r="E78" s="2">
        <v>1</v>
      </c>
      <c r="F78" s="42">
        <f t="shared" si="3"/>
        <v>37.81</v>
      </c>
      <c r="G78" s="90"/>
    </row>
    <row r="79" spans="2:7">
      <c r="B79" s="22"/>
      <c r="C79" s="22" t="s">
        <v>183</v>
      </c>
      <c r="D79" s="5">
        <v>17.36</v>
      </c>
      <c r="E79" s="2">
        <v>1</v>
      </c>
      <c r="F79" s="42">
        <f t="shared" si="3"/>
        <v>17.36</v>
      </c>
      <c r="G79" s="90"/>
    </row>
    <row r="80" spans="2:7">
      <c r="B80" s="22"/>
      <c r="C80" s="22" t="s">
        <v>74</v>
      </c>
      <c r="D80" s="5">
        <v>2.4500000000000002</v>
      </c>
      <c r="E80" s="2">
        <v>1</v>
      </c>
      <c r="F80" s="42">
        <f t="shared" si="3"/>
        <v>2.4500000000000002</v>
      </c>
      <c r="G80" s="90"/>
    </row>
    <row r="81" spans="2:7">
      <c r="B81" s="22"/>
      <c r="C81" s="22" t="s">
        <v>152</v>
      </c>
      <c r="D81" s="5">
        <v>7.46</v>
      </c>
      <c r="E81" s="2">
        <v>1</v>
      </c>
      <c r="F81" s="42">
        <f t="shared" si="3"/>
        <v>7.46</v>
      </c>
      <c r="G81" s="90"/>
    </row>
    <row r="82" spans="2:7">
      <c r="B82" s="22"/>
      <c r="C82" s="22" t="s">
        <v>222</v>
      </c>
      <c r="D82" s="5">
        <v>26.07</v>
      </c>
      <c r="E82" s="2">
        <v>1</v>
      </c>
      <c r="F82" s="42">
        <f t="shared" si="3"/>
        <v>26.07</v>
      </c>
      <c r="G82" s="90"/>
    </row>
    <row r="83" spans="2:7" s="28" customFormat="1">
      <c r="B83" s="22"/>
      <c r="C83" s="22"/>
      <c r="D83" s="40"/>
      <c r="E83" s="22"/>
      <c r="F83" s="102"/>
      <c r="G83" s="103"/>
    </row>
    <row r="84" spans="2:7" s="28" customFormat="1">
      <c r="B84" s="105"/>
      <c r="C84" s="24" t="s">
        <v>235</v>
      </c>
      <c r="D84" s="40"/>
      <c r="E84" s="22"/>
      <c r="F84" s="114">
        <f>SUM(F49,F51,F71:F74)</f>
        <v>534.96</v>
      </c>
      <c r="G84" s="103"/>
    </row>
    <row r="85" spans="2:7" s="28" customFormat="1">
      <c r="B85" s="106"/>
      <c r="C85" s="24" t="s">
        <v>236</v>
      </c>
      <c r="D85" s="40"/>
      <c r="E85" s="22"/>
      <c r="F85" s="114">
        <f>SUM(F8,F9,F12:F17,F20:F24,F27:F32,F35,F40:F48,F50,F52:F61,F62:F70,F75:F82)</f>
        <v>2394.5300000000007</v>
      </c>
      <c r="G85" s="103"/>
    </row>
    <row r="86" spans="2:7" s="28" customFormat="1">
      <c r="B86" s="22"/>
      <c r="C86" s="22"/>
      <c r="D86" s="40"/>
      <c r="E86" s="22"/>
      <c r="F86" s="102"/>
      <c r="G86" s="103"/>
    </row>
    <row r="87" spans="2:7">
      <c r="C87" s="51"/>
      <c r="D87" s="91"/>
      <c r="E87" s="52"/>
      <c r="F87" s="92"/>
    </row>
    <row r="88" spans="2:7">
      <c r="C88" s="51"/>
      <c r="D88" s="93"/>
      <c r="E88" s="51"/>
      <c r="F88" s="55"/>
    </row>
    <row r="89" spans="2:7">
      <c r="C89" s="51"/>
      <c r="D89" s="60"/>
      <c r="E89" s="51"/>
      <c r="F89" s="55"/>
    </row>
    <row r="90" spans="2:7">
      <c r="C90" s="51"/>
      <c r="D90" s="93"/>
      <c r="E90" s="51"/>
      <c r="F90" s="55"/>
    </row>
    <row r="91" spans="2:7">
      <c r="C91" s="51"/>
      <c r="D91" s="61"/>
      <c r="E91" s="51"/>
      <c r="F91" s="62"/>
    </row>
    <row r="92" spans="2:7">
      <c r="C92" s="51"/>
      <c r="D92" s="61"/>
      <c r="E92" s="51"/>
      <c r="F92" s="55"/>
    </row>
    <row r="93" spans="2:7">
      <c r="C93" s="51"/>
      <c r="D93" s="60"/>
      <c r="E93" s="51"/>
      <c r="F93" s="55"/>
    </row>
    <row r="94" spans="2:7">
      <c r="C94" s="51"/>
      <c r="D94" s="60"/>
      <c r="E94" s="51"/>
      <c r="F94" s="55"/>
    </row>
    <row r="95" spans="2:7">
      <c r="C95" s="51"/>
      <c r="D95" s="60"/>
      <c r="E95" s="51"/>
      <c r="F95" s="55"/>
    </row>
    <row r="96" spans="2:7">
      <c r="C96" s="51"/>
      <c r="D96" s="60"/>
      <c r="E96" s="51"/>
      <c r="F96" s="55"/>
    </row>
    <row r="97" spans="3:6">
      <c r="C97" s="51"/>
      <c r="D97" s="60"/>
      <c r="E97" s="51"/>
      <c r="F97" s="55"/>
    </row>
    <row r="98" spans="3:6">
      <c r="C98" s="51"/>
      <c r="D98" s="60"/>
      <c r="E98" s="51"/>
      <c r="F98" s="55"/>
    </row>
    <row r="99" spans="3:6">
      <c r="C99" s="51"/>
      <c r="D99" s="61"/>
      <c r="E99" s="51"/>
      <c r="F99" s="55"/>
    </row>
    <row r="100" spans="3:6">
      <c r="C100" s="51"/>
      <c r="D100" s="60"/>
      <c r="E100" s="51"/>
      <c r="F100" s="55"/>
    </row>
    <row r="101" spans="3:6">
      <c r="C101" s="51"/>
      <c r="D101" s="61"/>
      <c r="E101" s="51"/>
      <c r="F101" s="55"/>
    </row>
    <row r="102" spans="3:6">
      <c r="C102" s="51"/>
      <c r="D102" s="60"/>
      <c r="E102" s="51"/>
      <c r="F102" s="55"/>
    </row>
    <row r="103" spans="3:6">
      <c r="C103" s="51"/>
      <c r="D103" s="61"/>
      <c r="E103" s="51"/>
      <c r="F103" s="55"/>
    </row>
    <row r="104" spans="3:6">
      <c r="C104" s="51"/>
      <c r="D104" s="61"/>
      <c r="E104" s="51"/>
      <c r="F104" s="55"/>
    </row>
    <row r="105" spans="3:6">
      <c r="C105" s="51"/>
      <c r="D105" s="63"/>
      <c r="E105" s="63"/>
      <c r="F105" s="62"/>
    </row>
    <row r="106" spans="3:6">
      <c r="C106" s="51"/>
      <c r="D106" s="64"/>
      <c r="E106" s="63"/>
      <c r="F106" s="62"/>
    </row>
    <row r="107" spans="3:6">
      <c r="C107" s="51"/>
      <c r="D107" s="63"/>
      <c r="E107" s="63"/>
      <c r="F107" s="62"/>
    </row>
    <row r="108" spans="3:6">
      <c r="C108" s="51"/>
      <c r="D108" s="63"/>
      <c r="E108" s="63"/>
      <c r="F108" s="62"/>
    </row>
    <row r="109" spans="3:6">
      <c r="C109" s="51"/>
      <c r="D109" s="63"/>
      <c r="E109" s="63"/>
      <c r="F109" s="62"/>
    </row>
    <row r="110" spans="3:6">
      <c r="C110" s="51"/>
      <c r="D110" s="63"/>
      <c r="E110" s="63"/>
      <c r="F110" s="62"/>
    </row>
    <row r="111" spans="3:6">
      <c r="C111" s="51"/>
      <c r="D111" s="63"/>
      <c r="E111" s="63"/>
      <c r="F111" s="62"/>
    </row>
    <row r="112" spans="3:6">
      <c r="C112" s="51"/>
      <c r="D112" s="63"/>
      <c r="E112" s="63"/>
      <c r="F112" s="62"/>
    </row>
    <row r="113" spans="3:6">
      <c r="C113" s="51"/>
      <c r="D113" s="65"/>
      <c r="E113" s="63"/>
      <c r="F113" s="62"/>
    </row>
    <row r="114" spans="3:6">
      <c r="C114" s="51"/>
      <c r="D114" s="51"/>
      <c r="E114" s="51"/>
      <c r="F114" s="62"/>
    </row>
    <row r="115" spans="3:6">
      <c r="C115" s="66"/>
      <c r="D115" s="66"/>
      <c r="E115" s="66"/>
      <c r="F115" s="62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Сводный Тэп</vt:lpstr>
      <vt:lpstr>Коттеджный комплекс</vt:lpstr>
      <vt:lpstr>Банный комплекс</vt:lpstr>
      <vt:lpstr>Гриль-ресторан</vt:lpstr>
      <vt:lpstr>ФОК</vt:lpstr>
      <vt:lpstr>Служба размещения</vt:lpstr>
      <vt:lpstr>Гостиничный комплекс</vt:lpstr>
      <vt:lpstr>Тех. здания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Зиновьева</dc:creator>
  <cp:lastModifiedBy>Mikhail Minaev</cp:lastModifiedBy>
  <cp:lastPrinted>2024-08-09T08:34:28Z</cp:lastPrinted>
  <dcterms:created xsi:type="dcterms:W3CDTF">2024-04-07T10:31:09Z</dcterms:created>
  <dcterms:modified xsi:type="dcterms:W3CDTF">2024-08-09T10:18:00Z</dcterms:modified>
</cp:coreProperties>
</file>