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11325" windowHeight="8220" activeTab="1"/>
  </bookViews>
  <sheets>
    <sheet name="Вестибюль" sheetId="1" r:id="rId1"/>
    <sheet name="Типовой  этаж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I15" i="1"/>
  <c r="J16" i="1"/>
  <c r="I16" i="1"/>
  <c r="J17" i="1"/>
  <c r="I17" i="1"/>
  <c r="H6" i="3"/>
  <c r="I6" i="3"/>
  <c r="J6" i="1"/>
  <c r="J5" i="1"/>
  <c r="I5" i="3"/>
  <c r="H5" i="3"/>
  <c r="F6" i="3"/>
  <c r="F5" i="3"/>
  <c r="I5" i="1"/>
  <c r="K5" i="1"/>
  <c r="M14" i="1"/>
  <c r="L14" i="1"/>
  <c r="J14" i="1"/>
  <c r="I14" i="1"/>
  <c r="M13" i="1"/>
  <c r="L13" i="1"/>
  <c r="J13" i="1"/>
  <c r="I13" i="1"/>
  <c r="J11" i="1"/>
  <c r="I11" i="1"/>
  <c r="M12" i="1"/>
  <c r="L12" i="1"/>
  <c r="I10" i="1"/>
  <c r="J10" i="1" l="1"/>
  <c r="I6" i="1"/>
  <c r="F10" i="3"/>
  <c r="H10" i="3" s="1"/>
  <c r="J5" i="3" l="1"/>
  <c r="J6" i="3"/>
  <c r="C5" i="3"/>
  <c r="L11" i="3"/>
  <c r="K11" i="3"/>
  <c r="I10" i="3"/>
  <c r="L10" i="3" s="1"/>
  <c r="K10" i="3"/>
  <c r="J9" i="3"/>
  <c r="I9" i="3"/>
  <c r="H9" i="3"/>
  <c r="J8" i="3"/>
  <c r="I8" i="3"/>
  <c r="H8" i="3"/>
  <c r="J7" i="3"/>
  <c r="I7" i="3"/>
  <c r="H7" i="3"/>
  <c r="K7" i="3" l="1"/>
  <c r="L8" i="3"/>
  <c r="L9" i="3"/>
  <c r="L7" i="3"/>
  <c r="L5" i="3"/>
  <c r="L6" i="3"/>
  <c r="K6" i="3"/>
  <c r="K9" i="3"/>
  <c r="K8" i="3"/>
  <c r="K6" i="1"/>
  <c r="L6" i="1" s="1"/>
  <c r="I19" i="1"/>
  <c r="L19" i="1" s="1"/>
  <c r="J19" i="1"/>
  <c r="M19" i="1" s="1"/>
  <c r="M11" i="1"/>
  <c r="M18" i="1"/>
  <c r="L11" i="1"/>
  <c r="L15" i="1"/>
  <c r="L18" i="1"/>
  <c r="K7" i="1"/>
  <c r="M7" i="1" s="1"/>
  <c r="L16" i="1"/>
  <c r="K9" i="1"/>
  <c r="L9" i="1" s="1"/>
  <c r="M10" i="1"/>
  <c r="K8" i="1"/>
  <c r="L8" i="1" s="1"/>
  <c r="M17" i="1"/>
  <c r="M16" i="1"/>
  <c r="M15" i="1"/>
  <c r="L17" i="1"/>
  <c r="J9" i="1"/>
  <c r="I9" i="1"/>
  <c r="J8" i="1"/>
  <c r="I8" i="1"/>
  <c r="J7" i="1"/>
  <c r="I7" i="1"/>
  <c r="F5" i="1"/>
  <c r="L27" i="1" l="1"/>
  <c r="L7" i="1"/>
  <c r="M8" i="1"/>
  <c r="L10" i="1"/>
  <c r="M9" i="1"/>
  <c r="M6" i="1"/>
  <c r="L5" i="1"/>
  <c r="K5" i="3"/>
  <c r="K15" i="3" s="1"/>
  <c r="K16" i="3" s="1"/>
  <c r="L15" i="3"/>
  <c r="L16" i="3" s="1"/>
  <c r="L28" i="1" l="1"/>
  <c r="K21" i="3" s="1"/>
  <c r="M5" i="1"/>
  <c r="M27" i="1" s="1"/>
  <c r="M28" i="1" s="1"/>
</calcChain>
</file>

<file path=xl/sharedStrings.xml><?xml version="1.0" encoding="utf-8"?>
<sst xmlns="http://schemas.openxmlformats.org/spreadsheetml/2006/main" count="72" uniqueCount="39">
  <si>
    <t>Зеркала</t>
  </si>
  <si>
    <t>Теневые профили пол</t>
  </si>
  <si>
    <t>Теневые профили потолок</t>
  </si>
  <si>
    <t>Теневой профиль стены</t>
  </si>
  <si>
    <t>Кол-во</t>
  </si>
  <si>
    <t>Ед. изм</t>
  </si>
  <si>
    <t>кв.м.</t>
  </si>
  <si>
    <t>пог.м</t>
  </si>
  <si>
    <t>Освещение натяжные треки</t>
  </si>
  <si>
    <t>шт</t>
  </si>
  <si>
    <t>Керамогранит пол</t>
  </si>
  <si>
    <t>Керамогранит стены</t>
  </si>
  <si>
    <t>Цена материал ОТ</t>
  </si>
  <si>
    <t>Цена материал ДО</t>
  </si>
  <si>
    <t>Жалюзи</t>
  </si>
  <si>
    <t>Тип отделки</t>
  </si>
  <si>
    <t>Средняя цена ОТ</t>
  </si>
  <si>
    <t>Средня цена ДО</t>
  </si>
  <si>
    <t>Цена работы средняя ОТ</t>
  </si>
  <si>
    <t>Освещение споты на натяжном треке</t>
  </si>
  <si>
    <t>Освещение. Встроенные</t>
  </si>
  <si>
    <t>Скрытые двери</t>
  </si>
  <si>
    <t>Площадь вестибюля, кв.м</t>
  </si>
  <si>
    <t xml:space="preserve"> </t>
  </si>
  <si>
    <t>Лапомойка</t>
  </si>
  <si>
    <t>Стоимость</t>
  </si>
  <si>
    <t>Раковина бетонная</t>
  </si>
  <si>
    <t>https://labdecor.com/products/betonnaya-rakovina-pryamougolnaya-so-stoleshniczej-kran-iz-borta/</t>
  </si>
  <si>
    <t>Площадь коридор + л.х, кв.м на 14эт</t>
  </si>
  <si>
    <t>Керамогранит стены в Л.Х.</t>
  </si>
  <si>
    <t>Керамогранит пол коридор+Л.Х.</t>
  </si>
  <si>
    <t>Стеклянные панели_навигация над лифтами</t>
  </si>
  <si>
    <t>Кнопки</t>
  </si>
  <si>
    <t>Декоративные колонны, балки</t>
  </si>
  <si>
    <t>Порталы, двери</t>
  </si>
  <si>
    <t>компл</t>
  </si>
  <si>
    <t>Секция 6.1.4</t>
  </si>
  <si>
    <t>цена первого и тип этаж</t>
  </si>
  <si>
    <t>Скрытые двери в 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</si>
</sst>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b/>
      <sz val="10"/>
      <color rgb="FFFF0000"/>
      <name val="Calibri Light"/>
      <family val="2"/>
      <charset val="204"/>
    </font>
    <font>
      <sz val="10"/>
      <color rgb="FFFF0000"/>
      <name val="Calibri Light"/>
      <family val="2"/>
      <charset val="204"/>
    </font>
    <font>
      <u/>
      <sz val="10"/>
      <color theme="1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/>
    <xf numFmtId="0" fontId="4" fillId="0" borderId="1" xfId="1" applyBorder="1"/>
    <xf numFmtId="0" fontId="0" fillId="2" borderId="1" xfId="0" applyFill="1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bdecor.com/products/betonnaya-rakovina-pryamougolnaya-so-stoleshniczej-kran-iz-bort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topLeftCell="A4" zoomScale="130" zoomScaleNormal="130" workbookViewId="0">
      <selection activeCell="H41" sqref="H41"/>
    </sheetView>
  </sheetViews>
  <sheetFormatPr defaultRowHeight="12.75" x14ac:dyDescent="0.2"/>
  <cols>
    <col min="3" max="3" width="14" customWidth="1"/>
    <col min="4" max="4" width="11.5703125" customWidth="1"/>
    <col min="5" max="5" width="37" bestFit="1" customWidth="1"/>
    <col min="6" max="7" width="9.140625" style="1"/>
    <col min="8" max="8" width="10.7109375" style="1" customWidth="1"/>
    <col min="9" max="9" width="14.28515625" style="1" customWidth="1"/>
    <col min="10" max="10" width="14.140625" style="1" customWidth="1"/>
    <col min="11" max="11" width="10.28515625" style="1" customWidth="1"/>
    <col min="12" max="12" width="14" style="1" customWidth="1"/>
    <col min="13" max="13" width="11.5703125" customWidth="1"/>
  </cols>
  <sheetData>
    <row r="1" spans="2:14" x14ac:dyDescent="0.2">
      <c r="C1" t="s">
        <v>36</v>
      </c>
    </row>
    <row r="3" spans="2:14" x14ac:dyDescent="0.2"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2"/>
      <c r="N3" s="2"/>
    </row>
    <row r="4" spans="2:14" ht="51" x14ac:dyDescent="0.2">
      <c r="B4" s="2"/>
      <c r="C4" s="4" t="s">
        <v>22</v>
      </c>
      <c r="D4" s="2"/>
      <c r="E4" s="4" t="s">
        <v>15</v>
      </c>
      <c r="F4" s="4" t="s">
        <v>4</v>
      </c>
      <c r="G4" s="4" t="s">
        <v>5</v>
      </c>
      <c r="H4" s="4" t="s">
        <v>25</v>
      </c>
      <c r="I4" s="4" t="s">
        <v>12</v>
      </c>
      <c r="J4" s="4" t="s">
        <v>13</v>
      </c>
      <c r="K4" s="4" t="s">
        <v>18</v>
      </c>
      <c r="L4" s="4" t="s">
        <v>16</v>
      </c>
      <c r="M4" s="4" t="s">
        <v>17</v>
      </c>
      <c r="N4" s="2"/>
    </row>
    <row r="5" spans="2:14" x14ac:dyDescent="0.2">
      <c r="B5" s="2"/>
      <c r="C5" s="2">
        <v>96</v>
      </c>
      <c r="D5" s="2"/>
      <c r="E5" s="2" t="s">
        <v>11</v>
      </c>
      <c r="F5" s="3">
        <f>31+101</f>
        <v>132</v>
      </c>
      <c r="G5" s="3" t="s">
        <v>6</v>
      </c>
      <c r="H5" s="3"/>
      <c r="I5" s="5">
        <f>6500*F5</f>
        <v>858000</v>
      </c>
      <c r="J5" s="5">
        <f>9000*F5</f>
        <v>1188000</v>
      </c>
      <c r="K5" s="5">
        <f>15000*F5</f>
        <v>1980000</v>
      </c>
      <c r="L5" s="5">
        <f>K5+I5</f>
        <v>2838000</v>
      </c>
      <c r="M5" s="5">
        <f>K5+J5</f>
        <v>3168000</v>
      </c>
      <c r="N5" s="2"/>
    </row>
    <row r="6" spans="2:14" x14ac:dyDescent="0.2">
      <c r="B6" s="2"/>
      <c r="C6" s="2"/>
      <c r="D6" s="2"/>
      <c r="E6" s="2" t="s">
        <v>10</v>
      </c>
      <c r="F6" s="3">
        <v>95.3</v>
      </c>
      <c r="G6" s="3" t="s">
        <v>6</v>
      </c>
      <c r="H6" s="3"/>
      <c r="I6" s="5">
        <f>6500*F6</f>
        <v>619450</v>
      </c>
      <c r="J6" s="5">
        <f>9000*F6</f>
        <v>857700</v>
      </c>
      <c r="K6" s="5">
        <f>15000*F6</f>
        <v>1429500</v>
      </c>
      <c r="L6" s="5">
        <f>K6+I6</f>
        <v>2048950</v>
      </c>
      <c r="M6" s="5">
        <f>K6+J6</f>
        <v>2287200</v>
      </c>
      <c r="N6" s="2"/>
    </row>
    <row r="7" spans="2:14" x14ac:dyDescent="0.2">
      <c r="B7" s="2"/>
      <c r="C7" s="2"/>
      <c r="D7" s="2"/>
      <c r="E7" s="2" t="s">
        <v>1</v>
      </c>
      <c r="F7" s="3">
        <v>37</v>
      </c>
      <c r="G7" s="3" t="s">
        <v>7</v>
      </c>
      <c r="H7" s="3"/>
      <c r="I7" s="5">
        <f>2500*F7</f>
        <v>92500</v>
      </c>
      <c r="J7" s="5">
        <f>3000*F7</f>
        <v>111000</v>
      </c>
      <c r="K7" s="5">
        <f>1000*F7</f>
        <v>37000</v>
      </c>
      <c r="L7" s="5">
        <f t="shared" ref="L7:L19" si="0">K7+I7</f>
        <v>129500</v>
      </c>
      <c r="M7" s="5">
        <f t="shared" ref="M7:M19" si="1">K7+J7</f>
        <v>148000</v>
      </c>
      <c r="N7" s="2"/>
    </row>
    <row r="8" spans="2:14" x14ac:dyDescent="0.2">
      <c r="B8" s="2"/>
      <c r="C8" s="2"/>
      <c r="D8" s="2"/>
      <c r="E8" s="2" t="s">
        <v>2</v>
      </c>
      <c r="F8" s="3">
        <v>48</v>
      </c>
      <c r="G8" s="3" t="s">
        <v>7</v>
      </c>
      <c r="H8" s="3"/>
      <c r="I8" s="5">
        <f>2500*F8</f>
        <v>120000</v>
      </c>
      <c r="J8" s="5">
        <f>3000*F8</f>
        <v>144000</v>
      </c>
      <c r="K8" s="5">
        <f>1000*F8</f>
        <v>48000</v>
      </c>
      <c r="L8" s="5">
        <f t="shared" si="0"/>
        <v>168000</v>
      </c>
      <c r="M8" s="5">
        <f t="shared" si="1"/>
        <v>192000</v>
      </c>
      <c r="N8" s="2"/>
    </row>
    <row r="9" spans="2:14" x14ac:dyDescent="0.2">
      <c r="B9" s="2"/>
      <c r="C9" s="2"/>
      <c r="D9" s="2"/>
      <c r="E9" s="2" t="s">
        <v>3</v>
      </c>
      <c r="F9" s="3">
        <v>162</v>
      </c>
      <c r="G9" s="3" t="s">
        <v>7</v>
      </c>
      <c r="H9" s="3"/>
      <c r="I9" s="5">
        <f>2000*F9</f>
        <v>324000</v>
      </c>
      <c r="J9" s="5">
        <f>2500*F9</f>
        <v>405000</v>
      </c>
      <c r="K9" s="5">
        <f>1000*F9</f>
        <v>162000</v>
      </c>
      <c r="L9" s="5">
        <f t="shared" si="0"/>
        <v>486000</v>
      </c>
      <c r="M9" s="5">
        <f t="shared" si="1"/>
        <v>567000</v>
      </c>
      <c r="N9" s="2"/>
    </row>
    <row r="10" spans="2:14" x14ac:dyDescent="0.2">
      <c r="B10" s="2"/>
      <c r="C10" s="2"/>
      <c r="D10" s="2"/>
      <c r="E10" s="16" t="s">
        <v>31</v>
      </c>
      <c r="F10" s="3">
        <v>2</v>
      </c>
      <c r="G10" s="3" t="s">
        <v>9</v>
      </c>
      <c r="H10" s="3"/>
      <c r="I10" s="5">
        <f>968000*2</f>
        <v>1936000</v>
      </c>
      <c r="J10" s="5">
        <f>750000*3</f>
        <v>2250000</v>
      </c>
      <c r="K10" s="5"/>
      <c r="L10" s="5">
        <f t="shared" si="0"/>
        <v>1936000</v>
      </c>
      <c r="M10" s="5">
        <f t="shared" si="1"/>
        <v>2250000</v>
      </c>
      <c r="N10" s="2"/>
    </row>
    <row r="11" spans="2:14" x14ac:dyDescent="0.2">
      <c r="B11" s="2"/>
      <c r="C11" s="2"/>
      <c r="D11" s="2"/>
      <c r="E11" s="16" t="s">
        <v>0</v>
      </c>
      <c r="F11" s="3">
        <v>2</v>
      </c>
      <c r="G11" s="3" t="s">
        <v>9</v>
      </c>
      <c r="H11" s="3"/>
      <c r="I11" s="5">
        <f>462000*F11</f>
        <v>924000</v>
      </c>
      <c r="J11" s="5">
        <f>500000*F11</f>
        <v>1000000</v>
      </c>
      <c r="K11" s="5"/>
      <c r="L11" s="5">
        <f t="shared" si="0"/>
        <v>924000</v>
      </c>
      <c r="M11" s="5">
        <f t="shared" si="1"/>
        <v>1000000</v>
      </c>
      <c r="N11" s="2"/>
    </row>
    <row r="12" spans="2:14" x14ac:dyDescent="0.2">
      <c r="B12" s="2"/>
      <c r="C12" s="2"/>
      <c r="D12" s="2"/>
      <c r="E12" s="16" t="s">
        <v>32</v>
      </c>
      <c r="F12" s="3">
        <v>1</v>
      </c>
      <c r="G12" s="3" t="s">
        <v>9</v>
      </c>
      <c r="H12" s="3"/>
      <c r="I12" s="5">
        <v>34560</v>
      </c>
      <c r="J12" s="5">
        <v>34560</v>
      </c>
      <c r="K12" s="5"/>
      <c r="L12" s="5">
        <f>K12+I12</f>
        <v>34560</v>
      </c>
      <c r="M12" s="5">
        <f t="shared" si="1"/>
        <v>34560</v>
      </c>
      <c r="N12" s="2"/>
    </row>
    <row r="13" spans="2:14" x14ac:dyDescent="0.2">
      <c r="B13" s="2"/>
      <c r="C13" s="2"/>
      <c r="D13" s="2"/>
      <c r="E13" s="16" t="s">
        <v>33</v>
      </c>
      <c r="F13" s="3">
        <v>40</v>
      </c>
      <c r="G13" s="3" t="s">
        <v>7</v>
      </c>
      <c r="H13" s="3"/>
      <c r="I13" s="5">
        <f>41811*F13</f>
        <v>1672440</v>
      </c>
      <c r="J13" s="5">
        <f>41811*F13</f>
        <v>1672440</v>
      </c>
      <c r="K13" s="5"/>
      <c r="L13" s="5">
        <f>K13+I13</f>
        <v>1672440</v>
      </c>
      <c r="M13" s="5">
        <f t="shared" si="1"/>
        <v>1672440</v>
      </c>
      <c r="N13" s="2"/>
    </row>
    <row r="14" spans="2:14" x14ac:dyDescent="0.2">
      <c r="B14" s="2"/>
      <c r="C14" s="2"/>
      <c r="D14" s="2"/>
      <c r="E14" s="16" t="s">
        <v>34</v>
      </c>
      <c r="F14" s="3">
        <v>1</v>
      </c>
      <c r="G14" s="1" t="s">
        <v>35</v>
      </c>
      <c r="H14" s="3"/>
      <c r="I14" s="3">
        <f>100000*3+1050000</f>
        <v>1350000</v>
      </c>
      <c r="J14" s="3">
        <f>100000*3+1050000</f>
        <v>1350000</v>
      </c>
      <c r="K14" s="5"/>
      <c r="L14" s="5">
        <f>K14+I14</f>
        <v>1350000</v>
      </c>
      <c r="M14" s="5">
        <f t="shared" si="1"/>
        <v>1350000</v>
      </c>
      <c r="N14" s="2"/>
    </row>
    <row r="15" spans="2:14" x14ac:dyDescent="0.2">
      <c r="B15" s="2"/>
      <c r="C15" s="2"/>
      <c r="D15" s="2"/>
      <c r="E15" s="2" t="s">
        <v>8</v>
      </c>
      <c r="F15" s="3">
        <v>24</v>
      </c>
      <c r="G15" s="3" t="s">
        <v>7</v>
      </c>
      <c r="H15" s="3"/>
      <c r="I15" s="5">
        <f>5000*F15</f>
        <v>120000</v>
      </c>
      <c r="J15" s="5">
        <f>6000*$F15</f>
        <v>144000</v>
      </c>
      <c r="K15" s="5"/>
      <c r="L15" s="5">
        <f t="shared" si="0"/>
        <v>120000</v>
      </c>
      <c r="M15" s="5">
        <f t="shared" si="1"/>
        <v>144000</v>
      </c>
      <c r="N15" s="2"/>
    </row>
    <row r="16" spans="2:14" x14ac:dyDescent="0.2">
      <c r="B16" s="2"/>
      <c r="C16" s="2"/>
      <c r="D16" s="2"/>
      <c r="E16" s="2" t="s">
        <v>19</v>
      </c>
      <c r="F16" s="3">
        <v>12</v>
      </c>
      <c r="G16" s="3" t="s">
        <v>9</v>
      </c>
      <c r="H16" s="3"/>
      <c r="I16" s="5">
        <f>20000*F16</f>
        <v>240000</v>
      </c>
      <c r="J16" s="5">
        <f>23000*$F16</f>
        <v>276000</v>
      </c>
      <c r="K16" s="5"/>
      <c r="L16" s="5">
        <f t="shared" si="0"/>
        <v>240000</v>
      </c>
      <c r="M16" s="5">
        <f t="shared" si="1"/>
        <v>276000</v>
      </c>
      <c r="N16" s="2"/>
    </row>
    <row r="17" spans="2:14" x14ac:dyDescent="0.2">
      <c r="B17" s="2"/>
      <c r="C17" s="2"/>
      <c r="D17" s="2"/>
      <c r="E17" s="2" t="s">
        <v>20</v>
      </c>
      <c r="F17" s="3">
        <v>20</v>
      </c>
      <c r="G17" s="3" t="s">
        <v>9</v>
      </c>
      <c r="H17" s="3"/>
      <c r="I17" s="5">
        <f>18000*F17</f>
        <v>360000</v>
      </c>
      <c r="J17" s="5">
        <f>19000*$F17</f>
        <v>380000</v>
      </c>
      <c r="K17" s="5"/>
      <c r="L17" s="5">
        <f t="shared" si="0"/>
        <v>360000</v>
      </c>
      <c r="M17" s="5">
        <f t="shared" si="1"/>
        <v>380000</v>
      </c>
      <c r="N17" s="2"/>
    </row>
    <row r="18" spans="2:14" x14ac:dyDescent="0.2">
      <c r="B18" s="2"/>
      <c r="C18" s="2"/>
      <c r="D18" s="2"/>
      <c r="E18" s="2" t="s">
        <v>21</v>
      </c>
      <c r="F18" s="3"/>
      <c r="G18" s="3"/>
      <c r="H18" s="3"/>
      <c r="I18" s="5"/>
      <c r="J18" s="5"/>
      <c r="K18" s="5"/>
      <c r="L18" s="5">
        <f t="shared" si="0"/>
        <v>0</v>
      </c>
      <c r="M18" s="5">
        <f t="shared" si="1"/>
        <v>0</v>
      </c>
      <c r="N18" s="2"/>
    </row>
    <row r="19" spans="2:14" x14ac:dyDescent="0.2">
      <c r="B19" s="2"/>
      <c r="C19" s="2"/>
      <c r="D19" s="2"/>
      <c r="E19" s="2" t="s">
        <v>14</v>
      </c>
      <c r="F19" s="3">
        <v>2.5</v>
      </c>
      <c r="G19" s="3" t="s">
        <v>6</v>
      </c>
      <c r="H19" s="3"/>
      <c r="I19" s="5">
        <f>5600*$F19</f>
        <v>14000</v>
      </c>
      <c r="J19" s="5">
        <f>5600*$F19</f>
        <v>14000</v>
      </c>
      <c r="K19" s="5"/>
      <c r="L19" s="5">
        <f t="shared" si="0"/>
        <v>14000</v>
      </c>
      <c r="M19" s="5">
        <f t="shared" si="1"/>
        <v>14000</v>
      </c>
      <c r="N19" s="2"/>
    </row>
    <row r="20" spans="2:14" x14ac:dyDescent="0.2">
      <c r="B20" s="2"/>
      <c r="C20" s="2"/>
      <c r="D20" s="2"/>
      <c r="E20" s="2"/>
      <c r="F20" s="3"/>
      <c r="G20" s="3"/>
      <c r="H20" s="3"/>
      <c r="I20" s="5"/>
      <c r="J20" s="5"/>
      <c r="K20" s="5"/>
      <c r="L20" s="5"/>
      <c r="M20" s="5"/>
      <c r="N20" s="2"/>
    </row>
    <row r="21" spans="2:14" x14ac:dyDescent="0.2">
      <c r="B21" s="2"/>
      <c r="C21" s="2"/>
      <c r="D21" s="2"/>
      <c r="E21" s="2"/>
      <c r="F21" s="3"/>
      <c r="G21" s="3"/>
      <c r="H21" s="3"/>
      <c r="I21" s="5"/>
      <c r="J21" s="5"/>
      <c r="K21" s="5"/>
      <c r="L21" s="5"/>
      <c r="M21" s="5"/>
      <c r="N21" s="2"/>
    </row>
    <row r="22" spans="2:14" x14ac:dyDescent="0.2">
      <c r="B22" s="2"/>
      <c r="C22" s="2"/>
      <c r="D22" s="2"/>
      <c r="E22" s="2"/>
      <c r="F22" s="3"/>
      <c r="G22" s="3"/>
      <c r="H22" s="3"/>
      <c r="I22" s="5"/>
      <c r="J22" s="5"/>
      <c r="K22" s="5"/>
      <c r="L22" s="5"/>
      <c r="M22" s="6"/>
      <c r="N22" s="2"/>
    </row>
    <row r="23" spans="2:14" x14ac:dyDescent="0.2">
      <c r="B23" s="2"/>
      <c r="C23" s="17" t="s">
        <v>24</v>
      </c>
      <c r="D23" s="2"/>
      <c r="E23" s="7" t="s">
        <v>24</v>
      </c>
      <c r="F23" s="8"/>
      <c r="G23" s="8"/>
      <c r="H23" s="8"/>
      <c r="I23" s="9"/>
      <c r="J23" s="9"/>
      <c r="K23" s="9"/>
      <c r="L23" s="9"/>
      <c r="M23" s="10"/>
      <c r="N23" s="2"/>
    </row>
    <row r="24" spans="2:14" x14ac:dyDescent="0.2">
      <c r="B24" s="2"/>
      <c r="C24" s="2"/>
      <c r="D24" s="11" t="s">
        <v>27</v>
      </c>
      <c r="E24" s="12" t="s">
        <v>26</v>
      </c>
      <c r="F24" s="8"/>
      <c r="G24" s="8"/>
      <c r="H24" s="9">
        <v>60000</v>
      </c>
      <c r="I24" s="9"/>
      <c r="J24" s="9" t="s">
        <v>23</v>
      </c>
      <c r="K24" s="9"/>
      <c r="L24" s="9"/>
      <c r="M24" s="10"/>
      <c r="N24" s="2"/>
    </row>
    <row r="25" spans="2:14" x14ac:dyDescent="0.2">
      <c r="B25" s="2"/>
      <c r="C25" s="2"/>
      <c r="D25" s="2"/>
      <c r="E25" s="2" t="s">
        <v>11</v>
      </c>
      <c r="F25" s="3">
        <v>26</v>
      </c>
      <c r="G25" s="3" t="s">
        <v>6</v>
      </c>
      <c r="H25" s="3"/>
      <c r="I25" s="5"/>
      <c r="J25" s="5"/>
      <c r="K25" s="5"/>
      <c r="L25" s="5"/>
      <c r="M25" s="6"/>
      <c r="N25" s="2"/>
    </row>
    <row r="26" spans="2:14" x14ac:dyDescent="0.2">
      <c r="B26" s="2"/>
      <c r="C26" s="2"/>
      <c r="D26" s="2"/>
      <c r="E26" s="2" t="s">
        <v>10</v>
      </c>
      <c r="F26" s="3">
        <v>4.8</v>
      </c>
      <c r="G26" s="3" t="s">
        <v>6</v>
      </c>
      <c r="H26" s="3"/>
      <c r="I26" s="5"/>
      <c r="J26" s="5"/>
      <c r="K26" s="5"/>
      <c r="L26" s="5"/>
      <c r="M26" s="6"/>
      <c r="N26" s="2"/>
    </row>
    <row r="27" spans="2:14" x14ac:dyDescent="0.2">
      <c r="B27" s="2"/>
      <c r="C27" s="2"/>
      <c r="D27" s="2"/>
      <c r="E27" s="2"/>
      <c r="F27" s="3"/>
      <c r="G27" s="3"/>
      <c r="H27" s="3"/>
      <c r="I27" s="5"/>
      <c r="J27" s="5"/>
      <c r="K27" s="5"/>
      <c r="L27" s="5">
        <f>SUM(L5:L24)</f>
        <v>12321450</v>
      </c>
      <c r="M27" s="6">
        <f>SUM(M5:M24)</f>
        <v>13483200</v>
      </c>
      <c r="N27" s="2"/>
    </row>
    <row r="28" spans="2:14" x14ac:dyDescent="0.2">
      <c r="B28" s="2"/>
      <c r="C28" s="2"/>
      <c r="D28" s="2"/>
      <c r="E28" s="2"/>
      <c r="F28" s="3"/>
      <c r="G28" s="3"/>
      <c r="H28" s="3"/>
      <c r="I28" s="5"/>
      <c r="J28" s="5"/>
      <c r="K28" s="5"/>
      <c r="L28" s="13">
        <f>L27/C5</f>
        <v>128348.4375</v>
      </c>
      <c r="M28" s="14">
        <f>M27/C5</f>
        <v>140450</v>
      </c>
      <c r="N28" s="2"/>
    </row>
    <row r="29" spans="2:14" x14ac:dyDescent="0.2"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2"/>
      <c r="N29" s="2"/>
    </row>
    <row r="30" spans="2:14" x14ac:dyDescent="0.2"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2"/>
      <c r="N30" s="2"/>
    </row>
    <row r="31" spans="2:14" x14ac:dyDescent="0.2"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2"/>
      <c r="N31" s="2"/>
    </row>
  </sheetData>
  <hyperlinks>
    <hyperlink ref="D24" r:id="rId1"/>
  </hyperlinks>
  <pageMargins left="0.7" right="0.7" top="0.75" bottom="0.75" header="0.3" footer="0.3"/>
  <pageSetup paperSize="9" scale="8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1"/>
  <sheetViews>
    <sheetView tabSelected="1" topLeftCell="B1" zoomScale="145" zoomScaleNormal="145" workbookViewId="0">
      <selection activeCell="E17" sqref="E17"/>
    </sheetView>
  </sheetViews>
  <sheetFormatPr defaultRowHeight="12.75" x14ac:dyDescent="0.2"/>
  <cols>
    <col min="3" max="3" width="11" customWidth="1"/>
    <col min="5" max="5" width="31.140625" bestFit="1" customWidth="1"/>
    <col min="6" max="7" width="9.140625" style="1"/>
    <col min="8" max="8" width="14.28515625" style="1" customWidth="1"/>
    <col min="9" max="9" width="14.140625" style="1" customWidth="1"/>
    <col min="10" max="10" width="20.42578125" style="1" bestFit="1" customWidth="1"/>
    <col min="11" max="11" width="14" style="1" customWidth="1"/>
    <col min="12" max="12" width="11.5703125" customWidth="1"/>
  </cols>
  <sheetData>
    <row r="3" spans="3:12" x14ac:dyDescent="0.2">
      <c r="C3" s="2"/>
      <c r="D3" s="2"/>
      <c r="E3" s="2"/>
      <c r="F3" s="3"/>
      <c r="G3" s="3"/>
      <c r="H3" s="3"/>
      <c r="I3" s="3"/>
      <c r="J3" s="3"/>
      <c r="K3" s="3"/>
      <c r="L3" s="2"/>
    </row>
    <row r="4" spans="3:12" ht="51" x14ac:dyDescent="0.2">
      <c r="C4" s="4" t="s">
        <v>28</v>
      </c>
      <c r="D4" s="2"/>
      <c r="E4" s="4" t="s">
        <v>15</v>
      </c>
      <c r="F4" s="4" t="s">
        <v>4</v>
      </c>
      <c r="G4" s="4" t="s">
        <v>5</v>
      </c>
      <c r="H4" s="4" t="s">
        <v>12</v>
      </c>
      <c r="I4" s="4" t="s">
        <v>13</v>
      </c>
      <c r="J4" s="4" t="s">
        <v>18</v>
      </c>
      <c r="K4" s="4" t="s">
        <v>16</v>
      </c>
      <c r="L4" s="4" t="s">
        <v>17</v>
      </c>
    </row>
    <row r="5" spans="3:12" x14ac:dyDescent="0.2">
      <c r="C5" s="3">
        <f>F6</f>
        <v>1120</v>
      </c>
      <c r="D5" s="2"/>
      <c r="E5" s="2" t="s">
        <v>29</v>
      </c>
      <c r="F5" s="15">
        <f>27.5*14</f>
        <v>385</v>
      </c>
      <c r="G5" s="3" t="s">
        <v>6</v>
      </c>
      <c r="H5" s="5">
        <f>6500*F5</f>
        <v>2502500</v>
      </c>
      <c r="I5" s="5">
        <f>9000*F5</f>
        <v>3465000</v>
      </c>
      <c r="J5" s="5">
        <f>7000*F5</f>
        <v>2695000</v>
      </c>
      <c r="K5" s="5">
        <f>J5+H5</f>
        <v>5197500</v>
      </c>
      <c r="L5" s="5">
        <f>J5+I5</f>
        <v>6160000</v>
      </c>
    </row>
    <row r="6" spans="3:12" x14ac:dyDescent="0.2">
      <c r="C6" s="2"/>
      <c r="D6" s="2"/>
      <c r="E6" s="2" t="s">
        <v>30</v>
      </c>
      <c r="F6" s="3">
        <f>80*14</f>
        <v>1120</v>
      </c>
      <c r="G6" s="3" t="s">
        <v>6</v>
      </c>
      <c r="H6" s="5">
        <f>5393*F6</f>
        <v>6040160</v>
      </c>
      <c r="I6" s="5">
        <f>7000*F6</f>
        <v>7840000</v>
      </c>
      <c r="J6" s="5">
        <f>4500*F6</f>
        <v>5040000</v>
      </c>
      <c r="K6" s="5">
        <f>J6+H6</f>
        <v>11080160</v>
      </c>
      <c r="L6" s="5">
        <f>J6+I6</f>
        <v>12880000</v>
      </c>
    </row>
    <row r="7" spans="3:12" x14ac:dyDescent="0.2">
      <c r="C7" s="2"/>
      <c r="D7" s="2"/>
      <c r="E7" s="2" t="s">
        <v>1</v>
      </c>
      <c r="F7" s="3">
        <v>0</v>
      </c>
      <c r="G7" s="3" t="s">
        <v>7</v>
      </c>
      <c r="H7" s="5">
        <f>2500*F7</f>
        <v>0</v>
      </c>
      <c r="I7" s="5">
        <f>3000*F7</f>
        <v>0</v>
      </c>
      <c r="J7" s="5">
        <f>1000*F7</f>
        <v>0</v>
      </c>
      <c r="K7" s="5">
        <f t="shared" ref="K7:K11" si="0">J7+H7</f>
        <v>0</v>
      </c>
      <c r="L7" s="5">
        <f t="shared" ref="L7:L11" si="1">J7+I7</f>
        <v>0</v>
      </c>
    </row>
    <row r="8" spans="3:12" x14ac:dyDescent="0.2">
      <c r="C8" s="2"/>
      <c r="D8" s="2"/>
      <c r="E8" s="2" t="s">
        <v>2</v>
      </c>
      <c r="F8" s="3">
        <v>0</v>
      </c>
      <c r="G8" s="3" t="s">
        <v>7</v>
      </c>
      <c r="H8" s="5">
        <f>2500*F8</f>
        <v>0</v>
      </c>
      <c r="I8" s="5">
        <f>3000*F8</f>
        <v>0</v>
      </c>
      <c r="J8" s="5">
        <f>1000*F8</f>
        <v>0</v>
      </c>
      <c r="K8" s="5">
        <f t="shared" si="0"/>
        <v>0</v>
      </c>
      <c r="L8" s="5">
        <f t="shared" si="1"/>
        <v>0</v>
      </c>
    </row>
    <row r="9" spans="3:12" x14ac:dyDescent="0.2">
      <c r="C9" s="2"/>
      <c r="D9" s="2"/>
      <c r="E9" s="2" t="s">
        <v>3</v>
      </c>
      <c r="F9" s="3">
        <v>0</v>
      </c>
      <c r="G9" s="3" t="s">
        <v>7</v>
      </c>
      <c r="H9" s="5">
        <f>2000*F9</f>
        <v>0</v>
      </c>
      <c r="I9" s="5">
        <f>2500*F9</f>
        <v>0</v>
      </c>
      <c r="J9" s="5">
        <f>1000*F9</f>
        <v>0</v>
      </c>
      <c r="K9" s="5">
        <f t="shared" si="0"/>
        <v>0</v>
      </c>
      <c r="L9" s="5">
        <f t="shared" si="1"/>
        <v>0</v>
      </c>
    </row>
    <row r="10" spans="3:12" x14ac:dyDescent="0.2">
      <c r="C10" s="2"/>
      <c r="D10" s="2"/>
      <c r="E10" s="2" t="s">
        <v>20</v>
      </c>
      <c r="F10" s="3">
        <f>20*14</f>
        <v>280</v>
      </c>
      <c r="G10" s="3" t="s">
        <v>9</v>
      </c>
      <c r="H10" s="5">
        <f>8600*F10</f>
        <v>2408000</v>
      </c>
      <c r="I10" s="5">
        <f>8600*$F10</f>
        <v>2408000</v>
      </c>
      <c r="J10" s="5"/>
      <c r="K10" s="5">
        <f t="shared" si="0"/>
        <v>2408000</v>
      </c>
      <c r="L10" s="5">
        <f t="shared" si="1"/>
        <v>2408000</v>
      </c>
    </row>
    <row r="11" spans="3:12" x14ac:dyDescent="0.2">
      <c r="C11" s="2"/>
      <c r="D11" s="2"/>
      <c r="E11" s="2" t="s">
        <v>38</v>
      </c>
      <c r="F11" s="3"/>
      <c r="G11" s="3"/>
      <c r="H11" s="5"/>
      <c r="I11" s="5"/>
      <c r="J11" s="5"/>
      <c r="K11" s="5">
        <f t="shared" si="0"/>
        <v>0</v>
      </c>
      <c r="L11" s="5">
        <f t="shared" si="1"/>
        <v>0</v>
      </c>
    </row>
    <row r="12" spans="3:12" x14ac:dyDescent="0.2">
      <c r="C12" s="2"/>
      <c r="D12" s="2"/>
      <c r="E12" s="2"/>
      <c r="F12" s="3"/>
      <c r="G12" s="3"/>
      <c r="H12" s="5"/>
      <c r="I12" s="5"/>
      <c r="J12" s="5"/>
      <c r="K12" s="5"/>
      <c r="L12" s="6"/>
    </row>
    <row r="13" spans="3:12" x14ac:dyDescent="0.2">
      <c r="C13" s="2"/>
      <c r="D13" s="2"/>
      <c r="E13" s="2"/>
      <c r="F13" s="3"/>
      <c r="G13" s="3"/>
      <c r="H13" s="5"/>
      <c r="I13" s="5"/>
      <c r="J13" s="5"/>
      <c r="K13" s="5"/>
      <c r="L13" s="6"/>
    </row>
    <row r="14" spans="3:12" x14ac:dyDescent="0.2">
      <c r="C14" s="2"/>
      <c r="D14" s="2"/>
      <c r="E14" s="2"/>
      <c r="F14" s="3"/>
      <c r="G14" s="3"/>
      <c r="H14" s="5"/>
      <c r="I14" s="5"/>
      <c r="J14" s="5"/>
      <c r="K14" s="5"/>
      <c r="L14" s="6"/>
    </row>
    <row r="15" spans="3:12" x14ac:dyDescent="0.2">
      <c r="C15" s="2"/>
      <c r="D15" s="2"/>
      <c r="E15" s="2"/>
      <c r="F15" s="3"/>
      <c r="G15" s="3"/>
      <c r="H15" s="5"/>
      <c r="I15" s="5"/>
      <c r="J15" s="5"/>
      <c r="K15" s="5">
        <f>SUM(K5:K14)</f>
        <v>18685660</v>
      </c>
      <c r="L15" s="6">
        <f>SUM(L5:L14)</f>
        <v>21448000</v>
      </c>
    </row>
    <row r="16" spans="3:12" x14ac:dyDescent="0.2">
      <c r="C16" s="2"/>
      <c r="D16" s="2"/>
      <c r="E16" s="2"/>
      <c r="F16" s="3"/>
      <c r="G16" s="3"/>
      <c r="H16" s="5"/>
      <c r="I16" s="5"/>
      <c r="J16" s="5"/>
      <c r="K16" s="13">
        <f>K15/C5</f>
        <v>16683.625</v>
      </c>
      <c r="L16" s="14">
        <f>L15/C5</f>
        <v>19150</v>
      </c>
    </row>
    <row r="17" spans="3:12" x14ac:dyDescent="0.2">
      <c r="C17" s="2"/>
      <c r="D17" s="2"/>
      <c r="E17" s="2"/>
      <c r="F17" s="3"/>
      <c r="G17" s="3"/>
      <c r="H17" s="3"/>
      <c r="I17" s="3"/>
      <c r="J17" s="3"/>
      <c r="K17" s="3"/>
      <c r="L17" s="2"/>
    </row>
    <row r="18" spans="3:12" x14ac:dyDescent="0.2">
      <c r="C18" s="2"/>
      <c r="D18" s="2"/>
      <c r="E18" s="2"/>
      <c r="F18" s="3"/>
      <c r="G18" s="3"/>
      <c r="H18" s="3"/>
      <c r="I18" s="3"/>
      <c r="J18" s="3"/>
      <c r="K18" s="3"/>
      <c r="L18" s="2"/>
    </row>
    <row r="19" spans="3:12" x14ac:dyDescent="0.2">
      <c r="C19" s="2"/>
      <c r="D19" s="2"/>
      <c r="E19" s="2"/>
      <c r="F19" s="3"/>
      <c r="G19" s="3"/>
      <c r="H19" s="3"/>
      <c r="I19" s="3"/>
      <c r="J19" s="3"/>
      <c r="K19" s="3"/>
      <c r="L19" s="2"/>
    </row>
    <row r="20" spans="3:12" x14ac:dyDescent="0.2">
      <c r="C20" s="2"/>
      <c r="D20" s="2"/>
      <c r="E20" s="2"/>
      <c r="F20" s="3"/>
      <c r="G20" s="3"/>
      <c r="H20" s="3"/>
      <c r="I20" s="3"/>
      <c r="J20" s="3"/>
      <c r="K20" s="3"/>
      <c r="L20" s="2"/>
    </row>
    <row r="21" spans="3:12" x14ac:dyDescent="0.2">
      <c r="C21" s="2"/>
      <c r="D21" s="2"/>
      <c r="E21" s="2"/>
      <c r="F21" s="3"/>
      <c r="G21" s="3"/>
      <c r="H21" s="3"/>
      <c r="I21" s="3"/>
      <c r="J21" s="3" t="s">
        <v>37</v>
      </c>
      <c r="K21" s="5">
        <f>K16+Вестибюль!L28/1220</f>
        <v>16788.828637295082</v>
      </c>
      <c r="L21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Вестибюль</vt:lpstr>
      <vt:lpstr>Типовой 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cp:lastPrinted>2025-03-19T08:50:36Z</cp:lastPrinted>
  <dcterms:created xsi:type="dcterms:W3CDTF">2025-02-13T08:41:14Z</dcterms:created>
  <dcterms:modified xsi:type="dcterms:W3CDTF">2025-03-31T10:41:34Z</dcterms:modified>
</cp:coreProperties>
</file>