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C:\Съёмный диск\КП и договора\Петровций\"/>
    </mc:Choice>
  </mc:AlternateContent>
  <xr:revisionPtr revIDLastSave="0" documentId="13_ncr:1_{4D9A84B2-61F2-4A65-958D-225197213C3D}" xr6:coauthVersionLast="47" xr6:coauthVersionMax="47" xr10:uidLastSave="{00000000-0000-0000-0000-000000000000}"/>
  <bookViews>
    <workbookView xWindow="28680" yWindow="-120" windowWidth="29040" windowHeight="17640" activeTab="1" xr2:uid="{00000000-000D-0000-FFFF-FFFF00000000}"/>
  </bookViews>
  <sheets>
    <sheet name="Лист1 (7)" sheetId="9" r:id="rId1"/>
    <sheet name="Лист1 (8)" sheetId="11" r:id="rId2"/>
    <sheet name="Лист1" sheetId="10" r:id="rId3"/>
  </sheets>
  <definedNames>
    <definedName name="_xlnm.Print_Area" localSheetId="0">'Лист1 (7)'!$A$1:$K$92</definedName>
    <definedName name="_xlnm.Print_Area" localSheetId="1">'Лист1 (8)'!$A$1:$I$106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43" i="11" l="1"/>
  <c r="J49" i="11"/>
  <c r="J94" i="11"/>
  <c r="J52" i="11"/>
  <c r="J55" i="11"/>
  <c r="J92" i="11"/>
  <c r="J91" i="11"/>
  <c r="J90" i="11"/>
  <c r="J28" i="11"/>
  <c r="J51" i="11"/>
  <c r="I77" i="11"/>
  <c r="I65" i="11"/>
  <c r="F66" i="11"/>
  <c r="G66" i="11" s="1"/>
  <c r="I66" i="11" s="1"/>
  <c r="E70" i="11"/>
  <c r="E98" i="11"/>
  <c r="I51" i="11"/>
  <c r="G51" i="11"/>
  <c r="I93" i="11"/>
  <c r="G93" i="11"/>
  <c r="I91" i="11"/>
  <c r="I90" i="11"/>
  <c r="G91" i="11"/>
  <c r="G90" i="11"/>
  <c r="I59" i="11"/>
  <c r="I55" i="11"/>
  <c r="I94" i="11"/>
  <c r="I52" i="11"/>
  <c r="I49" i="11"/>
  <c r="F94" i="11"/>
  <c r="G94" i="11" s="1"/>
  <c r="F70" i="11"/>
  <c r="F59" i="11"/>
  <c r="F55" i="11"/>
  <c r="F52" i="11"/>
  <c r="F49" i="11"/>
  <c r="G49" i="11" s="1"/>
  <c r="F43" i="11"/>
  <c r="G43" i="11" s="1"/>
  <c r="I43" i="11" s="1"/>
  <c r="I35" i="11"/>
  <c r="G35" i="11"/>
  <c r="E28" i="11"/>
  <c r="D98" i="11"/>
  <c r="G70" i="11"/>
  <c r="I70" i="11" s="1"/>
  <c r="G59" i="11"/>
  <c r="G55" i="11"/>
  <c r="G52" i="11"/>
  <c r="F87" i="9"/>
  <c r="J98" i="11" l="1"/>
  <c r="K98" i="11" s="1"/>
  <c r="G98" i="11"/>
  <c r="I98" i="11"/>
  <c r="E88" i="9"/>
  <c r="I28" i="10"/>
  <c r="G28" i="10"/>
  <c r="G31" i="10" l="1"/>
</calcChain>
</file>

<file path=xl/sharedStrings.xml><?xml version="1.0" encoding="utf-8"?>
<sst xmlns="http://schemas.openxmlformats.org/spreadsheetml/2006/main" count="208" uniqueCount="121">
  <si>
    <t>Наименование видов работ, услуг</t>
  </si>
  <si>
    <t>Архитектурные решения</t>
  </si>
  <si>
    <t>КР (конструктивные  и объемно-планировочные решения)</t>
  </si>
  <si>
    <t>8</t>
  </si>
  <si>
    <t>9</t>
  </si>
  <si>
    <t>10</t>
  </si>
  <si>
    <t>КЖ</t>
  </si>
  <si>
    <t>Итого:</t>
  </si>
  <si>
    <t>Стадия Р</t>
  </si>
  <si>
    <t>от</t>
  </si>
  <si>
    <t>до</t>
  </si>
  <si>
    <t>№ раздела</t>
  </si>
  <si>
    <t xml:space="preserve">                                  </t>
  </si>
  <si>
    <t>КОММЕРЧЕСКОЕ ПРЕДЛОЖЕНИЕ</t>
  </si>
  <si>
    <t>Объект:</t>
  </si>
  <si>
    <t>Адрес:</t>
  </si>
  <si>
    <t>Вид работ:</t>
  </si>
  <si>
    <t xml:space="preserve">Наименование / ИНН: </t>
  </si>
  <si>
    <t>6</t>
  </si>
  <si>
    <t>11</t>
  </si>
  <si>
    <t xml:space="preserve">Исх. 02/11-22 от 01 августа 2023                  </t>
  </si>
  <si>
    <t>23876 кв.м</t>
  </si>
  <si>
    <t xml:space="preserve">1эт </t>
  </si>
  <si>
    <t>Кв.</t>
  </si>
  <si>
    <t xml:space="preserve">3х комн </t>
  </si>
  <si>
    <t>типовой 5-19 эт</t>
  </si>
  <si>
    <t>ЦИН</t>
  </si>
  <si>
    <t xml:space="preserve">Генеральный план </t>
  </si>
  <si>
    <t>ЭОМ</t>
  </si>
  <si>
    <t>ИТП</t>
  </si>
  <si>
    <t>ВК</t>
  </si>
  <si>
    <t>Насосная станция</t>
  </si>
  <si>
    <t xml:space="preserve">Внутренние системы водоснабжения и водоотведения </t>
  </si>
  <si>
    <t>Система внутреннего противопожарного водопровода</t>
  </si>
  <si>
    <t>АУПТ</t>
  </si>
  <si>
    <t>Подземная автостоянка. Автоматическое водяное пожаротушение и внутренний противопожарный водопровод</t>
  </si>
  <si>
    <t>ОВ</t>
  </si>
  <si>
    <t>Отопление и теплоснабжение</t>
  </si>
  <si>
    <t>Вентиляция и кондиционирование воздуха</t>
  </si>
  <si>
    <t>СС</t>
  </si>
  <si>
    <t>Пассивная оптическая сеть передачи данных.</t>
  </si>
  <si>
    <t>Сети связи. ЦИН.</t>
  </si>
  <si>
    <t>Автоматизация индивидуального теплового пункта</t>
  </si>
  <si>
    <t>Автоматическая установка пожаротушения. Электротехническая часть</t>
  </si>
  <si>
    <t>Охранно-Защитная Дератизационная Система</t>
  </si>
  <si>
    <t>ТХ</t>
  </si>
  <si>
    <t xml:space="preserve">Диспетчеризация вертикального транспорта. </t>
  </si>
  <si>
    <t>СГП</t>
  </si>
  <si>
    <t>Строительный генеральный план на подготовительный период</t>
  </si>
  <si>
    <t>Строительный генеральный план на основной период</t>
  </si>
  <si>
    <t>НИС</t>
  </si>
  <si>
    <t>Наружные сети водоснабжения. Водомерный узел</t>
  </si>
  <si>
    <t xml:space="preserve">Наружные сети ливневой канализации. </t>
  </si>
  <si>
    <t xml:space="preserve">Наружные сети бытовой канализации. </t>
  </si>
  <si>
    <t xml:space="preserve">Наружное электроосвещение. </t>
  </si>
  <si>
    <t>ГП</t>
  </si>
  <si>
    <t>1</t>
  </si>
  <si>
    <t>2</t>
  </si>
  <si>
    <t>5</t>
  </si>
  <si>
    <t>7</t>
  </si>
  <si>
    <t>12</t>
  </si>
  <si>
    <t>Внутреннее электроосвещение и силовое электрооборудование</t>
  </si>
  <si>
    <t>Молниезащита и заземление</t>
  </si>
  <si>
    <t>Ливневая канализация</t>
  </si>
  <si>
    <t>Противодымная вентиляция</t>
  </si>
  <si>
    <t>Индивидуальный тепловой пункт. Тепломеханические решения, узлы учета, электроснабжение</t>
  </si>
  <si>
    <t>Вертикальный транспорт</t>
  </si>
  <si>
    <t>План благоустройства и озеленения территории и конструкции дорожных покрытий.</t>
  </si>
  <si>
    <t>Сводный план инженерных сетей.</t>
  </si>
  <si>
    <t>Вводно-распределительное устройство. Главный распределительный щит</t>
  </si>
  <si>
    <t>Система видеонаблюдения. (СОТ)</t>
  </si>
  <si>
    <t>Система охраны и контроля доступа. (СКУД)</t>
  </si>
  <si>
    <t>Система связи для ММГН. (ДС)</t>
  </si>
  <si>
    <t>Автоматическая пожарная сигнализация, система оповещения и управления эвакуацией людей при пожаре, система противопожарной автоматики. (АПС, СОУЭ, АП)</t>
  </si>
  <si>
    <t>Автоматизированная система коммерческого учёта энергоресурсов. (АСКУЭ)</t>
  </si>
  <si>
    <t xml:space="preserve">Переутройство сети радиовещания. </t>
  </si>
  <si>
    <t>Система кабельного телевидения (СКТВ)</t>
  </si>
  <si>
    <t>Сети проводного радиовещания.</t>
  </si>
  <si>
    <t>Объектовая система оповещения о чрезвычайных ситуациях</t>
  </si>
  <si>
    <t>Домовая распределительная сеть (Телефонная сеть и сети передачи данных).</t>
  </si>
  <si>
    <t xml:space="preserve">Переутройство сети электроснабжения. </t>
  </si>
  <si>
    <t>Ограждающие конструкции и распорная система котлована</t>
  </si>
  <si>
    <t>План организации рельефа</t>
  </si>
  <si>
    <t>План земляных масс</t>
  </si>
  <si>
    <t>Архитектурные решения интерьеров (ориентировочно 470 кв.м.)</t>
  </si>
  <si>
    <t xml:space="preserve">Переутройство сети бытовой канализации. </t>
  </si>
  <si>
    <t>Система контроля загазованности подземной автостоянки</t>
  </si>
  <si>
    <t>Автоматизированная система управления и диспетчеризации (АСУД)</t>
  </si>
  <si>
    <t>Демонтаж наружных сетей, в том числе: СС, ЭМ, ТС, НК</t>
  </si>
  <si>
    <t>Переустройство наружных сетей связи (Вымпелком, Мегафон, Ростелеком)</t>
  </si>
  <si>
    <t xml:space="preserve">Наружное электроснабжение. </t>
  </si>
  <si>
    <t>Реконструкция светофорного объекта</t>
  </si>
  <si>
    <t>Теплосети</t>
  </si>
  <si>
    <t>Водопровод</t>
  </si>
  <si>
    <t>Теплоснабжение</t>
  </si>
  <si>
    <t>Строительная часть</t>
  </si>
  <si>
    <t>Цена с НДС</t>
  </si>
  <si>
    <t>23 876 кв.м</t>
  </si>
  <si>
    <t>Рабочая документация</t>
  </si>
  <si>
    <t xml:space="preserve"> «Жилой дом с инженерными сетями и благоустройством территории (со сносом 
жилых зданий по адресам: ул. Шереметьевская д.17, корп.1, ул. Шереметьевская д.17, корп.2) </t>
  </si>
  <si>
    <t>г. Москва, район Марьина Роща, Шереметьевская ул., вл. 17, корп. 1, корп. 2 (Северо-Восточный 
административный округ)»</t>
  </si>
  <si>
    <t xml:space="preserve">2. </t>
  </si>
  <si>
    <t>1.</t>
  </si>
  <si>
    <t xml:space="preserve">Исх. 02/05-24 от 03 мая 2024                  </t>
  </si>
  <si>
    <t>Авторский надзор выполняется по отдельному договору с учетом сроков строительства объекта. Из расчета выезда двух специалистов два раза в неделю на протяжении двенадцати месяцев для внесения записей в журнал АН. 
Решения авторского надзора не подразумевают внесения изменений в РД.</t>
  </si>
  <si>
    <t>3.</t>
  </si>
  <si>
    <t xml:space="preserve">Рады представить вам коммерческое предложение на разработку рабочей документации для строительства и ввода в эксплуатацию объекта с необходимыми согласованиями в установленном порядке со всеми  организациями, государственными административными органами и службами. </t>
  </si>
  <si>
    <t>В комерческом предложении учтено:</t>
  </si>
  <si>
    <t>4.</t>
  </si>
  <si>
    <t>авансовый платеж в размере 50% и поэтапное закрытие работ</t>
  </si>
  <si>
    <t>В комерческом предложении не учтено:</t>
  </si>
  <si>
    <t>восставление BIM модели в т.ч. восстановление спецификаций, ведомостей, конструктивных слоев покрытий и стен;</t>
  </si>
  <si>
    <t>срок проектирования 6 мес;</t>
  </si>
  <si>
    <t>работы по разработке КМД фасадов и внутренних витражных конструкций</t>
  </si>
  <si>
    <t>разработка Исполнительной документации;</t>
  </si>
  <si>
    <t>проектирование МОП, ЦИН и квартир в чистовой отделке;</t>
  </si>
  <si>
    <t>АО "Чеви Коструциони" Юридический адрес: 
117261, г. Москва, ул. Панферова, д.5, к.2 
Почтовый адрес: 107031, г. Москва, ул. 
Петровка, д.19, стр. 5                                                  
ИНН 7736032340, КПП 773601001                                               
Банковские реквезиты: Р/с 
40702810438090104446 в ПАО Сбербанк г. 
Москва                                                                                                                              
К/с 30101810400000000225                                                          
ОКПО 32469052, ОГРН 1027700406073 БИК 
044525225 Тел.: (+7 495) 624-17-85,                                                       
(+7 495) 628-02-22, Факс: (+7 495) 628-77-20</t>
  </si>
  <si>
    <t>Общая площадь:</t>
  </si>
  <si>
    <t>Коммерческое предложение по ведению авторского надзора</t>
  </si>
  <si>
    <t>коэффициент к сраспределению по сборнику</t>
  </si>
  <si>
    <t>Предложение для КП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</si>
</sst>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.0"/>
    <numFmt numFmtId="166" formatCode="_-* #,##0.00\ _₽_-;\-* #,##0.00\ _₽_-;_-* &quot;-&quot;??\ _₽_-;_-@_-"/>
  </numFmts>
  <fonts count="24" x14ac:knownFonts="1"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</font>
    <font>
      <b/>
      <sz val="10"/>
      <color theme="1"/>
      <name val="Calibri"/>
      <family val="2"/>
      <charset val="204"/>
    </font>
    <font>
      <b/>
      <sz val="9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sz val="9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9"/>
      <name val="Arial"/>
      <family val="2"/>
      <charset val="204"/>
    </font>
    <font>
      <sz val="9"/>
      <color theme="0" tint="-0.499984740745262"/>
      <name val="Arial"/>
      <family val="2"/>
      <charset val="204"/>
    </font>
    <font>
      <b/>
      <sz val="8"/>
      <color theme="1"/>
      <name val="Calibri"/>
      <family val="2"/>
      <charset val="204"/>
    </font>
    <font>
      <sz val="9"/>
      <color rgb="FFFF0000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color theme="0" tint="-0.249977111117893"/>
      <name val="Calibri"/>
      <family val="2"/>
      <charset val="204"/>
      <scheme val="minor"/>
    </font>
    <font>
      <sz val="9"/>
      <color theme="0" tint="-0.249977111117893"/>
      <name val="Arial"/>
      <family val="2"/>
      <charset val="204"/>
    </font>
    <font>
      <sz val="8"/>
      <color theme="0" tint="-0.249977111117893"/>
      <name val="Calibri"/>
      <family val="2"/>
      <charset val="204"/>
    </font>
    <font>
      <sz val="8"/>
      <name val="Calibri"/>
      <family val="2"/>
      <charset val="204"/>
    </font>
    <font>
      <sz val="9"/>
      <color theme="1"/>
      <name val="Calibri"/>
      <family val="2"/>
      <charset val="204"/>
      <scheme val="minor"/>
    </font>
    <font>
      <sz val="7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1"/>
      <color rgb="FF00B0F0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3">
    <xf numFmtId="0" fontId="0" fillId="0" borderId="0"/>
    <xf numFmtId="43" fontId="21" fillId="0" borderId="0" applyFont="0" applyFill="0" applyBorder="0" applyAlignment="0" applyProtection="0"/>
    <xf numFmtId="9" fontId="21" fillId="0" borderId="0" applyFont="0" applyFill="0" applyBorder="0" applyAlignment="0" applyProtection="0"/>
  </cellStyleXfs>
  <cellXfs count="110">
    <xf numFmtId="0" fontId="0" fillId="0" borderId="0" xfId="0"/>
    <xf numFmtId="0" fontId="2" fillId="0" borderId="0" xfId="0" applyFont="1" applyAlignment="1">
      <alignment vertical="center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2" borderId="1" xfId="0" applyFont="1" applyFill="1" applyBorder="1"/>
    <xf numFmtId="0" fontId="1" fillId="0" borderId="3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9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49" fontId="6" fillId="0" borderId="0" xfId="0" applyNumberFormat="1" applyFont="1"/>
    <xf numFmtId="49" fontId="3" fillId="2" borderId="1" xfId="0" applyNumberFormat="1" applyFont="1" applyFill="1" applyBorder="1"/>
    <xf numFmtId="0" fontId="6" fillId="0" borderId="0" xfId="0" applyFont="1"/>
    <xf numFmtId="164" fontId="8" fillId="0" borderId="6" xfId="0" applyNumberFormat="1" applyFont="1" applyBorder="1" applyAlignment="1">
      <alignment vertical="center" wrapText="1"/>
    </xf>
    <xf numFmtId="0" fontId="0" fillId="0" borderId="6" xfId="0" applyBorder="1"/>
    <xf numFmtId="0" fontId="7" fillId="0" borderId="1" xfId="0" applyFont="1" applyBorder="1" applyAlignment="1">
      <alignment vertical="center" wrapText="1"/>
    </xf>
    <xf numFmtId="0" fontId="4" fillId="4" borderId="1" xfId="0" applyFont="1" applyFill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5" fillId="5" borderId="1" xfId="0" applyFont="1" applyFill="1" applyBorder="1" applyAlignment="1">
      <alignment vertical="center" wrapText="1"/>
    </xf>
    <xf numFmtId="0" fontId="4" fillId="5" borderId="1" xfId="0" applyFont="1" applyFill="1" applyBorder="1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49" fontId="3" fillId="6" borderId="1" xfId="0" applyNumberFormat="1" applyFont="1" applyFill="1" applyBorder="1" applyAlignment="1">
      <alignment horizontal="center" vertical="center" wrapText="1"/>
    </xf>
    <xf numFmtId="0" fontId="0" fillId="7" borderId="0" xfId="0" applyFill="1"/>
    <xf numFmtId="4" fontId="12" fillId="0" borderId="0" xfId="0" applyNumberFormat="1" applyFont="1"/>
    <xf numFmtId="4" fontId="13" fillId="3" borderId="1" xfId="0" applyNumberFormat="1" applyFont="1" applyFill="1" applyBorder="1" applyAlignment="1">
      <alignment horizontal="center" vertical="center" wrapText="1"/>
    </xf>
    <xf numFmtId="4" fontId="13" fillId="2" borderId="1" xfId="0" applyNumberFormat="1" applyFont="1" applyFill="1" applyBorder="1" applyAlignment="1">
      <alignment horizontal="center" vertical="center"/>
    </xf>
    <xf numFmtId="4" fontId="13" fillId="2" borderId="1" xfId="0" applyNumberFormat="1" applyFont="1" applyFill="1" applyBorder="1"/>
    <xf numFmtId="0" fontId="14" fillId="0" borderId="0" xfId="0" applyFont="1" applyAlignment="1">
      <alignment vertical="center"/>
    </xf>
    <xf numFmtId="0" fontId="12" fillId="0" borderId="0" xfId="0" applyFont="1"/>
    <xf numFmtId="164" fontId="12" fillId="0" borderId="0" xfId="0" applyNumberFormat="1" applyFont="1" applyAlignment="1">
      <alignment horizontal="center"/>
    </xf>
    <xf numFmtId="164" fontId="13" fillId="3" borderId="1" xfId="0" applyNumberFormat="1" applyFont="1" applyFill="1" applyBorder="1" applyAlignment="1">
      <alignment horizontal="center" vertical="center" wrapText="1"/>
    </xf>
    <xf numFmtId="164" fontId="13" fillId="3" borderId="5" xfId="0" applyNumberFormat="1" applyFont="1" applyFill="1" applyBorder="1" applyAlignment="1">
      <alignment horizontal="center" vertical="center" wrapText="1"/>
    </xf>
    <xf numFmtId="164" fontId="13" fillId="2" borderId="1" xfId="0" applyNumberFormat="1" applyFont="1" applyFill="1" applyBorder="1" applyAlignment="1">
      <alignment horizontal="center" vertical="center"/>
    </xf>
    <xf numFmtId="164" fontId="13" fillId="2" borderId="1" xfId="0" applyNumberFormat="1" applyFont="1" applyFill="1" applyBorder="1"/>
    <xf numFmtId="164" fontId="13" fillId="0" borderId="0" xfId="0" applyNumberFormat="1" applyFont="1"/>
    <xf numFmtId="164" fontId="12" fillId="0" borderId="0" xfId="0" applyNumberFormat="1" applyFont="1"/>
    <xf numFmtId="164" fontId="11" fillId="0" borderId="0" xfId="0" applyNumberFormat="1" applyFont="1" applyAlignment="1">
      <alignment horizontal="center"/>
    </xf>
    <xf numFmtId="0" fontId="1" fillId="0" borderId="0" xfId="0" applyFont="1" applyAlignment="1">
      <alignment horizontal="left" vertical="center" wrapText="1"/>
    </xf>
    <xf numFmtId="0" fontId="15" fillId="0" borderId="0" xfId="0" applyFont="1" applyAlignment="1">
      <alignment vertical="center"/>
    </xf>
    <xf numFmtId="0" fontId="11" fillId="0" borderId="0" xfId="0" applyFont="1"/>
    <xf numFmtId="164" fontId="5" fillId="0" borderId="0" xfId="0" applyNumberFormat="1" applyFont="1"/>
    <xf numFmtId="164" fontId="11" fillId="0" borderId="0" xfId="0" applyNumberFormat="1" applyFont="1"/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49" fontId="18" fillId="0" borderId="13" xfId="0" applyNumberFormat="1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49" fontId="18" fillId="0" borderId="20" xfId="0" applyNumberFormat="1" applyFont="1" applyBorder="1" applyAlignment="1">
      <alignment horizontal="center" vertical="center" wrapText="1"/>
    </xf>
    <xf numFmtId="0" fontId="18" fillId="0" borderId="0" xfId="0" applyFont="1" applyAlignment="1">
      <alignment vertical="center" wrapText="1"/>
    </xf>
    <xf numFmtId="164" fontId="20" fillId="0" borderId="20" xfId="0" applyNumberFormat="1" applyFont="1" applyBorder="1" applyAlignment="1">
      <alignment horizontal="center" vertical="center" wrapText="1"/>
    </xf>
    <xf numFmtId="49" fontId="18" fillId="0" borderId="14" xfId="0" applyNumberFormat="1" applyFont="1" applyBorder="1" applyAlignment="1">
      <alignment horizontal="center" vertical="center" wrapText="1"/>
    </xf>
    <xf numFmtId="0" fontId="18" fillId="0" borderId="17" xfId="0" applyFont="1" applyBorder="1" applyAlignment="1">
      <alignment vertical="center" wrapText="1"/>
    </xf>
    <xf numFmtId="49" fontId="18" fillId="0" borderId="15" xfId="0" applyNumberFormat="1" applyFont="1" applyBorder="1" applyAlignment="1">
      <alignment horizontal="center" vertical="center" wrapText="1"/>
    </xf>
    <xf numFmtId="0" fontId="16" fillId="0" borderId="18" xfId="0" applyFont="1" applyBorder="1" applyAlignment="1">
      <alignment vertical="center" wrapText="1"/>
    </xf>
    <xf numFmtId="49" fontId="18" fillId="0" borderId="16" xfId="0" applyNumberFormat="1" applyFont="1" applyBorder="1" applyAlignment="1">
      <alignment horizontal="center" vertical="center" wrapText="1"/>
    </xf>
    <xf numFmtId="0" fontId="16" fillId="0" borderId="11" xfId="0" applyFont="1" applyBorder="1" applyAlignment="1">
      <alignment vertical="center" wrapText="1"/>
    </xf>
    <xf numFmtId="164" fontId="20" fillId="0" borderId="24" xfId="0" applyNumberFormat="1" applyFont="1" applyBorder="1" applyAlignment="1">
      <alignment horizontal="center" vertical="center" wrapText="1"/>
    </xf>
    <xf numFmtId="49" fontId="18" fillId="0" borderId="21" xfId="0" applyNumberFormat="1" applyFont="1" applyBorder="1" applyAlignment="1">
      <alignment horizontal="center" vertical="center" wrapText="1"/>
    </xf>
    <xf numFmtId="0" fontId="18" fillId="0" borderId="22" xfId="0" applyFont="1" applyBorder="1" applyAlignment="1">
      <alignment vertical="center" wrapText="1"/>
    </xf>
    <xf numFmtId="49" fontId="18" fillId="0" borderId="19" xfId="0" applyNumberFormat="1" applyFont="1" applyBorder="1" applyAlignment="1">
      <alignment horizontal="center" vertical="center" wrapText="1"/>
    </xf>
    <xf numFmtId="0" fontId="16" fillId="0" borderId="12" xfId="0" applyFont="1" applyBorder="1" applyAlignment="1">
      <alignment vertical="center" wrapText="1"/>
    </xf>
    <xf numFmtId="164" fontId="20" fillId="0" borderId="21" xfId="0" applyNumberFormat="1" applyFont="1" applyBorder="1" applyAlignment="1">
      <alignment horizontal="center" vertical="center" wrapText="1"/>
    </xf>
    <xf numFmtId="0" fontId="18" fillId="0" borderId="18" xfId="0" applyFont="1" applyBorder="1" applyAlignment="1">
      <alignment vertical="center" wrapText="1"/>
    </xf>
    <xf numFmtId="0" fontId="20" fillId="0" borderId="18" xfId="0" applyFont="1" applyBorder="1" applyAlignment="1">
      <alignment vertical="center" wrapText="1"/>
    </xf>
    <xf numFmtId="0" fontId="19" fillId="0" borderId="18" xfId="0" applyFont="1" applyBorder="1" applyAlignment="1">
      <alignment vertical="center" wrapText="1"/>
    </xf>
    <xf numFmtId="0" fontId="19" fillId="0" borderId="17" xfId="0" applyFont="1" applyBorder="1" applyAlignment="1">
      <alignment vertical="center" wrapText="1"/>
    </xf>
    <xf numFmtId="0" fontId="20" fillId="0" borderId="11" xfId="0" applyFont="1" applyBorder="1" applyAlignment="1">
      <alignment vertical="center" wrapText="1"/>
    </xf>
    <xf numFmtId="49" fontId="18" fillId="2" borderId="16" xfId="0" applyNumberFormat="1" applyFont="1" applyFill="1" applyBorder="1"/>
    <xf numFmtId="0" fontId="16" fillId="2" borderId="11" xfId="0" applyFont="1" applyFill="1" applyBorder="1"/>
    <xf numFmtId="164" fontId="20" fillId="2" borderId="16" xfId="0" applyNumberFormat="1" applyFont="1" applyFill="1" applyBorder="1" applyAlignment="1">
      <alignment horizontal="center" vertical="center"/>
    </xf>
    <xf numFmtId="164" fontId="20" fillId="0" borderId="0" xfId="0" applyNumberFormat="1" applyFont="1"/>
    <xf numFmtId="0" fontId="18" fillId="0" borderId="25" xfId="0" applyFont="1" applyBorder="1" applyAlignment="1">
      <alignment horizontal="center" vertical="center"/>
    </xf>
    <xf numFmtId="164" fontId="20" fillId="0" borderId="26" xfId="0" applyNumberFormat="1" applyFont="1" applyBorder="1" applyAlignment="1">
      <alignment horizontal="center" vertical="center" wrapText="1"/>
    </xf>
    <xf numFmtId="0" fontId="16" fillId="0" borderId="13" xfId="0" applyFont="1" applyBorder="1" applyAlignment="1">
      <alignment vertical="top" wrapText="1"/>
    </xf>
    <xf numFmtId="164" fontId="13" fillId="3" borderId="9" xfId="0" applyNumberFormat="1" applyFont="1" applyFill="1" applyBorder="1" applyAlignment="1">
      <alignment horizontal="center" vertical="center" wrapText="1"/>
    </xf>
    <xf numFmtId="164" fontId="13" fillId="3" borderId="10" xfId="0" applyNumberFormat="1" applyFont="1" applyFill="1" applyBorder="1" applyAlignment="1">
      <alignment horizontal="center" vertical="center" wrapText="1"/>
    </xf>
    <xf numFmtId="164" fontId="13" fillId="3" borderId="5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4" fontId="13" fillId="3" borderId="9" xfId="0" applyNumberFormat="1" applyFont="1" applyFill="1" applyBorder="1" applyAlignment="1">
      <alignment horizontal="center" vertical="center" wrapText="1"/>
    </xf>
    <xf numFmtId="4" fontId="13" fillId="3" borderId="10" xfId="0" applyNumberFormat="1" applyFont="1" applyFill="1" applyBorder="1" applyAlignment="1">
      <alignment horizontal="center" vertical="center" wrapText="1"/>
    </xf>
    <xf numFmtId="4" fontId="13" fillId="3" borderId="5" xfId="0" applyNumberFormat="1" applyFont="1" applyFill="1" applyBorder="1" applyAlignment="1">
      <alignment horizontal="center" vertical="center" wrapText="1"/>
    </xf>
    <xf numFmtId="0" fontId="17" fillId="0" borderId="0" xfId="0" applyFont="1" applyAlignment="1">
      <alignment horizontal="right" wrapText="1"/>
    </xf>
    <xf numFmtId="0" fontId="1" fillId="0" borderId="2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164" fontId="20" fillId="0" borderId="23" xfId="0" applyNumberFormat="1" applyFont="1" applyBorder="1" applyAlignment="1">
      <alignment horizontal="center" vertical="center" wrapText="1"/>
    </xf>
    <xf numFmtId="164" fontId="20" fillId="0" borderId="21" xfId="0" applyNumberFormat="1" applyFont="1" applyBorder="1" applyAlignment="1">
      <alignment horizontal="center" vertical="center" wrapText="1"/>
    </xf>
    <xf numFmtId="164" fontId="20" fillId="0" borderId="20" xfId="0" applyNumberFormat="1" applyFont="1" applyBorder="1" applyAlignment="1">
      <alignment horizontal="center" vertical="center" wrapText="1"/>
    </xf>
    <xf numFmtId="164" fontId="20" fillId="0" borderId="24" xfId="0" applyNumberFormat="1" applyFont="1" applyBorder="1" applyAlignment="1">
      <alignment horizontal="center" vertical="center" wrapText="1"/>
    </xf>
    <xf numFmtId="10" fontId="11" fillId="0" borderId="0" xfId="2" applyNumberFormat="1" applyFont="1"/>
    <xf numFmtId="10" fontId="5" fillId="0" borderId="0" xfId="2" applyNumberFormat="1" applyFont="1" applyAlignment="1">
      <alignment vertical="center" wrapText="1"/>
    </xf>
    <xf numFmtId="43" fontId="0" fillId="0" borderId="0" xfId="1" applyFont="1"/>
    <xf numFmtId="43" fontId="22" fillId="0" borderId="0" xfId="1" applyFont="1"/>
    <xf numFmtId="166" fontId="0" fillId="0" borderId="0" xfId="0" applyNumberFormat="1"/>
    <xf numFmtId="43" fontId="22" fillId="0" borderId="0" xfId="1" applyFont="1" applyAlignment="1">
      <alignment horizontal="center" vertical="center"/>
    </xf>
    <xf numFmtId="10" fontId="23" fillId="0" borderId="27" xfId="2" applyNumberFormat="1" applyFont="1" applyBorder="1" applyAlignment="1">
      <alignment horizontal="center" vertical="center"/>
    </xf>
    <xf numFmtId="0" fontId="22" fillId="0" borderId="0" xfId="0" applyFont="1" applyAlignment="1">
      <alignment wrapText="1"/>
    </xf>
    <xf numFmtId="43" fontId="0" fillId="0" borderId="0" xfId="1" applyFont="1" applyAlignment="1">
      <alignment vertical="center"/>
    </xf>
    <xf numFmtId="43" fontId="0" fillId="0" borderId="0" xfId="1" applyFont="1" applyAlignment="1">
      <alignment horizontal="center" vertical="center"/>
    </xf>
    <xf numFmtId="43" fontId="0" fillId="0" borderId="0" xfId="1" applyFont="1" applyAlignment="1">
      <alignment horizontal="center" vertical="center" wrapText="1"/>
    </xf>
  </cellXfs>
  <cellStyles count="3"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33131</xdr:colOff>
      <xdr:row>0</xdr:row>
      <xdr:rowOff>99393</xdr:rowOff>
    </xdr:from>
    <xdr:to>
      <xdr:col>4</xdr:col>
      <xdr:colOff>449589</xdr:colOff>
      <xdr:row>5</xdr:row>
      <xdr:rowOff>1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2731" y="99393"/>
          <a:ext cx="7922342" cy="81500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1</xdr:row>
      <xdr:rowOff>304800</xdr:rowOff>
    </xdr:to>
    <xdr:sp macro="" textlink="">
      <xdr:nvSpPr>
        <xdr:cNvPr id="3074" name="AutoShape 2" descr="blob:https://web.whatsapp.com/374aa68f-f90e-4d01-ab8f-d816fe4de04c">
          <a:extLst>
            <a:ext uri="{FF2B5EF4-FFF2-40B4-BE49-F238E27FC236}">
              <a16:creationId xmlns:a16="http://schemas.microsoft.com/office/drawing/2014/main" id="{00000000-0008-0000-0100-0000020C0000}"/>
            </a:ext>
          </a:extLst>
        </xdr:cNvPr>
        <xdr:cNvSpPr>
          <a:spLocks noChangeAspect="1" noChangeArrowheads="1"/>
        </xdr:cNvSpPr>
      </xdr:nvSpPr>
      <xdr:spPr bwMode="auto">
        <a:xfrm>
          <a:off x="6096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131886</xdr:colOff>
      <xdr:row>1</xdr:row>
      <xdr:rowOff>58616</xdr:rowOff>
    </xdr:from>
    <xdr:to>
      <xdr:col>2</xdr:col>
      <xdr:colOff>896084</xdr:colOff>
      <xdr:row>1</xdr:row>
      <xdr:rowOff>1501663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0021" y="249116"/>
          <a:ext cx="1333500" cy="14316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6:G93"/>
  <sheetViews>
    <sheetView topLeftCell="A65" zoomScale="130" zoomScaleNormal="130" workbookViewId="0">
      <selection activeCell="E88" sqref="E88"/>
    </sheetView>
  </sheetViews>
  <sheetFormatPr defaultRowHeight="14.4" x14ac:dyDescent="0.3"/>
  <cols>
    <col min="2" max="2" width="8.6640625" style="12" bestFit="1" customWidth="1"/>
    <col min="3" max="3" width="52" customWidth="1"/>
    <col min="4" max="4" width="48.88671875" customWidth="1"/>
    <col min="5" max="5" width="15.6640625" style="26" customWidth="1"/>
    <col min="6" max="6" width="17.109375" style="38" customWidth="1"/>
    <col min="7" max="7" width="11.33203125" bestFit="1" customWidth="1"/>
  </cols>
  <sheetData>
    <row r="6" spans="2:6" x14ac:dyDescent="0.3">
      <c r="B6" s="10" t="s">
        <v>20</v>
      </c>
      <c r="F6" s="30" t="s">
        <v>12</v>
      </c>
    </row>
    <row r="7" spans="2:6" x14ac:dyDescent="0.3">
      <c r="B7" s="1"/>
      <c r="F7" s="31"/>
    </row>
    <row r="8" spans="2:6" x14ac:dyDescent="0.3">
      <c r="B8" s="1" t="s">
        <v>13</v>
      </c>
      <c r="F8" s="31"/>
    </row>
    <row r="9" spans="2:6" ht="15" thickBot="1" x14ac:dyDescent="0.35">
      <c r="B9" s="11" t="s">
        <v>14</v>
      </c>
      <c r="C9" s="7"/>
      <c r="D9" s="20"/>
      <c r="F9" s="31"/>
    </row>
    <row r="10" spans="2:6" ht="15" thickBot="1" x14ac:dyDescent="0.35">
      <c r="B10" s="11" t="s">
        <v>15</v>
      </c>
      <c r="C10" s="8"/>
      <c r="D10" s="20"/>
      <c r="F10" s="31"/>
    </row>
    <row r="11" spans="2:6" ht="15" thickBot="1" x14ac:dyDescent="0.35">
      <c r="B11" s="11" t="s">
        <v>16</v>
      </c>
      <c r="C11" s="8"/>
      <c r="D11" s="20"/>
      <c r="F11" s="31"/>
    </row>
    <row r="12" spans="2:6" x14ac:dyDescent="0.3">
      <c r="B12" s="82" t="s">
        <v>17</v>
      </c>
      <c r="C12" s="83"/>
      <c r="D12" s="20"/>
      <c r="F12" s="31"/>
    </row>
    <row r="13" spans="2:6" x14ac:dyDescent="0.3">
      <c r="B13" s="82"/>
      <c r="C13" s="84"/>
      <c r="D13" s="20"/>
      <c r="F13" s="31"/>
    </row>
    <row r="14" spans="2:6" x14ac:dyDescent="0.3">
      <c r="F14" s="32" t="s">
        <v>21</v>
      </c>
    </row>
    <row r="15" spans="2:6" ht="24" x14ac:dyDescent="0.3">
      <c r="B15" s="2" t="s">
        <v>11</v>
      </c>
      <c r="C15" s="3" t="s">
        <v>0</v>
      </c>
      <c r="D15" s="23"/>
      <c r="E15" s="85" t="s">
        <v>8</v>
      </c>
      <c r="F15" s="86"/>
    </row>
    <row r="16" spans="2:6" ht="14.25" customHeight="1" x14ac:dyDescent="0.3">
      <c r="B16" s="2"/>
      <c r="C16" s="4"/>
      <c r="D16" s="4"/>
      <c r="E16" s="27" t="s">
        <v>9</v>
      </c>
      <c r="F16" s="33" t="s">
        <v>10</v>
      </c>
    </row>
    <row r="17" spans="1:6" ht="14.25" customHeight="1" x14ac:dyDescent="0.3">
      <c r="B17" s="2" t="s">
        <v>56</v>
      </c>
      <c r="C17" s="4" t="s">
        <v>50</v>
      </c>
      <c r="D17" s="4"/>
      <c r="E17" s="27"/>
      <c r="F17" s="79">
        <v>4500000</v>
      </c>
    </row>
    <row r="18" spans="1:6" x14ac:dyDescent="0.3">
      <c r="B18" s="2"/>
      <c r="C18" s="5" t="s">
        <v>51</v>
      </c>
      <c r="D18" s="5"/>
      <c r="E18" s="27">
        <v>25000</v>
      </c>
      <c r="F18" s="80"/>
    </row>
    <row r="19" spans="1:6" ht="14.25" customHeight="1" x14ac:dyDescent="0.3">
      <c r="B19" s="24"/>
      <c r="C19" s="5" t="s">
        <v>52</v>
      </c>
      <c r="D19" s="5"/>
      <c r="E19" s="27"/>
      <c r="F19" s="80"/>
    </row>
    <row r="20" spans="1:6" ht="14.25" customHeight="1" x14ac:dyDescent="0.3">
      <c r="A20" s="25"/>
      <c r="B20" s="2"/>
      <c r="C20" s="5" t="s">
        <v>91</v>
      </c>
      <c r="D20" s="5"/>
      <c r="E20" s="87">
        <v>4200000</v>
      </c>
      <c r="F20" s="80"/>
    </row>
    <row r="21" spans="1:6" ht="14.25" customHeight="1" x14ac:dyDescent="0.3">
      <c r="A21" s="25"/>
      <c r="B21" s="2"/>
      <c r="C21" s="5" t="s">
        <v>92</v>
      </c>
      <c r="D21" s="5"/>
      <c r="E21" s="88"/>
      <c r="F21" s="80"/>
    </row>
    <row r="22" spans="1:6" ht="14.25" customHeight="1" x14ac:dyDescent="0.3">
      <c r="A22" s="25"/>
      <c r="B22" s="2"/>
      <c r="C22" s="5" t="s">
        <v>93</v>
      </c>
      <c r="D22" s="5"/>
      <c r="E22" s="88"/>
      <c r="F22" s="80"/>
    </row>
    <row r="23" spans="1:6" ht="14.25" customHeight="1" x14ac:dyDescent="0.3">
      <c r="A23" s="25"/>
      <c r="B23" s="2"/>
      <c r="C23" s="5" t="s">
        <v>94</v>
      </c>
      <c r="D23" s="5"/>
      <c r="E23" s="88"/>
      <c r="F23" s="80"/>
    </row>
    <row r="24" spans="1:6" ht="14.25" customHeight="1" x14ac:dyDescent="0.3">
      <c r="A24" s="25"/>
      <c r="B24" s="24"/>
      <c r="C24" s="5" t="s">
        <v>53</v>
      </c>
      <c r="D24" s="5"/>
      <c r="E24" s="88"/>
      <c r="F24" s="80"/>
    </row>
    <row r="25" spans="1:6" x14ac:dyDescent="0.3">
      <c r="A25" s="25"/>
      <c r="B25" s="24"/>
      <c r="C25" s="5" t="s">
        <v>90</v>
      </c>
      <c r="D25" s="5"/>
      <c r="E25" s="88"/>
      <c r="F25" s="80"/>
    </row>
    <row r="26" spans="1:6" ht="14.25" customHeight="1" x14ac:dyDescent="0.3">
      <c r="A26" s="25"/>
      <c r="B26" s="24"/>
      <c r="C26" s="5" t="s">
        <v>54</v>
      </c>
      <c r="D26" s="5"/>
      <c r="E26" s="88"/>
      <c r="F26" s="80"/>
    </row>
    <row r="27" spans="1:6" ht="14.25" customHeight="1" x14ac:dyDescent="0.3">
      <c r="A27" s="25"/>
      <c r="B27" s="2"/>
      <c r="C27" s="18" t="s">
        <v>85</v>
      </c>
      <c r="D27" s="18"/>
      <c r="E27" s="88"/>
      <c r="F27" s="80"/>
    </row>
    <row r="28" spans="1:6" ht="14.25" customHeight="1" x14ac:dyDescent="0.3">
      <c r="A28" s="25"/>
      <c r="B28" s="2"/>
      <c r="C28" s="18" t="s">
        <v>80</v>
      </c>
      <c r="D28" s="18"/>
      <c r="E28" s="88"/>
      <c r="F28" s="80"/>
    </row>
    <row r="29" spans="1:6" ht="14.25" customHeight="1" x14ac:dyDescent="0.3">
      <c r="A29" s="25"/>
      <c r="B29" s="2"/>
      <c r="C29" s="18" t="s">
        <v>75</v>
      </c>
      <c r="D29" s="18"/>
      <c r="E29" s="88"/>
      <c r="F29" s="80"/>
    </row>
    <row r="30" spans="1:6" ht="27.6" customHeight="1" x14ac:dyDescent="0.3">
      <c r="A30" s="25"/>
      <c r="B30" s="24"/>
      <c r="C30" s="18" t="s">
        <v>89</v>
      </c>
      <c r="D30" s="18"/>
      <c r="E30" s="88"/>
      <c r="F30" s="80"/>
    </row>
    <row r="31" spans="1:6" x14ac:dyDescent="0.3">
      <c r="A31" s="25"/>
      <c r="B31" s="2"/>
      <c r="C31" s="4" t="s">
        <v>88</v>
      </c>
      <c r="D31" s="4"/>
      <c r="E31" s="89"/>
      <c r="F31" s="81"/>
    </row>
    <row r="32" spans="1:6" ht="14.25" customHeight="1" x14ac:dyDescent="0.3">
      <c r="B32" s="2" t="s">
        <v>57</v>
      </c>
      <c r="C32" s="4" t="s">
        <v>55</v>
      </c>
      <c r="D32" s="4"/>
      <c r="E32" s="27"/>
      <c r="F32" s="79">
        <v>2325000</v>
      </c>
    </row>
    <row r="33" spans="2:7" ht="14.25" customHeight="1" x14ac:dyDescent="0.3">
      <c r="B33" s="24"/>
      <c r="C33" s="5" t="s">
        <v>27</v>
      </c>
      <c r="D33" s="5"/>
      <c r="E33" s="27"/>
      <c r="F33" s="80"/>
    </row>
    <row r="34" spans="2:7" ht="14.25" customHeight="1" x14ac:dyDescent="0.3">
      <c r="B34" s="24"/>
      <c r="C34" s="5" t="s">
        <v>82</v>
      </c>
      <c r="D34" s="5"/>
      <c r="E34" s="27"/>
      <c r="F34" s="80"/>
    </row>
    <row r="35" spans="2:7" ht="14.25" customHeight="1" x14ac:dyDescent="0.3">
      <c r="B35" s="24"/>
      <c r="C35" s="5" t="s">
        <v>83</v>
      </c>
      <c r="D35" s="5"/>
      <c r="E35" s="27"/>
      <c r="F35" s="80"/>
    </row>
    <row r="36" spans="2:7" ht="25.2" customHeight="1" x14ac:dyDescent="0.3">
      <c r="B36" s="24"/>
      <c r="C36" s="5" t="s">
        <v>67</v>
      </c>
      <c r="D36" s="5"/>
      <c r="E36" s="27"/>
      <c r="F36" s="80"/>
    </row>
    <row r="37" spans="2:7" ht="14.25" customHeight="1" x14ac:dyDescent="0.3">
      <c r="B37" s="24"/>
      <c r="C37" s="5" t="s">
        <v>68</v>
      </c>
      <c r="D37" s="5"/>
      <c r="E37" s="27"/>
      <c r="F37" s="81"/>
    </row>
    <row r="38" spans="2:7" x14ac:dyDescent="0.3">
      <c r="B38" s="2">
        <v>3</v>
      </c>
      <c r="C38" s="4" t="s">
        <v>1</v>
      </c>
      <c r="D38" s="4"/>
      <c r="E38" s="27"/>
      <c r="F38" s="79">
        <v>10650000</v>
      </c>
    </row>
    <row r="39" spans="2:7" x14ac:dyDescent="0.3">
      <c r="B39" s="24"/>
      <c r="C39" s="5" t="s">
        <v>1</v>
      </c>
      <c r="D39" s="5"/>
      <c r="E39" s="27">
        <v>11000000</v>
      </c>
      <c r="F39" s="81"/>
    </row>
    <row r="40" spans="2:7" x14ac:dyDescent="0.3">
      <c r="B40" s="24"/>
      <c r="C40" s="5" t="s">
        <v>84</v>
      </c>
      <c r="D40" s="5"/>
      <c r="E40" s="27">
        <v>470000</v>
      </c>
      <c r="F40" s="34">
        <v>470000</v>
      </c>
    </row>
    <row r="41" spans="2:7" ht="26.25" customHeight="1" x14ac:dyDescent="0.3">
      <c r="B41" s="2">
        <v>4</v>
      </c>
      <c r="C41" s="4" t="s">
        <v>2</v>
      </c>
      <c r="D41" s="4"/>
      <c r="E41" s="27"/>
      <c r="F41" s="79">
        <v>15120000</v>
      </c>
    </row>
    <row r="42" spans="2:7" x14ac:dyDescent="0.3">
      <c r="B42" s="24"/>
      <c r="C42" s="5" t="s">
        <v>6</v>
      </c>
      <c r="D42" s="5"/>
      <c r="E42" s="27"/>
      <c r="F42" s="80"/>
    </row>
    <row r="43" spans="2:7" x14ac:dyDescent="0.3">
      <c r="B43" s="2"/>
      <c r="C43" s="22" t="s">
        <v>81</v>
      </c>
      <c r="D43" s="22"/>
      <c r="E43" s="27">
        <v>1100000</v>
      </c>
      <c r="F43" s="81"/>
      <c r="G43" s="16"/>
    </row>
    <row r="44" spans="2:7" x14ac:dyDescent="0.3">
      <c r="B44" s="2" t="s">
        <v>58</v>
      </c>
      <c r="C44" s="4" t="s">
        <v>28</v>
      </c>
      <c r="D44" s="4"/>
      <c r="E44" s="27"/>
      <c r="F44" s="79">
        <v>10500000</v>
      </c>
      <c r="G44" s="15"/>
    </row>
    <row r="45" spans="2:7" x14ac:dyDescent="0.3">
      <c r="B45" s="24"/>
      <c r="C45" s="5" t="s">
        <v>61</v>
      </c>
      <c r="D45" s="5"/>
      <c r="E45" s="27"/>
      <c r="F45" s="80"/>
      <c r="G45" s="15"/>
    </row>
    <row r="46" spans="2:7" x14ac:dyDescent="0.3">
      <c r="B46" s="2"/>
      <c r="C46" s="5" t="s">
        <v>62</v>
      </c>
      <c r="D46" s="5"/>
      <c r="E46" s="27"/>
      <c r="F46" s="80"/>
      <c r="G46" s="15"/>
    </row>
    <row r="47" spans="2:7" ht="29.4" customHeight="1" x14ac:dyDescent="0.3">
      <c r="B47" s="2"/>
      <c r="C47" s="18" t="s">
        <v>69</v>
      </c>
      <c r="D47" s="18"/>
      <c r="E47" s="27"/>
      <c r="F47" s="80"/>
      <c r="G47" s="15"/>
    </row>
    <row r="48" spans="2:7" x14ac:dyDescent="0.3">
      <c r="B48" s="2" t="s">
        <v>18</v>
      </c>
      <c r="C48" s="4" t="s">
        <v>30</v>
      </c>
      <c r="D48" s="4"/>
      <c r="E48" s="27"/>
      <c r="F48" s="80"/>
      <c r="G48" s="15"/>
    </row>
    <row r="49" spans="1:7" x14ac:dyDescent="0.3">
      <c r="A49" s="25"/>
      <c r="B49" s="2"/>
      <c r="C49" s="5" t="s">
        <v>31</v>
      </c>
      <c r="D49" s="5"/>
      <c r="E49" s="27">
        <v>430000</v>
      </c>
      <c r="F49" s="80"/>
      <c r="G49" s="15"/>
    </row>
    <row r="50" spans="1:7" x14ac:dyDescent="0.3">
      <c r="B50" s="24"/>
      <c r="C50" s="9" t="s">
        <v>32</v>
      </c>
      <c r="D50" s="9"/>
      <c r="E50" s="27"/>
      <c r="F50" s="80"/>
      <c r="G50" s="15"/>
    </row>
    <row r="51" spans="1:7" x14ac:dyDescent="0.3">
      <c r="B51" s="24"/>
      <c r="C51" s="9" t="s">
        <v>33</v>
      </c>
      <c r="D51" s="9"/>
      <c r="E51" s="27"/>
      <c r="F51" s="80"/>
      <c r="G51" s="15"/>
    </row>
    <row r="52" spans="1:7" x14ac:dyDescent="0.3">
      <c r="B52" s="2"/>
      <c r="C52" s="9" t="s">
        <v>63</v>
      </c>
      <c r="D52" s="9"/>
      <c r="E52" s="27"/>
      <c r="F52" s="80"/>
      <c r="G52" s="15"/>
    </row>
    <row r="53" spans="1:7" x14ac:dyDescent="0.3">
      <c r="B53" s="2" t="s">
        <v>59</v>
      </c>
      <c r="C53" s="17" t="s">
        <v>34</v>
      </c>
      <c r="D53" s="17"/>
      <c r="E53" s="27"/>
      <c r="F53" s="80"/>
      <c r="G53" s="15"/>
    </row>
    <row r="54" spans="1:7" ht="24.6" customHeight="1" x14ac:dyDescent="0.3">
      <c r="B54" s="2"/>
      <c r="C54" s="9" t="s">
        <v>35</v>
      </c>
      <c r="D54" s="9"/>
      <c r="E54" s="27"/>
      <c r="F54" s="80"/>
      <c r="G54" s="15"/>
    </row>
    <row r="55" spans="1:7" x14ac:dyDescent="0.3">
      <c r="B55" s="2" t="s">
        <v>3</v>
      </c>
      <c r="C55" s="17" t="s">
        <v>36</v>
      </c>
      <c r="D55" s="17"/>
      <c r="E55" s="27"/>
      <c r="F55" s="80"/>
      <c r="G55" s="15"/>
    </row>
    <row r="56" spans="1:7" x14ac:dyDescent="0.3">
      <c r="B56" s="24"/>
      <c r="C56" s="9" t="s">
        <v>37</v>
      </c>
      <c r="D56" s="9"/>
      <c r="E56" s="27"/>
      <c r="F56" s="80"/>
      <c r="G56" s="15"/>
    </row>
    <row r="57" spans="1:7" x14ac:dyDescent="0.3">
      <c r="B57" s="24"/>
      <c r="C57" s="9" t="s">
        <v>38</v>
      </c>
      <c r="D57" s="9"/>
      <c r="E57" s="27"/>
      <c r="F57" s="80"/>
      <c r="G57" s="15"/>
    </row>
    <row r="58" spans="1:7" x14ac:dyDescent="0.3">
      <c r="B58" s="2"/>
      <c r="C58" s="9" t="s">
        <v>64</v>
      </c>
      <c r="D58" s="9"/>
      <c r="E58" s="27"/>
      <c r="F58" s="80"/>
      <c r="G58" s="15"/>
    </row>
    <row r="59" spans="1:7" x14ac:dyDescent="0.3">
      <c r="B59" s="2" t="s">
        <v>5</v>
      </c>
      <c r="C59" s="17" t="s">
        <v>39</v>
      </c>
      <c r="D59" s="17"/>
      <c r="E59" s="27"/>
      <c r="F59" s="80"/>
      <c r="G59" s="15"/>
    </row>
    <row r="60" spans="1:7" ht="22.8" x14ac:dyDescent="0.3">
      <c r="B60" s="24"/>
      <c r="C60" s="21" t="s">
        <v>79</v>
      </c>
      <c r="D60" s="21"/>
      <c r="E60" s="27"/>
      <c r="F60" s="80"/>
      <c r="G60" s="15"/>
    </row>
    <row r="61" spans="1:7" x14ac:dyDescent="0.3">
      <c r="B61" s="24"/>
      <c r="C61" s="21" t="s">
        <v>70</v>
      </c>
      <c r="D61" s="21"/>
      <c r="E61" s="27"/>
      <c r="F61" s="80"/>
      <c r="G61" s="15"/>
    </row>
    <row r="62" spans="1:7" x14ac:dyDescent="0.3">
      <c r="B62" s="24"/>
      <c r="C62" s="21" t="s">
        <v>71</v>
      </c>
      <c r="D62" s="21"/>
      <c r="E62" s="27"/>
      <c r="F62" s="80"/>
      <c r="G62" s="15"/>
    </row>
    <row r="63" spans="1:7" x14ac:dyDescent="0.3">
      <c r="B63" s="24"/>
      <c r="C63" s="21" t="s">
        <v>72</v>
      </c>
      <c r="D63" s="21"/>
      <c r="E63" s="27"/>
      <c r="F63" s="80"/>
      <c r="G63" s="15"/>
    </row>
    <row r="64" spans="1:7" ht="34.200000000000003" x14ac:dyDescent="0.3">
      <c r="B64" s="24"/>
      <c r="C64" s="21" t="s">
        <v>73</v>
      </c>
      <c r="D64" s="21"/>
      <c r="E64" s="27"/>
      <c r="F64" s="80"/>
      <c r="G64" s="15"/>
    </row>
    <row r="65" spans="1:7" x14ac:dyDescent="0.3">
      <c r="B65" s="24"/>
      <c r="C65" s="21"/>
      <c r="D65" s="21"/>
      <c r="E65" s="27"/>
      <c r="F65" s="80"/>
      <c r="G65" s="15"/>
    </row>
    <row r="66" spans="1:7" ht="22.8" x14ac:dyDescent="0.3">
      <c r="B66" s="24"/>
      <c r="C66" s="21" t="s">
        <v>74</v>
      </c>
      <c r="D66" s="21"/>
      <c r="E66" s="27"/>
      <c r="F66" s="80"/>
      <c r="G66" s="15"/>
    </row>
    <row r="67" spans="1:7" x14ac:dyDescent="0.3">
      <c r="B67" s="24"/>
      <c r="C67" s="22" t="s">
        <v>86</v>
      </c>
      <c r="D67" s="22"/>
      <c r="E67" s="27"/>
      <c r="F67" s="80"/>
      <c r="G67" s="15"/>
    </row>
    <row r="68" spans="1:7" ht="22.8" x14ac:dyDescent="0.3">
      <c r="B68" s="24"/>
      <c r="C68" s="22" t="s">
        <v>87</v>
      </c>
      <c r="D68" s="22"/>
      <c r="E68" s="27"/>
      <c r="F68" s="80"/>
      <c r="G68" s="15"/>
    </row>
    <row r="69" spans="1:7" x14ac:dyDescent="0.3">
      <c r="B69" s="24"/>
      <c r="C69" s="21" t="s">
        <v>76</v>
      </c>
      <c r="D69" s="21"/>
      <c r="E69" s="27"/>
      <c r="F69" s="80"/>
      <c r="G69" s="15"/>
    </row>
    <row r="70" spans="1:7" x14ac:dyDescent="0.3">
      <c r="B70" s="24"/>
      <c r="C70" s="21" t="s">
        <v>77</v>
      </c>
      <c r="D70" s="21"/>
      <c r="E70" s="27"/>
      <c r="F70" s="80"/>
      <c r="G70" s="15"/>
    </row>
    <row r="71" spans="1:7" ht="14.25" customHeight="1" x14ac:dyDescent="0.3">
      <c r="B71" s="24"/>
      <c r="C71" s="22" t="s">
        <v>78</v>
      </c>
      <c r="D71" s="22"/>
      <c r="E71" s="27"/>
      <c r="F71" s="80"/>
      <c r="G71" s="15"/>
    </row>
    <row r="72" spans="1:7" x14ac:dyDescent="0.3">
      <c r="B72" s="24"/>
      <c r="C72" s="22" t="s">
        <v>41</v>
      </c>
      <c r="D72" s="22"/>
      <c r="E72" s="27"/>
      <c r="F72" s="80"/>
      <c r="G72" s="15"/>
    </row>
    <row r="73" spans="1:7" x14ac:dyDescent="0.3">
      <c r="B73" s="2"/>
      <c r="C73" s="5" t="s">
        <v>40</v>
      </c>
      <c r="D73" s="5"/>
      <c r="E73" s="27"/>
      <c r="F73" s="80"/>
      <c r="G73" s="15"/>
    </row>
    <row r="74" spans="1:7" ht="22.8" x14ac:dyDescent="0.3">
      <c r="B74" s="2"/>
      <c r="C74" s="5" t="s">
        <v>43</v>
      </c>
      <c r="D74" s="5"/>
      <c r="E74" s="27"/>
      <c r="F74" s="80"/>
      <c r="G74" s="15"/>
    </row>
    <row r="75" spans="1:7" x14ac:dyDescent="0.3">
      <c r="B75" s="2"/>
      <c r="C75" s="9" t="s">
        <v>42</v>
      </c>
      <c r="D75" s="9"/>
      <c r="E75" s="27"/>
      <c r="F75" s="80"/>
      <c r="G75" s="15"/>
    </row>
    <row r="76" spans="1:7" x14ac:dyDescent="0.3">
      <c r="B76" s="2"/>
      <c r="C76" s="5" t="s">
        <v>44</v>
      </c>
      <c r="D76" s="5"/>
      <c r="E76" s="27"/>
      <c r="F76" s="80"/>
      <c r="G76" s="15"/>
    </row>
    <row r="77" spans="1:7" x14ac:dyDescent="0.3">
      <c r="B77" s="2"/>
      <c r="C77" s="5" t="s">
        <v>46</v>
      </c>
      <c r="D77" s="5"/>
      <c r="E77" s="27"/>
      <c r="F77" s="81"/>
      <c r="G77" s="15"/>
    </row>
    <row r="78" spans="1:7" x14ac:dyDescent="0.3">
      <c r="B78" s="2" t="s">
        <v>4</v>
      </c>
      <c r="C78" s="17" t="s">
        <v>29</v>
      </c>
      <c r="D78" s="17"/>
      <c r="E78" s="27"/>
      <c r="F78" s="79">
        <v>850000</v>
      </c>
      <c r="G78" s="15"/>
    </row>
    <row r="79" spans="1:7" ht="25.95" customHeight="1" x14ac:dyDescent="0.3">
      <c r="A79" s="25"/>
      <c r="B79" s="24"/>
      <c r="C79" s="9" t="s">
        <v>65</v>
      </c>
      <c r="D79" s="9"/>
      <c r="E79" s="27">
        <v>850000</v>
      </c>
      <c r="F79" s="81"/>
      <c r="G79" s="15"/>
    </row>
    <row r="80" spans="1:7" ht="19.2" customHeight="1" x14ac:dyDescent="0.3">
      <c r="B80" s="2"/>
      <c r="C80" s="9" t="s">
        <v>95</v>
      </c>
      <c r="D80" s="19"/>
      <c r="E80" s="27"/>
      <c r="F80" s="34">
        <v>150000</v>
      </c>
      <c r="G80" s="15"/>
    </row>
    <row r="81" spans="2:6" x14ac:dyDescent="0.3">
      <c r="B81" s="2" t="s">
        <v>19</v>
      </c>
      <c r="C81" s="4" t="s">
        <v>45</v>
      </c>
      <c r="D81" s="4"/>
      <c r="E81" s="27"/>
      <c r="F81" s="79">
        <v>100000</v>
      </c>
    </row>
    <row r="82" spans="2:6" x14ac:dyDescent="0.3">
      <c r="B82" s="2"/>
      <c r="C82" s="5" t="s">
        <v>66</v>
      </c>
      <c r="D82" s="5"/>
      <c r="E82" s="27"/>
      <c r="F82" s="81"/>
    </row>
    <row r="83" spans="2:6" x14ac:dyDescent="0.3">
      <c r="B83" s="2" t="s">
        <v>60</v>
      </c>
      <c r="C83" s="4" t="s">
        <v>47</v>
      </c>
      <c r="D83" s="4"/>
      <c r="E83" s="27"/>
      <c r="F83" s="79">
        <v>470000</v>
      </c>
    </row>
    <row r="84" spans="2:6" x14ac:dyDescent="0.3">
      <c r="B84" s="2"/>
      <c r="C84" s="5" t="s">
        <v>48</v>
      </c>
      <c r="D84" s="5"/>
      <c r="E84" s="27"/>
      <c r="F84" s="80"/>
    </row>
    <row r="85" spans="2:6" x14ac:dyDescent="0.3">
      <c r="B85" s="2"/>
      <c r="C85" s="5" t="s">
        <v>49</v>
      </c>
      <c r="D85" s="5"/>
      <c r="E85" s="27"/>
      <c r="F85" s="81"/>
    </row>
    <row r="86" spans="2:6" x14ac:dyDescent="0.3">
      <c r="B86" s="2"/>
      <c r="C86" s="4"/>
      <c r="D86" s="4"/>
      <c r="E86" s="27"/>
      <c r="F86" s="33"/>
    </row>
    <row r="87" spans="2:6" x14ac:dyDescent="0.3">
      <c r="B87" s="13"/>
      <c r="C87" s="6"/>
      <c r="D87" s="6"/>
      <c r="E87" s="28"/>
      <c r="F87" s="35">
        <f>SUM(F17:F86)</f>
        <v>45135000</v>
      </c>
    </row>
    <row r="88" spans="2:6" x14ac:dyDescent="0.3">
      <c r="B88" s="13"/>
      <c r="C88" s="6" t="s">
        <v>7</v>
      </c>
      <c r="D88" s="6"/>
      <c r="E88" s="29">
        <f>G44+E41+E40+E39</f>
        <v>11470000</v>
      </c>
      <c r="F88" s="36"/>
    </row>
    <row r="89" spans="2:6" x14ac:dyDescent="0.3">
      <c r="B89" s="14"/>
      <c r="F89" s="37"/>
    </row>
    <row r="90" spans="2:6" x14ac:dyDescent="0.3">
      <c r="B90" s="14"/>
      <c r="F90" s="37"/>
    </row>
    <row r="91" spans="2:6" x14ac:dyDescent="0.3">
      <c r="B91" s="14"/>
      <c r="F91" s="37"/>
    </row>
    <row r="92" spans="2:6" x14ac:dyDescent="0.3">
      <c r="B92" s="14"/>
    </row>
    <row r="93" spans="2:6" x14ac:dyDescent="0.3">
      <c r="B93" s="14"/>
    </row>
  </sheetData>
  <mergeCells count="12">
    <mergeCell ref="F32:F37"/>
    <mergeCell ref="F41:F43"/>
    <mergeCell ref="B12:B13"/>
    <mergeCell ref="C12:C13"/>
    <mergeCell ref="E15:F15"/>
    <mergeCell ref="E20:E31"/>
    <mergeCell ref="F17:F31"/>
    <mergeCell ref="F83:F85"/>
    <mergeCell ref="F38:F39"/>
    <mergeCell ref="F44:F77"/>
    <mergeCell ref="F78:F79"/>
    <mergeCell ref="F81:F82"/>
  </mergeCells>
  <pageMargins left="0.23622047244094491" right="0.23622047244094491" top="0.74803149606299213" bottom="0.74803149606299213" header="0.31496062992125984" footer="0.31496062992125984"/>
  <pageSetup paperSize="9" scale="76" fitToWidth="0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K107"/>
  <sheetViews>
    <sheetView tabSelected="1" topLeftCell="A46" zoomScale="130" zoomScaleNormal="130" workbookViewId="0">
      <selection activeCell="I58" sqref="I58"/>
    </sheetView>
  </sheetViews>
  <sheetFormatPr defaultRowHeight="14.4" x14ac:dyDescent="0.3"/>
  <cols>
    <col min="2" max="2" width="8.6640625" style="12" bestFit="1" customWidth="1"/>
    <col min="3" max="3" width="52" customWidth="1"/>
    <col min="4" max="4" width="18.33203125" style="44" customWidth="1"/>
    <col min="5" max="5" width="11.33203125" style="99" bestFit="1" customWidth="1"/>
    <col min="6" max="6" width="13.21875" style="102" customWidth="1"/>
    <col min="7" max="7" width="14.88671875" style="101" bestFit="1" customWidth="1"/>
    <col min="8" max="8" width="11.77734375" customWidth="1"/>
    <col min="9" max="9" width="14.88671875" style="101" bestFit="1" customWidth="1"/>
    <col min="10" max="10" width="14.88671875" style="107" customWidth="1"/>
    <col min="11" max="11" width="13.33203125" bestFit="1" customWidth="1"/>
  </cols>
  <sheetData>
    <row r="2" spans="2:4" ht="122.25" customHeight="1" x14ac:dyDescent="0.3">
      <c r="B2"/>
      <c r="C2" s="90" t="s">
        <v>116</v>
      </c>
      <c r="D2" s="90"/>
    </row>
    <row r="4" spans="2:4" x14ac:dyDescent="0.3">
      <c r="B4" s="10" t="s">
        <v>103</v>
      </c>
      <c r="D4" s="41" t="s">
        <v>12</v>
      </c>
    </row>
    <row r="5" spans="2:4" x14ac:dyDescent="0.3">
      <c r="B5" s="1"/>
      <c r="D5" s="42"/>
    </row>
    <row r="6" spans="2:4" x14ac:dyDescent="0.3">
      <c r="B6" s="1" t="s">
        <v>13</v>
      </c>
      <c r="D6" s="42"/>
    </row>
    <row r="7" spans="2:4" ht="35.25" customHeight="1" thickBot="1" x14ac:dyDescent="0.35">
      <c r="B7" s="11" t="s">
        <v>14</v>
      </c>
      <c r="C7" s="92" t="s">
        <v>99</v>
      </c>
      <c r="D7" s="92"/>
    </row>
    <row r="8" spans="2:4" ht="30.75" customHeight="1" thickBot="1" x14ac:dyDescent="0.35">
      <c r="B8" s="11" t="s">
        <v>15</v>
      </c>
      <c r="C8" s="93" t="s">
        <v>100</v>
      </c>
      <c r="D8" s="93"/>
    </row>
    <row r="9" spans="2:4" ht="15" thickBot="1" x14ac:dyDescent="0.35">
      <c r="B9" s="11" t="s">
        <v>16</v>
      </c>
      <c r="C9" s="93" t="s">
        <v>98</v>
      </c>
      <c r="D9" s="93"/>
    </row>
    <row r="10" spans="2:4" ht="21" thickBot="1" x14ac:dyDescent="0.35">
      <c r="B10" s="11" t="s">
        <v>117</v>
      </c>
      <c r="C10" s="91" t="s">
        <v>97</v>
      </c>
      <c r="D10" s="91"/>
    </row>
    <row r="11" spans="2:4" x14ac:dyDescent="0.3">
      <c r="B11" s="11"/>
      <c r="C11" s="40"/>
      <c r="D11" s="40"/>
    </row>
    <row r="12" spans="2:4" x14ac:dyDescent="0.3">
      <c r="B12" s="94" t="s">
        <v>106</v>
      </c>
      <c r="C12" s="94"/>
      <c r="D12" s="94"/>
    </row>
    <row r="13" spans="2:4" x14ac:dyDescent="0.3">
      <c r="B13" s="94"/>
      <c r="C13" s="94"/>
      <c r="D13" s="94"/>
    </row>
    <row r="14" spans="2:4" x14ac:dyDescent="0.3">
      <c r="B14" s="94"/>
      <c r="C14" s="94"/>
      <c r="D14" s="94"/>
    </row>
    <row r="15" spans="2:4" x14ac:dyDescent="0.3">
      <c r="B15" s="47" t="s">
        <v>107</v>
      </c>
      <c r="D15" s="48"/>
    </row>
    <row r="16" spans="2:4" x14ac:dyDescent="0.3">
      <c r="B16" s="48" t="s">
        <v>102</v>
      </c>
      <c r="C16" s="40" t="s">
        <v>115</v>
      </c>
      <c r="D16" s="48"/>
    </row>
    <row r="17" spans="2:10" ht="20.399999999999999" x14ac:dyDescent="0.3">
      <c r="B17" s="48" t="s">
        <v>101</v>
      </c>
      <c r="C17" s="40" t="s">
        <v>111</v>
      </c>
      <c r="D17" s="48"/>
    </row>
    <row r="18" spans="2:10" x14ac:dyDescent="0.3">
      <c r="B18" s="48" t="s">
        <v>105</v>
      </c>
      <c r="C18" s="40" t="s">
        <v>112</v>
      </c>
      <c r="D18" s="48"/>
    </row>
    <row r="19" spans="2:10" x14ac:dyDescent="0.3">
      <c r="B19" s="48" t="s">
        <v>108</v>
      </c>
      <c r="C19" s="40" t="s">
        <v>109</v>
      </c>
      <c r="D19" s="48"/>
    </row>
    <row r="20" spans="2:10" x14ac:dyDescent="0.3">
      <c r="B20" s="47" t="s">
        <v>110</v>
      </c>
      <c r="C20" s="40"/>
      <c r="D20" s="48"/>
    </row>
    <row r="21" spans="2:10" x14ac:dyDescent="0.3">
      <c r="B21" s="48">
        <v>1</v>
      </c>
      <c r="C21" s="40" t="s">
        <v>114</v>
      </c>
      <c r="D21" s="48"/>
    </row>
    <row r="22" spans="2:10" x14ac:dyDescent="0.3">
      <c r="B22" s="48">
        <v>2</v>
      </c>
      <c r="C22" s="40" t="s">
        <v>113</v>
      </c>
      <c r="D22" s="48"/>
    </row>
    <row r="23" spans="2:10" x14ac:dyDescent="0.3">
      <c r="B23" s="45"/>
      <c r="C23" s="46"/>
      <c r="D23" s="45"/>
    </row>
    <row r="24" spans="2:10" x14ac:dyDescent="0.3">
      <c r="B24" s="45"/>
      <c r="C24" s="46"/>
      <c r="D24" s="45"/>
    </row>
    <row r="25" spans="2:10" ht="15" thickBot="1" x14ac:dyDescent="0.35">
      <c r="D25" s="39"/>
    </row>
    <row r="26" spans="2:10" ht="34.5" customHeight="1" thickBot="1" x14ac:dyDescent="0.35">
      <c r="B26" s="49" t="s">
        <v>11</v>
      </c>
      <c r="C26" s="50" t="s">
        <v>0</v>
      </c>
      <c r="D26" s="51" t="s">
        <v>96</v>
      </c>
      <c r="H26" s="106" t="s">
        <v>119</v>
      </c>
      <c r="J26" s="109" t="s">
        <v>120</v>
      </c>
    </row>
    <row r="27" spans="2:10" ht="14.25" customHeight="1" thickBot="1" x14ac:dyDescent="0.35">
      <c r="B27" s="52"/>
      <c r="C27" s="53"/>
      <c r="D27" s="54"/>
    </row>
    <row r="28" spans="2:10" ht="14.25" customHeight="1" x14ac:dyDescent="0.3">
      <c r="B28" s="55" t="s">
        <v>56</v>
      </c>
      <c r="C28" s="56" t="s">
        <v>50</v>
      </c>
      <c r="D28" s="95">
        <v>4500000</v>
      </c>
      <c r="E28" s="105">
        <f>D28/F28</f>
        <v>9.970089730807577E-2</v>
      </c>
      <c r="F28" s="104">
        <v>45135000</v>
      </c>
      <c r="J28" s="108">
        <f>I35</f>
        <v>5400000</v>
      </c>
    </row>
    <row r="29" spans="2:10" x14ac:dyDescent="0.3">
      <c r="B29" s="57"/>
      <c r="C29" s="58" t="s">
        <v>51</v>
      </c>
      <c r="D29" s="97"/>
      <c r="E29" s="105"/>
      <c r="F29" s="104"/>
      <c r="J29" s="108"/>
    </row>
    <row r="30" spans="2:10" ht="14.25" customHeight="1" x14ac:dyDescent="0.3">
      <c r="B30" s="57"/>
      <c r="C30" s="58" t="s">
        <v>52</v>
      </c>
      <c r="D30" s="97"/>
      <c r="E30" s="105"/>
      <c r="F30" s="104"/>
      <c r="J30" s="108"/>
    </row>
    <row r="31" spans="2:10" ht="14.25" customHeight="1" x14ac:dyDescent="0.3">
      <c r="B31" s="57"/>
      <c r="C31" s="58" t="s">
        <v>91</v>
      </c>
      <c r="D31" s="97"/>
      <c r="E31" s="105"/>
      <c r="F31" s="104"/>
      <c r="J31" s="108"/>
    </row>
    <row r="32" spans="2:10" ht="14.25" customHeight="1" x14ac:dyDescent="0.3">
      <c r="B32" s="57"/>
      <c r="C32" s="58" t="s">
        <v>92</v>
      </c>
      <c r="D32" s="97"/>
      <c r="E32" s="105"/>
      <c r="F32" s="104"/>
      <c r="J32" s="108"/>
    </row>
    <row r="33" spans="2:10" ht="14.25" customHeight="1" x14ac:dyDescent="0.3">
      <c r="B33" s="57"/>
      <c r="C33" s="58" t="s">
        <v>93</v>
      </c>
      <c r="D33" s="97"/>
      <c r="E33" s="105"/>
      <c r="F33" s="104"/>
      <c r="J33" s="108"/>
    </row>
    <row r="34" spans="2:10" ht="14.25" customHeight="1" x14ac:dyDescent="0.3">
      <c r="B34" s="57"/>
      <c r="C34" s="58" t="s">
        <v>94</v>
      </c>
      <c r="D34" s="97"/>
      <c r="E34" s="105"/>
      <c r="F34" s="104"/>
      <c r="J34" s="108"/>
    </row>
    <row r="35" spans="2:10" ht="14.25" customHeight="1" x14ac:dyDescent="0.3">
      <c r="B35" s="57"/>
      <c r="C35" s="58" t="s">
        <v>53</v>
      </c>
      <c r="D35" s="97"/>
      <c r="E35" s="105"/>
      <c r="F35" s="104"/>
      <c r="G35" s="101">
        <f>E28*F28</f>
        <v>4500000</v>
      </c>
      <c r="H35">
        <v>1.2</v>
      </c>
      <c r="I35" s="101">
        <f>G35*H35</f>
        <v>5400000</v>
      </c>
      <c r="J35" s="108"/>
    </row>
    <row r="36" spans="2:10" x14ac:dyDescent="0.3">
      <c r="B36" s="57"/>
      <c r="C36" s="58" t="s">
        <v>90</v>
      </c>
      <c r="D36" s="97"/>
      <c r="E36" s="105"/>
      <c r="F36" s="104"/>
      <c r="J36" s="108"/>
    </row>
    <row r="37" spans="2:10" ht="14.25" customHeight="1" x14ac:dyDescent="0.3">
      <c r="B37" s="57"/>
      <c r="C37" s="58" t="s">
        <v>54</v>
      </c>
      <c r="D37" s="97"/>
      <c r="E37" s="105"/>
      <c r="F37" s="104"/>
      <c r="J37" s="108"/>
    </row>
    <row r="38" spans="2:10" ht="14.25" customHeight="1" x14ac:dyDescent="0.3">
      <c r="B38" s="57"/>
      <c r="C38" s="58" t="s">
        <v>85</v>
      </c>
      <c r="D38" s="97"/>
      <c r="E38" s="105"/>
      <c r="F38" s="104"/>
      <c r="J38" s="108"/>
    </row>
    <row r="39" spans="2:10" ht="14.25" customHeight="1" x14ac:dyDescent="0.3">
      <c r="B39" s="57"/>
      <c r="C39" s="58" t="s">
        <v>80</v>
      </c>
      <c r="D39" s="97"/>
      <c r="E39" s="105"/>
      <c r="F39" s="104"/>
      <c r="J39" s="108"/>
    </row>
    <row r="40" spans="2:10" ht="14.25" customHeight="1" x14ac:dyDescent="0.3">
      <c r="B40" s="57"/>
      <c r="C40" s="58" t="s">
        <v>75</v>
      </c>
      <c r="D40" s="97"/>
      <c r="E40" s="105"/>
      <c r="F40" s="104"/>
      <c r="J40" s="108"/>
    </row>
    <row r="41" spans="2:10" ht="27.6" customHeight="1" x14ac:dyDescent="0.3">
      <c r="B41" s="57"/>
      <c r="C41" s="58" t="s">
        <v>89</v>
      </c>
      <c r="D41" s="97"/>
      <c r="E41" s="105"/>
      <c r="F41" s="104"/>
      <c r="J41" s="108"/>
    </row>
    <row r="42" spans="2:10" ht="15" thickBot="1" x14ac:dyDescent="0.35">
      <c r="B42" s="59"/>
      <c r="C42" s="60" t="s">
        <v>88</v>
      </c>
      <c r="D42" s="98"/>
      <c r="E42" s="105"/>
      <c r="F42" s="104"/>
      <c r="J42" s="108"/>
    </row>
    <row r="43" spans="2:10" ht="14.25" customHeight="1" x14ac:dyDescent="0.3">
      <c r="B43" s="62" t="s">
        <v>57</v>
      </c>
      <c r="C43" s="63" t="s">
        <v>55</v>
      </c>
      <c r="D43" s="97">
        <v>2325000</v>
      </c>
      <c r="E43" s="99">
        <v>0.09</v>
      </c>
      <c r="F43" s="102">
        <f>45135000-G35</f>
        <v>40635000</v>
      </c>
      <c r="G43" s="101">
        <f>E43*F43</f>
        <v>3657150</v>
      </c>
      <c r="H43">
        <v>1</v>
      </c>
      <c r="I43" s="101">
        <f>G43*H43</f>
        <v>3657150</v>
      </c>
      <c r="J43" s="108">
        <f>ROUNDDOWN((I43+K97),-3)</f>
        <v>3775000</v>
      </c>
    </row>
    <row r="44" spans="2:10" ht="14.25" customHeight="1" x14ac:dyDescent="0.3">
      <c r="B44" s="57"/>
      <c r="C44" s="58" t="s">
        <v>27</v>
      </c>
      <c r="D44" s="97"/>
      <c r="J44" s="108"/>
    </row>
    <row r="45" spans="2:10" ht="14.25" customHeight="1" x14ac:dyDescent="0.3">
      <c r="B45" s="57"/>
      <c r="C45" s="58" t="s">
        <v>82</v>
      </c>
      <c r="D45" s="97"/>
      <c r="J45" s="108"/>
    </row>
    <row r="46" spans="2:10" ht="14.25" customHeight="1" x14ac:dyDescent="0.3">
      <c r="B46" s="57"/>
      <c r="C46" s="58" t="s">
        <v>83</v>
      </c>
      <c r="D46" s="97"/>
      <c r="J46" s="108"/>
    </row>
    <row r="47" spans="2:10" ht="25.2" customHeight="1" x14ac:dyDescent="0.3">
      <c r="B47" s="57"/>
      <c r="C47" s="58" t="s">
        <v>67</v>
      </c>
      <c r="D47" s="97"/>
      <c r="J47" s="108"/>
    </row>
    <row r="48" spans="2:10" ht="14.25" customHeight="1" thickBot="1" x14ac:dyDescent="0.35">
      <c r="B48" s="64"/>
      <c r="C48" s="65" t="s">
        <v>68</v>
      </c>
      <c r="D48" s="97"/>
      <c r="J48" s="108"/>
    </row>
    <row r="49" spans="2:10" x14ac:dyDescent="0.3">
      <c r="B49" s="55">
        <v>3</v>
      </c>
      <c r="C49" s="56" t="s">
        <v>1</v>
      </c>
      <c r="D49" s="95">
        <v>10650000</v>
      </c>
      <c r="E49" s="99">
        <v>0.27500000000000002</v>
      </c>
      <c r="F49" s="102">
        <f>$F$43</f>
        <v>40635000</v>
      </c>
      <c r="G49" s="101">
        <f>E49*F49</f>
        <v>11174625</v>
      </c>
      <c r="H49">
        <v>0.8</v>
      </c>
      <c r="I49" s="101">
        <f>G49*H49</f>
        <v>8939700</v>
      </c>
      <c r="J49" s="108">
        <f>ROUNDUP(I49,-3)</f>
        <v>8940000</v>
      </c>
    </row>
    <row r="50" spans="2:10" x14ac:dyDescent="0.3">
      <c r="B50" s="57"/>
      <c r="C50" s="58" t="s">
        <v>1</v>
      </c>
      <c r="D50" s="96"/>
      <c r="J50" s="108"/>
    </row>
    <row r="51" spans="2:10" ht="15" thickBot="1" x14ac:dyDescent="0.35">
      <c r="B51" s="59"/>
      <c r="C51" s="60" t="s">
        <v>84</v>
      </c>
      <c r="D51" s="61">
        <v>470000</v>
      </c>
      <c r="G51" s="101">
        <f>D51</f>
        <v>470000</v>
      </c>
      <c r="H51">
        <v>1</v>
      </c>
      <c r="I51" s="101">
        <f>G51*H51</f>
        <v>470000</v>
      </c>
      <c r="J51" s="107">
        <f>I51</f>
        <v>470000</v>
      </c>
    </row>
    <row r="52" spans="2:10" ht="26.25" customHeight="1" x14ac:dyDescent="0.3">
      <c r="B52" s="55">
        <v>4</v>
      </c>
      <c r="C52" s="56" t="s">
        <v>2</v>
      </c>
      <c r="D52" s="95">
        <v>15120000</v>
      </c>
      <c r="E52" s="99">
        <v>0.33700000000000002</v>
      </c>
      <c r="F52" s="102">
        <f>$F$43</f>
        <v>40635000</v>
      </c>
      <c r="G52" s="101">
        <f>E52*F52</f>
        <v>13693995</v>
      </c>
      <c r="H52">
        <v>0.8</v>
      </c>
      <c r="I52" s="101">
        <f>G52*H52</f>
        <v>10955196</v>
      </c>
      <c r="J52" s="108">
        <f>ROUNDDOWN(I52,-4)</f>
        <v>10950000</v>
      </c>
    </row>
    <row r="53" spans="2:10" x14ac:dyDescent="0.3">
      <c r="B53" s="57"/>
      <c r="C53" s="58" t="s">
        <v>6</v>
      </c>
      <c r="D53" s="97"/>
      <c r="J53" s="108"/>
    </row>
    <row r="54" spans="2:10" ht="15" thickBot="1" x14ac:dyDescent="0.35">
      <c r="B54" s="59"/>
      <c r="C54" s="60" t="s">
        <v>81</v>
      </c>
      <c r="D54" s="98"/>
      <c r="J54" s="108"/>
    </row>
    <row r="55" spans="2:10" x14ac:dyDescent="0.3">
      <c r="B55" s="62" t="s">
        <v>58</v>
      </c>
      <c r="C55" s="63" t="s">
        <v>28</v>
      </c>
      <c r="D55" s="97">
        <v>10500000</v>
      </c>
      <c r="E55" s="100">
        <v>5.8000000000000003E-2</v>
      </c>
      <c r="F55" s="102">
        <f>$F$43</f>
        <v>40635000</v>
      </c>
      <c r="G55" s="101">
        <f>E55*F55</f>
        <v>2356830</v>
      </c>
      <c r="H55">
        <v>1</v>
      </c>
      <c r="I55" s="101">
        <f>G55*H55</f>
        <v>2356830</v>
      </c>
      <c r="J55" s="108">
        <f>ROUNDDOWN(SUM(I55:I89),-4)</f>
        <v>13850000</v>
      </c>
    </row>
    <row r="56" spans="2:10" x14ac:dyDescent="0.3">
      <c r="B56" s="57"/>
      <c r="C56" s="58" t="s">
        <v>61</v>
      </c>
      <c r="D56" s="97"/>
      <c r="E56" s="100"/>
      <c r="J56" s="108"/>
    </row>
    <row r="57" spans="2:10" x14ac:dyDescent="0.3">
      <c r="B57" s="57"/>
      <c r="C57" s="58" t="s">
        <v>62</v>
      </c>
      <c r="D57" s="97"/>
      <c r="E57" s="100"/>
      <c r="J57" s="108"/>
    </row>
    <row r="58" spans="2:10" ht="29.4" customHeight="1" x14ac:dyDescent="0.3">
      <c r="B58" s="57"/>
      <c r="C58" s="58" t="s">
        <v>69</v>
      </c>
      <c r="D58" s="97"/>
      <c r="E58" s="100"/>
      <c r="J58" s="108"/>
    </row>
    <row r="59" spans="2:10" x14ac:dyDescent="0.3">
      <c r="B59" s="57" t="s">
        <v>18</v>
      </c>
      <c r="C59" s="67" t="s">
        <v>30</v>
      </c>
      <c r="D59" s="97"/>
      <c r="E59" s="100">
        <v>4.5999999999999999E-2</v>
      </c>
      <c r="F59" s="102">
        <f>$F$43</f>
        <v>40635000</v>
      </c>
      <c r="G59" s="101">
        <f>E59*F59</f>
        <v>1869210</v>
      </c>
      <c r="H59">
        <v>1</v>
      </c>
      <c r="I59" s="101">
        <f>G59*H59</f>
        <v>1869210</v>
      </c>
      <c r="J59" s="108"/>
    </row>
    <row r="60" spans="2:10" x14ac:dyDescent="0.3">
      <c r="B60" s="57"/>
      <c r="C60" s="58" t="s">
        <v>31</v>
      </c>
      <c r="D60" s="97"/>
      <c r="E60" s="100"/>
      <c r="J60" s="108"/>
    </row>
    <row r="61" spans="2:10" x14ac:dyDescent="0.3">
      <c r="B61" s="57"/>
      <c r="C61" s="68" t="s">
        <v>32</v>
      </c>
      <c r="D61" s="97"/>
      <c r="E61" s="100"/>
      <c r="J61" s="108"/>
    </row>
    <row r="62" spans="2:10" x14ac:dyDescent="0.3">
      <c r="B62" s="57"/>
      <c r="C62" s="68" t="s">
        <v>33</v>
      </c>
      <c r="D62" s="97"/>
      <c r="E62" s="100"/>
      <c r="J62" s="108"/>
    </row>
    <row r="63" spans="2:10" x14ac:dyDescent="0.3">
      <c r="B63" s="57"/>
      <c r="C63" s="68" t="s">
        <v>63</v>
      </c>
      <c r="D63" s="97"/>
      <c r="E63" s="100"/>
      <c r="J63" s="108"/>
    </row>
    <row r="64" spans="2:10" x14ac:dyDescent="0.3">
      <c r="B64" s="57" t="s">
        <v>59</v>
      </c>
      <c r="C64" s="69" t="s">
        <v>34</v>
      </c>
      <c r="D64" s="97"/>
      <c r="E64" s="100"/>
      <c r="J64" s="108"/>
    </row>
    <row r="65" spans="2:10" ht="24.6" customHeight="1" x14ac:dyDescent="0.3">
      <c r="B65" s="57"/>
      <c r="C65" s="68" t="s">
        <v>35</v>
      </c>
      <c r="D65" s="97"/>
      <c r="E65" s="100"/>
      <c r="G65" s="101">
        <v>1000000</v>
      </c>
      <c r="H65">
        <v>1</v>
      </c>
      <c r="I65" s="101">
        <f>G65*H65</f>
        <v>1000000</v>
      </c>
      <c r="J65" s="108"/>
    </row>
    <row r="66" spans="2:10" x14ac:dyDescent="0.3">
      <c r="B66" s="57" t="s">
        <v>3</v>
      </c>
      <c r="C66" s="69" t="s">
        <v>36</v>
      </c>
      <c r="D66" s="97"/>
      <c r="E66" s="100">
        <v>7.8E-2</v>
      </c>
      <c r="F66" s="102">
        <f>$F$43</f>
        <v>40635000</v>
      </c>
      <c r="G66" s="101">
        <f>E66*F66</f>
        <v>3169530</v>
      </c>
      <c r="H66">
        <v>1</v>
      </c>
      <c r="I66" s="101">
        <f>G66*H66</f>
        <v>3169530</v>
      </c>
      <c r="J66" s="108"/>
    </row>
    <row r="67" spans="2:10" x14ac:dyDescent="0.3">
      <c r="B67" s="57"/>
      <c r="C67" s="68" t="s">
        <v>37</v>
      </c>
      <c r="D67" s="97"/>
      <c r="E67" s="100"/>
      <c r="J67" s="108"/>
    </row>
    <row r="68" spans="2:10" x14ac:dyDescent="0.3">
      <c r="B68" s="57"/>
      <c r="C68" s="68" t="s">
        <v>38</v>
      </c>
      <c r="D68" s="97"/>
      <c r="E68" s="100"/>
      <c r="J68" s="108"/>
    </row>
    <row r="69" spans="2:10" x14ac:dyDescent="0.3">
      <c r="B69" s="57"/>
      <c r="C69" s="68" t="s">
        <v>64</v>
      </c>
      <c r="D69" s="97"/>
      <c r="E69" s="100"/>
      <c r="J69" s="108"/>
    </row>
    <row r="70" spans="2:10" x14ac:dyDescent="0.3">
      <c r="B70" s="57" t="s">
        <v>4</v>
      </c>
      <c r="C70" s="69" t="s">
        <v>39</v>
      </c>
      <c r="D70" s="97"/>
      <c r="E70" s="100">
        <f>2.9%+3.2%</f>
        <v>6.0999999999999999E-2</v>
      </c>
      <c r="F70" s="102">
        <f>$F$43</f>
        <v>40635000</v>
      </c>
      <c r="G70" s="101">
        <f>E70*F70</f>
        <v>2478735</v>
      </c>
      <c r="H70">
        <v>2</v>
      </c>
      <c r="I70" s="101">
        <f>G70*H70</f>
        <v>4957470</v>
      </c>
      <c r="J70" s="108"/>
    </row>
    <row r="71" spans="2:10" ht="24" x14ac:dyDescent="0.3">
      <c r="B71" s="57"/>
      <c r="C71" s="68" t="s">
        <v>79</v>
      </c>
      <c r="D71" s="97"/>
      <c r="E71" s="100"/>
      <c r="J71" s="108"/>
    </row>
    <row r="72" spans="2:10" x14ac:dyDescent="0.3">
      <c r="B72" s="57"/>
      <c r="C72" s="68" t="s">
        <v>70</v>
      </c>
      <c r="D72" s="97"/>
      <c r="E72" s="100"/>
      <c r="J72" s="108"/>
    </row>
    <row r="73" spans="2:10" x14ac:dyDescent="0.3">
      <c r="B73" s="57"/>
      <c r="C73" s="68" t="s">
        <v>71</v>
      </c>
      <c r="D73" s="97"/>
      <c r="E73" s="100"/>
      <c r="J73" s="108"/>
    </row>
    <row r="74" spans="2:10" x14ac:dyDescent="0.3">
      <c r="B74" s="57"/>
      <c r="C74" s="68" t="s">
        <v>72</v>
      </c>
      <c r="D74" s="97"/>
      <c r="E74" s="100"/>
      <c r="J74" s="108"/>
    </row>
    <row r="75" spans="2:10" ht="36" x14ac:dyDescent="0.3">
      <c r="B75" s="57"/>
      <c r="C75" s="68" t="s">
        <v>73</v>
      </c>
      <c r="D75" s="97"/>
      <c r="E75" s="100"/>
      <c r="J75" s="108"/>
    </row>
    <row r="76" spans="2:10" x14ac:dyDescent="0.3">
      <c r="B76" s="57"/>
      <c r="C76" s="68"/>
      <c r="D76" s="97"/>
      <c r="E76" s="100"/>
      <c r="J76" s="108"/>
    </row>
    <row r="77" spans="2:10" ht="24" x14ac:dyDescent="0.3">
      <c r="B77" s="57"/>
      <c r="C77" s="68" t="s">
        <v>74</v>
      </c>
      <c r="D77" s="97"/>
      <c r="E77" s="100"/>
      <c r="G77" s="101">
        <v>500000</v>
      </c>
      <c r="H77">
        <v>1</v>
      </c>
      <c r="I77" s="101">
        <f>G77*H77</f>
        <v>500000</v>
      </c>
      <c r="J77" s="108"/>
    </row>
    <row r="78" spans="2:10" x14ac:dyDescent="0.3">
      <c r="B78" s="57"/>
      <c r="C78" s="58" t="s">
        <v>86</v>
      </c>
      <c r="D78" s="97"/>
      <c r="E78" s="100"/>
      <c r="J78" s="108"/>
    </row>
    <row r="79" spans="2:10" x14ac:dyDescent="0.3">
      <c r="B79" s="57"/>
      <c r="C79" s="58" t="s">
        <v>87</v>
      </c>
      <c r="D79" s="97"/>
      <c r="E79" s="100"/>
      <c r="J79" s="108"/>
    </row>
    <row r="80" spans="2:10" x14ac:dyDescent="0.3">
      <c r="B80" s="57"/>
      <c r="C80" s="68" t="s">
        <v>76</v>
      </c>
      <c r="D80" s="97"/>
      <c r="E80" s="100"/>
      <c r="J80" s="108"/>
    </row>
    <row r="81" spans="2:10" x14ac:dyDescent="0.3">
      <c r="B81" s="57"/>
      <c r="C81" s="68" t="s">
        <v>77</v>
      </c>
      <c r="D81" s="97"/>
      <c r="E81" s="100"/>
      <c r="J81" s="108"/>
    </row>
    <row r="82" spans="2:10" ht="14.25" customHeight="1" x14ac:dyDescent="0.3">
      <c r="B82" s="57"/>
      <c r="C82" s="58" t="s">
        <v>78</v>
      </c>
      <c r="D82" s="97"/>
      <c r="E82" s="100"/>
      <c r="J82" s="108"/>
    </row>
    <row r="83" spans="2:10" x14ac:dyDescent="0.3">
      <c r="B83" s="57"/>
      <c r="C83" s="58" t="s">
        <v>41</v>
      </c>
      <c r="D83" s="97"/>
      <c r="E83" s="100"/>
      <c r="J83" s="108"/>
    </row>
    <row r="84" spans="2:10" x14ac:dyDescent="0.3">
      <c r="B84" s="57"/>
      <c r="C84" s="58" t="s">
        <v>40</v>
      </c>
      <c r="D84" s="97"/>
      <c r="E84" s="100"/>
      <c r="J84" s="108"/>
    </row>
    <row r="85" spans="2:10" x14ac:dyDescent="0.3">
      <c r="B85" s="57"/>
      <c r="C85" s="58" t="s">
        <v>43</v>
      </c>
      <c r="D85" s="97"/>
      <c r="E85" s="100"/>
      <c r="J85" s="108"/>
    </row>
    <row r="86" spans="2:10" x14ac:dyDescent="0.3">
      <c r="B86" s="57"/>
      <c r="C86" s="68" t="s">
        <v>42</v>
      </c>
      <c r="D86" s="97"/>
      <c r="E86" s="100"/>
      <c r="J86" s="108"/>
    </row>
    <row r="87" spans="2:10" x14ac:dyDescent="0.3">
      <c r="B87" s="57"/>
      <c r="C87" s="58" t="s">
        <v>44</v>
      </c>
      <c r="D87" s="97"/>
      <c r="E87" s="100"/>
      <c r="J87" s="108"/>
    </row>
    <row r="88" spans="2:10" ht="15" thickBot="1" x14ac:dyDescent="0.35">
      <c r="B88" s="64"/>
      <c r="C88" s="65" t="s">
        <v>46</v>
      </c>
      <c r="D88" s="97"/>
      <c r="E88" s="100"/>
      <c r="J88" s="108"/>
    </row>
    <row r="89" spans="2:10" x14ac:dyDescent="0.3">
      <c r="B89" s="55" t="s">
        <v>5</v>
      </c>
      <c r="C89" s="70" t="s">
        <v>29</v>
      </c>
      <c r="D89" s="95">
        <v>850000</v>
      </c>
      <c r="E89" s="100"/>
      <c r="J89" s="108"/>
    </row>
    <row r="90" spans="2:10" ht="25.95" customHeight="1" x14ac:dyDescent="0.3">
      <c r="B90" s="57"/>
      <c r="C90" s="68" t="s">
        <v>65</v>
      </c>
      <c r="D90" s="96"/>
      <c r="E90" s="100"/>
      <c r="G90" s="101">
        <f>D89</f>
        <v>850000</v>
      </c>
      <c r="H90">
        <v>1</v>
      </c>
      <c r="I90" s="101">
        <f t="shared" ref="I90:I91" si="0">G90*H90</f>
        <v>850000</v>
      </c>
      <c r="J90" s="107">
        <f>I90</f>
        <v>850000</v>
      </c>
    </row>
    <row r="91" spans="2:10" ht="19.2" customHeight="1" thickBot="1" x14ac:dyDescent="0.35">
      <c r="B91" s="59"/>
      <c r="C91" s="71" t="s">
        <v>95</v>
      </c>
      <c r="D91" s="61">
        <v>150000</v>
      </c>
      <c r="E91" s="100"/>
      <c r="G91" s="101">
        <f>D91</f>
        <v>150000</v>
      </c>
      <c r="H91">
        <v>1</v>
      </c>
      <c r="I91" s="101">
        <f t="shared" si="0"/>
        <v>150000</v>
      </c>
      <c r="J91" s="107">
        <f t="shared" ref="J91:J96" si="1">I91</f>
        <v>150000</v>
      </c>
    </row>
    <row r="92" spans="2:10" x14ac:dyDescent="0.3">
      <c r="B92" s="62" t="s">
        <v>19</v>
      </c>
      <c r="C92" s="63" t="s">
        <v>45</v>
      </c>
      <c r="D92" s="97">
        <v>100000</v>
      </c>
      <c r="J92" s="108">
        <f>I93</f>
        <v>100000</v>
      </c>
    </row>
    <row r="93" spans="2:10" ht="15" thickBot="1" x14ac:dyDescent="0.35">
      <c r="B93" s="64"/>
      <c r="C93" s="65" t="s">
        <v>66</v>
      </c>
      <c r="D93" s="97"/>
      <c r="G93" s="101">
        <f>D92</f>
        <v>100000</v>
      </c>
      <c r="H93">
        <v>1</v>
      </c>
      <c r="I93" s="101">
        <f t="shared" ref="I93" si="2">G93*H93</f>
        <v>100000</v>
      </c>
      <c r="J93" s="108"/>
    </row>
    <row r="94" spans="2:10" x14ac:dyDescent="0.3">
      <c r="B94" s="55" t="s">
        <v>60</v>
      </c>
      <c r="C94" s="56" t="s">
        <v>47</v>
      </c>
      <c r="D94" s="95">
        <v>470000</v>
      </c>
      <c r="E94" s="99">
        <v>2.7E-2</v>
      </c>
      <c r="F94" s="102">
        <f>$F$43</f>
        <v>40635000</v>
      </c>
      <c r="G94" s="101">
        <f>E94*F94</f>
        <v>1097145</v>
      </c>
      <c r="H94">
        <v>0.6</v>
      </c>
      <c r="I94" s="101">
        <f>G94*H94</f>
        <v>658287</v>
      </c>
      <c r="J94" s="108">
        <f>ROUNDDOWN(I94,-4)</f>
        <v>650000</v>
      </c>
    </row>
    <row r="95" spans="2:10" x14ac:dyDescent="0.3">
      <c r="B95" s="57"/>
      <c r="C95" s="58" t="s">
        <v>48</v>
      </c>
      <c r="D95" s="97"/>
      <c r="J95" s="108"/>
    </row>
    <row r="96" spans="2:10" ht="15" thickBot="1" x14ac:dyDescent="0.35">
      <c r="B96" s="59"/>
      <c r="C96" s="60" t="s">
        <v>49</v>
      </c>
      <c r="D96" s="98"/>
      <c r="J96" s="108"/>
    </row>
    <row r="97" spans="2:11" x14ac:dyDescent="0.3">
      <c r="B97" s="62"/>
      <c r="C97" s="63"/>
      <c r="D97" s="66"/>
      <c r="K97" s="103">
        <v>118150</v>
      </c>
    </row>
    <row r="98" spans="2:11" ht="15" thickBot="1" x14ac:dyDescent="0.35">
      <c r="B98" s="72"/>
      <c r="C98" s="73" t="s">
        <v>7</v>
      </c>
      <c r="D98" s="74">
        <f>SUM(D28:D97)</f>
        <v>45135000</v>
      </c>
      <c r="E98" s="99">
        <f>SUM(E28:E97)</f>
        <v>1.0717008973080757</v>
      </c>
      <c r="G98" s="101">
        <f>SUM(G28:G97)</f>
        <v>47067220</v>
      </c>
      <c r="I98" s="101">
        <f>SUM(I28:I97)</f>
        <v>45033373</v>
      </c>
      <c r="J98" s="107">
        <f>SUM(J28:J97)</f>
        <v>45135000</v>
      </c>
      <c r="K98" s="103">
        <f>D98-J98</f>
        <v>0</v>
      </c>
    </row>
    <row r="99" spans="2:11" x14ac:dyDescent="0.3">
      <c r="B99" s="14"/>
      <c r="D99" s="75"/>
    </row>
    <row r="100" spans="2:11" x14ac:dyDescent="0.3">
      <c r="B100" s="14"/>
      <c r="D100" s="75"/>
    </row>
    <row r="101" spans="2:11" x14ac:dyDescent="0.3">
      <c r="B101" s="14"/>
      <c r="C101" s="14" t="s">
        <v>118</v>
      </c>
      <c r="D101" s="75"/>
    </row>
    <row r="102" spans="2:11" ht="15" thickBot="1" x14ac:dyDescent="0.35">
      <c r="B102" s="14"/>
      <c r="D102" s="75"/>
    </row>
    <row r="103" spans="2:11" ht="77.25" customHeight="1" thickBot="1" x14ac:dyDescent="0.35">
      <c r="B103" s="76">
        <v>1</v>
      </c>
      <c r="C103" s="78" t="s">
        <v>104</v>
      </c>
      <c r="D103" s="77">
        <v>1920000</v>
      </c>
    </row>
    <row r="104" spans="2:11" x14ac:dyDescent="0.3">
      <c r="B104" s="14"/>
      <c r="D104" s="43"/>
    </row>
    <row r="105" spans="2:11" x14ac:dyDescent="0.3">
      <c r="B105" s="14"/>
      <c r="D105" s="43"/>
    </row>
    <row r="106" spans="2:11" x14ac:dyDescent="0.3">
      <c r="B106" s="14"/>
    </row>
    <row r="107" spans="2:11" x14ac:dyDescent="0.3">
      <c r="B107" s="14"/>
    </row>
  </sheetData>
  <mergeCells count="23">
    <mergeCell ref="J92:J93"/>
    <mergeCell ref="J94:J96"/>
    <mergeCell ref="F28:F42"/>
    <mergeCell ref="J55:J89"/>
    <mergeCell ref="J28:J42"/>
    <mergeCell ref="J43:J48"/>
    <mergeCell ref="J49:J50"/>
    <mergeCell ref="J52:J54"/>
    <mergeCell ref="D92:D93"/>
    <mergeCell ref="D94:D96"/>
    <mergeCell ref="D28:D42"/>
    <mergeCell ref="D43:D48"/>
    <mergeCell ref="E28:E42"/>
    <mergeCell ref="B12:D14"/>
    <mergeCell ref="D49:D50"/>
    <mergeCell ref="D52:D54"/>
    <mergeCell ref="D55:D88"/>
    <mergeCell ref="D89:D90"/>
    <mergeCell ref="C2:D2"/>
    <mergeCell ref="C10:D10"/>
    <mergeCell ref="C7:D7"/>
    <mergeCell ref="C8:D8"/>
    <mergeCell ref="C9:D9"/>
  </mergeCells>
  <pageMargins left="0.23622047244094491" right="0.23622047244094491" top="0.74803149606299213" bottom="0.74803149606299213" header="0.31496062992125984" footer="0.31496062992125984"/>
  <pageSetup paperSize="9" scale="76" fitToWidth="0"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G6:O31"/>
  <sheetViews>
    <sheetView zoomScale="115" zoomScaleNormal="115" workbookViewId="0">
      <selection activeCell="G31" sqref="G31"/>
    </sheetView>
  </sheetViews>
  <sheetFormatPr defaultRowHeight="14.4" x14ac:dyDescent="0.3"/>
  <cols>
    <col min="9" max="9" width="9.109375" customWidth="1"/>
  </cols>
  <sheetData>
    <row r="6" spans="7:15" x14ac:dyDescent="0.3">
      <c r="G6" t="s">
        <v>22</v>
      </c>
      <c r="I6" t="s">
        <v>25</v>
      </c>
      <c r="M6" t="s">
        <v>23</v>
      </c>
      <c r="O6" t="s">
        <v>26</v>
      </c>
    </row>
    <row r="8" spans="7:15" x14ac:dyDescent="0.3">
      <c r="M8" t="s">
        <v>24</v>
      </c>
      <c r="O8">
        <v>12.62</v>
      </c>
    </row>
    <row r="9" spans="7:15" x14ac:dyDescent="0.3">
      <c r="G9">
        <v>34.64</v>
      </c>
      <c r="I9">
        <v>11.67</v>
      </c>
      <c r="M9">
        <v>84.03</v>
      </c>
      <c r="O9">
        <v>112.78</v>
      </c>
    </row>
    <row r="10" spans="7:15" x14ac:dyDescent="0.3">
      <c r="G10">
        <v>5.0599999999999996</v>
      </c>
      <c r="I10">
        <v>33.61</v>
      </c>
      <c r="O10">
        <v>13.48</v>
      </c>
    </row>
    <row r="11" spans="7:15" x14ac:dyDescent="0.3">
      <c r="G11">
        <v>8.2799999999999994</v>
      </c>
      <c r="I11">
        <v>14.22</v>
      </c>
      <c r="O11">
        <v>3.2</v>
      </c>
    </row>
    <row r="12" spans="7:15" x14ac:dyDescent="0.3">
      <c r="G12">
        <v>10.29</v>
      </c>
      <c r="I12">
        <v>27.09</v>
      </c>
      <c r="O12">
        <v>5.69</v>
      </c>
    </row>
    <row r="13" spans="7:15" x14ac:dyDescent="0.3">
      <c r="G13">
        <v>2.3199999999999998</v>
      </c>
      <c r="I13">
        <v>15.49</v>
      </c>
    </row>
    <row r="14" spans="7:15" x14ac:dyDescent="0.3">
      <c r="G14">
        <v>17.190000000000001</v>
      </c>
      <c r="I14">
        <v>2.64</v>
      </c>
    </row>
    <row r="15" spans="7:15" x14ac:dyDescent="0.3">
      <c r="G15">
        <v>7.87</v>
      </c>
    </row>
    <row r="16" spans="7:15" x14ac:dyDescent="0.3">
      <c r="G16">
        <v>8.16</v>
      </c>
    </row>
    <row r="17" spans="7:9" x14ac:dyDescent="0.3">
      <c r="G17">
        <v>9.39</v>
      </c>
    </row>
    <row r="18" spans="7:9" x14ac:dyDescent="0.3">
      <c r="G18">
        <v>9.89</v>
      </c>
    </row>
    <row r="19" spans="7:9" x14ac:dyDescent="0.3">
      <c r="G19">
        <v>73.72</v>
      </c>
    </row>
    <row r="20" spans="7:9" x14ac:dyDescent="0.3">
      <c r="G20">
        <v>20.97</v>
      </c>
    </row>
    <row r="21" spans="7:9" x14ac:dyDescent="0.3">
      <c r="G21">
        <v>4.33</v>
      </c>
    </row>
    <row r="22" spans="7:9" x14ac:dyDescent="0.3">
      <c r="G22">
        <v>1.78</v>
      </c>
    </row>
    <row r="23" spans="7:9" x14ac:dyDescent="0.3">
      <c r="G23">
        <v>15.45</v>
      </c>
    </row>
    <row r="24" spans="7:9" x14ac:dyDescent="0.3">
      <c r="G24">
        <v>11.07</v>
      </c>
    </row>
    <row r="25" spans="7:9" x14ac:dyDescent="0.3">
      <c r="G25">
        <v>9.5399999999999991</v>
      </c>
    </row>
    <row r="26" spans="7:9" x14ac:dyDescent="0.3">
      <c r="G26">
        <v>20.97</v>
      </c>
    </row>
    <row r="28" spans="7:9" x14ac:dyDescent="0.3">
      <c r="G28">
        <f>SUM(G9:G27)</f>
        <v>270.91999999999996</v>
      </c>
      <c r="I28">
        <f>SUM(I9:I27)</f>
        <v>104.72</v>
      </c>
    </row>
    <row r="31" spans="7:9" x14ac:dyDescent="0.3">
      <c r="G31">
        <f>G28+I28+M9+O12</f>
        <v>465.35999999999996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 (7)</vt:lpstr>
      <vt:lpstr>Лист1 (8)</vt:lpstr>
      <vt:lpstr>Лист1</vt:lpstr>
      <vt:lpstr>'Лист1 (7)'!Область_печати</vt:lpstr>
      <vt:lpstr>'Лист1 (8)'!Область_печати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A.I.Petrovtsy</dc:creator>
  <cp:lastModifiedBy>dmitr</cp:lastModifiedBy>
  <cp:lastPrinted>2023-10-19T14:51:24Z</cp:lastPrinted>
  <dcterms:created xsi:type="dcterms:W3CDTF">2023-10-11T10:31:50Z</dcterms:created>
  <dcterms:modified xsi:type="dcterms:W3CDTF">2024-05-04T19:28:48Z</dcterms:modified>
</cp:coreProperties>
</file>