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Y:\Объекты\(62) 02-01_Объекты реновации_от Фалелеева Михаила_2026\(02) НА ОТПРАВКУ\АПР\02.07.2026\"/>
    </mc:Choice>
  </mc:AlternateContent>
  <xr:revisionPtr revIDLastSave="0" documentId="13_ncr:1_{9C382408-F62E-41EC-947C-B553EE2BCC88}" xr6:coauthVersionLast="47" xr6:coauthVersionMax="47" xr10:uidLastSave="{00000000-0000-0000-0000-000000000000}"/>
  <bookViews>
    <workbookView xWindow="210" yWindow="15" windowWidth="15330" windowHeight="10770" xr2:uid="{00000000-000D-0000-FFFF-FFFF00000000}"/>
  </bookViews>
  <sheets>
    <sheet name="Table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Z45" i="1" l="1"/>
  <c r="Q27" i="1"/>
  <c r="Q26" i="1"/>
  <c r="Q16" i="1"/>
  <c r="Q35" i="1"/>
  <c r="Q32" i="1"/>
  <c r="Q28" i="1"/>
  <c r="Q24" i="1"/>
  <c r="Q13" i="1"/>
  <c r="Q31" i="1"/>
  <c r="Q11" i="1"/>
  <c r="S17" i="1"/>
  <c r="L37" i="1" l="1"/>
  <c r="K37" i="1"/>
  <c r="F37" i="1"/>
  <c r="G36" i="1"/>
  <c r="G30" i="1"/>
  <c r="G18" i="1"/>
  <c r="G37" i="1" s="1"/>
  <c r="R36" i="1"/>
  <c r="R30" i="1"/>
  <c r="R18" i="1"/>
  <c r="R37" i="1" s="1"/>
  <c r="S35" i="1"/>
  <c r="S29" i="1"/>
  <c r="Q21" i="1"/>
  <c r="Q15" i="1"/>
  <c r="Q14" i="1"/>
  <c r="Q34" i="1"/>
  <c r="Q33" i="1"/>
  <c r="P36" i="1" s="1"/>
  <c r="Q25" i="1"/>
  <c r="Q12" i="1"/>
  <c r="Q23" i="1"/>
  <c r="Q22" i="1"/>
  <c r="Q20" i="1"/>
  <c r="Q19" i="1"/>
  <c r="Q30" i="1" s="1"/>
  <c r="Q10" i="1"/>
  <c r="S10" i="1" l="1"/>
  <c r="P30" i="1"/>
  <c r="Q18" i="1"/>
  <c r="P18" i="1"/>
  <c r="P37" i="1" s="1"/>
  <c r="S30" i="1"/>
  <c r="S31" i="1"/>
  <c r="S19" i="1"/>
  <c r="S18" i="1" l="1"/>
  <c r="Q36" i="1" l="1"/>
  <c r="S36" i="1" l="1"/>
  <c r="S37" i="1" s="1"/>
  <c r="Q37" i="1"/>
</calcChain>
</file>

<file path=xl/sharedStrings.xml><?xml version="1.0" encoding="utf-8"?>
<sst xmlns="http://schemas.openxmlformats.org/spreadsheetml/2006/main" count="82" uniqueCount="71">
  <si>
    <t>1.1</t>
  </si>
  <si>
    <t>Тип</t>
  </si>
  <si>
    <t>Кол-во комнат в квартире</t>
  </si>
  <si>
    <t>S жилая, м2</t>
  </si>
  <si>
    <t>Кол-во квартир, шт.</t>
  </si>
  <si>
    <t>S всего с учетом летних помещений, м2</t>
  </si>
  <si>
    <t>Потребность в квартирах, шт.</t>
  </si>
  <si>
    <t xml:space="preserve">Резерв квартир шт. </t>
  </si>
  <si>
    <t>1.2 МГН</t>
  </si>
  <si>
    <t>1-комнатная</t>
  </si>
  <si>
    <t>2-комнатная</t>
  </si>
  <si>
    <t>3-комнатная</t>
  </si>
  <si>
    <t>3.2 МГН</t>
  </si>
  <si>
    <t>2.2 МГН</t>
  </si>
  <si>
    <t>2.1</t>
  </si>
  <si>
    <t>3.1</t>
  </si>
  <si>
    <t>не менее 24,0</t>
  </si>
  <si>
    <t>не менее 34,0      соотвествует типовой 2 о\к</t>
  </si>
  <si>
    <t>не менее 34,0</t>
  </si>
  <si>
    <t>не менее 49,0      соотвествует типовой 3 о\к</t>
  </si>
  <si>
    <t>не менее 49,0</t>
  </si>
  <si>
    <t>не менее 58,0      соотвествует объединению типовых 1 о\к и 2 о\к</t>
  </si>
  <si>
    <t>Итого:</t>
  </si>
  <si>
    <t>S жилая квартир, м2</t>
  </si>
  <si>
    <t>S общая квартир, м2</t>
  </si>
  <si>
    <t>S общая квартир, с учетом летних помещений, м2</t>
  </si>
  <si>
    <t>42-44</t>
  </si>
  <si>
    <t>56-58</t>
  </si>
  <si>
    <t>75-78</t>
  </si>
  <si>
    <t>98-102</t>
  </si>
  <si>
    <t>Итого по 1-ым квартирам:</t>
  </si>
  <si>
    <t>Итого по 2-ым квартирам:</t>
  </si>
  <si>
    <t>Итого по 3-ым квартирам:</t>
  </si>
  <si>
    <t>3К1</t>
  </si>
  <si>
    <t>3К2</t>
  </si>
  <si>
    <t>3К3</t>
  </si>
  <si>
    <t>3К4</t>
  </si>
  <si>
    <t>1К1</t>
  </si>
  <si>
    <t>1К2</t>
  </si>
  <si>
    <t>1К3</t>
  </si>
  <si>
    <t>1К4</t>
  </si>
  <si>
    <t>1К5</t>
  </si>
  <si>
    <t>1К6</t>
  </si>
  <si>
    <t>1К7</t>
  </si>
  <si>
    <t>2К1</t>
  </si>
  <si>
    <t>2К2</t>
  </si>
  <si>
    <t>2К3</t>
  </si>
  <si>
    <t>2К4</t>
  </si>
  <si>
    <t>2К5</t>
  </si>
  <si>
    <t>2К6</t>
  </si>
  <si>
    <t>2К7</t>
  </si>
  <si>
    <t>2К8</t>
  </si>
  <si>
    <t>2К9</t>
  </si>
  <si>
    <t>2К10</t>
  </si>
  <si>
    <t>3К5</t>
  </si>
  <si>
    <t>ПО ЗАДАНИЮ</t>
  </si>
  <si>
    <t>ПО ПРОЕКТУ</t>
  </si>
  <si>
    <t>Технико-экономические показатели. Квартирография. Этажность 24-18-11 (23-17-10 жилых этажей)</t>
  </si>
  <si>
    <t>Тип квартир по плану</t>
  </si>
  <si>
    <t>ГНС кв.м</t>
  </si>
  <si>
    <t xml:space="preserve"> по ГПЗУ</t>
  </si>
  <si>
    <t>По проекту</t>
  </si>
  <si>
    <t>Недобор ГНС</t>
  </si>
  <si>
    <t xml:space="preserve"> </t>
  </si>
  <si>
    <t>Корпус 1</t>
  </si>
  <si>
    <t>Корпус 2</t>
  </si>
  <si>
    <t>Корпус 3</t>
  </si>
  <si>
    <t>Высотность по ГПЗУ, м</t>
  </si>
  <si>
    <t>Высотность подзон по ППТ, м</t>
  </si>
  <si>
    <t>Высотность по проекту, м</t>
  </si>
  <si>
    <t>без ограничений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</si>
</sst>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 x14ac:knownFonts="1">
    <font>
      <sz val="10"/>
      <color rgb="FF000000"/>
      <name val="Times New Roman"/>
      <charset val="204"/>
    </font>
    <font>
      <b/>
      <sz val="11"/>
      <color rgb="FF3F3F3F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E0E0E"/>
      <name val="Times New Roman"/>
      <family val="1"/>
      <charset val="204"/>
    </font>
    <font>
      <sz val="12"/>
      <color rgb="FF0F0F0F"/>
      <name val="Times New Roman"/>
      <family val="1"/>
      <charset val="204"/>
    </font>
    <font>
      <sz val="12"/>
      <color rgb="FF0C0C0C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rgb="FF131313"/>
      <name val="Times New Roman"/>
      <family val="1"/>
      <charset val="204"/>
    </font>
    <font>
      <sz val="12"/>
      <color rgb="FF151515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2"/>
      <color rgb="FF3F3F3F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Times New Roman"/>
      <charset val="204"/>
    </font>
  </fonts>
  <fills count="8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C5E8B8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EDF0AA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28">
    <border>
      <left/>
      <right/>
      <top/>
      <bottom/>
      <diagonal/>
    </border>
    <border>
      <left style="thin">
        <color rgb="FF030303"/>
      </left>
      <right style="thin">
        <color rgb="FF030303"/>
      </right>
      <top style="thin">
        <color rgb="FF030303"/>
      </top>
      <bottom style="thin">
        <color rgb="FF030303"/>
      </bottom>
      <diagonal/>
    </border>
    <border>
      <left style="thin">
        <color rgb="FF030303"/>
      </left>
      <right style="thin">
        <color rgb="FF030303"/>
      </right>
      <top style="thin">
        <color rgb="FF030303"/>
      </top>
      <bottom/>
      <diagonal/>
    </border>
    <border>
      <left style="thin">
        <color rgb="FF030303"/>
      </left>
      <right style="thin">
        <color rgb="FF030303"/>
      </right>
      <top/>
      <bottom style="thin">
        <color rgb="FF030303"/>
      </bottom>
      <diagonal/>
    </border>
    <border>
      <left style="thin">
        <color rgb="FF030303"/>
      </left>
      <right/>
      <top style="thin">
        <color rgb="FF030303"/>
      </top>
      <bottom style="thin">
        <color rgb="FF030303"/>
      </bottom>
      <diagonal/>
    </border>
    <border>
      <left/>
      <right/>
      <top style="thin">
        <color rgb="FF030303"/>
      </top>
      <bottom style="thin">
        <color rgb="FF030303"/>
      </bottom>
      <diagonal/>
    </border>
    <border>
      <left/>
      <right style="thin">
        <color rgb="FF030303"/>
      </right>
      <top style="thin">
        <color rgb="FF030303"/>
      </top>
      <bottom style="thin">
        <color rgb="FF030303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/>
      <diagonal/>
    </border>
    <border>
      <left style="thin">
        <color rgb="FF3F3F3F"/>
      </left>
      <right style="thin">
        <color rgb="FF3F3F3F"/>
      </right>
      <top/>
      <bottom style="thin">
        <color rgb="FF3F3F3F"/>
      </bottom>
      <diagonal/>
    </border>
    <border>
      <left style="thin">
        <color rgb="FF3F3F3F"/>
      </left>
      <right/>
      <top style="thin">
        <color rgb="FF030303"/>
      </top>
      <bottom style="thin">
        <color rgb="FF030303"/>
      </bottom>
      <diagonal/>
    </border>
    <border>
      <left/>
      <right style="thin">
        <color rgb="FF3F3F3F"/>
      </right>
      <top style="thin">
        <color rgb="FF030303"/>
      </top>
      <bottom style="thin">
        <color rgb="FF030303"/>
      </bottom>
      <diagonal/>
    </border>
    <border>
      <left style="thin">
        <color rgb="FF030303"/>
      </left>
      <right style="thin">
        <color rgb="FF030303"/>
      </right>
      <top/>
      <bottom/>
      <diagonal/>
    </border>
    <border>
      <left style="thin">
        <color rgb="FF030303"/>
      </left>
      <right/>
      <top style="thin">
        <color rgb="FF030303"/>
      </top>
      <bottom/>
      <diagonal/>
    </border>
    <border>
      <left/>
      <right/>
      <top style="thin">
        <color rgb="FF030303"/>
      </top>
      <bottom/>
      <diagonal/>
    </border>
    <border>
      <left/>
      <right style="thin">
        <color rgb="FF030303"/>
      </right>
      <top style="thin">
        <color rgb="FF030303"/>
      </top>
      <bottom/>
      <diagonal/>
    </border>
    <border>
      <left style="thin">
        <color rgb="FF030303"/>
      </left>
      <right/>
      <top/>
      <bottom/>
      <diagonal/>
    </border>
    <border>
      <left/>
      <right style="thin">
        <color rgb="FF030303"/>
      </right>
      <top/>
      <bottom/>
      <diagonal/>
    </border>
    <border>
      <left style="thin">
        <color rgb="FF030303"/>
      </left>
      <right/>
      <top/>
      <bottom style="thin">
        <color rgb="FF030303"/>
      </bottom>
      <diagonal/>
    </border>
    <border>
      <left/>
      <right/>
      <top/>
      <bottom style="thin">
        <color rgb="FF030303"/>
      </bottom>
      <diagonal/>
    </border>
    <border>
      <left/>
      <right style="thin">
        <color rgb="FF030303"/>
      </right>
      <top/>
      <bottom style="thin">
        <color rgb="FF03030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/>
      <top style="thin">
        <color rgb="FF3F3F3F"/>
      </top>
      <bottom style="thin">
        <color rgb="FF3F3F3F"/>
      </bottom>
      <diagonal/>
    </border>
    <border>
      <left style="thin">
        <color rgb="FF3F3F3F"/>
      </left>
      <right/>
      <top style="thin">
        <color rgb="FF3F3F3F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7" applyNumberFormat="0" applyAlignment="0" applyProtection="0"/>
  </cellStyleXfs>
  <cellXfs count="142">
    <xf numFmtId="0" fontId="0" fillId="0" borderId="0" xfId="0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0" fontId="4" fillId="0" borderId="0" xfId="0" applyFont="1" applyFill="1" applyBorder="1" applyAlignment="1">
      <alignment horizontal="left" vertical="top"/>
    </xf>
    <xf numFmtId="0" fontId="2" fillId="3" borderId="0" xfId="0" applyFont="1" applyFill="1" applyBorder="1" applyAlignment="1">
      <alignment horizontal="left" vertical="top"/>
    </xf>
    <xf numFmtId="0" fontId="2" fillId="5" borderId="0" xfId="0" applyFont="1" applyFill="1" applyBorder="1" applyAlignment="1">
      <alignment horizontal="left" vertical="top"/>
    </xf>
    <xf numFmtId="0" fontId="5" fillId="4" borderId="1" xfId="0" applyFont="1" applyFill="1" applyBorder="1" applyAlignment="1">
      <alignment horizontal="center" vertical="center" wrapText="1"/>
    </xf>
    <xf numFmtId="164" fontId="3" fillId="4" borderId="1" xfId="0" applyNumberFormat="1" applyFont="1" applyFill="1" applyBorder="1" applyAlignment="1">
      <alignment horizontal="center" vertical="center" shrinkToFit="1"/>
    </xf>
    <xf numFmtId="164" fontId="6" fillId="4" borderId="1" xfId="0" applyNumberFormat="1" applyFont="1" applyFill="1" applyBorder="1" applyAlignment="1">
      <alignment horizontal="center" vertical="center" shrinkToFit="1"/>
    </xf>
    <xf numFmtId="1" fontId="7" fillId="4" borderId="1" xfId="0" applyNumberFormat="1" applyFont="1" applyFill="1" applyBorder="1" applyAlignment="1">
      <alignment horizontal="center" vertical="center" shrinkToFit="1"/>
    </xf>
    <xf numFmtId="0" fontId="5" fillId="3" borderId="1" xfId="0" applyFont="1" applyFill="1" applyBorder="1" applyAlignment="1">
      <alignment horizontal="center" vertical="center" wrapText="1"/>
    </xf>
    <xf numFmtId="164" fontId="3" fillId="3" borderId="1" xfId="0" applyNumberFormat="1" applyFont="1" applyFill="1" applyBorder="1" applyAlignment="1">
      <alignment horizontal="center" vertical="center" shrinkToFit="1"/>
    </xf>
    <xf numFmtId="164" fontId="6" fillId="3" borderId="1" xfId="0" applyNumberFormat="1" applyFont="1" applyFill="1" applyBorder="1" applyAlignment="1">
      <alignment horizontal="center" vertical="center" shrinkToFit="1"/>
    </xf>
    <xf numFmtId="1" fontId="7" fillId="3" borderId="1" xfId="0" applyNumberFormat="1" applyFont="1" applyFill="1" applyBorder="1" applyAlignment="1">
      <alignment horizontal="center" vertical="center" shrinkToFit="1"/>
    </xf>
    <xf numFmtId="0" fontId="5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8" fillId="5" borderId="1" xfId="0" applyNumberFormat="1" applyFont="1" applyFill="1" applyBorder="1" applyAlignment="1">
      <alignment horizontal="center" vertical="center" shrinkToFit="1"/>
    </xf>
    <xf numFmtId="164" fontId="6" fillId="5" borderId="1" xfId="0" applyNumberFormat="1" applyFont="1" applyFill="1" applyBorder="1" applyAlignment="1">
      <alignment horizontal="center" vertical="center" shrinkToFit="1"/>
    </xf>
    <xf numFmtId="1" fontId="3" fillId="5" borderId="1" xfId="0" applyNumberFormat="1" applyFont="1" applyFill="1" applyBorder="1" applyAlignment="1">
      <alignment horizontal="center" vertical="center" shrinkToFit="1"/>
    </xf>
    <xf numFmtId="0" fontId="3" fillId="3" borderId="1" xfId="0" applyFont="1" applyFill="1" applyBorder="1" applyAlignment="1">
      <alignment horizontal="center" vertical="center" wrapText="1"/>
    </xf>
    <xf numFmtId="164" fontId="8" fillId="3" borderId="1" xfId="0" applyNumberFormat="1" applyFont="1" applyFill="1" applyBorder="1" applyAlignment="1">
      <alignment horizontal="center" vertical="center" shrinkToFit="1"/>
    </xf>
    <xf numFmtId="1" fontId="9" fillId="3" borderId="1" xfId="0" applyNumberFormat="1" applyFont="1" applyFill="1" applyBorder="1" applyAlignment="1">
      <alignment horizontal="center" vertical="center" shrinkToFit="1"/>
    </xf>
    <xf numFmtId="1" fontId="3" fillId="6" borderId="4" xfId="0" applyNumberFormat="1" applyFont="1" applyFill="1" applyBorder="1" applyAlignment="1">
      <alignment horizontal="center" vertical="center" shrinkToFit="1"/>
    </xf>
    <xf numFmtId="164" fontId="10" fillId="4" borderId="1" xfId="0" applyNumberFormat="1" applyFont="1" applyFill="1" applyBorder="1" applyAlignment="1">
      <alignment horizontal="center" vertical="center" shrinkToFit="1"/>
    </xf>
    <xf numFmtId="1" fontId="3" fillId="4" borderId="1" xfId="0" applyNumberFormat="1" applyFont="1" applyFill="1" applyBorder="1" applyAlignment="1">
      <alignment horizontal="center" vertical="center" shrinkToFit="1"/>
    </xf>
    <xf numFmtId="1" fontId="9" fillId="4" borderId="1" xfId="0" applyNumberFormat="1" applyFont="1" applyFill="1" applyBorder="1" applyAlignment="1">
      <alignment horizontal="center" vertical="center" shrinkToFit="1"/>
    </xf>
    <xf numFmtId="164" fontId="10" fillId="3" borderId="1" xfId="0" applyNumberFormat="1" applyFont="1" applyFill="1" applyBorder="1" applyAlignment="1">
      <alignment horizontal="center" vertical="center" shrinkToFit="1"/>
    </xf>
    <xf numFmtId="1" fontId="3" fillId="3" borderId="1" xfId="0" applyNumberFormat="1" applyFont="1" applyFill="1" applyBorder="1" applyAlignment="1">
      <alignment horizontal="center" vertical="center" shrinkToFit="1"/>
    </xf>
    <xf numFmtId="164" fontId="10" fillId="5" borderId="1" xfId="0" applyNumberFormat="1" applyFont="1" applyFill="1" applyBorder="1" applyAlignment="1">
      <alignment horizontal="center" vertical="center" shrinkToFit="1"/>
    </xf>
    <xf numFmtId="164" fontId="7" fillId="5" borderId="1" xfId="0" applyNumberFormat="1" applyFont="1" applyFill="1" applyBorder="1" applyAlignment="1">
      <alignment horizontal="center" vertical="center" shrinkToFit="1"/>
    </xf>
    <xf numFmtId="164" fontId="7" fillId="3" borderId="1" xfId="0" applyNumberFormat="1" applyFont="1" applyFill="1" applyBorder="1" applyAlignment="1">
      <alignment horizontal="center" vertical="center" shrinkToFit="1"/>
    </xf>
    <xf numFmtId="0" fontId="9" fillId="3" borderId="1" xfId="0" applyFont="1" applyFill="1" applyBorder="1" applyAlignment="1">
      <alignment horizontal="center" vertical="center" wrapText="1"/>
    </xf>
    <xf numFmtId="164" fontId="7" fillId="4" borderId="1" xfId="0" applyNumberFormat="1" applyFont="1" applyFill="1" applyBorder="1" applyAlignment="1">
      <alignment horizontal="center" vertical="center" shrinkToFit="1"/>
    </xf>
    <xf numFmtId="0" fontId="9" fillId="4" borderId="1" xfId="0" applyFont="1" applyFill="1" applyBorder="1" applyAlignment="1">
      <alignment horizontal="center" vertical="center" wrapText="1"/>
    </xf>
    <xf numFmtId="164" fontId="3" fillId="5" borderId="1" xfId="0" applyNumberFormat="1" applyFont="1" applyFill="1" applyBorder="1" applyAlignment="1">
      <alignment horizontal="center" vertical="center" shrinkToFit="1"/>
    </xf>
    <xf numFmtId="0" fontId="13" fillId="0" borderId="7" xfId="1" applyFont="1" applyFill="1" applyAlignment="1">
      <alignment horizontal="center" vertical="center" wrapText="1"/>
    </xf>
    <xf numFmtId="0" fontId="13" fillId="0" borderId="22" xfId="1" applyFont="1" applyFill="1" applyBorder="1" applyAlignment="1">
      <alignment horizontal="center" vertical="center" wrapText="1"/>
    </xf>
    <xf numFmtId="0" fontId="13" fillId="0" borderId="21" xfId="1" applyFont="1" applyFill="1" applyBorder="1" applyAlignment="1">
      <alignment horizontal="center" vertical="center" wrapText="1"/>
    </xf>
    <xf numFmtId="0" fontId="3" fillId="4" borderId="21" xfId="0" applyFont="1" applyFill="1" applyBorder="1" applyAlignment="1">
      <alignment horizontal="center" vertical="center"/>
    </xf>
    <xf numFmtId="0" fontId="3" fillId="3" borderId="21" xfId="0" applyFont="1" applyFill="1" applyBorder="1" applyAlignment="1">
      <alignment horizontal="center" vertical="center"/>
    </xf>
    <xf numFmtId="0" fontId="13" fillId="5" borderId="7" xfId="1" applyFont="1" applyFill="1" applyAlignment="1">
      <alignment vertical="center" wrapText="1"/>
    </xf>
    <xf numFmtId="1" fontId="13" fillId="5" borderId="7" xfId="1" applyNumberFormat="1" applyFont="1" applyFill="1" applyAlignment="1">
      <alignment horizontal="center" vertical="center" shrinkToFit="1"/>
    </xf>
    <xf numFmtId="0" fontId="13" fillId="5" borderId="7" xfId="1" applyFont="1" applyFill="1" applyAlignment="1">
      <alignment horizontal="center" vertical="center" wrapText="1"/>
    </xf>
    <xf numFmtId="1" fontId="13" fillId="3" borderId="7" xfId="1" applyNumberFormat="1" applyFont="1" applyFill="1" applyAlignment="1">
      <alignment horizontal="center" vertical="center" shrinkToFit="1"/>
    </xf>
    <xf numFmtId="0" fontId="13" fillId="3" borderId="7" xfId="1" applyFont="1" applyFill="1" applyAlignment="1">
      <alignment horizontal="center" vertical="center" wrapText="1"/>
    </xf>
    <xf numFmtId="0" fontId="3" fillId="3" borderId="21" xfId="0" applyFont="1" applyFill="1" applyBorder="1" applyAlignment="1">
      <alignment horizontal="left" vertical="top"/>
    </xf>
    <xf numFmtId="164" fontId="13" fillId="3" borderId="7" xfId="1" applyNumberFormat="1" applyFont="1" applyFill="1" applyAlignment="1">
      <alignment horizontal="center" vertical="center" wrapText="1"/>
    </xf>
    <xf numFmtId="1" fontId="12" fillId="0" borderId="1" xfId="0" applyNumberFormat="1" applyFont="1" applyFill="1" applyBorder="1" applyAlignment="1">
      <alignment horizontal="center" vertical="center" wrapText="1"/>
    </xf>
    <xf numFmtId="1" fontId="12" fillId="0" borderId="1" xfId="0" applyNumberFormat="1" applyFont="1" applyFill="1" applyBorder="1" applyAlignment="1">
      <alignment horizontal="center" vertical="center" shrinkToFit="1"/>
    </xf>
    <xf numFmtId="1" fontId="3" fillId="3" borderId="4" xfId="0" applyNumberFormat="1" applyFont="1" applyFill="1" applyBorder="1" applyAlignment="1">
      <alignment horizontal="center" vertical="center" shrinkToFit="1"/>
    </xf>
    <xf numFmtId="1" fontId="13" fillId="3" borderId="22" xfId="1" applyNumberFormat="1" applyFont="1" applyFill="1" applyBorder="1" applyAlignment="1">
      <alignment horizontal="center" vertical="center" shrinkToFit="1"/>
    </xf>
    <xf numFmtId="1" fontId="13" fillId="3" borderId="22" xfId="1" applyNumberFormat="1" applyFont="1" applyFill="1" applyBorder="1" applyAlignment="1">
      <alignment horizontal="center" vertical="center" wrapText="1"/>
    </xf>
    <xf numFmtId="1" fontId="14" fillId="0" borderId="4" xfId="0" applyNumberFormat="1" applyFont="1" applyFill="1" applyBorder="1" applyAlignment="1">
      <alignment horizontal="center" vertical="center" wrapText="1"/>
    </xf>
    <xf numFmtId="0" fontId="13" fillId="3" borderId="8" xfId="1" applyFont="1" applyFill="1" applyBorder="1" applyAlignment="1">
      <alignment horizontal="center" vertical="center" wrapText="1"/>
    </xf>
    <xf numFmtId="164" fontId="13" fillId="3" borderId="8" xfId="1" applyNumberFormat="1" applyFont="1" applyFill="1" applyBorder="1" applyAlignment="1">
      <alignment horizontal="center" vertical="center" wrapText="1"/>
    </xf>
    <xf numFmtId="1" fontId="13" fillId="3" borderId="8" xfId="1" applyNumberFormat="1" applyFont="1" applyFill="1" applyBorder="1" applyAlignment="1">
      <alignment horizontal="center" vertical="center" shrinkToFit="1"/>
    </xf>
    <xf numFmtId="1" fontId="13" fillId="3" borderId="8" xfId="1" applyNumberFormat="1" applyFont="1" applyFill="1" applyBorder="1" applyAlignment="1">
      <alignment horizontal="center" vertical="center" wrapText="1"/>
    </xf>
    <xf numFmtId="1" fontId="13" fillId="3" borderId="23" xfId="1" applyNumberFormat="1" applyFont="1" applyFill="1" applyBorder="1" applyAlignment="1">
      <alignment horizontal="center" vertical="center" shrinkToFit="1"/>
    </xf>
    <xf numFmtId="0" fontId="3" fillId="3" borderId="24" xfId="0" applyFont="1" applyFill="1" applyBorder="1" applyAlignment="1">
      <alignment horizontal="left" vertical="top"/>
    </xf>
    <xf numFmtId="0" fontId="12" fillId="0" borderId="21" xfId="0" applyFont="1" applyFill="1" applyBorder="1" applyAlignment="1">
      <alignment horizontal="center" vertical="top"/>
    </xf>
    <xf numFmtId="164" fontId="12" fillId="0" borderId="21" xfId="0" applyNumberFormat="1" applyFont="1" applyFill="1" applyBorder="1" applyAlignment="1">
      <alignment horizontal="center" vertical="top"/>
    </xf>
    <xf numFmtId="1" fontId="12" fillId="0" borderId="21" xfId="0" applyNumberFormat="1" applyFont="1" applyFill="1" applyBorder="1" applyAlignment="1">
      <alignment horizontal="center" vertical="top"/>
    </xf>
    <xf numFmtId="0" fontId="2" fillId="7" borderId="2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top" wrapText="1"/>
    </xf>
    <xf numFmtId="0" fontId="2" fillId="0" borderId="21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top" wrapText="1"/>
    </xf>
    <xf numFmtId="0" fontId="12" fillId="0" borderId="25" xfId="0" applyFont="1" applyFill="1" applyBorder="1" applyAlignment="1">
      <alignment horizontal="center" vertical="top"/>
    </xf>
    <xf numFmtId="0" fontId="12" fillId="0" borderId="26" xfId="0" applyFont="1" applyFill="1" applyBorder="1" applyAlignment="1">
      <alignment horizontal="center" vertical="top"/>
    </xf>
    <xf numFmtId="0" fontId="12" fillId="0" borderId="27" xfId="0" applyFont="1" applyFill="1" applyBorder="1" applyAlignment="1">
      <alignment horizontal="center" vertical="top"/>
    </xf>
    <xf numFmtId="0" fontId="2" fillId="5" borderId="0" xfId="0" applyFont="1" applyFill="1" applyBorder="1" applyAlignment="1">
      <alignment horizontal="center" vertical="top"/>
    </xf>
    <xf numFmtId="0" fontId="2" fillId="3" borderId="0" xfId="0" applyFont="1" applyFill="1" applyBorder="1" applyAlignment="1">
      <alignment horizontal="center" vertical="top"/>
    </xf>
    <xf numFmtId="0" fontId="3" fillId="0" borderId="0" xfId="0" applyFont="1" applyFill="1" applyBorder="1" applyAlignment="1">
      <alignment horizontal="center" vertical="top"/>
    </xf>
    <xf numFmtId="1" fontId="3" fillId="5" borderId="2" xfId="0" applyNumberFormat="1" applyFont="1" applyFill="1" applyBorder="1" applyAlignment="1">
      <alignment horizontal="center" vertical="center" shrinkToFit="1"/>
    </xf>
    <xf numFmtId="1" fontId="3" fillId="5" borderId="12" xfId="0" applyNumberFormat="1" applyFont="1" applyFill="1" applyBorder="1" applyAlignment="1">
      <alignment horizontal="center" vertical="center" shrinkToFit="1"/>
    </xf>
    <xf numFmtId="1" fontId="3" fillId="5" borderId="3" xfId="0" applyNumberFormat="1" applyFont="1" applyFill="1" applyBorder="1" applyAlignment="1">
      <alignment horizontal="center" vertical="center" shrinkToFit="1"/>
    </xf>
    <xf numFmtId="49" fontId="5" fillId="5" borderId="2" xfId="0" applyNumberFormat="1" applyFont="1" applyFill="1" applyBorder="1" applyAlignment="1">
      <alignment horizontal="center" vertical="center" wrapText="1"/>
    </xf>
    <xf numFmtId="49" fontId="5" fillId="5" borderId="12" xfId="0" applyNumberFormat="1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5" fillId="5" borderId="12" xfId="0" applyFont="1" applyFill="1" applyBorder="1" applyAlignment="1">
      <alignment horizontal="center" vertical="center" wrapText="1"/>
    </xf>
    <xf numFmtId="164" fontId="10" fillId="5" borderId="2" xfId="0" applyNumberFormat="1" applyFont="1" applyFill="1" applyBorder="1" applyAlignment="1">
      <alignment horizontal="center" vertical="center" shrinkToFit="1"/>
    </xf>
    <xf numFmtId="164" fontId="10" fillId="5" borderId="12" xfId="0" applyNumberFormat="1" applyFont="1" applyFill="1" applyBorder="1" applyAlignment="1">
      <alignment horizontal="center" vertical="center" shrinkToFit="1"/>
    </xf>
    <xf numFmtId="164" fontId="7" fillId="5" borderId="2" xfId="0" applyNumberFormat="1" applyFont="1" applyFill="1" applyBorder="1" applyAlignment="1">
      <alignment horizontal="center" vertical="center" shrinkToFit="1"/>
    </xf>
    <xf numFmtId="164" fontId="7" fillId="5" borderId="12" xfId="0" applyNumberFormat="1" applyFont="1" applyFill="1" applyBorder="1" applyAlignment="1">
      <alignment horizontal="center" vertical="center" shrinkToFit="1"/>
    </xf>
    <xf numFmtId="0" fontId="3" fillId="5" borderId="2" xfId="0" applyFont="1" applyFill="1" applyBorder="1" applyAlignment="1">
      <alignment horizontal="center" vertical="center" wrapText="1"/>
    </xf>
    <xf numFmtId="0" fontId="3" fillId="5" borderId="12" xfId="0" applyFont="1" applyFill="1" applyBorder="1" applyAlignment="1">
      <alignment horizontal="center" vertical="center" wrapText="1"/>
    </xf>
    <xf numFmtId="2" fontId="3" fillId="5" borderId="13" xfId="0" applyNumberFormat="1" applyFont="1" applyFill="1" applyBorder="1" applyAlignment="1">
      <alignment horizontal="center" vertical="center" shrinkToFit="1"/>
    </xf>
    <xf numFmtId="2" fontId="3" fillId="5" borderId="14" xfId="0" applyNumberFormat="1" applyFont="1" applyFill="1" applyBorder="1" applyAlignment="1">
      <alignment horizontal="center" vertical="center" shrinkToFit="1"/>
    </xf>
    <xf numFmtId="2" fontId="3" fillId="5" borderId="15" xfId="0" applyNumberFormat="1" applyFont="1" applyFill="1" applyBorder="1" applyAlignment="1">
      <alignment horizontal="center" vertical="center" shrinkToFit="1"/>
    </xf>
    <xf numFmtId="2" fontId="3" fillId="5" borderId="16" xfId="0" applyNumberFormat="1" applyFont="1" applyFill="1" applyBorder="1" applyAlignment="1">
      <alignment horizontal="center" vertical="center" shrinkToFit="1"/>
    </xf>
    <xf numFmtId="2" fontId="3" fillId="5" borderId="0" xfId="0" applyNumberFormat="1" applyFont="1" applyFill="1" applyBorder="1" applyAlignment="1">
      <alignment horizontal="center" vertical="center" shrinkToFit="1"/>
    </xf>
    <xf numFmtId="2" fontId="3" fillId="5" borderId="17" xfId="0" applyNumberFormat="1" applyFont="1" applyFill="1" applyBorder="1" applyAlignment="1">
      <alignment horizontal="center" vertical="center" shrinkToFit="1"/>
    </xf>
    <xf numFmtId="1" fontId="11" fillId="5" borderId="2" xfId="0" applyNumberFormat="1" applyFont="1" applyFill="1" applyBorder="1" applyAlignment="1">
      <alignment horizontal="center" vertical="center" shrinkToFit="1"/>
    </xf>
    <xf numFmtId="1" fontId="11" fillId="5" borderId="12" xfId="0" applyNumberFormat="1" applyFont="1" applyFill="1" applyBorder="1" applyAlignment="1">
      <alignment horizontal="center" vertical="center" shrinkToFit="1"/>
    </xf>
    <xf numFmtId="1" fontId="5" fillId="3" borderId="13" xfId="0" applyNumberFormat="1" applyFont="1" applyFill="1" applyBorder="1" applyAlignment="1">
      <alignment horizontal="center" vertical="center" wrapText="1"/>
    </xf>
    <xf numFmtId="0" fontId="5" fillId="3" borderId="16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13" fillId="3" borderId="7" xfId="1" applyFont="1" applyFill="1" applyAlignment="1">
      <alignment horizontal="center" vertical="center" wrapText="1"/>
    </xf>
    <xf numFmtId="0" fontId="13" fillId="3" borderId="8" xfId="1" applyFont="1" applyFill="1" applyBorder="1" applyAlignment="1">
      <alignment horizontal="center" vertical="center" wrapText="1"/>
    </xf>
    <xf numFmtId="1" fontId="7" fillId="5" borderId="2" xfId="0" applyNumberFormat="1" applyFont="1" applyFill="1" applyBorder="1" applyAlignment="1">
      <alignment horizontal="center" vertical="center" shrinkToFit="1"/>
    </xf>
    <xf numFmtId="1" fontId="7" fillId="5" borderId="12" xfId="0" applyNumberFormat="1" applyFont="1" applyFill="1" applyBorder="1" applyAlignment="1">
      <alignment horizontal="center" vertical="center" shrinkToFit="1"/>
    </xf>
    <xf numFmtId="1" fontId="3" fillId="3" borderId="13" xfId="0" applyNumberFormat="1" applyFont="1" applyFill="1" applyBorder="1" applyAlignment="1">
      <alignment horizontal="center" vertical="center" shrinkToFit="1"/>
    </xf>
    <xf numFmtId="1" fontId="3" fillId="3" borderId="16" xfId="0" applyNumberFormat="1" applyFont="1" applyFill="1" applyBorder="1" applyAlignment="1">
      <alignment horizontal="center" vertical="center" shrinkToFit="1"/>
    </xf>
    <xf numFmtId="1" fontId="3" fillId="3" borderId="18" xfId="0" applyNumberFormat="1" applyFont="1" applyFill="1" applyBorder="1" applyAlignment="1">
      <alignment horizontal="center" vertical="center" shrinkToFit="1"/>
    </xf>
    <xf numFmtId="1" fontId="3" fillId="3" borderId="2" xfId="0" applyNumberFormat="1" applyFont="1" applyFill="1" applyBorder="1" applyAlignment="1">
      <alignment horizontal="center" vertical="center" shrinkToFit="1"/>
    </xf>
    <xf numFmtId="1" fontId="3" fillId="3" borderId="12" xfId="0" applyNumberFormat="1" applyFont="1" applyFill="1" applyBorder="1" applyAlignment="1">
      <alignment horizontal="center" vertical="center" shrinkToFit="1"/>
    </xf>
    <xf numFmtId="1" fontId="3" fillId="3" borderId="3" xfId="0" applyNumberFormat="1" applyFont="1" applyFill="1" applyBorder="1" applyAlignment="1">
      <alignment horizontal="center" vertical="center" shrinkToFit="1"/>
    </xf>
    <xf numFmtId="1" fontId="11" fillId="3" borderId="2" xfId="0" applyNumberFormat="1" applyFont="1" applyFill="1" applyBorder="1" applyAlignment="1">
      <alignment horizontal="center" vertical="center" shrinkToFit="1"/>
    </xf>
    <xf numFmtId="1" fontId="11" fillId="3" borderId="12" xfId="0" applyNumberFormat="1" applyFont="1" applyFill="1" applyBorder="1" applyAlignment="1">
      <alignment horizontal="center" vertical="center" shrinkToFit="1"/>
    </xf>
    <xf numFmtId="1" fontId="11" fillId="3" borderId="3" xfId="0" applyNumberFormat="1" applyFont="1" applyFill="1" applyBorder="1" applyAlignment="1">
      <alignment horizontal="center" vertical="center" shrinkToFit="1"/>
    </xf>
    <xf numFmtId="1" fontId="3" fillId="6" borderId="13" xfId="0" applyNumberFormat="1" applyFont="1" applyFill="1" applyBorder="1" applyAlignment="1">
      <alignment horizontal="center" vertical="center" shrinkToFit="1"/>
    </xf>
    <xf numFmtId="1" fontId="3" fillId="6" borderId="16" xfId="0" applyNumberFormat="1" applyFont="1" applyFill="1" applyBorder="1" applyAlignment="1">
      <alignment horizontal="center" vertical="center" shrinkToFit="1"/>
    </xf>
    <xf numFmtId="1" fontId="3" fillId="6" borderId="18" xfId="0" applyNumberFormat="1" applyFont="1" applyFill="1" applyBorder="1" applyAlignment="1">
      <alignment horizontal="center" vertical="center" shrinkToFit="1"/>
    </xf>
    <xf numFmtId="0" fontId="13" fillId="3" borderId="9" xfId="1" applyFont="1" applyFill="1" applyBorder="1" applyAlignment="1">
      <alignment horizontal="center" vertical="center" wrapText="1"/>
    </xf>
    <xf numFmtId="0" fontId="13" fillId="5" borderId="7" xfId="1" applyFont="1" applyFill="1" applyAlignment="1">
      <alignment horizontal="center" vertical="center" wrapText="1"/>
    </xf>
    <xf numFmtId="0" fontId="13" fillId="5" borderId="8" xfId="1" applyFont="1" applyFill="1" applyBorder="1" applyAlignment="1">
      <alignment horizontal="center" vertical="center" wrapText="1"/>
    </xf>
    <xf numFmtId="0" fontId="13" fillId="5" borderId="9" xfId="1" applyFont="1" applyFill="1" applyBorder="1" applyAlignment="1">
      <alignment horizontal="center" vertical="center" wrapText="1"/>
    </xf>
    <xf numFmtId="0" fontId="13" fillId="0" borderId="7" xfId="1" applyFont="1" applyFill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2" fontId="3" fillId="5" borderId="4" xfId="0" applyNumberFormat="1" applyFont="1" applyFill="1" applyBorder="1" applyAlignment="1">
      <alignment horizontal="center" vertical="center" shrinkToFit="1"/>
    </xf>
    <xf numFmtId="2" fontId="3" fillId="5" borderId="5" xfId="0" applyNumberFormat="1" applyFont="1" applyFill="1" applyBorder="1" applyAlignment="1">
      <alignment horizontal="center" vertical="center" shrinkToFit="1"/>
    </xf>
    <xf numFmtId="2" fontId="3" fillId="5" borderId="6" xfId="0" applyNumberFormat="1" applyFont="1" applyFill="1" applyBorder="1" applyAlignment="1">
      <alignment horizontal="center" vertical="center" shrinkToFit="1"/>
    </xf>
    <xf numFmtId="2" fontId="13" fillId="5" borderId="7" xfId="1" applyNumberFormat="1" applyFont="1" applyFill="1" applyAlignment="1">
      <alignment horizontal="center" vertical="center" shrinkToFit="1"/>
    </xf>
    <xf numFmtId="0" fontId="13" fillId="5" borderId="10" xfId="1" applyFont="1" applyFill="1" applyBorder="1" applyAlignment="1">
      <alignment horizontal="center" vertical="center" wrapText="1"/>
    </xf>
    <xf numFmtId="0" fontId="13" fillId="5" borderId="11" xfId="1" applyFont="1" applyFill="1" applyBorder="1" applyAlignment="1">
      <alignment horizontal="center" vertical="center" wrapText="1"/>
    </xf>
    <xf numFmtId="164" fontId="3" fillId="5" borderId="2" xfId="0" applyNumberFormat="1" applyFont="1" applyFill="1" applyBorder="1" applyAlignment="1">
      <alignment horizontal="center" vertical="center" shrinkToFit="1"/>
    </xf>
    <xf numFmtId="164" fontId="3" fillId="5" borderId="12" xfId="0" applyNumberFormat="1" applyFont="1" applyFill="1" applyBorder="1" applyAlignment="1">
      <alignment horizontal="center" vertical="center" shrinkToFit="1"/>
    </xf>
    <xf numFmtId="164" fontId="6" fillId="5" borderId="2" xfId="0" applyNumberFormat="1" applyFont="1" applyFill="1" applyBorder="1" applyAlignment="1">
      <alignment horizontal="center" vertical="center" shrinkToFit="1"/>
    </xf>
    <xf numFmtId="164" fontId="6" fillId="5" borderId="12" xfId="0" applyNumberFormat="1" applyFont="1" applyFill="1" applyBorder="1" applyAlignment="1">
      <alignment horizontal="center" vertical="center" shrinkToFit="1"/>
    </xf>
    <xf numFmtId="49" fontId="5" fillId="5" borderId="3" xfId="0" applyNumberFormat="1" applyFont="1" applyFill="1" applyBorder="1" applyAlignment="1">
      <alignment horizontal="center" vertical="center" wrapText="1"/>
    </xf>
    <xf numFmtId="164" fontId="6" fillId="5" borderId="3" xfId="0" applyNumberFormat="1" applyFont="1" applyFill="1" applyBorder="1" applyAlignment="1">
      <alignment horizontal="center" vertical="center" shrinkToFit="1"/>
    </xf>
    <xf numFmtId="164" fontId="10" fillId="5" borderId="3" xfId="0" applyNumberFormat="1" applyFont="1" applyFill="1" applyBorder="1" applyAlignment="1">
      <alignment horizontal="center" vertical="center" shrinkToFit="1"/>
    </xf>
    <xf numFmtId="2" fontId="3" fillId="5" borderId="18" xfId="0" applyNumberFormat="1" applyFont="1" applyFill="1" applyBorder="1" applyAlignment="1">
      <alignment horizontal="center" vertical="center" shrinkToFit="1"/>
    </xf>
    <xf numFmtId="2" fontId="3" fillId="5" borderId="19" xfId="0" applyNumberFormat="1" applyFont="1" applyFill="1" applyBorder="1" applyAlignment="1">
      <alignment horizontal="center" vertical="center" shrinkToFit="1"/>
    </xf>
    <xf numFmtId="2" fontId="3" fillId="5" borderId="20" xfId="0" applyNumberFormat="1" applyFont="1" applyFill="1" applyBorder="1" applyAlignment="1">
      <alignment horizontal="center" vertical="center" shrinkToFit="1"/>
    </xf>
    <xf numFmtId="2" fontId="12" fillId="0" borderId="4" xfId="0" applyNumberFormat="1" applyFont="1" applyFill="1" applyBorder="1" applyAlignment="1">
      <alignment horizontal="center" vertical="center" shrinkToFit="1"/>
    </xf>
    <xf numFmtId="2" fontId="12" fillId="0" borderId="5" xfId="0" applyNumberFormat="1" applyFont="1" applyFill="1" applyBorder="1" applyAlignment="1">
      <alignment horizontal="center" vertical="center" shrinkToFit="1"/>
    </xf>
    <xf numFmtId="2" fontId="12" fillId="0" borderId="6" xfId="0" applyNumberFormat="1" applyFont="1" applyFill="1" applyBorder="1" applyAlignment="1">
      <alignment horizontal="center" vertical="center" shrinkToFit="1"/>
    </xf>
    <xf numFmtId="0" fontId="12" fillId="0" borderId="4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</cellXfs>
  <cellStyles count="2">
    <cellStyle name="Вывод" xfId="1" builtinId="21"/>
    <cellStyle name="Обычный" xfId="0" builtinId="0"/>
  </cellStyles>
  <dxfs count="0"/>
  <tableStyles count="0" defaultTableStyle="TableStyleMedium9" defaultPivotStyle="PivotStyleLight16"/>
  <colors>
    <mruColors>
      <color rgb="FFFFCC99"/>
      <color rgb="FFC5E8B8"/>
      <color rgb="FFEDF0AA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Z54"/>
  <sheetViews>
    <sheetView tabSelected="1" zoomScale="70" zoomScaleNormal="70" workbookViewId="0">
      <selection activeCell="Q35" sqref="Q35"/>
    </sheetView>
  </sheetViews>
  <sheetFormatPr defaultRowHeight="12.75" x14ac:dyDescent="0.2"/>
  <cols>
    <col min="1" max="1" width="10" style="1" customWidth="1"/>
    <col min="2" max="2" width="26.1640625" style="1" customWidth="1"/>
    <col min="3" max="3" width="24.33203125" style="1" customWidth="1"/>
    <col min="4" max="4" width="18" style="1" customWidth="1"/>
    <col min="5" max="5" width="21.33203125" style="1" customWidth="1"/>
    <col min="6" max="6" width="11.33203125" style="1" customWidth="1"/>
    <col min="7" max="7" width="5.33203125" style="1" customWidth="1"/>
    <col min="8" max="8" width="0.6640625" style="1" customWidth="1"/>
    <col min="9" max="9" width="8" style="1" customWidth="1"/>
    <col min="10" max="10" width="4" style="1" customWidth="1"/>
    <col min="11" max="11" width="18.83203125" style="1" customWidth="1"/>
    <col min="12" max="12" width="16.1640625" style="1" customWidth="1"/>
    <col min="13" max="13" width="17.83203125" style="1" customWidth="1"/>
    <col min="14" max="14" width="12.5" style="1" customWidth="1"/>
    <col min="15" max="15" width="21.5" style="1" customWidth="1"/>
    <col min="16" max="16" width="20.5" style="1" customWidth="1"/>
    <col min="17" max="17" width="9.33203125" style="1"/>
    <col min="18" max="18" width="15.83203125" style="1" customWidth="1"/>
    <col min="19" max="19" width="10.5" style="1" customWidth="1"/>
    <col min="20" max="22" width="9.33203125" style="1"/>
    <col min="23" max="23" width="10" style="1" bestFit="1" customWidth="1"/>
    <col min="24" max="24" width="12.83203125" style="1" customWidth="1"/>
    <col min="25" max="25" width="14.5" style="1" bestFit="1" customWidth="1"/>
    <col min="26" max="26" width="15.83203125" style="1" customWidth="1"/>
    <col min="27" max="16384" width="9.33203125" style="1"/>
  </cols>
  <sheetData>
    <row r="2" spans="1:20" ht="15.75" x14ac:dyDescent="0.2">
      <c r="A2" s="70" t="s">
        <v>57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</row>
    <row r="4" spans="1:20" x14ac:dyDescent="0.2">
      <c r="A4" s="68" t="s">
        <v>55</v>
      </c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9" t="s">
        <v>56</v>
      </c>
      <c r="N4" s="69"/>
      <c r="O4" s="69"/>
      <c r="P4" s="69"/>
      <c r="Q4" s="69"/>
      <c r="R4" s="69"/>
      <c r="S4" s="69"/>
      <c r="T4" s="3"/>
    </row>
    <row r="5" spans="1:20" x14ac:dyDescent="0.2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3"/>
      <c r="N5" s="3"/>
      <c r="O5" s="3"/>
      <c r="P5" s="3"/>
      <c r="Q5" s="3"/>
      <c r="R5" s="3"/>
      <c r="S5" s="3"/>
      <c r="T5" s="3"/>
    </row>
    <row r="6" spans="1:20" ht="17.100000000000001" customHeight="1" x14ac:dyDescent="0.2">
      <c r="A6" s="115" t="s">
        <v>1</v>
      </c>
      <c r="B6" s="115" t="s">
        <v>2</v>
      </c>
      <c r="C6" s="115" t="s">
        <v>3</v>
      </c>
      <c r="D6" s="115"/>
      <c r="E6" s="115"/>
      <c r="F6" s="115" t="s">
        <v>4</v>
      </c>
      <c r="G6" s="115" t="s">
        <v>5</v>
      </c>
      <c r="H6" s="115"/>
      <c r="I6" s="115"/>
      <c r="J6" s="115"/>
      <c r="K6" s="115" t="s">
        <v>6</v>
      </c>
      <c r="L6" s="115" t="s">
        <v>7</v>
      </c>
      <c r="M6" s="98" t="s">
        <v>3</v>
      </c>
      <c r="N6" s="98"/>
      <c r="O6" s="98"/>
      <c r="P6" s="98"/>
      <c r="Q6" s="98" t="s">
        <v>4</v>
      </c>
      <c r="R6" s="98" t="s">
        <v>6</v>
      </c>
      <c r="S6" s="98" t="s">
        <v>7</v>
      </c>
      <c r="T6" s="98" t="s">
        <v>58</v>
      </c>
    </row>
    <row r="7" spans="1:20" ht="24.6" customHeight="1" x14ac:dyDescent="0.2">
      <c r="A7" s="115"/>
      <c r="B7" s="115"/>
      <c r="C7" s="115" t="s">
        <v>23</v>
      </c>
      <c r="D7" s="116" t="s">
        <v>24</v>
      </c>
      <c r="E7" s="115" t="s">
        <v>25</v>
      </c>
      <c r="F7" s="115"/>
      <c r="G7" s="115"/>
      <c r="H7" s="115"/>
      <c r="I7" s="115"/>
      <c r="J7" s="115"/>
      <c r="K7" s="115"/>
      <c r="L7" s="115"/>
      <c r="M7" s="98" t="s">
        <v>23</v>
      </c>
      <c r="N7" s="99" t="s">
        <v>24</v>
      </c>
      <c r="O7" s="99" t="s">
        <v>25</v>
      </c>
      <c r="P7" s="98" t="s">
        <v>25</v>
      </c>
      <c r="Q7" s="98"/>
      <c r="R7" s="98"/>
      <c r="S7" s="98"/>
      <c r="T7" s="98"/>
    </row>
    <row r="8" spans="1:20" ht="41.45" customHeight="1" x14ac:dyDescent="0.2">
      <c r="A8" s="115"/>
      <c r="B8" s="115"/>
      <c r="C8" s="115"/>
      <c r="D8" s="117"/>
      <c r="E8" s="115"/>
      <c r="F8" s="115"/>
      <c r="G8" s="115"/>
      <c r="H8" s="115"/>
      <c r="I8" s="115"/>
      <c r="J8" s="115"/>
      <c r="K8" s="115"/>
      <c r="L8" s="115"/>
      <c r="M8" s="98"/>
      <c r="N8" s="114"/>
      <c r="O8" s="114"/>
      <c r="P8" s="98"/>
      <c r="Q8" s="98"/>
      <c r="R8" s="98"/>
      <c r="S8" s="98"/>
      <c r="T8" s="99"/>
    </row>
    <row r="9" spans="1:20" s="2" customFormat="1" ht="19.350000000000001" customHeight="1" x14ac:dyDescent="0.2">
      <c r="A9" s="34">
        <v>1</v>
      </c>
      <c r="B9" s="34">
        <v>2</v>
      </c>
      <c r="C9" s="34">
        <v>3</v>
      </c>
      <c r="D9" s="34">
        <v>4</v>
      </c>
      <c r="E9" s="34">
        <v>6</v>
      </c>
      <c r="F9" s="34">
        <v>7</v>
      </c>
      <c r="G9" s="118">
        <v>8</v>
      </c>
      <c r="H9" s="118"/>
      <c r="I9" s="118"/>
      <c r="J9" s="118"/>
      <c r="K9" s="34">
        <v>9</v>
      </c>
      <c r="L9" s="34">
        <v>10</v>
      </c>
      <c r="M9" s="34">
        <v>11</v>
      </c>
      <c r="N9" s="34">
        <v>12</v>
      </c>
      <c r="O9" s="34">
        <v>13</v>
      </c>
      <c r="P9" s="34">
        <v>14</v>
      </c>
      <c r="Q9" s="34">
        <v>15</v>
      </c>
      <c r="R9" s="34">
        <v>16</v>
      </c>
      <c r="S9" s="35">
        <v>17</v>
      </c>
      <c r="T9" s="36">
        <v>18</v>
      </c>
    </row>
    <row r="10" spans="1:20" ht="19.350000000000001" customHeight="1" x14ac:dyDescent="0.2">
      <c r="A10" s="76" t="s">
        <v>0</v>
      </c>
      <c r="B10" s="76" t="s">
        <v>9</v>
      </c>
      <c r="C10" s="76" t="s">
        <v>16</v>
      </c>
      <c r="D10" s="126" t="s">
        <v>26</v>
      </c>
      <c r="E10" s="128">
        <v>46</v>
      </c>
      <c r="F10" s="100">
        <v>93</v>
      </c>
      <c r="G10" s="84">
        <v>4278</v>
      </c>
      <c r="H10" s="85"/>
      <c r="I10" s="85"/>
      <c r="J10" s="86"/>
      <c r="K10" s="100">
        <v>63</v>
      </c>
      <c r="L10" s="76">
        <v>30</v>
      </c>
      <c r="M10" s="5">
        <v>24</v>
      </c>
      <c r="N10" s="6">
        <v>46.1</v>
      </c>
      <c r="O10" s="6">
        <v>47.7</v>
      </c>
      <c r="P10" s="7">
        <v>49.4</v>
      </c>
      <c r="Q10" s="8">
        <f>2*40</f>
        <v>80</v>
      </c>
      <c r="R10" s="95">
        <v>63</v>
      </c>
      <c r="S10" s="92">
        <f>Q10+Q11+Q12+Q13+Q14+Q15+Q16-R10</f>
        <v>41</v>
      </c>
      <c r="T10" s="37" t="s">
        <v>37</v>
      </c>
    </row>
    <row r="11" spans="1:20" ht="19.350000000000001" customHeight="1" x14ac:dyDescent="0.2">
      <c r="A11" s="77"/>
      <c r="B11" s="77"/>
      <c r="C11" s="77"/>
      <c r="D11" s="127"/>
      <c r="E11" s="129"/>
      <c r="F11" s="101"/>
      <c r="G11" s="87"/>
      <c r="H11" s="88"/>
      <c r="I11" s="88"/>
      <c r="J11" s="89"/>
      <c r="K11" s="101"/>
      <c r="L11" s="77"/>
      <c r="M11" s="9">
        <v>24</v>
      </c>
      <c r="N11" s="10">
        <v>43.1</v>
      </c>
      <c r="O11" s="10">
        <v>44.7</v>
      </c>
      <c r="P11" s="11">
        <v>46.2</v>
      </c>
      <c r="Q11" s="12">
        <f>1*3</f>
        <v>3</v>
      </c>
      <c r="R11" s="96"/>
      <c r="S11" s="93"/>
      <c r="T11" s="38" t="s">
        <v>38</v>
      </c>
    </row>
    <row r="12" spans="1:20" ht="19.350000000000001" customHeight="1" x14ac:dyDescent="0.2">
      <c r="A12" s="77"/>
      <c r="B12" s="77"/>
      <c r="C12" s="77"/>
      <c r="D12" s="127"/>
      <c r="E12" s="129"/>
      <c r="F12" s="101"/>
      <c r="G12" s="87"/>
      <c r="H12" s="88"/>
      <c r="I12" s="88"/>
      <c r="J12" s="89"/>
      <c r="K12" s="101"/>
      <c r="L12" s="77"/>
      <c r="M12" s="9">
        <v>24.3</v>
      </c>
      <c r="N12" s="10">
        <v>43.9</v>
      </c>
      <c r="O12" s="10">
        <v>45.4</v>
      </c>
      <c r="P12" s="11">
        <v>46.9</v>
      </c>
      <c r="Q12" s="12">
        <f>1*3</f>
        <v>3</v>
      </c>
      <c r="R12" s="96"/>
      <c r="S12" s="93"/>
      <c r="T12" s="38" t="s">
        <v>39</v>
      </c>
    </row>
    <row r="13" spans="1:20" ht="19.350000000000001" customHeight="1" x14ac:dyDescent="0.2">
      <c r="A13" s="77"/>
      <c r="B13" s="77"/>
      <c r="C13" s="77"/>
      <c r="D13" s="127"/>
      <c r="E13" s="129"/>
      <c r="F13" s="101"/>
      <c r="G13" s="87"/>
      <c r="H13" s="88"/>
      <c r="I13" s="88"/>
      <c r="J13" s="89"/>
      <c r="K13" s="101"/>
      <c r="L13" s="77"/>
      <c r="M13" s="9">
        <v>24</v>
      </c>
      <c r="N13" s="10">
        <v>42.8</v>
      </c>
      <c r="O13" s="10">
        <v>44.4</v>
      </c>
      <c r="P13" s="11">
        <v>45.9</v>
      </c>
      <c r="Q13" s="12">
        <f>1*1+1*7</f>
        <v>8</v>
      </c>
      <c r="R13" s="96"/>
      <c r="S13" s="93"/>
      <c r="T13" s="38" t="s">
        <v>40</v>
      </c>
    </row>
    <row r="14" spans="1:20" ht="19.350000000000001" customHeight="1" x14ac:dyDescent="0.2">
      <c r="A14" s="77"/>
      <c r="B14" s="77"/>
      <c r="C14" s="77"/>
      <c r="D14" s="127"/>
      <c r="E14" s="129"/>
      <c r="F14" s="101"/>
      <c r="G14" s="87"/>
      <c r="H14" s="88"/>
      <c r="I14" s="88"/>
      <c r="J14" s="89"/>
      <c r="K14" s="101"/>
      <c r="L14" s="77"/>
      <c r="M14" s="9">
        <v>20.399999999999999</v>
      </c>
      <c r="N14" s="10">
        <v>40.5</v>
      </c>
      <c r="O14" s="10">
        <v>40.5</v>
      </c>
      <c r="P14" s="11">
        <v>40.5</v>
      </c>
      <c r="Q14" s="12">
        <f>1*1</f>
        <v>1</v>
      </c>
      <c r="R14" s="96"/>
      <c r="S14" s="93"/>
      <c r="T14" s="38" t="s">
        <v>41</v>
      </c>
    </row>
    <row r="15" spans="1:20" ht="19.350000000000001" customHeight="1" x14ac:dyDescent="0.2">
      <c r="A15" s="77"/>
      <c r="B15" s="77"/>
      <c r="C15" s="77"/>
      <c r="D15" s="127"/>
      <c r="E15" s="129"/>
      <c r="F15" s="101"/>
      <c r="G15" s="87"/>
      <c r="H15" s="88"/>
      <c r="I15" s="88"/>
      <c r="J15" s="89"/>
      <c r="K15" s="101"/>
      <c r="L15" s="77"/>
      <c r="M15" s="9">
        <v>23.9</v>
      </c>
      <c r="N15" s="10">
        <v>43.1</v>
      </c>
      <c r="O15" s="10">
        <v>44.7</v>
      </c>
      <c r="P15" s="11">
        <v>46.2</v>
      </c>
      <c r="Q15" s="12">
        <f>1*1</f>
        <v>1</v>
      </c>
      <c r="R15" s="96"/>
      <c r="S15" s="93"/>
      <c r="T15" s="38" t="s">
        <v>42</v>
      </c>
    </row>
    <row r="16" spans="1:20" ht="19.350000000000001" customHeight="1" x14ac:dyDescent="0.2">
      <c r="A16" s="77"/>
      <c r="B16" s="77"/>
      <c r="C16" s="77"/>
      <c r="D16" s="127"/>
      <c r="E16" s="129"/>
      <c r="F16" s="101"/>
      <c r="G16" s="87"/>
      <c r="H16" s="88"/>
      <c r="I16" s="88"/>
      <c r="J16" s="89"/>
      <c r="K16" s="101"/>
      <c r="L16" s="77"/>
      <c r="M16" s="9">
        <v>24.3</v>
      </c>
      <c r="N16" s="10">
        <v>43.6</v>
      </c>
      <c r="O16" s="10">
        <v>45.1</v>
      </c>
      <c r="P16" s="11">
        <v>46.7</v>
      </c>
      <c r="Q16" s="12">
        <f>1*1+1*7</f>
        <v>8</v>
      </c>
      <c r="R16" s="97"/>
      <c r="S16" s="94"/>
      <c r="T16" s="38" t="s">
        <v>43</v>
      </c>
    </row>
    <row r="17" spans="1:20" ht="47.25" x14ac:dyDescent="0.2">
      <c r="A17" s="13" t="s">
        <v>8</v>
      </c>
      <c r="B17" s="119"/>
      <c r="C17" s="14" t="s">
        <v>17</v>
      </c>
      <c r="D17" s="15" t="s">
        <v>27</v>
      </c>
      <c r="E17" s="16">
        <v>60</v>
      </c>
      <c r="F17" s="17">
        <v>4</v>
      </c>
      <c r="G17" s="120">
        <v>240</v>
      </c>
      <c r="H17" s="121"/>
      <c r="I17" s="121"/>
      <c r="J17" s="122"/>
      <c r="K17" s="14">
        <v>3</v>
      </c>
      <c r="L17" s="17">
        <v>1</v>
      </c>
      <c r="M17" s="18">
        <v>34.6</v>
      </c>
      <c r="N17" s="19">
        <v>62.6</v>
      </c>
      <c r="O17" s="19">
        <v>64</v>
      </c>
      <c r="P17" s="11">
        <v>65.400000000000006</v>
      </c>
      <c r="Q17" s="20">
        <v>4</v>
      </c>
      <c r="R17" s="18">
        <v>3</v>
      </c>
      <c r="S17" s="48">
        <f>Q17-R17</f>
        <v>1</v>
      </c>
      <c r="T17" s="38"/>
    </row>
    <row r="18" spans="1:20" ht="19.7" customHeight="1" x14ac:dyDescent="0.2">
      <c r="A18" s="124" t="s">
        <v>30</v>
      </c>
      <c r="B18" s="125"/>
      <c r="C18" s="39"/>
      <c r="D18" s="39"/>
      <c r="E18" s="39"/>
      <c r="F18" s="40">
        <v>97</v>
      </c>
      <c r="G18" s="123">
        <f>G10+G17</f>
        <v>4518</v>
      </c>
      <c r="H18" s="123"/>
      <c r="I18" s="123"/>
      <c r="J18" s="123"/>
      <c r="K18" s="41">
        <v>66</v>
      </c>
      <c r="L18" s="40">
        <v>31</v>
      </c>
      <c r="M18" s="43"/>
      <c r="N18" s="45"/>
      <c r="O18" s="45"/>
      <c r="P18" s="45">
        <f>P10*Q10+P11*Q11+P12*Q12+P13*Q13+P14*Q14+P15*Q15+P16*Q16+P17*Q17</f>
        <v>5320.4000000000005</v>
      </c>
      <c r="Q18" s="42">
        <f>SUM(Q10:Q17)</f>
        <v>108</v>
      </c>
      <c r="R18" s="43">
        <f>R10+R17</f>
        <v>66</v>
      </c>
      <c r="S18" s="49">
        <f>Q18-R18</f>
        <v>42</v>
      </c>
      <c r="T18" s="38"/>
    </row>
    <row r="19" spans="1:20" ht="19.5" customHeight="1" x14ac:dyDescent="0.2">
      <c r="A19" s="74" t="s">
        <v>14</v>
      </c>
      <c r="B19" s="76" t="s">
        <v>10</v>
      </c>
      <c r="C19" s="76" t="s">
        <v>18</v>
      </c>
      <c r="D19" s="128" t="s">
        <v>27</v>
      </c>
      <c r="E19" s="78">
        <v>60</v>
      </c>
      <c r="F19" s="71">
        <v>238</v>
      </c>
      <c r="G19" s="84">
        <v>14280</v>
      </c>
      <c r="H19" s="85"/>
      <c r="I19" s="85"/>
      <c r="J19" s="86"/>
      <c r="K19" s="71">
        <v>237</v>
      </c>
      <c r="L19" s="71">
        <v>1</v>
      </c>
      <c r="M19" s="5">
        <v>33.799999999999997</v>
      </c>
      <c r="N19" s="7">
        <v>61.7</v>
      </c>
      <c r="O19" s="7">
        <v>63.2</v>
      </c>
      <c r="P19" s="22">
        <v>64.7</v>
      </c>
      <c r="Q19" s="23">
        <f>1*40</f>
        <v>40</v>
      </c>
      <c r="R19" s="105">
        <v>237</v>
      </c>
      <c r="S19" s="111">
        <f>Q19+Q20+Q21+Q22+Q23+Q24+Q25+Q26+Q27+Q28-K19</f>
        <v>3</v>
      </c>
      <c r="T19" s="37" t="s">
        <v>44</v>
      </c>
    </row>
    <row r="20" spans="1:20" ht="19.5" customHeight="1" x14ac:dyDescent="0.2">
      <c r="A20" s="75"/>
      <c r="B20" s="77"/>
      <c r="C20" s="77"/>
      <c r="D20" s="129"/>
      <c r="E20" s="79"/>
      <c r="F20" s="72"/>
      <c r="G20" s="87"/>
      <c r="H20" s="88"/>
      <c r="I20" s="88"/>
      <c r="J20" s="89"/>
      <c r="K20" s="72"/>
      <c r="L20" s="72"/>
      <c r="M20" s="5">
        <v>33.799999999999997</v>
      </c>
      <c r="N20" s="7">
        <v>56.4</v>
      </c>
      <c r="O20" s="7">
        <v>57.9</v>
      </c>
      <c r="P20" s="22">
        <v>59.4</v>
      </c>
      <c r="Q20" s="23">
        <f>1*40</f>
        <v>40</v>
      </c>
      <c r="R20" s="106"/>
      <c r="S20" s="112"/>
      <c r="T20" s="37" t="s">
        <v>45</v>
      </c>
    </row>
    <row r="21" spans="1:20" ht="19.5" customHeight="1" x14ac:dyDescent="0.2">
      <c r="A21" s="75"/>
      <c r="B21" s="77"/>
      <c r="C21" s="77"/>
      <c r="D21" s="129"/>
      <c r="E21" s="79"/>
      <c r="F21" s="72"/>
      <c r="G21" s="87"/>
      <c r="H21" s="88"/>
      <c r="I21" s="88"/>
      <c r="J21" s="89"/>
      <c r="K21" s="72"/>
      <c r="L21" s="72"/>
      <c r="M21" s="5">
        <v>34.6</v>
      </c>
      <c r="N21" s="7">
        <v>62.6</v>
      </c>
      <c r="O21" s="7">
        <v>64</v>
      </c>
      <c r="P21" s="22">
        <v>65.400000000000006</v>
      </c>
      <c r="Q21" s="24">
        <f>1*40-Q17</f>
        <v>36</v>
      </c>
      <c r="R21" s="106"/>
      <c r="S21" s="112"/>
      <c r="T21" s="37" t="s">
        <v>46</v>
      </c>
    </row>
    <row r="22" spans="1:20" ht="19.5" customHeight="1" x14ac:dyDescent="0.2">
      <c r="A22" s="75"/>
      <c r="B22" s="77"/>
      <c r="C22" s="77"/>
      <c r="D22" s="129"/>
      <c r="E22" s="79"/>
      <c r="F22" s="72"/>
      <c r="G22" s="87"/>
      <c r="H22" s="88"/>
      <c r="I22" s="88"/>
      <c r="J22" s="89"/>
      <c r="K22" s="72"/>
      <c r="L22" s="72"/>
      <c r="M22" s="5">
        <v>34.9</v>
      </c>
      <c r="N22" s="7">
        <v>62.4</v>
      </c>
      <c r="O22" s="7">
        <v>63.7</v>
      </c>
      <c r="P22" s="22">
        <v>65</v>
      </c>
      <c r="Q22" s="23">
        <f>1*40</f>
        <v>40</v>
      </c>
      <c r="R22" s="106"/>
      <c r="S22" s="112"/>
      <c r="T22" s="37" t="s">
        <v>47</v>
      </c>
    </row>
    <row r="23" spans="1:20" ht="19.5" customHeight="1" x14ac:dyDescent="0.2">
      <c r="A23" s="75"/>
      <c r="B23" s="77"/>
      <c r="C23" s="77"/>
      <c r="D23" s="129"/>
      <c r="E23" s="79"/>
      <c r="F23" s="72"/>
      <c r="G23" s="87"/>
      <c r="H23" s="88"/>
      <c r="I23" s="88"/>
      <c r="J23" s="89"/>
      <c r="K23" s="72"/>
      <c r="L23" s="72"/>
      <c r="M23" s="5">
        <v>35</v>
      </c>
      <c r="N23" s="7">
        <v>62.5</v>
      </c>
      <c r="O23" s="7">
        <v>63.8</v>
      </c>
      <c r="P23" s="22">
        <v>65.2</v>
      </c>
      <c r="Q23" s="23">
        <f>1*40</f>
        <v>40</v>
      </c>
      <c r="R23" s="106"/>
      <c r="S23" s="112"/>
      <c r="T23" s="37" t="s">
        <v>48</v>
      </c>
    </row>
    <row r="24" spans="1:20" ht="19.5" customHeight="1" x14ac:dyDescent="0.2">
      <c r="A24" s="75"/>
      <c r="B24" s="77"/>
      <c r="C24" s="77"/>
      <c r="D24" s="129"/>
      <c r="E24" s="79"/>
      <c r="F24" s="72"/>
      <c r="G24" s="87"/>
      <c r="H24" s="88"/>
      <c r="I24" s="88"/>
      <c r="J24" s="89"/>
      <c r="K24" s="72"/>
      <c r="L24" s="72"/>
      <c r="M24" s="9">
        <v>34.200000000000003</v>
      </c>
      <c r="N24" s="11">
        <v>59.8</v>
      </c>
      <c r="O24" s="11">
        <v>61.1</v>
      </c>
      <c r="P24" s="25">
        <v>62.4</v>
      </c>
      <c r="Q24" s="26">
        <f>1*3+1*1+1*7</f>
        <v>11</v>
      </c>
      <c r="R24" s="106"/>
      <c r="S24" s="112"/>
      <c r="T24" s="38" t="s">
        <v>49</v>
      </c>
    </row>
    <row r="25" spans="1:20" ht="19.5" customHeight="1" x14ac:dyDescent="0.2">
      <c r="A25" s="75"/>
      <c r="B25" s="77"/>
      <c r="C25" s="77"/>
      <c r="D25" s="129"/>
      <c r="E25" s="79"/>
      <c r="F25" s="72"/>
      <c r="G25" s="87"/>
      <c r="H25" s="88"/>
      <c r="I25" s="88"/>
      <c r="J25" s="89"/>
      <c r="K25" s="72"/>
      <c r="L25" s="72"/>
      <c r="M25" s="9">
        <v>34.6</v>
      </c>
      <c r="N25" s="11">
        <v>62.7</v>
      </c>
      <c r="O25" s="11">
        <v>64.2</v>
      </c>
      <c r="P25" s="25">
        <v>65.7</v>
      </c>
      <c r="Q25" s="26">
        <f>1*3</f>
        <v>3</v>
      </c>
      <c r="R25" s="106"/>
      <c r="S25" s="112"/>
      <c r="T25" s="38" t="s">
        <v>50</v>
      </c>
    </row>
    <row r="26" spans="1:20" ht="19.5" customHeight="1" x14ac:dyDescent="0.2">
      <c r="A26" s="75"/>
      <c r="B26" s="77"/>
      <c r="C26" s="77"/>
      <c r="D26" s="129"/>
      <c r="E26" s="79"/>
      <c r="F26" s="72"/>
      <c r="G26" s="87"/>
      <c r="H26" s="88"/>
      <c r="I26" s="88"/>
      <c r="J26" s="89"/>
      <c r="K26" s="72"/>
      <c r="L26" s="72"/>
      <c r="M26" s="9">
        <v>34</v>
      </c>
      <c r="N26" s="11">
        <v>60.1</v>
      </c>
      <c r="O26" s="11">
        <v>61.5</v>
      </c>
      <c r="P26" s="25">
        <v>62.9</v>
      </c>
      <c r="Q26" s="26">
        <f>1*3+1*1+1*7</f>
        <v>11</v>
      </c>
      <c r="R26" s="106"/>
      <c r="S26" s="112"/>
      <c r="T26" s="38" t="s">
        <v>51</v>
      </c>
    </row>
    <row r="27" spans="1:20" ht="19.5" customHeight="1" x14ac:dyDescent="0.2">
      <c r="A27" s="75"/>
      <c r="B27" s="77"/>
      <c r="C27" s="77"/>
      <c r="D27" s="129"/>
      <c r="E27" s="79"/>
      <c r="F27" s="72"/>
      <c r="G27" s="87"/>
      <c r="H27" s="88"/>
      <c r="I27" s="88"/>
      <c r="J27" s="89"/>
      <c r="K27" s="72"/>
      <c r="L27" s="72"/>
      <c r="M27" s="9">
        <v>34.1</v>
      </c>
      <c r="N27" s="11">
        <v>59.9</v>
      </c>
      <c r="O27" s="11">
        <v>61.3</v>
      </c>
      <c r="P27" s="25">
        <v>62.8</v>
      </c>
      <c r="Q27" s="26">
        <f>1*3+1*1+1*7</f>
        <v>11</v>
      </c>
      <c r="R27" s="106"/>
      <c r="S27" s="112"/>
      <c r="T27" s="38" t="s">
        <v>52</v>
      </c>
    </row>
    <row r="28" spans="1:20" ht="19.5" customHeight="1" x14ac:dyDescent="0.2">
      <c r="A28" s="130"/>
      <c r="B28" s="77"/>
      <c r="C28" s="119"/>
      <c r="D28" s="131"/>
      <c r="E28" s="132"/>
      <c r="F28" s="73"/>
      <c r="G28" s="133"/>
      <c r="H28" s="134"/>
      <c r="I28" s="134"/>
      <c r="J28" s="135"/>
      <c r="K28" s="73"/>
      <c r="L28" s="73"/>
      <c r="M28" s="9">
        <v>35.299999999999997</v>
      </c>
      <c r="N28" s="11">
        <v>62.5</v>
      </c>
      <c r="O28" s="11">
        <v>63.9</v>
      </c>
      <c r="P28" s="25">
        <v>65.3</v>
      </c>
      <c r="Q28" s="26">
        <f>1*1+1*7</f>
        <v>8</v>
      </c>
      <c r="R28" s="107"/>
      <c r="S28" s="113"/>
      <c r="T28" s="38" t="s">
        <v>53</v>
      </c>
    </row>
    <row r="29" spans="1:20" ht="47.25" x14ac:dyDescent="0.2">
      <c r="A29" s="13" t="s">
        <v>13</v>
      </c>
      <c r="B29" s="119"/>
      <c r="C29" s="14" t="s">
        <v>19</v>
      </c>
      <c r="D29" s="27" t="s">
        <v>28</v>
      </c>
      <c r="E29" s="28">
        <v>80</v>
      </c>
      <c r="F29" s="14">
        <v>3</v>
      </c>
      <c r="G29" s="120">
        <v>240</v>
      </c>
      <c r="H29" s="121"/>
      <c r="I29" s="121"/>
      <c r="J29" s="122"/>
      <c r="K29" s="14">
        <v>2</v>
      </c>
      <c r="L29" s="17">
        <v>1</v>
      </c>
      <c r="M29" s="18">
        <v>49.2</v>
      </c>
      <c r="N29" s="25">
        <v>79.7</v>
      </c>
      <c r="O29" s="25">
        <v>81.3</v>
      </c>
      <c r="P29" s="29">
        <v>82.9</v>
      </c>
      <c r="Q29" s="30">
        <v>3</v>
      </c>
      <c r="R29" s="18">
        <v>2</v>
      </c>
      <c r="S29" s="48">
        <f>Q29-R29</f>
        <v>1</v>
      </c>
      <c r="T29" s="38"/>
    </row>
    <row r="30" spans="1:20" ht="18.75" customHeight="1" x14ac:dyDescent="0.2">
      <c r="A30" s="124" t="s">
        <v>31</v>
      </c>
      <c r="B30" s="125"/>
      <c r="C30" s="39"/>
      <c r="D30" s="39"/>
      <c r="E30" s="39"/>
      <c r="F30" s="40">
        <v>241</v>
      </c>
      <c r="G30" s="123">
        <f>G19+G29</f>
        <v>14520</v>
      </c>
      <c r="H30" s="123"/>
      <c r="I30" s="123"/>
      <c r="J30" s="123"/>
      <c r="K30" s="40">
        <v>239</v>
      </c>
      <c r="L30" s="41">
        <v>2</v>
      </c>
      <c r="M30" s="43"/>
      <c r="N30" s="45"/>
      <c r="O30" s="45"/>
      <c r="P30" s="45">
        <f>P19*Q19+P20*Q20+P21*Q21+P22*Q22+P23*Q23+P24*Q24+P25*Q25+P26*Q26+P27*Q27+P28*Q28+P29*Q29</f>
        <v>15563.699999999999</v>
      </c>
      <c r="Q30" s="42">
        <f>SUM(Q19:Q29)</f>
        <v>243</v>
      </c>
      <c r="R30" s="42">
        <f>R19+R29</f>
        <v>239</v>
      </c>
      <c r="S30" s="50">
        <f>Q30-R30</f>
        <v>4</v>
      </c>
      <c r="T30" s="44"/>
    </row>
    <row r="31" spans="1:20" ht="20.100000000000001" customHeight="1" x14ac:dyDescent="0.2">
      <c r="A31" s="74" t="s">
        <v>15</v>
      </c>
      <c r="B31" s="76" t="s">
        <v>11</v>
      </c>
      <c r="C31" s="76" t="s">
        <v>20</v>
      </c>
      <c r="D31" s="78" t="s">
        <v>28</v>
      </c>
      <c r="E31" s="80">
        <v>80</v>
      </c>
      <c r="F31" s="82">
        <v>55</v>
      </c>
      <c r="G31" s="84">
        <v>4400</v>
      </c>
      <c r="H31" s="85"/>
      <c r="I31" s="85"/>
      <c r="J31" s="86"/>
      <c r="K31" s="90">
        <v>33</v>
      </c>
      <c r="L31" s="71">
        <v>22</v>
      </c>
      <c r="M31" s="5">
        <v>49.2</v>
      </c>
      <c r="N31" s="22">
        <v>79.7</v>
      </c>
      <c r="O31" s="22">
        <v>81.3</v>
      </c>
      <c r="P31" s="31">
        <v>82.9</v>
      </c>
      <c r="Q31" s="32">
        <f>1*40-Q29</f>
        <v>37</v>
      </c>
      <c r="R31" s="108">
        <v>33</v>
      </c>
      <c r="S31" s="102">
        <f>Q31+Q32+Q33+Q34-K31</f>
        <v>21</v>
      </c>
      <c r="T31" s="37" t="s">
        <v>33</v>
      </c>
    </row>
    <row r="32" spans="1:20" ht="20.100000000000001" customHeight="1" x14ac:dyDescent="0.2">
      <c r="A32" s="75"/>
      <c r="B32" s="77"/>
      <c r="C32" s="77"/>
      <c r="D32" s="79"/>
      <c r="E32" s="81"/>
      <c r="F32" s="83"/>
      <c r="G32" s="87"/>
      <c r="H32" s="88"/>
      <c r="I32" s="88"/>
      <c r="J32" s="89"/>
      <c r="K32" s="91"/>
      <c r="L32" s="72"/>
      <c r="M32" s="9">
        <v>49.5</v>
      </c>
      <c r="N32" s="25">
        <v>81</v>
      </c>
      <c r="O32" s="25">
        <v>82.4</v>
      </c>
      <c r="P32" s="29">
        <v>83.8</v>
      </c>
      <c r="Q32" s="18">
        <f>1*3+1*1+1*7</f>
        <v>11</v>
      </c>
      <c r="R32" s="109"/>
      <c r="S32" s="103"/>
      <c r="T32" s="38" t="s">
        <v>34</v>
      </c>
    </row>
    <row r="33" spans="1:26" ht="20.100000000000001" customHeight="1" x14ac:dyDescent="0.2">
      <c r="A33" s="75"/>
      <c r="B33" s="77"/>
      <c r="C33" s="77"/>
      <c r="D33" s="79"/>
      <c r="E33" s="81"/>
      <c r="F33" s="83"/>
      <c r="G33" s="87"/>
      <c r="H33" s="88"/>
      <c r="I33" s="88"/>
      <c r="J33" s="89"/>
      <c r="K33" s="91"/>
      <c r="L33" s="72"/>
      <c r="M33" s="9">
        <v>50.7</v>
      </c>
      <c r="N33" s="25">
        <v>80.599999999999994</v>
      </c>
      <c r="O33" s="25">
        <v>82.1</v>
      </c>
      <c r="P33" s="29">
        <v>83.5</v>
      </c>
      <c r="Q33" s="18">
        <f>1*3</f>
        <v>3</v>
      </c>
      <c r="R33" s="109"/>
      <c r="S33" s="103"/>
      <c r="T33" s="38" t="s">
        <v>35</v>
      </c>
    </row>
    <row r="34" spans="1:26" ht="20.100000000000001" customHeight="1" x14ac:dyDescent="0.2">
      <c r="A34" s="75"/>
      <c r="B34" s="77"/>
      <c r="C34" s="77"/>
      <c r="D34" s="79"/>
      <c r="E34" s="81"/>
      <c r="F34" s="83"/>
      <c r="G34" s="87"/>
      <c r="H34" s="88"/>
      <c r="I34" s="88"/>
      <c r="J34" s="89"/>
      <c r="K34" s="91"/>
      <c r="L34" s="72"/>
      <c r="M34" s="9">
        <v>50.8</v>
      </c>
      <c r="N34" s="25">
        <v>82.5</v>
      </c>
      <c r="O34" s="25">
        <v>84</v>
      </c>
      <c r="P34" s="29">
        <v>85.4</v>
      </c>
      <c r="Q34" s="18">
        <f>1*3</f>
        <v>3</v>
      </c>
      <c r="R34" s="110"/>
      <c r="S34" s="104"/>
      <c r="T34" s="38" t="s">
        <v>36</v>
      </c>
    </row>
    <row r="35" spans="1:26" ht="78.75" x14ac:dyDescent="0.2">
      <c r="A35" s="13" t="s">
        <v>12</v>
      </c>
      <c r="B35" s="119"/>
      <c r="C35" s="14" t="s">
        <v>21</v>
      </c>
      <c r="D35" s="27" t="s">
        <v>29</v>
      </c>
      <c r="E35" s="33">
        <v>106</v>
      </c>
      <c r="F35" s="17">
        <v>4</v>
      </c>
      <c r="G35" s="120">
        <v>424</v>
      </c>
      <c r="H35" s="121"/>
      <c r="I35" s="121"/>
      <c r="J35" s="122"/>
      <c r="K35" s="14">
        <v>3</v>
      </c>
      <c r="L35" s="17">
        <v>1</v>
      </c>
      <c r="M35" s="18">
        <v>58.8</v>
      </c>
      <c r="N35" s="25">
        <v>96.8</v>
      </c>
      <c r="O35" s="25">
        <v>99.3</v>
      </c>
      <c r="P35" s="10">
        <v>101.7</v>
      </c>
      <c r="Q35" s="26">
        <f>1*7</f>
        <v>7</v>
      </c>
      <c r="R35" s="18">
        <v>3</v>
      </c>
      <c r="S35" s="21">
        <f>Q35-R35</f>
        <v>4</v>
      </c>
      <c r="T35" s="38" t="s">
        <v>54</v>
      </c>
    </row>
    <row r="36" spans="1:26" ht="35.25" customHeight="1" x14ac:dyDescent="0.2">
      <c r="A36" s="124" t="s">
        <v>32</v>
      </c>
      <c r="B36" s="125"/>
      <c r="C36" s="39"/>
      <c r="D36" s="39"/>
      <c r="E36" s="39"/>
      <c r="F36" s="40">
        <v>59</v>
      </c>
      <c r="G36" s="123">
        <f>G31+G35</f>
        <v>4824</v>
      </c>
      <c r="H36" s="123"/>
      <c r="I36" s="123"/>
      <c r="J36" s="123"/>
      <c r="K36" s="41">
        <v>36</v>
      </c>
      <c r="L36" s="40">
        <v>23</v>
      </c>
      <c r="M36" s="52"/>
      <c r="N36" s="53"/>
      <c r="O36" s="53"/>
      <c r="P36" s="53">
        <f>P31*Q31+P32*Q32+P33*Q33+P34*Q34+P35*Q35</f>
        <v>5207.7</v>
      </c>
      <c r="Q36" s="54">
        <f>SUM(Q31:Q35)</f>
        <v>61</v>
      </c>
      <c r="R36" s="55">
        <f>R31+R35</f>
        <v>36</v>
      </c>
      <c r="S36" s="56">
        <f>Q36-R36</f>
        <v>25</v>
      </c>
      <c r="T36" s="57"/>
    </row>
    <row r="37" spans="1:26" ht="19.5" customHeight="1" x14ac:dyDescent="0.2">
      <c r="A37" s="139" t="s">
        <v>22</v>
      </c>
      <c r="B37" s="140"/>
      <c r="C37" s="140"/>
      <c r="D37" s="140"/>
      <c r="E37" s="141"/>
      <c r="F37" s="46">
        <f>F18+F30+F36</f>
        <v>397</v>
      </c>
      <c r="G37" s="136">
        <f>G18+G30+G36</f>
        <v>23862</v>
      </c>
      <c r="H37" s="137"/>
      <c r="I37" s="137"/>
      <c r="J37" s="138"/>
      <c r="K37" s="47">
        <f>K18+K30+K36</f>
        <v>341</v>
      </c>
      <c r="L37" s="51">
        <f>L18+L30+L36</f>
        <v>56</v>
      </c>
      <c r="M37" s="65"/>
      <c r="N37" s="66"/>
      <c r="O37" s="67"/>
      <c r="P37" s="59">
        <f>P18+P30+P36</f>
        <v>26091.8</v>
      </c>
      <c r="Q37" s="60">
        <f>Q18+Q30+Q36</f>
        <v>412</v>
      </c>
      <c r="R37" s="60">
        <f>R18+R30+R36</f>
        <v>341</v>
      </c>
      <c r="S37" s="60">
        <f>S18+S30+S36</f>
        <v>71</v>
      </c>
      <c r="T37" s="58"/>
    </row>
    <row r="44" spans="1:26" ht="26.25" customHeight="1" x14ac:dyDescent="0.2">
      <c r="W44" s="63" t="s">
        <v>59</v>
      </c>
      <c r="X44" s="17" t="s">
        <v>60</v>
      </c>
      <c r="Y44" s="18" t="s">
        <v>61</v>
      </c>
      <c r="Z44" s="61" t="s">
        <v>62</v>
      </c>
    </row>
    <row r="45" spans="1:26" ht="62.25" customHeight="1" x14ac:dyDescent="0.2">
      <c r="W45" s="63"/>
      <c r="X45" s="33">
        <v>43419.9</v>
      </c>
      <c r="Y45" s="18">
        <v>38449.800000000003</v>
      </c>
      <c r="Z45" s="61">
        <f>X45-Y45</f>
        <v>4970.0999999999985</v>
      </c>
    </row>
    <row r="51" spans="22:26" ht="38.25" x14ac:dyDescent="0.2">
      <c r="X51" s="62" t="s">
        <v>67</v>
      </c>
      <c r="Y51" s="62" t="s">
        <v>68</v>
      </c>
      <c r="Z51" s="62" t="s">
        <v>69</v>
      </c>
    </row>
    <row r="52" spans="22:26" x14ac:dyDescent="0.2">
      <c r="V52" s="1" t="s">
        <v>63</v>
      </c>
      <c r="W52" s="1" t="s">
        <v>64</v>
      </c>
      <c r="X52" s="64" t="s">
        <v>70</v>
      </c>
      <c r="Y52" s="64" t="s">
        <v>70</v>
      </c>
    </row>
    <row r="53" spans="22:26" x14ac:dyDescent="0.2">
      <c r="W53" s="1" t="s">
        <v>65</v>
      </c>
      <c r="X53" s="64"/>
      <c r="Y53" s="64"/>
    </row>
    <row r="54" spans="22:26" x14ac:dyDescent="0.2">
      <c r="W54" s="1" t="s">
        <v>66</v>
      </c>
      <c r="X54" s="64"/>
      <c r="Y54" s="64"/>
    </row>
  </sheetData>
  <mergeCells count="71">
    <mergeCell ref="B31:B35"/>
    <mergeCell ref="G35:J35"/>
    <mergeCell ref="G36:J36"/>
    <mergeCell ref="A36:B36"/>
    <mergeCell ref="G37:J37"/>
    <mergeCell ref="A37:E37"/>
    <mergeCell ref="B19:B29"/>
    <mergeCell ref="G29:J29"/>
    <mergeCell ref="G30:J30"/>
    <mergeCell ref="A30:B30"/>
    <mergeCell ref="A19:A28"/>
    <mergeCell ref="C19:C28"/>
    <mergeCell ref="D19:D28"/>
    <mergeCell ref="E19:E28"/>
    <mergeCell ref="F19:F28"/>
    <mergeCell ref="G19:J28"/>
    <mergeCell ref="G9:J9"/>
    <mergeCell ref="B10:B17"/>
    <mergeCell ref="G17:J17"/>
    <mergeCell ref="G18:J18"/>
    <mergeCell ref="A18:B18"/>
    <mergeCell ref="A10:A16"/>
    <mergeCell ref="C10:C16"/>
    <mergeCell ref="D10:D16"/>
    <mergeCell ref="E10:E16"/>
    <mergeCell ref="F10:F16"/>
    <mergeCell ref="N7:N8"/>
    <mergeCell ref="P7:P8"/>
    <mergeCell ref="O7:O8"/>
    <mergeCell ref="A6:A8"/>
    <mergeCell ref="B6:B8"/>
    <mergeCell ref="C6:E6"/>
    <mergeCell ref="F6:F8"/>
    <mergeCell ref="G6:J8"/>
    <mergeCell ref="D7:D8"/>
    <mergeCell ref="K6:K8"/>
    <mergeCell ref="L6:L8"/>
    <mergeCell ref="C7:C8"/>
    <mergeCell ref="E7:E8"/>
    <mergeCell ref="A2:S2"/>
    <mergeCell ref="K19:K28"/>
    <mergeCell ref="L19:L28"/>
    <mergeCell ref="A31:A34"/>
    <mergeCell ref="C31:C34"/>
    <mergeCell ref="D31:D34"/>
    <mergeCell ref="E31:E34"/>
    <mergeCell ref="F31:F34"/>
    <mergeCell ref="G31:J34"/>
    <mergeCell ref="K31:K34"/>
    <mergeCell ref="L31:L34"/>
    <mergeCell ref="S10:S16"/>
    <mergeCell ref="R10:R16"/>
    <mergeCell ref="G10:J16"/>
    <mergeCell ref="K10:K16"/>
    <mergeCell ref="L10:L16"/>
    <mergeCell ref="W44:W45"/>
    <mergeCell ref="X52:X54"/>
    <mergeCell ref="Y52:Y54"/>
    <mergeCell ref="M37:O37"/>
    <mergeCell ref="A4:L4"/>
    <mergeCell ref="M4:S4"/>
    <mergeCell ref="T6:T8"/>
    <mergeCell ref="S31:S34"/>
    <mergeCell ref="R19:R28"/>
    <mergeCell ref="R31:R34"/>
    <mergeCell ref="S19:S28"/>
    <mergeCell ref="M6:P6"/>
    <mergeCell ref="Q6:Q8"/>
    <mergeCell ref="R6:R8"/>
    <mergeCell ref="S6:S8"/>
    <mergeCell ref="M7:M8"/>
  </mergeCells>
  <phoneticPr fontId="15" type="noConversion"/>
  <pageMargins left="0.7" right="0.7" top="0.75" bottom="0.75" header="0.3" footer="0.3"/>
  <pageSetup paperSize="8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</dc:creator>
  <cp:lastModifiedBy>1</cp:lastModifiedBy>
  <cp:lastPrinted>2026-06-09T09:56:38Z</cp:lastPrinted>
  <dcterms:created xsi:type="dcterms:W3CDTF">2026-05-19T09:28:20Z</dcterms:created>
  <dcterms:modified xsi:type="dcterms:W3CDTF">2026-07-23T16:44:06Z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2026-05-19T00:00:00Z</vt:filetime>
  </property>
  <property fmtid="{D5CDD505-2E9C-101B-9397-08002B2CF9AE}" pid="3" name="LastSaved">
    <vt:filetime>2026-05-19T00:00:00Z</vt:filetime>
  </property>
  <property fmtid="{D5CDD505-2E9C-101B-9397-08002B2CF9AE}" pid="4" name="Producer">
    <vt:lpwstr>3-Heights(TM) PDF Security Shell 4.8.25.2 (http://www.pdf-tools.com)</vt:lpwstr>
  </property>
</Properties>
</file>