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6) КОРЗИНА\"/>
    </mc:Choice>
  </mc:AlternateContent>
  <xr:revisionPtr revIDLastSave="0" documentId="13_ncr:1_{E6E61B7F-0626-458D-BB76-70D59245564F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Корпус 1_ТЭП башня 24эт" sheetId="1" r:id="rId1"/>
    <sheet name="Корпус 2_ТЭП башня 18эт" sheetId="7" r:id="rId2"/>
    <sheet name="Корпус 3_ТЭП секция 1_12эт" sheetId="3" r:id="rId3"/>
    <sheet name="Корпус 3_ТЭП секция 2_12эт" sheetId="5" r:id="rId4"/>
    <sheet name="Коэф общн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3" l="1"/>
  <c r="B7" i="3"/>
  <c r="B6" i="3"/>
  <c r="E10" i="9"/>
  <c r="D10" i="9"/>
  <c r="F8" i="9"/>
  <c r="E8" i="9"/>
  <c r="D8" i="9"/>
  <c r="F7" i="9"/>
  <c r="E7" i="9"/>
  <c r="D7" i="9"/>
  <c r="E6" i="9"/>
  <c r="D6" i="9"/>
  <c r="B19" i="3"/>
  <c r="B18" i="3"/>
  <c r="B17" i="3"/>
  <c r="B18" i="5"/>
  <c r="B12" i="3"/>
  <c r="B10" i="5"/>
  <c r="B8" i="3"/>
  <c r="B14" i="5"/>
  <c r="K9" i="1"/>
  <c r="B5" i="1"/>
  <c r="B4" i="1"/>
  <c r="B7" i="5"/>
  <c r="B6" i="5"/>
  <c r="B5" i="5"/>
  <c r="B4" i="5"/>
  <c r="B3" i="5"/>
  <c r="B2" i="5"/>
  <c r="B4" i="3"/>
  <c r="B2" i="1"/>
  <c r="B8" i="5"/>
  <c r="I15" i="5"/>
  <c r="I11" i="5"/>
  <c r="F6" i="9" s="1"/>
  <c r="F10" i="9" s="1"/>
  <c r="B23" i="5"/>
  <c r="B9" i="5" s="1"/>
  <c r="B21" i="5"/>
  <c r="B20" i="5"/>
  <c r="B19" i="5"/>
  <c r="B17" i="5"/>
  <c r="B16" i="5" s="1"/>
  <c r="B14" i="3"/>
  <c r="B15" i="3"/>
  <c r="B16" i="3"/>
  <c r="B15" i="1"/>
  <c r="B15" i="7"/>
  <c r="B13" i="5"/>
  <c r="B3" i="3"/>
  <c r="B2" i="3"/>
  <c r="B5" i="3"/>
  <c r="J11" i="5"/>
  <c r="B11" i="3"/>
  <c r="I10" i="3"/>
  <c r="B10" i="7"/>
  <c r="I12" i="3"/>
  <c r="J12" i="3"/>
  <c r="J10" i="3"/>
  <c r="B9" i="7"/>
  <c r="B14" i="7"/>
  <c r="B13" i="7"/>
  <c r="B12" i="7"/>
  <c r="J9" i="7"/>
  <c r="K9" i="7" s="1"/>
  <c r="B4" i="7" s="1"/>
  <c r="I9" i="7"/>
  <c r="B17" i="7" s="1"/>
  <c r="B6" i="7"/>
  <c r="B3" i="7"/>
  <c r="B2" i="7"/>
  <c r="B16" i="1"/>
  <c r="B13" i="1"/>
  <c r="B14" i="1"/>
  <c r="B10" i="1"/>
  <c r="B3" i="1"/>
  <c r="B6" i="1"/>
  <c r="B9" i="1"/>
  <c r="J15" i="5"/>
  <c r="B22" i="5" l="1"/>
  <c r="B16" i="7"/>
  <c r="B5" i="7"/>
  <c r="B12" i="1"/>
  <c r="J9" i="1"/>
  <c r="I9" i="1"/>
  <c r="B17" i="1" s="1"/>
</calcChain>
</file>

<file path=xl/sharedStrings.xml><?xml version="1.0" encoding="utf-8"?>
<sst xmlns="http://schemas.openxmlformats.org/spreadsheetml/2006/main" count="143" uniqueCount="85">
  <si>
    <t>ОРП = Sкв.+SБКТ</t>
  </si>
  <si>
    <r>
      <t>S суммарная поэтажная в ГНС м</t>
    </r>
    <r>
      <rPr>
        <vertAlign val="superscript"/>
        <sz val="11"/>
        <color theme="1"/>
        <rFont val="ISOCPEUR"/>
        <family val="2"/>
        <charset val="204"/>
      </rPr>
      <t>2</t>
    </r>
    <r>
      <rPr>
        <sz val="11"/>
        <color theme="1"/>
        <rFont val="ISOCPEUR"/>
        <family val="2"/>
        <charset val="204"/>
      </rPr>
      <t>, в том числе:</t>
    </r>
  </si>
  <si>
    <t xml:space="preserve"> площадь надземной части</t>
  </si>
  <si>
    <t xml:space="preserve"> БКТ</t>
  </si>
  <si>
    <t xml:space="preserve"> ЦИН</t>
  </si>
  <si>
    <t xml:space="preserve"> ГНС типовых этажей</t>
  </si>
  <si>
    <t xml:space="preserve"> ГНС первого этажа</t>
  </si>
  <si>
    <t>S БКТ, м2, в том числе:</t>
  </si>
  <si>
    <t>S кв.</t>
  </si>
  <si>
    <t>S кв. на всё здание</t>
  </si>
  <si>
    <t>Кол-во жл эт</t>
  </si>
  <si>
    <t>Sкв+Sбкт</t>
  </si>
  <si>
    <t>S кв. 2-4</t>
  </si>
  <si>
    <t>S общ. 2-4 эт.</t>
  </si>
  <si>
    <t>S кв. 5</t>
  </si>
  <si>
    <t xml:space="preserve"> площадь подземной части</t>
  </si>
  <si>
    <t>S общ тип эт.</t>
  </si>
  <si>
    <t>S общ. Подз.</t>
  </si>
  <si>
    <t>S общ. тех эт</t>
  </si>
  <si>
    <t>Общая площадь здания в том числе:</t>
  </si>
  <si>
    <t>К1 лоджии с коэф 1.0 к общ. площади тип. этажа</t>
  </si>
  <si>
    <t xml:space="preserve">S общ. 1ого эт </t>
  </si>
  <si>
    <t>S кв. с коэф.0,5</t>
  </si>
  <si>
    <t>S кв. на всё здание с коэф 0,5</t>
  </si>
  <si>
    <t>К1 лоджии с коэф 0.5 к общ площади тип. этажа</t>
  </si>
  <si>
    <t>К1 лоджии с коэф 0.5 к общ. площади на здание</t>
  </si>
  <si>
    <t>К1 лоджии с коэф 1.0 к общ. площади на здание</t>
  </si>
  <si>
    <t>Кол-во жил эт</t>
  </si>
  <si>
    <t>S ГНС 1ого эт</t>
  </si>
  <si>
    <t>S ГНС тип эт.</t>
  </si>
  <si>
    <t>К0 лоджии с коэф 1.0 в ГНС к общ. площади тип. этажа</t>
  </si>
  <si>
    <t>К0 лоджии с коэф 1.0 в ГНС к общ. площади на здание</t>
  </si>
  <si>
    <t>S кв. с коэф. 0,5 на здание</t>
  </si>
  <si>
    <t>К0 лоджии с коэф 1.0 в ГНС к общ площади на здание</t>
  </si>
  <si>
    <t>S общ. 2-4</t>
  </si>
  <si>
    <t>S общ. 5-12</t>
  </si>
  <si>
    <t>S общ. 1го эт.</t>
  </si>
  <si>
    <t>S кв. 5-12</t>
  </si>
  <si>
    <t>S кв. 6-12</t>
  </si>
  <si>
    <t>S кв. с коэф. 0,5 2-4 эт.</t>
  </si>
  <si>
    <t>S кв. с коэф. 0,5  5 эт.</t>
  </si>
  <si>
    <t>S кв. с коэф.  0,5 6-12 эт,</t>
  </si>
  <si>
    <t>S кв. общ. с коэф 0,5 2-4 эт.</t>
  </si>
  <si>
    <t>S кв. общ. с коэф. 0,5 6-12 эт.</t>
  </si>
  <si>
    <t>S общ. 1 го эт.</t>
  </si>
  <si>
    <t xml:space="preserve">S общ. 5 эт. </t>
  </si>
  <si>
    <t>S общ. 6-12 эт.</t>
  </si>
  <si>
    <t>S общ. 1 го эт. В ГНС</t>
  </si>
  <si>
    <t>S общ. 1го эт. в ГНС</t>
  </si>
  <si>
    <t>S общ. 2-4 эт. в ГНС</t>
  </si>
  <si>
    <t>S общ. 5-12 эт. в ГНС</t>
  </si>
  <si>
    <t>S общ.  2-4 эт. в ГНС</t>
  </si>
  <si>
    <t>S общ.  5эт. в ГНС</t>
  </si>
  <si>
    <t>S общ.  6-12эт. в ГНС</t>
  </si>
  <si>
    <t>К1 лоджий с коэф 1.0 к общ. площади одного тип эт. (5-12 эт.)</t>
  </si>
  <si>
    <t>К1 лоджий с коэф 1.0 к общ. площади одного тип эт. (2-4 эт.)</t>
  </si>
  <si>
    <t>К1 лоджии с коэф 0.5 к общ. площади одного тип эт. (2-4 эт.)</t>
  </si>
  <si>
    <t>К1 лоджии с коэф 0.5 к общ. площади одного тип эт. (5-12 эт.)</t>
  </si>
  <si>
    <t>К1 лоджии с коэф 0.5 к общ. площади одного эт. (5 эт.)</t>
  </si>
  <si>
    <t>К1 лоджии с коэф 0.5 к общ. площади одного тип. эт. (2-4 эт.)</t>
  </si>
  <si>
    <t>К1 лоджии с коэф 0.5 к общ. площади одного тип. эт. (6-12 эт.)</t>
  </si>
  <si>
    <t>К1 лоджии с коэф 1.0 к общ. площади одного тип. эт. (2-4 эт.)</t>
  </si>
  <si>
    <t>К1 лоджии с коэф 1.0 к общ. площади одного эт. (5 эт.)</t>
  </si>
  <si>
    <t>К1 лоджии с коэф 1.0 к общ. площади одного тип. эт. (6-12 эт.)</t>
  </si>
  <si>
    <t xml:space="preserve">К0 лоджий с коэф 1.0 в ГНС к общ. площади одного тип эт. (2-4 эт.) </t>
  </si>
  <si>
    <t xml:space="preserve">К0 лоджий с коэф 1.0 в ГНС к общ. площади одного тип эт. (5-12 эт.) </t>
  </si>
  <si>
    <t>К0 лоджий с коэф 1.0 в ГНС к общ. площади одного эт. (5 эт.)</t>
  </si>
  <si>
    <t>К0 лоджий с коэф 1.0 в ГНС к общ. площади одного тип эт. (6-12 эт.)</t>
  </si>
  <si>
    <t>S кв. общ. 2-4</t>
  </si>
  <si>
    <t>S кв. общ. 6-12</t>
  </si>
  <si>
    <t>S кв. с коэф. 5-12</t>
  </si>
  <si>
    <t>S кв. тип с коэф. 2-4</t>
  </si>
  <si>
    <t>S кв</t>
  </si>
  <si>
    <t>S БКТ</t>
  </si>
  <si>
    <t>S общн</t>
  </si>
  <si>
    <t>Корпус 1</t>
  </si>
  <si>
    <t>Корпус 2</t>
  </si>
  <si>
    <t>Корпус 3</t>
  </si>
  <si>
    <t>К общн</t>
  </si>
  <si>
    <t>К общн=(Sкв+SБКТ)/Sобщн</t>
  </si>
  <si>
    <t>Расчет коэффициента выхода полезной площади</t>
  </si>
  <si>
    <t>Корпус 1_ТЭП башня 24эт</t>
  </si>
  <si>
    <t>Корпус 2_ТЭП башня 18эт</t>
  </si>
  <si>
    <t>Корпус 3_ТЭП секция 1_12эт</t>
  </si>
  <si>
    <t>Корпус 3_ТЭП секция 2_12эт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</si>
</sst>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vertAlign val="superscript"/>
      <sz val="11"/>
      <color theme="1"/>
      <name val="ISOCPEUR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ISOCPEUR"/>
      <family val="2"/>
      <charset val="204"/>
    </font>
    <font>
      <sz val="14"/>
      <color theme="1"/>
      <name val="Calibri"/>
      <family val="2"/>
      <scheme val="minor"/>
    </font>
    <font>
      <sz val="16"/>
      <color theme="1"/>
      <name val="ISOCPEUR"/>
      <family val="2"/>
      <charset val="204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2" fontId="0" fillId="0" borderId="13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0" fillId="0" borderId="0" xfId="0" applyNumberFormat="1"/>
    <xf numFmtId="0" fontId="1" fillId="0" borderId="14" xfId="0" applyFont="1" applyBorder="1" applyAlignment="1">
      <alignment vertical="center"/>
    </xf>
    <xf numFmtId="0" fontId="0" fillId="2" borderId="0" xfId="0" applyFill="1"/>
    <xf numFmtId="2" fontId="0" fillId="2" borderId="5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2" fontId="0" fillId="2" borderId="3" xfId="0" applyNumberForma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2" fontId="0" fillId="0" borderId="5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6" fillId="4" borderId="12" xfId="0" applyFont="1" applyFill="1" applyBorder="1" applyAlignment="1">
      <alignment vertical="center"/>
    </xf>
    <xf numFmtId="2" fontId="5" fillId="4" borderId="13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2" fontId="7" fillId="5" borderId="5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0" fillId="0" borderId="9" xfId="0" applyBorder="1"/>
    <xf numFmtId="0" fontId="1" fillId="0" borderId="2" xfId="0" applyFont="1" applyFill="1" applyBorder="1" applyAlignment="1">
      <alignment vertical="center"/>
    </xf>
    <xf numFmtId="2" fontId="0" fillId="0" borderId="3" xfId="0" applyNumberForma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2" fontId="0" fillId="0" borderId="16" xfId="0" applyNumberFormat="1" applyFill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2" fontId="0" fillId="0" borderId="9" xfId="0" applyNumberForma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6" borderId="0" xfId="0" applyFill="1"/>
    <xf numFmtId="0" fontId="0" fillId="2" borderId="0" xfId="0" applyFill="1" applyAlignment="1">
      <alignment horizontal="center"/>
    </xf>
    <xf numFmtId="2" fontId="0" fillId="0" borderId="3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2" fontId="5" fillId="5" borderId="5" xfId="0" applyNumberFormat="1" applyFont="1" applyFill="1" applyBorder="1" applyAlignment="1">
      <alignment horizontal="center" vertical="center"/>
    </xf>
    <xf numFmtId="2" fontId="5" fillId="5" borderId="1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/>
    <xf numFmtId="2" fontId="1" fillId="0" borderId="5" xfId="0" applyNumberFormat="1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2" fontId="1" fillId="0" borderId="19" xfId="0" applyNumberFormat="1" applyFont="1" applyBorder="1"/>
    <xf numFmtId="2" fontId="1" fillId="0" borderId="7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sqref="A1:B10"/>
    </sheetView>
  </sheetViews>
  <sheetFormatPr defaultRowHeight="15" x14ac:dyDescent="0.25"/>
  <cols>
    <col min="1" max="1" width="64.140625" customWidth="1"/>
    <col min="6" max="6" width="15.28515625" customWidth="1"/>
    <col min="7" max="7" width="11.7109375" bestFit="1" customWidth="1"/>
    <col min="8" max="8" width="21.85546875" customWidth="1"/>
    <col min="9" max="9" width="18.140625" bestFit="1" customWidth="1"/>
    <col min="10" max="11" width="28.85546875" customWidth="1"/>
    <col min="12" max="12" width="12.5703125" bestFit="1" customWidth="1"/>
  </cols>
  <sheetData>
    <row r="1" spans="1:12" ht="39.950000000000003" customHeight="1" x14ac:dyDescent="0.25">
      <c r="A1" s="64" t="s">
        <v>81</v>
      </c>
      <c r="B1" s="64"/>
    </row>
    <row r="2" spans="1:12" ht="30" customHeight="1" x14ac:dyDescent="0.25">
      <c r="A2" s="29" t="s">
        <v>24</v>
      </c>
      <c r="B2" s="30">
        <f>H9/G11</f>
        <v>0.74438419829589464</v>
      </c>
    </row>
    <row r="3" spans="1:12" ht="30" customHeight="1" x14ac:dyDescent="0.25">
      <c r="A3" s="32" t="s">
        <v>20</v>
      </c>
      <c r="B3" s="33">
        <f>G9/G11</f>
        <v>0.7632842757552285</v>
      </c>
    </row>
    <row r="4" spans="1:12" ht="30" customHeight="1" x14ac:dyDescent="0.25">
      <c r="A4" s="29" t="s">
        <v>25</v>
      </c>
      <c r="B4" s="30">
        <f>K9/B10</f>
        <v>0.73551814055306963</v>
      </c>
    </row>
    <row r="5" spans="1:12" ht="30" customHeight="1" thickBot="1" x14ac:dyDescent="0.3">
      <c r="A5" s="32" t="s">
        <v>26</v>
      </c>
      <c r="B5" s="33">
        <f>B17/B10</f>
        <v>0.75358465054888457</v>
      </c>
    </row>
    <row r="6" spans="1:12" ht="30" customHeight="1" x14ac:dyDescent="0.25">
      <c r="A6" s="1" t="s">
        <v>7</v>
      </c>
      <c r="B6" s="11">
        <f>B7+B8</f>
        <v>372.2</v>
      </c>
    </row>
    <row r="7" spans="1:12" ht="30" customHeight="1" x14ac:dyDescent="0.25">
      <c r="A7" s="2" t="s">
        <v>3</v>
      </c>
      <c r="B7" s="12">
        <v>372.2</v>
      </c>
    </row>
    <row r="8" spans="1:12" ht="30" customHeight="1" thickBot="1" x14ac:dyDescent="0.3">
      <c r="A8" s="3" t="s">
        <v>4</v>
      </c>
      <c r="B8" s="13">
        <v>0</v>
      </c>
      <c r="G8" s="28" t="s">
        <v>8</v>
      </c>
      <c r="H8" s="25" t="s">
        <v>22</v>
      </c>
      <c r="I8" s="28" t="s">
        <v>9</v>
      </c>
      <c r="J8" s="25" t="s">
        <v>23</v>
      </c>
      <c r="K8" s="25" t="s">
        <v>11</v>
      </c>
      <c r="L8" s="27" t="s">
        <v>27</v>
      </c>
    </row>
    <row r="9" spans="1:12" ht="30" customHeight="1" x14ac:dyDescent="0.25">
      <c r="A9" s="18" t="s">
        <v>19</v>
      </c>
      <c r="B9" s="19">
        <f>B10+B11</f>
        <v>15531.5</v>
      </c>
      <c r="G9" s="28">
        <v>492.7</v>
      </c>
      <c r="H9" s="25">
        <v>480.5</v>
      </c>
      <c r="I9" s="28">
        <f>G9*L9</f>
        <v>11332.1</v>
      </c>
      <c r="J9" s="25">
        <f>H9*L9</f>
        <v>11051.5</v>
      </c>
      <c r="K9" s="26">
        <f>J9+B7</f>
        <v>11423.7</v>
      </c>
      <c r="L9" s="27">
        <v>23</v>
      </c>
    </row>
    <row r="10" spans="1:12" ht="30" customHeight="1" x14ac:dyDescent="0.25">
      <c r="A10" s="22" t="s">
        <v>2</v>
      </c>
      <c r="B10" s="17">
        <f>(G11*L9)+F11</f>
        <v>15531.5</v>
      </c>
      <c r="F10" s="16" t="s">
        <v>21</v>
      </c>
      <c r="G10" s="16" t="s">
        <v>16</v>
      </c>
      <c r="H10" s="16" t="s">
        <v>17</v>
      </c>
      <c r="L10" s="16" t="s">
        <v>18</v>
      </c>
    </row>
    <row r="11" spans="1:12" ht="30" customHeight="1" thickBot="1" x14ac:dyDescent="0.3">
      <c r="A11" s="3" t="s">
        <v>15</v>
      </c>
      <c r="B11" s="39"/>
      <c r="F11" s="16">
        <v>685</v>
      </c>
      <c r="G11" s="16">
        <v>645.5</v>
      </c>
      <c r="H11" s="16"/>
      <c r="L11" s="16"/>
    </row>
    <row r="12" spans="1:12" ht="30" customHeight="1" x14ac:dyDescent="0.25">
      <c r="A12" s="40" t="s">
        <v>1</v>
      </c>
      <c r="B12" s="41">
        <f>B14+B13</f>
        <v>16554.099999999999</v>
      </c>
      <c r="F12" s="16" t="s">
        <v>28</v>
      </c>
      <c r="G12" s="16" t="s">
        <v>29</v>
      </c>
    </row>
    <row r="13" spans="1:12" ht="30" customHeight="1" x14ac:dyDescent="0.25">
      <c r="A13" s="20" t="s">
        <v>6</v>
      </c>
      <c r="B13" s="21">
        <f>F13</f>
        <v>760</v>
      </c>
      <c r="F13" s="16">
        <v>760</v>
      </c>
      <c r="G13" s="16">
        <v>686.7</v>
      </c>
    </row>
    <row r="14" spans="1:12" ht="30" customHeight="1" thickBot="1" x14ac:dyDescent="0.3">
      <c r="A14" s="42" t="s">
        <v>5</v>
      </c>
      <c r="B14" s="43">
        <f>G13*L9</f>
        <v>15794.1</v>
      </c>
    </row>
    <row r="15" spans="1:12" ht="30" customHeight="1" thickBot="1" x14ac:dyDescent="0.3">
      <c r="A15" s="36" t="s">
        <v>30</v>
      </c>
      <c r="B15" s="37">
        <f>G9/G13</f>
        <v>0.71748944226008438</v>
      </c>
    </row>
    <row r="16" spans="1:12" ht="30" customHeight="1" thickBot="1" x14ac:dyDescent="0.3">
      <c r="A16" s="35" t="s">
        <v>31</v>
      </c>
      <c r="B16" s="38">
        <f>B17/B12</f>
        <v>0.70703330292797573</v>
      </c>
    </row>
    <row r="17" spans="1:2" ht="30" customHeight="1" thickBot="1" x14ac:dyDescent="0.3">
      <c r="A17" s="4" t="s">
        <v>0</v>
      </c>
      <c r="B17" s="10">
        <f>I9+B7</f>
        <v>11704.300000000001</v>
      </c>
    </row>
    <row r="18" spans="1:2" ht="30" customHeight="1" x14ac:dyDescent="0.25"/>
    <row r="19" spans="1:2" ht="30" customHeight="1" x14ac:dyDescent="0.25"/>
    <row r="20" spans="1:2" ht="30" customHeight="1" x14ac:dyDescent="0.25"/>
    <row r="21" spans="1:2" ht="30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6634-7128-44E7-A706-75C869F40947}">
  <dimension ref="A1:L21"/>
  <sheetViews>
    <sheetView workbookViewId="0">
      <selection activeCell="A2" sqref="A2:B10"/>
    </sheetView>
  </sheetViews>
  <sheetFormatPr defaultRowHeight="15" x14ac:dyDescent="0.25"/>
  <cols>
    <col min="1" max="1" width="64.140625" customWidth="1"/>
    <col min="6" max="6" width="15.28515625" customWidth="1"/>
    <col min="7" max="7" width="11.7109375" bestFit="1" customWidth="1"/>
    <col min="8" max="8" width="21.85546875" customWidth="1"/>
    <col min="9" max="9" width="18.140625" bestFit="1" customWidth="1"/>
    <col min="10" max="11" width="28.85546875" customWidth="1"/>
    <col min="12" max="12" width="12.5703125" bestFit="1" customWidth="1"/>
  </cols>
  <sheetData>
    <row r="1" spans="1:12" ht="39.950000000000003" customHeight="1" x14ac:dyDescent="0.25">
      <c r="A1" s="64" t="s">
        <v>82</v>
      </c>
      <c r="B1" s="64"/>
    </row>
    <row r="2" spans="1:12" ht="30" customHeight="1" x14ac:dyDescent="0.25">
      <c r="A2" s="29" t="s">
        <v>24</v>
      </c>
      <c r="B2" s="30">
        <f>H9/G11</f>
        <v>0.74438419829589464</v>
      </c>
    </row>
    <row r="3" spans="1:12" ht="30" customHeight="1" x14ac:dyDescent="0.25">
      <c r="A3" s="32" t="s">
        <v>20</v>
      </c>
      <c r="B3" s="33">
        <f>G9/G11</f>
        <v>0.7632842757552285</v>
      </c>
    </row>
    <row r="4" spans="1:12" ht="30" customHeight="1" x14ac:dyDescent="0.25">
      <c r="A4" s="29" t="s">
        <v>25</v>
      </c>
      <c r="B4" s="30">
        <f>K9/B10</f>
        <v>0.73257280096067257</v>
      </c>
    </row>
    <row r="5" spans="1:12" ht="30" customHeight="1" thickBot="1" x14ac:dyDescent="0.3">
      <c r="A5" s="32" t="s">
        <v>26</v>
      </c>
      <c r="B5" s="33">
        <f>B17/B10</f>
        <v>0.75036239653471715</v>
      </c>
    </row>
    <row r="6" spans="1:12" ht="30" customHeight="1" x14ac:dyDescent="0.25">
      <c r="A6" s="1" t="s">
        <v>7</v>
      </c>
      <c r="B6" s="11">
        <f>B7+B8</f>
        <v>372.2</v>
      </c>
    </row>
    <row r="7" spans="1:12" ht="30" customHeight="1" x14ac:dyDescent="0.25">
      <c r="A7" s="2" t="s">
        <v>3</v>
      </c>
      <c r="B7" s="12">
        <v>372.2</v>
      </c>
    </row>
    <row r="8" spans="1:12" ht="30" customHeight="1" thickBot="1" x14ac:dyDescent="0.3">
      <c r="A8" s="3" t="s">
        <v>4</v>
      </c>
      <c r="B8" s="13">
        <v>0</v>
      </c>
      <c r="G8" s="28" t="s">
        <v>8</v>
      </c>
      <c r="H8" s="25" t="s">
        <v>22</v>
      </c>
      <c r="I8" s="28" t="s">
        <v>9</v>
      </c>
      <c r="J8" s="25" t="s">
        <v>23</v>
      </c>
      <c r="K8" s="25" t="s">
        <v>11</v>
      </c>
      <c r="L8" s="27" t="s">
        <v>27</v>
      </c>
    </row>
    <row r="9" spans="1:12" ht="30" customHeight="1" x14ac:dyDescent="0.25">
      <c r="A9" s="18" t="s">
        <v>19</v>
      </c>
      <c r="B9" s="19">
        <f>B10+B11</f>
        <v>11658.5</v>
      </c>
      <c r="G9" s="28">
        <v>492.7</v>
      </c>
      <c r="H9" s="25">
        <v>480.5</v>
      </c>
      <c r="I9" s="28">
        <f>G9*L9</f>
        <v>8375.9</v>
      </c>
      <c r="J9" s="25">
        <f>H9*L9</f>
        <v>8168.5</v>
      </c>
      <c r="K9" s="26">
        <f>J9+B7</f>
        <v>8540.7000000000007</v>
      </c>
      <c r="L9" s="27">
        <v>17</v>
      </c>
    </row>
    <row r="10" spans="1:12" ht="30" customHeight="1" x14ac:dyDescent="0.25">
      <c r="A10" s="22" t="s">
        <v>2</v>
      </c>
      <c r="B10" s="17">
        <f>(G11*L9)+F11</f>
        <v>11658.5</v>
      </c>
      <c r="F10" s="16" t="s">
        <v>21</v>
      </c>
      <c r="G10" s="16" t="s">
        <v>16</v>
      </c>
      <c r="H10" s="16" t="s">
        <v>17</v>
      </c>
      <c r="L10" s="16" t="s">
        <v>18</v>
      </c>
    </row>
    <row r="11" spans="1:12" ht="30" customHeight="1" thickBot="1" x14ac:dyDescent="0.3">
      <c r="A11" s="3" t="s">
        <v>15</v>
      </c>
      <c r="B11" s="39"/>
      <c r="F11" s="16">
        <v>685</v>
      </c>
      <c r="G11" s="16">
        <v>645.5</v>
      </c>
      <c r="H11" s="16"/>
      <c r="L11" s="16"/>
    </row>
    <row r="12" spans="1:12" ht="30" customHeight="1" x14ac:dyDescent="0.25">
      <c r="A12" s="40" t="s">
        <v>1</v>
      </c>
      <c r="B12" s="41">
        <f>B14+B13</f>
        <v>12433.900000000001</v>
      </c>
      <c r="F12" s="16" t="s">
        <v>28</v>
      </c>
      <c r="G12" s="16" t="s">
        <v>29</v>
      </c>
    </row>
    <row r="13" spans="1:12" ht="30" customHeight="1" x14ac:dyDescent="0.25">
      <c r="A13" s="20" t="s">
        <v>6</v>
      </c>
      <c r="B13" s="21">
        <f>F13</f>
        <v>760</v>
      </c>
      <c r="F13" s="16">
        <v>760</v>
      </c>
      <c r="G13" s="16">
        <v>686.7</v>
      </c>
    </row>
    <row r="14" spans="1:12" ht="30" customHeight="1" thickBot="1" x14ac:dyDescent="0.3">
      <c r="A14" s="42" t="s">
        <v>5</v>
      </c>
      <c r="B14" s="43">
        <f>G13*L9</f>
        <v>11673.900000000001</v>
      </c>
    </row>
    <row r="15" spans="1:12" ht="30" customHeight="1" thickBot="1" x14ac:dyDescent="0.3">
      <c r="A15" s="36" t="s">
        <v>30</v>
      </c>
      <c r="B15" s="37">
        <f>G9/G13</f>
        <v>0.71748944226008438</v>
      </c>
    </row>
    <row r="16" spans="1:12" ht="30" customHeight="1" thickBot="1" x14ac:dyDescent="0.3">
      <c r="A16" s="35" t="s">
        <v>31</v>
      </c>
      <c r="B16" s="38">
        <f>B17/B12</f>
        <v>0.70356847006972867</v>
      </c>
    </row>
    <row r="17" spans="1:2" ht="30" customHeight="1" thickBot="1" x14ac:dyDescent="0.3">
      <c r="A17" s="4" t="s">
        <v>0</v>
      </c>
      <c r="B17" s="10">
        <f>I9+B7</f>
        <v>8748.1</v>
      </c>
    </row>
    <row r="18" spans="1:2" ht="30" customHeight="1" x14ac:dyDescent="0.25"/>
    <row r="19" spans="1:2" ht="30" customHeight="1" x14ac:dyDescent="0.25"/>
    <row r="20" spans="1:2" ht="30" customHeight="1" x14ac:dyDescent="0.25"/>
    <row r="21" spans="1:2" ht="30" customHeight="1" x14ac:dyDescent="0.25"/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06DB-AE12-45BF-B075-06B80FC4690D}">
  <dimension ref="A1:P24"/>
  <sheetViews>
    <sheetView workbookViewId="0">
      <selection activeCell="A2" sqref="A2:B7"/>
    </sheetView>
  </sheetViews>
  <sheetFormatPr defaultRowHeight="15" x14ac:dyDescent="0.25"/>
  <cols>
    <col min="1" max="1" width="83" bestFit="1" customWidth="1"/>
    <col min="2" max="2" width="10.5703125" bestFit="1" customWidth="1"/>
    <col min="8" max="8" width="16" bestFit="1" customWidth="1"/>
    <col min="9" max="9" width="18.140625" bestFit="1" customWidth="1"/>
    <col min="10" max="10" width="24.5703125" bestFit="1" customWidth="1"/>
    <col min="11" max="11" width="12.5703125" bestFit="1" customWidth="1"/>
    <col min="12" max="12" width="18.85546875" bestFit="1" customWidth="1"/>
    <col min="13" max="13" width="18.28515625" bestFit="1" customWidth="1"/>
    <col min="14" max="14" width="23.5703125" bestFit="1" customWidth="1"/>
  </cols>
  <sheetData>
    <row r="1" spans="1:16" ht="39.950000000000003" customHeight="1" x14ac:dyDescent="0.25">
      <c r="A1" s="64" t="s">
        <v>83</v>
      </c>
      <c r="B1" s="64"/>
    </row>
    <row r="2" spans="1:16" ht="30" customHeight="1" x14ac:dyDescent="0.25">
      <c r="A2" s="31" t="s">
        <v>56</v>
      </c>
      <c r="B2" s="30">
        <f>H10/M10</f>
        <v>0.71407072987208431</v>
      </c>
    </row>
    <row r="3" spans="1:16" ht="30" customHeight="1" x14ac:dyDescent="0.25">
      <c r="A3" s="31" t="s">
        <v>57</v>
      </c>
      <c r="B3" s="30">
        <f>H12/N10</f>
        <v>0.70174935474620015</v>
      </c>
    </row>
    <row r="4" spans="1:16" ht="30" customHeight="1" x14ac:dyDescent="0.25">
      <c r="A4" s="61" t="s">
        <v>55</v>
      </c>
      <c r="B4" s="62">
        <f>G10/M10</f>
        <v>0.72962126912465508</v>
      </c>
    </row>
    <row r="5" spans="1:16" ht="30" customHeight="1" x14ac:dyDescent="0.25">
      <c r="A5" s="61" t="s">
        <v>54</v>
      </c>
      <c r="B5" s="62">
        <f>G12/N10</f>
        <v>0.71952968167479214</v>
      </c>
    </row>
    <row r="6" spans="1:16" ht="30" customHeight="1" x14ac:dyDescent="0.25">
      <c r="A6" s="31" t="s">
        <v>25</v>
      </c>
      <c r="B6" s="30">
        <f>((J10+J12)+B9)/B12</f>
        <v>0.68419234489429315</v>
      </c>
    </row>
    <row r="7" spans="1:16" ht="30" customHeight="1" thickBot="1" x14ac:dyDescent="0.3">
      <c r="A7" s="61" t="s">
        <v>26</v>
      </c>
      <c r="B7" s="63">
        <f>B20/B12</f>
        <v>0.6998986688775275</v>
      </c>
    </row>
    <row r="8" spans="1:16" ht="30" customHeight="1" x14ac:dyDescent="0.25">
      <c r="A8" s="1" t="s">
        <v>7</v>
      </c>
      <c r="B8" s="11">
        <f>B9+B10</f>
        <v>159.19999999999999</v>
      </c>
    </row>
    <row r="9" spans="1:16" ht="30" customHeight="1" x14ac:dyDescent="0.25">
      <c r="A9" s="2" t="s">
        <v>3</v>
      </c>
      <c r="B9" s="12">
        <v>159.19999999999999</v>
      </c>
      <c r="G9" s="23" t="s">
        <v>12</v>
      </c>
      <c r="H9" s="24" t="s">
        <v>71</v>
      </c>
      <c r="I9" s="23" t="s">
        <v>9</v>
      </c>
      <c r="J9" s="24" t="s">
        <v>32</v>
      </c>
      <c r="K9" t="s">
        <v>10</v>
      </c>
      <c r="L9" s="49" t="s">
        <v>36</v>
      </c>
      <c r="M9" s="49" t="s">
        <v>34</v>
      </c>
      <c r="N9" s="49" t="s">
        <v>35</v>
      </c>
      <c r="P9" s="49"/>
    </row>
    <row r="10" spans="1:16" ht="30" customHeight="1" thickBot="1" x14ac:dyDescent="0.3">
      <c r="A10" s="3" t="s">
        <v>4</v>
      </c>
      <c r="B10" s="13">
        <v>0</v>
      </c>
      <c r="G10" s="23">
        <v>290.89999999999998</v>
      </c>
      <c r="H10" s="24">
        <v>284.7</v>
      </c>
      <c r="I10" s="23">
        <f>G10*K10</f>
        <v>872.69999999999993</v>
      </c>
      <c r="J10" s="24">
        <f>H10*K10</f>
        <v>854.09999999999991</v>
      </c>
      <c r="K10">
        <v>3</v>
      </c>
      <c r="L10" s="16">
        <v>356.5</v>
      </c>
      <c r="M10" s="49">
        <v>398.7</v>
      </c>
      <c r="N10" s="49">
        <v>348.7</v>
      </c>
    </row>
    <row r="11" spans="1:16" ht="30" customHeight="1" x14ac:dyDescent="0.25">
      <c r="A11" s="1" t="s">
        <v>19</v>
      </c>
      <c r="B11" s="9">
        <f>B12+B13</f>
        <v>4342.2</v>
      </c>
      <c r="G11" s="23" t="s">
        <v>37</v>
      </c>
      <c r="H11" s="24" t="s">
        <v>70</v>
      </c>
      <c r="I11" s="23"/>
      <c r="J11" s="24" t="s">
        <v>9</v>
      </c>
    </row>
    <row r="12" spans="1:16" ht="30" customHeight="1" x14ac:dyDescent="0.25">
      <c r="A12" s="2" t="s">
        <v>2</v>
      </c>
      <c r="B12" s="7">
        <f>(M10*K10)+(N10*K12)+L10</f>
        <v>4342.2</v>
      </c>
      <c r="G12" s="23">
        <v>250.9</v>
      </c>
      <c r="H12" s="24">
        <v>244.7</v>
      </c>
      <c r="I12" s="23">
        <f>G12*K12</f>
        <v>2007.2</v>
      </c>
      <c r="J12" s="24">
        <f>H12*K12</f>
        <v>1957.6</v>
      </c>
      <c r="K12">
        <v>8</v>
      </c>
      <c r="L12" s="49" t="s">
        <v>48</v>
      </c>
      <c r="M12" s="49" t="s">
        <v>49</v>
      </c>
      <c r="N12" s="49" t="s">
        <v>50</v>
      </c>
    </row>
    <row r="13" spans="1:16" ht="30" customHeight="1" thickBot="1" x14ac:dyDescent="0.3">
      <c r="A13" s="48" t="s">
        <v>15</v>
      </c>
      <c r="B13" s="8"/>
      <c r="G13" s="23"/>
      <c r="H13" s="24"/>
      <c r="I13" s="23"/>
      <c r="J13" s="24"/>
      <c r="L13" s="16">
        <v>413.6</v>
      </c>
      <c r="M13">
        <v>417.6</v>
      </c>
      <c r="N13">
        <v>377.1</v>
      </c>
    </row>
    <row r="14" spans="1:16" ht="30" customHeight="1" x14ac:dyDescent="0.25">
      <c r="A14" s="5" t="s">
        <v>1</v>
      </c>
      <c r="B14" s="6">
        <f>B15+B16</f>
        <v>4683.2000000000007</v>
      </c>
    </row>
    <row r="15" spans="1:16" ht="30" customHeight="1" x14ac:dyDescent="0.25">
      <c r="A15" s="5" t="s">
        <v>5</v>
      </c>
      <c r="B15" s="6">
        <f>(M13*K10)+(N13*K12)</f>
        <v>4269.6000000000004</v>
      </c>
    </row>
    <row r="16" spans="1:16" ht="30" customHeight="1" thickBot="1" x14ac:dyDescent="0.3">
      <c r="A16" s="46" t="s">
        <v>6</v>
      </c>
      <c r="B16" s="47">
        <f>L13</f>
        <v>413.6</v>
      </c>
    </row>
    <row r="17" spans="1:12" ht="30" customHeight="1" thickBot="1" x14ac:dyDescent="0.3">
      <c r="A17" s="36" t="s">
        <v>64</v>
      </c>
      <c r="B17" s="37">
        <f>G10/M13</f>
        <v>0.69659961685823746</v>
      </c>
    </row>
    <row r="18" spans="1:12" ht="30" customHeight="1" thickBot="1" x14ac:dyDescent="0.3">
      <c r="A18" s="57" t="s">
        <v>65</v>
      </c>
      <c r="B18" s="37">
        <f>G12/N13</f>
        <v>0.66534075841951734</v>
      </c>
    </row>
    <row r="19" spans="1:12" ht="30" customHeight="1" thickBot="1" x14ac:dyDescent="0.3">
      <c r="A19" s="35" t="s">
        <v>33</v>
      </c>
      <c r="B19" s="38">
        <f>B20/B14</f>
        <v>0.6489366245302356</v>
      </c>
    </row>
    <row r="20" spans="1:12" ht="30" customHeight="1" thickBot="1" x14ac:dyDescent="0.3">
      <c r="A20" s="4" t="s">
        <v>0</v>
      </c>
      <c r="B20" s="10">
        <f>I10+I12+B8</f>
        <v>3039.1</v>
      </c>
    </row>
    <row r="21" spans="1:12" ht="30" customHeight="1" x14ac:dyDescent="0.25"/>
    <row r="22" spans="1:12" ht="30" customHeight="1" x14ac:dyDescent="0.25">
      <c r="L22" s="14"/>
    </row>
    <row r="23" spans="1:12" ht="30" customHeight="1" x14ac:dyDescent="0.25"/>
    <row r="24" spans="1:12" ht="30" customHeight="1" x14ac:dyDescent="0.25">
      <c r="L24" s="14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D52F-BEF8-4312-BAD4-08E976C8CE52}">
  <dimension ref="A1:T34"/>
  <sheetViews>
    <sheetView workbookViewId="0">
      <selection activeCell="A7" sqref="A7"/>
    </sheetView>
  </sheetViews>
  <sheetFormatPr defaultRowHeight="15" x14ac:dyDescent="0.25"/>
  <cols>
    <col min="1" max="1" width="83" bestFit="1" customWidth="1"/>
    <col min="2" max="2" width="9.5703125" bestFit="1" customWidth="1"/>
    <col min="8" max="8" width="21" bestFit="1" customWidth="1"/>
    <col min="9" max="9" width="18.140625" bestFit="1" customWidth="1"/>
    <col min="10" max="10" width="27.140625" bestFit="1" customWidth="1"/>
    <col min="13" max="13" width="19" bestFit="1" customWidth="1"/>
    <col min="14" max="14" width="18.7109375" bestFit="1" customWidth="1"/>
    <col min="15" max="16" width="16.42578125" bestFit="1" customWidth="1"/>
    <col min="20" max="20" width="12.5703125" bestFit="1" customWidth="1"/>
  </cols>
  <sheetData>
    <row r="1" spans="1:20" ht="39.950000000000003" customHeight="1" x14ac:dyDescent="0.25">
      <c r="A1" s="64" t="s">
        <v>84</v>
      </c>
      <c r="B1" s="64"/>
    </row>
    <row r="2" spans="1:20" ht="30" customHeight="1" x14ac:dyDescent="0.25">
      <c r="A2" s="31" t="s">
        <v>59</v>
      </c>
      <c r="B2" s="30">
        <f>H11/N11</f>
        <v>0.73151165705690657</v>
      </c>
    </row>
    <row r="3" spans="1:20" ht="30" customHeight="1" x14ac:dyDescent="0.25">
      <c r="A3" s="31" t="s">
        <v>58</v>
      </c>
      <c r="B3" s="30">
        <f>H13/O11</f>
        <v>0.70861678004535145</v>
      </c>
    </row>
    <row r="4" spans="1:20" ht="30" customHeight="1" x14ac:dyDescent="0.25">
      <c r="A4" s="31" t="s">
        <v>60</v>
      </c>
      <c r="B4" s="30">
        <f>H15/P11</f>
        <v>0.75494629734313179</v>
      </c>
    </row>
    <row r="5" spans="1:20" ht="30" customHeight="1" x14ac:dyDescent="0.25">
      <c r="A5" s="60" t="s">
        <v>61</v>
      </c>
      <c r="B5" s="63">
        <f>G11/N11</f>
        <v>0.75081474053647534</v>
      </c>
    </row>
    <row r="6" spans="1:20" ht="30" customHeight="1" x14ac:dyDescent="0.25">
      <c r="A6" s="60" t="s">
        <v>62</v>
      </c>
      <c r="B6" s="63">
        <f>G13/O11</f>
        <v>0.7256235827664399</v>
      </c>
    </row>
    <row r="7" spans="1:20" ht="30" customHeight="1" x14ac:dyDescent="0.25">
      <c r="A7" s="60" t="s">
        <v>63</v>
      </c>
      <c r="B7" s="62">
        <f>G15/P11</f>
        <v>0.77473148671565861</v>
      </c>
    </row>
    <row r="8" spans="1:20" ht="30" customHeight="1" x14ac:dyDescent="0.25">
      <c r="A8" s="31" t="s">
        <v>25</v>
      </c>
      <c r="B8" s="30">
        <f>((J11+H13+J15)+B11)/B14</f>
        <v>0.72457656096838186</v>
      </c>
    </row>
    <row r="9" spans="1:20" ht="30" customHeight="1" thickBot="1" x14ac:dyDescent="0.3">
      <c r="A9" s="61" t="s">
        <v>26</v>
      </c>
      <c r="B9" s="63">
        <f>B23/B14</f>
        <v>0.74238037704880677</v>
      </c>
    </row>
    <row r="10" spans="1:20" ht="30" customHeight="1" x14ac:dyDescent="0.25">
      <c r="A10" s="1" t="s">
        <v>7</v>
      </c>
      <c r="B10" s="54">
        <f>B11+B12</f>
        <v>183.4</v>
      </c>
      <c r="G10" s="51" t="s">
        <v>12</v>
      </c>
      <c r="H10" s="25" t="s">
        <v>39</v>
      </c>
      <c r="I10" s="51" t="s">
        <v>68</v>
      </c>
      <c r="J10" s="25" t="s">
        <v>42</v>
      </c>
      <c r="M10" s="53" t="s">
        <v>44</v>
      </c>
      <c r="N10" s="49" t="s">
        <v>13</v>
      </c>
      <c r="O10" s="49" t="s">
        <v>45</v>
      </c>
      <c r="P10" s="49" t="s">
        <v>46</v>
      </c>
      <c r="T10" s="52" t="s">
        <v>10</v>
      </c>
    </row>
    <row r="11" spans="1:20" ht="30" customHeight="1" x14ac:dyDescent="0.25">
      <c r="A11" s="2" t="s">
        <v>3</v>
      </c>
      <c r="B11" s="55">
        <v>183.4</v>
      </c>
      <c r="G11" s="51">
        <v>299.5</v>
      </c>
      <c r="H11" s="25">
        <v>291.8</v>
      </c>
      <c r="I11" s="51">
        <f>G11*T11</f>
        <v>898.5</v>
      </c>
      <c r="J11" s="25">
        <f>H11*T11</f>
        <v>875.40000000000009</v>
      </c>
      <c r="M11" s="53">
        <v>360.6</v>
      </c>
      <c r="N11" s="49">
        <v>398.9</v>
      </c>
      <c r="O11" s="49">
        <v>352.8</v>
      </c>
      <c r="P11" s="49">
        <v>353.8</v>
      </c>
      <c r="T11" s="52">
        <v>3</v>
      </c>
    </row>
    <row r="12" spans="1:20" ht="30" customHeight="1" thickBot="1" x14ac:dyDescent="0.3">
      <c r="A12" s="3" t="s">
        <v>4</v>
      </c>
      <c r="B12" s="56">
        <v>0</v>
      </c>
      <c r="G12" s="51" t="s">
        <v>14</v>
      </c>
      <c r="H12" s="25" t="s">
        <v>40</v>
      </c>
      <c r="I12" s="51"/>
      <c r="J12" s="25"/>
      <c r="M12" s="53"/>
      <c r="N12" s="49"/>
      <c r="O12" s="49"/>
      <c r="P12" s="49"/>
      <c r="T12" s="52"/>
    </row>
    <row r="13" spans="1:20" ht="30" customHeight="1" x14ac:dyDescent="0.25">
      <c r="A13" s="1" t="s">
        <v>19</v>
      </c>
      <c r="B13" s="9">
        <f>B14+B15</f>
        <v>4386.7</v>
      </c>
      <c r="G13" s="51">
        <v>256</v>
      </c>
      <c r="H13" s="25">
        <v>250</v>
      </c>
      <c r="I13" s="51"/>
      <c r="J13" s="25"/>
      <c r="M13" s="53" t="s">
        <v>47</v>
      </c>
      <c r="N13" s="49" t="s">
        <v>51</v>
      </c>
      <c r="O13" s="49" t="s">
        <v>52</v>
      </c>
      <c r="P13" s="49" t="s">
        <v>53</v>
      </c>
      <c r="T13" s="52">
        <v>1</v>
      </c>
    </row>
    <row r="14" spans="1:20" ht="30" customHeight="1" x14ac:dyDescent="0.25">
      <c r="A14" s="2" t="s">
        <v>2</v>
      </c>
      <c r="B14" s="7">
        <f>(N11*T11)+O11+(P11*T16)+M11</f>
        <v>4386.7</v>
      </c>
      <c r="G14" s="51" t="s">
        <v>38</v>
      </c>
      <c r="H14" s="25" t="s">
        <v>41</v>
      </c>
      <c r="I14" s="51" t="s">
        <v>69</v>
      </c>
      <c r="J14" s="25" t="s">
        <v>43</v>
      </c>
      <c r="M14" s="53">
        <v>418.5</v>
      </c>
      <c r="N14" s="49">
        <v>433.1</v>
      </c>
      <c r="O14" s="49">
        <v>381.9</v>
      </c>
      <c r="P14" s="49">
        <v>382.7</v>
      </c>
      <c r="T14" s="52"/>
    </row>
    <row r="15" spans="1:20" ht="30" customHeight="1" thickBot="1" x14ac:dyDescent="0.3">
      <c r="A15" s="48" t="s">
        <v>15</v>
      </c>
      <c r="B15" s="50"/>
      <c r="G15" s="51">
        <v>274.10000000000002</v>
      </c>
      <c r="H15" s="25">
        <v>267.10000000000002</v>
      </c>
      <c r="I15" s="51">
        <f>G15*T16</f>
        <v>1918.7000000000003</v>
      </c>
      <c r="J15" s="25">
        <f>H15*T16</f>
        <v>1869.7000000000003</v>
      </c>
      <c r="T15" s="52"/>
    </row>
    <row r="16" spans="1:20" ht="30" customHeight="1" x14ac:dyDescent="0.25">
      <c r="A16" s="1" t="s">
        <v>1</v>
      </c>
      <c r="B16" s="9">
        <f>B17+B18</f>
        <v>4778.6000000000004</v>
      </c>
      <c r="T16" s="52">
        <v>7</v>
      </c>
    </row>
    <row r="17" spans="1:12" ht="30" customHeight="1" x14ac:dyDescent="0.25">
      <c r="A17" s="5" t="s">
        <v>5</v>
      </c>
      <c r="B17" s="7">
        <f>(N14*T11)+O14+(P14*T16)</f>
        <v>4360.1000000000004</v>
      </c>
    </row>
    <row r="18" spans="1:12" ht="30" customHeight="1" thickBot="1" x14ac:dyDescent="0.3">
      <c r="A18" s="15" t="s">
        <v>6</v>
      </c>
      <c r="B18" s="8">
        <f>M14</f>
        <v>418.5</v>
      </c>
    </row>
    <row r="19" spans="1:12" ht="30" customHeight="1" thickBot="1" x14ac:dyDescent="0.3">
      <c r="A19" s="35" t="s">
        <v>64</v>
      </c>
      <c r="B19" s="38">
        <f>G11/N14</f>
        <v>0.69152620641884088</v>
      </c>
    </row>
    <row r="20" spans="1:12" ht="30" customHeight="1" x14ac:dyDescent="0.25">
      <c r="A20" s="58" t="s">
        <v>66</v>
      </c>
      <c r="B20" s="59">
        <f>G13/O14</f>
        <v>0.67033254778737894</v>
      </c>
    </row>
    <row r="21" spans="1:12" ht="30" customHeight="1" x14ac:dyDescent="0.25">
      <c r="A21" s="35" t="s">
        <v>67</v>
      </c>
      <c r="B21" s="44">
        <f>G15/P14</f>
        <v>0.71622680951136664</v>
      </c>
    </row>
    <row r="22" spans="1:12" ht="30" customHeight="1" thickBot="1" x14ac:dyDescent="0.3">
      <c r="A22" s="34" t="s">
        <v>33</v>
      </c>
      <c r="B22" s="45">
        <f>B23/B16</f>
        <v>0.6814966726656343</v>
      </c>
    </row>
    <row r="23" spans="1:12" ht="30" customHeight="1" thickBot="1" x14ac:dyDescent="0.3">
      <c r="A23" s="15" t="s">
        <v>0</v>
      </c>
      <c r="B23" s="50">
        <f>I11+G13+I15+B11</f>
        <v>3256.6000000000004</v>
      </c>
    </row>
    <row r="24" spans="1:12" ht="30" customHeight="1" x14ac:dyDescent="0.25"/>
    <row r="25" spans="1:12" ht="30" customHeight="1" x14ac:dyDescent="0.25"/>
    <row r="26" spans="1:12" ht="30" customHeight="1" x14ac:dyDescent="0.25"/>
    <row r="27" spans="1:12" ht="30" customHeight="1" x14ac:dyDescent="0.25"/>
    <row r="30" spans="1:12" x14ac:dyDescent="0.25">
      <c r="L30" s="14"/>
    </row>
    <row r="32" spans="1:12" x14ac:dyDescent="0.25">
      <c r="L32" s="14"/>
    </row>
    <row r="34" spans="12:12" x14ac:dyDescent="0.25">
      <c r="L34" s="14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893A-45FA-49DF-95DE-7C866421F297}">
  <dimension ref="C2:F10"/>
  <sheetViews>
    <sheetView tabSelected="1" workbookViewId="0">
      <selection activeCell="H18" sqref="H18"/>
    </sheetView>
  </sheetViews>
  <sheetFormatPr defaultRowHeight="15" x14ac:dyDescent="0.25"/>
  <cols>
    <col min="1" max="3" width="9.140625" style="65"/>
    <col min="4" max="4" width="9.140625" style="65" customWidth="1"/>
    <col min="5" max="5" width="14.42578125" style="65" customWidth="1"/>
    <col min="6" max="6" width="13.5703125" style="65" customWidth="1"/>
    <col min="7" max="16384" width="9.140625" style="65"/>
  </cols>
  <sheetData>
    <row r="2" spans="3:6" s="65" customFormat="1" ht="15.75" thickBot="1" x14ac:dyDescent="0.3"/>
    <row r="3" spans="3:6" s="65" customFormat="1" ht="50.25" customHeight="1" thickBot="1" x14ac:dyDescent="0.4">
      <c r="C3" s="66" t="s">
        <v>80</v>
      </c>
      <c r="D3" s="67"/>
      <c r="E3" s="67"/>
      <c r="F3" s="68"/>
    </row>
    <row r="4" spans="3:6" s="65" customFormat="1" ht="15.75" thickBot="1" x14ac:dyDescent="0.3">
      <c r="C4" s="69" t="s">
        <v>79</v>
      </c>
      <c r="D4" s="70"/>
      <c r="E4" s="70"/>
      <c r="F4" s="71"/>
    </row>
    <row r="5" spans="3:6" s="65" customFormat="1" x14ac:dyDescent="0.25">
      <c r="C5" s="72"/>
      <c r="D5" s="73" t="s">
        <v>75</v>
      </c>
      <c r="E5" s="73" t="s">
        <v>76</v>
      </c>
      <c r="F5" s="74" t="s">
        <v>77</v>
      </c>
    </row>
    <row r="6" spans="3:6" s="65" customFormat="1" x14ac:dyDescent="0.25">
      <c r="C6" s="75" t="s">
        <v>72</v>
      </c>
      <c r="D6" s="76">
        <f>'Корпус 1_ТЭП башня 24эт'!I9</f>
        <v>11332.1</v>
      </c>
      <c r="E6" s="76">
        <f>'Корпус 2_ТЭП башня 18эт'!I9</f>
        <v>8375.9</v>
      </c>
      <c r="F6" s="77">
        <f>'Корпус 3_ТЭП секция 1_12эт'!I10+'Корпус 3_ТЭП секция 1_12эт'!I12+'Корпус 3_ТЭП секция 2_12эт'!I11+'Корпус 3_ТЭП секция 2_12эт'!G13+'Корпус 3_ТЭП секция 2_12эт'!I15</f>
        <v>5953.1</v>
      </c>
    </row>
    <row r="7" spans="3:6" s="65" customFormat="1" x14ac:dyDescent="0.25">
      <c r="C7" s="75" t="s">
        <v>73</v>
      </c>
      <c r="D7" s="76">
        <f>'Корпус 1_ТЭП башня 24эт'!B6</f>
        <v>372.2</v>
      </c>
      <c r="E7" s="76">
        <f>'Корпус 2_ТЭП башня 18эт'!B6</f>
        <v>372.2</v>
      </c>
      <c r="F7" s="77">
        <f>'Корпус 3_ТЭП секция 1_12эт'!B8+'Корпус 3_ТЭП секция 2_12эт'!B10</f>
        <v>342.6</v>
      </c>
    </row>
    <row r="8" spans="3:6" s="65" customFormat="1" x14ac:dyDescent="0.25">
      <c r="C8" s="75" t="s">
        <v>74</v>
      </c>
      <c r="D8" s="76">
        <f>'Корпус 1_ТЭП башня 24эт'!B10</f>
        <v>15531.5</v>
      </c>
      <c r="E8" s="76">
        <f>'Корпус 2_ТЭП башня 18эт'!B10</f>
        <v>11658.5</v>
      </c>
      <c r="F8" s="77">
        <f>'Корпус 3_ТЭП секция 1_12эт'!B12+'Корпус 3_ТЭП секция 2_12эт'!B14</f>
        <v>8728.9</v>
      </c>
    </row>
    <row r="9" spans="3:6" s="65" customFormat="1" x14ac:dyDescent="0.25">
      <c r="C9" s="75"/>
      <c r="D9" s="78"/>
      <c r="E9" s="78"/>
      <c r="F9" s="79"/>
    </row>
    <row r="10" spans="3:6" s="65" customFormat="1" ht="15.75" thickBot="1" x14ac:dyDescent="0.3">
      <c r="C10" s="80" t="s">
        <v>78</v>
      </c>
      <c r="D10" s="81">
        <f>(D6+D7)/D8</f>
        <v>0.75358465054888457</v>
      </c>
      <c r="E10" s="81">
        <f t="shared" ref="E10:F10" si="0">(E6+E7)/E8</f>
        <v>0.75036239653471715</v>
      </c>
      <c r="F10" s="82">
        <f t="shared" si="0"/>
        <v>0.72124780900227992</v>
      </c>
    </row>
  </sheetData>
  <mergeCells count="2">
    <mergeCell ref="C4:F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Корпус 1_ТЭП башня 24эт</vt:lpstr>
      <vt:lpstr>Корпус 2_ТЭП башня 18эт</vt:lpstr>
      <vt:lpstr>Корпус 3_ТЭП секция 1_12эт</vt:lpstr>
      <vt:lpstr>Корпус 3_ТЭП секция 2_12эт</vt:lpstr>
      <vt:lpstr>Коэф общн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2026-06-24T18:00:33Z</dcterms:modified>
</cp:coreProperties>
</file>