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Объекты\(62) 02-01_Объекты реновации_от Фалелеева Михаила_2026\(05) УПРАВЛЕНИЕ ПРОЕКТОМ\"/>
    </mc:Choice>
  </mc:AlternateContent>
  <xr:revisionPtr revIDLastSave="0" documentId="13_ncr:1_{74461C33-7ABF-46CF-B304-9FA84CFB9ED2}" xr6:coauthVersionLast="47" xr6:coauthVersionMax="47" xr10:uidLastSave="{00000000-0000-0000-0000-000000000000}"/>
  <bookViews>
    <workbookView xWindow="38280" yWindow="-120" windowWidth="38640" windowHeight="21120" tabRatio="921" firstSheet="1" activeTab="9" xr2:uid="{00000000-000D-0000-FFFF-FFFF00000000}"/>
  </bookViews>
  <sheets>
    <sheet name="Форма расчета цены" sheetId="3" r:id="rId1"/>
    <sheet name="Оренбургская_17" sheetId="4" r:id="rId2"/>
    <sheet name="Оренбургская_17 (2)" sheetId="5" r:id="rId3"/>
    <sheet name="Оренбургская_17 (3)" sheetId="7" r:id="rId4"/>
    <sheet name="Оренбургская_17 (+2экз бум РД )" sheetId="8" r:id="rId5"/>
    <sheet name="Оренбургская_17 Вар от Анатолия" sheetId="9" r:id="rId6"/>
    <sheet name="Оренбургская_17 Вар от Елены" sheetId="11" r:id="rId7"/>
    <sheet name="Расчет цен с Анатолием" sheetId="10" r:id="rId8"/>
    <sheet name="Лист1 (8)" sheetId="6" r:id="rId9"/>
    <sheet name="Первомайская_49, корп.2" sheetId="12" r:id="rId10"/>
    <sheet name="Первомайская_45" sheetId="13" r:id="rId11"/>
    <sheet name="Первомайская_45 (2)" sheetId="14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inf2007" localSheetId="1">#REF!</definedName>
    <definedName name="_inf2007" localSheetId="4">#REF!</definedName>
    <definedName name="_inf2007" localSheetId="2">#REF!</definedName>
    <definedName name="_inf2007" localSheetId="3">#REF!</definedName>
    <definedName name="_inf2007" localSheetId="5">#REF!</definedName>
    <definedName name="_inf2007" localSheetId="6">#REF!</definedName>
    <definedName name="_inf2007" localSheetId="10">#REF!</definedName>
    <definedName name="_inf2007" localSheetId="11">#REF!</definedName>
    <definedName name="_inf2007" localSheetId="9">#REF!</definedName>
    <definedName name="_inf2007">#REF!</definedName>
    <definedName name="_inf2008" localSheetId="1">#REF!</definedName>
    <definedName name="_inf2008" localSheetId="4">#REF!</definedName>
    <definedName name="_inf2008" localSheetId="2">#REF!</definedName>
    <definedName name="_inf2008" localSheetId="3">#REF!</definedName>
    <definedName name="_inf2008" localSheetId="5">#REF!</definedName>
    <definedName name="_inf2008" localSheetId="6">#REF!</definedName>
    <definedName name="_inf2008" localSheetId="10">#REF!</definedName>
    <definedName name="_inf2008" localSheetId="11">#REF!</definedName>
    <definedName name="_inf2008" localSheetId="9">#REF!</definedName>
    <definedName name="_inf2008">#REF!</definedName>
    <definedName name="_inf2009" localSheetId="1">#REF!</definedName>
    <definedName name="_inf2009" localSheetId="4">#REF!</definedName>
    <definedName name="_inf2009" localSheetId="2">#REF!</definedName>
    <definedName name="_inf2009" localSheetId="3">#REF!</definedName>
    <definedName name="_inf2009" localSheetId="5">#REF!</definedName>
    <definedName name="_inf2009" localSheetId="6">#REF!</definedName>
    <definedName name="_inf2009" localSheetId="10">#REF!</definedName>
    <definedName name="_inf2009" localSheetId="11">#REF!</definedName>
    <definedName name="_inf2009" localSheetId="9">#REF!</definedName>
    <definedName name="_inf2009">#REF!</definedName>
    <definedName name="_inf2010" localSheetId="1">#REF!</definedName>
    <definedName name="_inf2010" localSheetId="4">#REF!</definedName>
    <definedName name="_inf2010" localSheetId="2">#REF!</definedName>
    <definedName name="_inf2010" localSheetId="3">#REF!</definedName>
    <definedName name="_inf2010" localSheetId="5">#REF!</definedName>
    <definedName name="_inf2010" localSheetId="6">#REF!</definedName>
    <definedName name="_inf2010" localSheetId="10">#REF!</definedName>
    <definedName name="_inf2010" localSheetId="11">#REF!</definedName>
    <definedName name="_inf2010" localSheetId="9">#REF!</definedName>
    <definedName name="_inf2010">#REF!</definedName>
    <definedName name="_inf2011" localSheetId="1">#REF!</definedName>
    <definedName name="_inf2011" localSheetId="4">#REF!</definedName>
    <definedName name="_inf2011" localSheetId="2">#REF!</definedName>
    <definedName name="_inf2011" localSheetId="3">#REF!</definedName>
    <definedName name="_inf2011" localSheetId="5">#REF!</definedName>
    <definedName name="_inf2011" localSheetId="6">#REF!</definedName>
    <definedName name="_inf2011" localSheetId="10">#REF!</definedName>
    <definedName name="_inf2011" localSheetId="11">#REF!</definedName>
    <definedName name="_inf2011" localSheetId="9">#REF!</definedName>
    <definedName name="_inf2011">#REF!</definedName>
    <definedName name="_inf2012" localSheetId="1">#REF!</definedName>
    <definedName name="_inf2012" localSheetId="4">#REF!</definedName>
    <definedName name="_inf2012" localSheetId="2">#REF!</definedName>
    <definedName name="_inf2012" localSheetId="3">#REF!</definedName>
    <definedName name="_inf2012" localSheetId="5">#REF!</definedName>
    <definedName name="_inf2012" localSheetId="6">#REF!</definedName>
    <definedName name="_inf2012" localSheetId="10">#REF!</definedName>
    <definedName name="_inf2012" localSheetId="11">#REF!</definedName>
    <definedName name="_inf2012" localSheetId="9">#REF!</definedName>
    <definedName name="_inf2012">#REF!</definedName>
    <definedName name="_inf2013" localSheetId="1">#REF!</definedName>
    <definedName name="_inf2013" localSheetId="4">#REF!</definedName>
    <definedName name="_inf2013" localSheetId="2">#REF!</definedName>
    <definedName name="_inf2013" localSheetId="3">#REF!</definedName>
    <definedName name="_inf2013" localSheetId="5">#REF!</definedName>
    <definedName name="_inf2013" localSheetId="6">#REF!</definedName>
    <definedName name="_inf2013" localSheetId="10">#REF!</definedName>
    <definedName name="_inf2013" localSheetId="11">#REF!</definedName>
    <definedName name="_inf2013" localSheetId="9">#REF!</definedName>
    <definedName name="_inf2013">#REF!</definedName>
    <definedName name="_inf2014" localSheetId="1">#REF!</definedName>
    <definedName name="_inf2014" localSheetId="4">#REF!</definedName>
    <definedName name="_inf2014" localSheetId="2">#REF!</definedName>
    <definedName name="_inf2014" localSheetId="3">#REF!</definedName>
    <definedName name="_inf2014" localSheetId="5">#REF!</definedName>
    <definedName name="_inf2014" localSheetId="6">#REF!</definedName>
    <definedName name="_inf2014" localSheetId="10">#REF!</definedName>
    <definedName name="_inf2014" localSheetId="11">#REF!</definedName>
    <definedName name="_inf2014" localSheetId="9">#REF!</definedName>
    <definedName name="_inf2014">#REF!</definedName>
    <definedName name="_inf2015" localSheetId="1">#REF!</definedName>
    <definedName name="_inf2015" localSheetId="4">#REF!</definedName>
    <definedName name="_inf2015" localSheetId="2">#REF!</definedName>
    <definedName name="_inf2015" localSheetId="3">#REF!</definedName>
    <definedName name="_inf2015" localSheetId="5">#REF!</definedName>
    <definedName name="_inf2015" localSheetId="6">#REF!</definedName>
    <definedName name="_inf2015" localSheetId="10">#REF!</definedName>
    <definedName name="_inf2015" localSheetId="11">#REF!</definedName>
    <definedName name="_inf2015" localSheetId="9">#REF!</definedName>
    <definedName name="_inf2015">#REF!</definedName>
    <definedName name="_KI2012" localSheetId="1">[1]Расчет!$H$47</definedName>
    <definedName name="_KI2012" localSheetId="4">[1]Расчет!$H$47</definedName>
    <definedName name="_KI2012" localSheetId="2">[1]Расчет!$H$47</definedName>
    <definedName name="_KI2012" localSheetId="3">[1]Расчет!$H$47</definedName>
    <definedName name="_KI2012" localSheetId="5">[1]Расчет!$H$47</definedName>
    <definedName name="_KI2012" localSheetId="6">[1]Расчет!$H$47</definedName>
    <definedName name="_KI2012" localSheetId="10">[1]Расчет!$H$47</definedName>
    <definedName name="_KI2012" localSheetId="11">[1]Расчет!$H$47</definedName>
    <definedName name="_KI2012" localSheetId="9">[1]Расчет!$H$47</definedName>
    <definedName name="_KI2012" localSheetId="0">[1]Расчет!$H$47</definedName>
    <definedName name="_KI2012">[2]Расчет!$H$47</definedName>
    <definedName name="_KI2013" localSheetId="1">[1]Расчет!$H$48</definedName>
    <definedName name="_KI2013" localSheetId="4">[1]Расчет!$H$48</definedName>
    <definedName name="_KI2013" localSheetId="2">[1]Расчет!$H$48</definedName>
    <definedName name="_KI2013" localSheetId="3">[1]Расчет!$H$48</definedName>
    <definedName name="_KI2013" localSheetId="5">[1]Расчет!$H$48</definedName>
    <definedName name="_KI2013" localSheetId="6">[1]Расчет!$H$48</definedName>
    <definedName name="_KI2013" localSheetId="10">[1]Расчет!$H$48</definedName>
    <definedName name="_KI2013" localSheetId="11">[1]Расчет!$H$48</definedName>
    <definedName name="_KI2013" localSheetId="9">[1]Расчет!$H$48</definedName>
    <definedName name="_KI2013" localSheetId="0">[1]Расчет!$H$48</definedName>
    <definedName name="_KI2013">[2]Расчет!$H$48</definedName>
    <definedName name="ColLastYearFB">[3]ФедД!$AH$17</definedName>
    <definedName name="ColLastYearFB1">[4]Управление!$AF$17</definedName>
    <definedName name="ColThisYearFB">[3]ФедД!$AG$17</definedName>
    <definedName name="KInfAvg" localSheetId="1">[1]Расчет!$H$38</definedName>
    <definedName name="KInfAvg" localSheetId="4">[1]Расчет!$H$38</definedName>
    <definedName name="KInfAvg" localSheetId="2">[1]Расчет!$H$38</definedName>
    <definedName name="KInfAvg" localSheetId="3">[1]Расчет!$H$38</definedName>
    <definedName name="KInfAvg" localSheetId="5">[1]Расчет!$H$38</definedName>
    <definedName name="KInfAvg" localSheetId="6">[1]Расчет!$H$38</definedName>
    <definedName name="KInfAvg" localSheetId="10">[1]Расчет!$H$38</definedName>
    <definedName name="KInfAvg" localSheetId="11">[1]Расчет!$H$38</definedName>
    <definedName name="KInfAvg" localSheetId="9">[1]Расчет!$H$38</definedName>
    <definedName name="KInfAvg" localSheetId="0">[1]Расчет!$H$38</definedName>
    <definedName name="KInfAvg">[2]Расчет!$H$38</definedName>
    <definedName name="KS" localSheetId="1">[1]РасчТЗ!$G$52</definedName>
    <definedName name="KS" localSheetId="4">[1]РасчТЗ!$G$52</definedName>
    <definedName name="KS" localSheetId="2">[1]РасчТЗ!$G$52</definedName>
    <definedName name="KS" localSheetId="3">[1]РасчТЗ!$G$52</definedName>
    <definedName name="KS" localSheetId="5">[1]РасчТЗ!$G$52</definedName>
    <definedName name="KS" localSheetId="6">[1]РасчТЗ!$G$52</definedName>
    <definedName name="KS" localSheetId="10">[1]РасчТЗ!$G$52</definedName>
    <definedName name="KS" localSheetId="11">[1]РасчТЗ!$G$52</definedName>
    <definedName name="KS" localSheetId="9">[1]РасчТЗ!$G$52</definedName>
    <definedName name="KS" localSheetId="0">[1]РасчТЗ!$G$52</definedName>
    <definedName name="KS">[2]РасчТЗ!$G$52</definedName>
    <definedName name="PeriodLastYearName">[3]ФедД!$AH$20</definedName>
    <definedName name="PeriodThisYearName">[3]ФедД!$AG$20</definedName>
    <definedName name="Sanalog" localSheetId="1">[1]Ввод!$D$54</definedName>
    <definedName name="Sanalog" localSheetId="4">[1]Ввод!$D$54</definedName>
    <definedName name="Sanalog" localSheetId="2">[1]Ввод!$D$54</definedName>
    <definedName name="Sanalog" localSheetId="3">[1]Ввод!$D$54</definedName>
    <definedName name="Sanalog" localSheetId="5">[1]Ввод!$D$54</definedName>
    <definedName name="Sanalog" localSheetId="6">[1]Ввод!$D$54</definedName>
    <definedName name="Sanalog" localSheetId="10">[1]Ввод!$D$54</definedName>
    <definedName name="Sanalog" localSheetId="11">[1]Ввод!$D$54</definedName>
    <definedName name="Sanalog" localSheetId="9">[1]Ввод!$D$54</definedName>
    <definedName name="Sanalog" localSheetId="0">[1]Ввод!$D$54</definedName>
    <definedName name="Sanalog">[2]Ввод!$D$54</definedName>
    <definedName name="short">[5]!short</definedName>
    <definedName name="title">'[6]Огл. Графиков'!$B$2:$B$31</definedName>
    <definedName name="Ак.р" localSheetId="1">[7]База!#REF!</definedName>
    <definedName name="Ак.р" localSheetId="4">[7]База!#REF!</definedName>
    <definedName name="Ак.р" localSheetId="2">[7]База!#REF!</definedName>
    <definedName name="Ак.р" localSheetId="3">[7]База!#REF!</definedName>
    <definedName name="Ак.р" localSheetId="5">[7]База!#REF!</definedName>
    <definedName name="Ак.р" localSheetId="6">[7]База!#REF!</definedName>
    <definedName name="Ак.р" localSheetId="10">[7]База!#REF!</definedName>
    <definedName name="Ак.р" localSheetId="11">[7]База!#REF!</definedName>
    <definedName name="Ак.р" localSheetId="9">[7]База!#REF!</definedName>
    <definedName name="Ак.р" localSheetId="0">[7]База!#REF!</definedName>
    <definedName name="Ак.р">[7]База!#REF!</definedName>
    <definedName name="вид_сметы">[8]база!$G$1:$G$65536</definedName>
    <definedName name="выдал">[8]база!$E$1:$E$65536</definedName>
    <definedName name="Вып_ОФ_с_пц">[6]рабочий!$Y$202:$AP$224</definedName>
    <definedName name="Вып_с_новых_ОФ">[6]рабочий!$Y$277:$AP$299</definedName>
    <definedName name="Выход">[9]Управление!$AF$20</definedName>
    <definedName name="График">"Диагр. 4"</definedName>
    <definedName name="Дефл_ц_пред_год">'[6]Текущие цены'!$AT$36:$BK$58</definedName>
    <definedName name="Дефлятор_годовой">'[6]Текущие цены'!$Y$4:$AP$27</definedName>
    <definedName name="Дефлятор_цепной">'[6]Текущие цены'!$Y$36:$AP$58</definedName>
    <definedName name="заказчики">[8]база!$A$1:$A$65536</definedName>
    <definedName name="Каб" localSheetId="1">[10]База!#REF!</definedName>
    <definedName name="Каб" localSheetId="4">[10]База!#REF!</definedName>
    <definedName name="Каб" localSheetId="2">[10]База!#REF!</definedName>
    <definedName name="Каб" localSheetId="3">[10]База!#REF!</definedName>
    <definedName name="Каб" localSheetId="5">[10]База!#REF!</definedName>
    <definedName name="Каб" localSheetId="6">[10]База!#REF!</definedName>
    <definedName name="Каб" localSheetId="10">[10]База!#REF!</definedName>
    <definedName name="Каб" localSheetId="11">[10]База!#REF!</definedName>
    <definedName name="Каб" localSheetId="9">[10]База!#REF!</definedName>
    <definedName name="Каб" localSheetId="0">[10]База!#REF!</definedName>
    <definedName name="Каб">[10]База!#REF!</definedName>
    <definedName name="КИнфПИР1" localSheetId="1">[1]ВводТЗ!$C$47</definedName>
    <definedName name="КИнфПИР1" localSheetId="4">[1]ВводТЗ!$C$47</definedName>
    <definedName name="КИнфПИР1" localSheetId="2">[1]ВводТЗ!$C$47</definedName>
    <definedName name="КИнфПИР1" localSheetId="3">[1]ВводТЗ!$C$47</definedName>
    <definedName name="КИнфПИР1" localSheetId="5">[1]ВводТЗ!$C$47</definedName>
    <definedName name="КИнфПИР1" localSheetId="6">[1]ВводТЗ!$C$47</definedName>
    <definedName name="КИнфПИР1" localSheetId="10">[1]ВводТЗ!$C$47</definedName>
    <definedName name="КИнфПИР1" localSheetId="11">[1]ВводТЗ!$C$47</definedName>
    <definedName name="КИнфПИР1" localSheetId="9">[1]ВводТЗ!$C$47</definedName>
    <definedName name="КИнфПИР1" localSheetId="0">[1]ВводТЗ!$C$47</definedName>
    <definedName name="КИнфПИР1">[2]ВводТЗ!$C$47</definedName>
    <definedName name="Коэф.ЗП" localSheetId="1">[1]ВводТЗ!$D$39</definedName>
    <definedName name="Коэф.ЗП" localSheetId="4">[1]ВводТЗ!$D$39</definedName>
    <definedName name="Коэф.ЗП" localSheetId="2">[1]ВводТЗ!$D$39</definedName>
    <definedName name="Коэф.ЗП" localSheetId="3">[1]ВводТЗ!$D$39</definedName>
    <definedName name="Коэф.ЗП" localSheetId="5">[1]ВводТЗ!$D$39</definedName>
    <definedName name="Коэф.ЗП" localSheetId="6">[1]ВводТЗ!$D$39</definedName>
    <definedName name="Коэф.ЗП" localSheetId="10">[1]ВводТЗ!$D$39</definedName>
    <definedName name="Коэф.ЗП" localSheetId="11">[1]ВводТЗ!$D$39</definedName>
    <definedName name="Коэф.ЗП" localSheetId="9">[1]ВводТЗ!$D$39</definedName>
    <definedName name="Коэф.ЗП" localSheetId="0">[1]ВводТЗ!$D$39</definedName>
    <definedName name="Коэф.ЗП">[2]ВводТЗ!$D$39</definedName>
    <definedName name="КфИнфПИР" localSheetId="1">[1]ВводТЗ!$C$46</definedName>
    <definedName name="КфИнфПИР" localSheetId="4">[1]ВводТЗ!$C$46</definedName>
    <definedName name="КфИнфПИР" localSheetId="2">[1]ВводТЗ!$C$46</definedName>
    <definedName name="КфИнфПИР" localSheetId="3">[1]ВводТЗ!$C$46</definedName>
    <definedName name="КфИнфПИР" localSheetId="5">[1]ВводТЗ!$C$46</definedName>
    <definedName name="КфИнфПИР" localSheetId="6">[1]ВводТЗ!$C$46</definedName>
    <definedName name="КфИнфПИР" localSheetId="10">[1]ВводТЗ!$C$46</definedName>
    <definedName name="КфИнфПИР" localSheetId="11">[1]ВводТЗ!$C$46</definedName>
    <definedName name="КфИнфПИР" localSheetId="9">[1]ВводТЗ!$C$46</definedName>
    <definedName name="КфИнфПИР" localSheetId="0">[1]ВводТЗ!$C$46</definedName>
    <definedName name="КфИнфПИР">[2]ВводТЗ!$C$46</definedName>
    <definedName name="КфИнфПИР_ПР" localSheetId="1">[1]ВводТЗ!$C$48</definedName>
    <definedName name="КфИнфПИР_ПР" localSheetId="4">[1]ВводТЗ!$C$48</definedName>
    <definedName name="КфИнфПИР_ПР" localSheetId="2">[1]ВводТЗ!$C$48</definedName>
    <definedName name="КфИнфПИР_ПР" localSheetId="3">[1]ВводТЗ!$C$48</definedName>
    <definedName name="КфИнфПИР_ПР" localSheetId="5">[1]ВводТЗ!$C$48</definedName>
    <definedName name="КфИнфПИР_ПР" localSheetId="6">[1]ВводТЗ!$C$48</definedName>
    <definedName name="КфИнфПИР_ПР" localSheetId="10">[1]ВводТЗ!$C$48</definedName>
    <definedName name="КфИнфПИР_ПР" localSheetId="11">[1]ВводТЗ!$C$48</definedName>
    <definedName name="КфИнфПИР_ПР" localSheetId="9">[1]ВводТЗ!$C$48</definedName>
    <definedName name="КфИнфПИР_ПР" localSheetId="0">[1]ВводТЗ!$C$48</definedName>
    <definedName name="КфИнфПИР_ПР">[2]ВводТЗ!$C$48</definedName>
    <definedName name="КфИнфТЗ" localSheetId="1">[1]ВводТЗ!$C$49</definedName>
    <definedName name="КфИнфТЗ" localSheetId="4">[1]ВводТЗ!$C$49</definedName>
    <definedName name="КфИнфТЗ" localSheetId="2">[1]ВводТЗ!$C$49</definedName>
    <definedName name="КфИнфТЗ" localSheetId="3">[1]ВводТЗ!$C$49</definedName>
    <definedName name="КфИнфТЗ" localSheetId="5">[1]ВводТЗ!$C$49</definedName>
    <definedName name="КфИнфТЗ" localSheetId="6">[1]ВводТЗ!$C$49</definedName>
    <definedName name="КфИнфТЗ" localSheetId="10">[1]ВводТЗ!$C$49</definedName>
    <definedName name="КфИнфТЗ" localSheetId="11">[1]ВводТЗ!$C$49</definedName>
    <definedName name="КфИнфТЗ" localSheetId="9">[1]ВводТЗ!$C$49</definedName>
    <definedName name="КфИнфТЗ" localSheetId="0">[1]ВводТЗ!$C$49</definedName>
    <definedName name="КфИнфТЗ">[2]ВводТЗ!$C$49</definedName>
    <definedName name="КфОб" localSheetId="1">[1]ВводТЗ!$C$45</definedName>
    <definedName name="КфОб" localSheetId="4">[1]ВводТЗ!$C$45</definedName>
    <definedName name="КфОб" localSheetId="2">[1]ВводТЗ!$C$45</definedName>
    <definedName name="КфОб" localSheetId="3">[1]ВводТЗ!$C$45</definedName>
    <definedName name="КфОб" localSheetId="5">[1]ВводТЗ!$C$45</definedName>
    <definedName name="КфОб" localSheetId="6">[1]ВводТЗ!$C$45</definedName>
    <definedName name="КфОб" localSheetId="10">[1]ВводТЗ!$C$45</definedName>
    <definedName name="КфОб" localSheetId="11">[1]ВводТЗ!$C$45</definedName>
    <definedName name="КфОб" localSheetId="9">[1]ВводТЗ!$C$45</definedName>
    <definedName name="КфОб" localSheetId="0">[1]ВводТЗ!$C$45</definedName>
    <definedName name="КфОб">[2]ВводТЗ!$C$45</definedName>
    <definedName name="новые_ОФ_2003">[6]рабочий!$F$305:$W$327</definedName>
    <definedName name="новые_ОФ_2004">[6]рабочий!$F$335:$W$357</definedName>
    <definedName name="новые_ОФ_а_всего">[6]рабочий!$F$767:$V$789</definedName>
    <definedName name="новые_ОФ_всего">[6]рабочий!$F$1331:$V$1353</definedName>
    <definedName name="новые_ОФ_п_всего">[6]рабочий!$F$1293:$V$1315</definedName>
    <definedName name="НормСКТЗ" localSheetId="1">[1]ВводТЗ!$C$53</definedName>
    <definedName name="НормСКТЗ" localSheetId="4">[1]ВводТЗ!$C$53</definedName>
    <definedName name="НормСКТЗ" localSheetId="2">[1]ВводТЗ!$C$53</definedName>
    <definedName name="НормСКТЗ" localSheetId="3">[1]ВводТЗ!$C$53</definedName>
    <definedName name="НормСКТЗ" localSheetId="5">[1]ВводТЗ!$C$53</definedName>
    <definedName name="НормСКТЗ" localSheetId="6">[1]ВводТЗ!$C$53</definedName>
    <definedName name="НормСКТЗ" localSheetId="10">[1]ВводТЗ!$C$53</definedName>
    <definedName name="НормСКТЗ" localSheetId="11">[1]ВводТЗ!$C$53</definedName>
    <definedName name="НормСКТЗ" localSheetId="9">[1]ВводТЗ!$C$53</definedName>
    <definedName name="НормСКТЗ" localSheetId="0">[1]ВводТЗ!$C$53</definedName>
    <definedName name="НормСКТЗ">[2]ВводТЗ!$C$53</definedName>
    <definedName name="_xlnm.Print_Area" localSheetId="8">'Лист1 (8)'!$A$1:$P$193</definedName>
    <definedName name="_xlnm.Print_Area" localSheetId="1">Оренбургская_17!$B$1:$G$63</definedName>
    <definedName name="_xlnm.Print_Area" localSheetId="4">'Оренбургская_17 (+2экз бум РД )'!$B$1:$G$63</definedName>
    <definedName name="_xlnm.Print_Area" localSheetId="2">'Оренбургская_17 (2)'!$B$1:$G$83</definedName>
    <definedName name="_xlnm.Print_Area" localSheetId="3">'Оренбургская_17 (3)'!$B$1:$G$63</definedName>
    <definedName name="_xlnm.Print_Area" localSheetId="5">'Оренбургская_17 Вар от Анатолия'!$B$1:$G$83</definedName>
    <definedName name="_xlnm.Print_Area" localSheetId="6">'Оренбургская_17 Вар от Елены'!$B$1:$G$91</definedName>
    <definedName name="_xlnm.Print_Area" localSheetId="10">Первомайская_45!$B$1:$G$63</definedName>
    <definedName name="_xlnm.Print_Area" localSheetId="11">'Первомайская_45 (2)'!$B$1:$G$63</definedName>
    <definedName name="_xlnm.Print_Area" localSheetId="9">'Первомайская_49, корп.2'!$B$1:$G$63</definedName>
    <definedName name="_xlnm.Print_Area" localSheetId="7">'Расчет цен с Анатолием'!$A$7:$Q$207</definedName>
    <definedName name="_xlnm.Print_Area" localSheetId="0">'Форма расчета цены'!$C$1:$E$33</definedName>
    <definedName name="ограда" localSheetId="1">[11]База!#REF!</definedName>
    <definedName name="ограда" localSheetId="4">[11]База!#REF!</definedName>
    <definedName name="ограда" localSheetId="2">[11]База!#REF!</definedName>
    <definedName name="ограда" localSheetId="3">[11]База!#REF!</definedName>
    <definedName name="ограда" localSheetId="5">[11]База!#REF!</definedName>
    <definedName name="ограда" localSheetId="6">[11]База!#REF!</definedName>
    <definedName name="ограда" localSheetId="10">[11]База!#REF!</definedName>
    <definedName name="ограда" localSheetId="11">[11]База!#REF!</definedName>
    <definedName name="ограда" localSheetId="9">[11]База!#REF!</definedName>
    <definedName name="ограда" localSheetId="0">[11]База!#REF!</definedName>
    <definedName name="ограда">[11]База!#REF!</definedName>
    <definedName name="окраска_05">[6]окраска!$C$7:$Z$30</definedName>
    <definedName name="окраска_06">[6]окраска!$C$35:$Z$58</definedName>
    <definedName name="окраска_07">[6]окраска!$C$63:$Z$86</definedName>
    <definedName name="окраска_08">[6]окраска!$C$91:$Z$114</definedName>
    <definedName name="окраска_09">[6]окраска!$C$119:$Z$142</definedName>
    <definedName name="окраска_10">[6]окраска!$C$147:$Z$170</definedName>
    <definedName name="окраска_11">[6]окраска!$C$175:$Z$198</definedName>
    <definedName name="окраска_12">[6]окраска!$C$203:$Z$226</definedName>
    <definedName name="окраска_13">[6]окраска!$C$231:$Z$254</definedName>
    <definedName name="окраска_14">[6]окраска!$C$259:$Z$282</definedName>
    <definedName name="окраска_15">[6]окраска!$C$287:$Z$310</definedName>
    <definedName name="Оренбургская_скидка_на_размер_НДС" localSheetId="4">#REF!</definedName>
    <definedName name="Оренбургская_скидка_на_размер_НДС" localSheetId="3">#REF!</definedName>
    <definedName name="Оренбургская_скидка_на_размер_НДС" localSheetId="10">#REF!</definedName>
    <definedName name="Оренбургская_скидка_на_размер_НДС" localSheetId="11">#REF!</definedName>
    <definedName name="Оренбургская_скидка_на_размер_НДС" localSheetId="9">#REF!</definedName>
    <definedName name="Оренбургская_скидка_на_размер_НДС">#REF!</definedName>
    <definedName name="Оренгбурская_д17" localSheetId="4">[10]База!#REF!</definedName>
    <definedName name="Оренгбурская_д17" localSheetId="2">[10]База!#REF!</definedName>
    <definedName name="Оренгбурская_д17" localSheetId="3">[10]База!#REF!</definedName>
    <definedName name="Оренгбурская_д17" localSheetId="5">[10]База!#REF!</definedName>
    <definedName name="Оренгбурская_д17" localSheetId="6">[10]База!#REF!</definedName>
    <definedName name="Оренгбурская_д17" localSheetId="10">[10]База!#REF!</definedName>
    <definedName name="Оренгбурская_д17" localSheetId="11">[10]База!#REF!</definedName>
    <definedName name="Оренгбурская_д17" localSheetId="9">[10]База!#REF!</definedName>
    <definedName name="Оренгбурская_д17">[10]База!#REF!</definedName>
    <definedName name="ОФ_а_с_пц">[6]рабочий!$CI$121:$CY$143</definedName>
    <definedName name="ПОКАЗАТЕЛИ_ДОЛГОСР.ПРОГНОЗА" localSheetId="1">'[12]2002(v2)'!#REF!</definedName>
    <definedName name="ПОКАЗАТЕЛИ_ДОЛГОСР.ПРОГНОЗА" localSheetId="4">'[12]2002(v2)'!#REF!</definedName>
    <definedName name="ПОКАЗАТЕЛИ_ДОЛГОСР.ПРОГНОЗА" localSheetId="2">'[12]2002(v2)'!#REF!</definedName>
    <definedName name="ПОКАЗАТЕЛИ_ДОЛГОСР.ПРОГНОЗА" localSheetId="3">'[12]2002(v2)'!#REF!</definedName>
    <definedName name="ПОКАЗАТЕЛИ_ДОЛГОСР.ПРОГНОЗА" localSheetId="5">'[12]2002(v2)'!#REF!</definedName>
    <definedName name="ПОКАЗАТЕЛИ_ДОЛГОСР.ПРОГНОЗА" localSheetId="6">'[12]2002(v2)'!#REF!</definedName>
    <definedName name="ПОКАЗАТЕЛИ_ДОЛГОСР.ПРОГНОЗА" localSheetId="10">'[12]2002(v2)'!#REF!</definedName>
    <definedName name="ПОКАЗАТЕЛИ_ДОЛГОСР.ПРОГНОЗА" localSheetId="11">'[12]2002(v2)'!#REF!</definedName>
    <definedName name="ПОКАЗАТЕЛИ_ДОЛГОСР.ПРОГНОЗА" localSheetId="9">'[12]2002(v2)'!#REF!</definedName>
    <definedName name="ПОКАЗАТЕЛИ_ДОЛГОСР.ПРОГНОЗА">'[12]2002(v2)'!#REF!</definedName>
    <definedName name="приб">[13]Управление!$AE$20</definedName>
    <definedName name="прибвб2">[13]Управление!$AF$20</definedName>
    <definedName name="Прогноз_Вып_пц">[6]рабочий!$Y$240:$AP$262</definedName>
    <definedName name="расц" localSheetId="1">[11]База!#REF!</definedName>
    <definedName name="расц" localSheetId="4">[11]База!#REF!</definedName>
    <definedName name="расц" localSheetId="2">[11]База!#REF!</definedName>
    <definedName name="расц" localSheetId="3">[11]База!#REF!</definedName>
    <definedName name="расц" localSheetId="5">[11]База!#REF!</definedName>
    <definedName name="расц" localSheetId="6">[11]База!#REF!</definedName>
    <definedName name="расц" localSheetId="10">[11]База!#REF!</definedName>
    <definedName name="расц" localSheetId="11">[11]База!#REF!</definedName>
    <definedName name="расц" localSheetId="9">[11]База!#REF!</definedName>
    <definedName name="расц">[11]База!#REF!</definedName>
    <definedName name="Расценка" localSheetId="1">[7]База!#REF!</definedName>
    <definedName name="Расценка" localSheetId="4">[7]База!#REF!</definedName>
    <definedName name="Расценка" localSheetId="2">[7]База!#REF!</definedName>
    <definedName name="Расценка" localSheetId="3">[7]База!#REF!</definedName>
    <definedName name="Расценка" localSheetId="5">[7]База!#REF!</definedName>
    <definedName name="Расценка" localSheetId="6">[7]База!#REF!</definedName>
    <definedName name="Расценка" localSheetId="10">[7]База!#REF!</definedName>
    <definedName name="Расценка" localSheetId="11">[7]База!#REF!</definedName>
    <definedName name="Расценка" localSheetId="9">[7]База!#REF!</definedName>
    <definedName name="Расценка">[7]База!#REF!</definedName>
    <definedName name="смета" localSheetId="1">[14]База!#REF!</definedName>
    <definedName name="смета" localSheetId="4">[14]База!#REF!</definedName>
    <definedName name="смета" localSheetId="2">[14]База!#REF!</definedName>
    <definedName name="смета" localSheetId="3">[14]База!#REF!</definedName>
    <definedName name="смета" localSheetId="5">[14]База!#REF!</definedName>
    <definedName name="смета" localSheetId="6">[14]База!#REF!</definedName>
    <definedName name="смета" localSheetId="10">[14]База!#REF!</definedName>
    <definedName name="смета" localSheetId="11">[14]База!#REF!</definedName>
    <definedName name="смета" localSheetId="9">[14]База!#REF!</definedName>
    <definedName name="смета">[14]База!#REF!</definedName>
    <definedName name="сроки">[8]Коэффициенты!$A$1:$A$65536</definedName>
    <definedName name="стадия_П">[8]база!$J$1:$J$65536</definedName>
    <definedName name="суда">[5]!суда</definedName>
    <definedName name="ТПП" localSheetId="1">[7]База!#REF!</definedName>
    <definedName name="ТПП" localSheetId="4">[7]База!#REF!</definedName>
    <definedName name="ТПП" localSheetId="2">[7]База!#REF!</definedName>
    <definedName name="ТПП" localSheetId="3">[7]База!#REF!</definedName>
    <definedName name="ТПП" localSheetId="5">[7]База!#REF!</definedName>
    <definedName name="ТПП" localSheetId="6">[7]База!#REF!</definedName>
    <definedName name="ТПП" localSheetId="10">[7]База!#REF!</definedName>
    <definedName name="ТПП" localSheetId="11">[7]База!#REF!</definedName>
    <definedName name="ТПП" localSheetId="9">[7]База!#REF!</definedName>
    <definedName name="ТПП" localSheetId="0">[7]База!#REF!</definedName>
    <definedName name="ТПП">[7]База!#REF!</definedName>
    <definedName name="ТР" localSheetId="1">[15]База!#REF!</definedName>
    <definedName name="ТР" localSheetId="4">[15]База!#REF!</definedName>
    <definedName name="ТР" localSheetId="2">[15]База!#REF!</definedName>
    <definedName name="ТР" localSheetId="3">[15]База!#REF!</definedName>
    <definedName name="ТР" localSheetId="5">[15]База!#REF!</definedName>
    <definedName name="ТР" localSheetId="6">[15]База!#REF!</definedName>
    <definedName name="ТР" localSheetId="10">[15]База!#REF!</definedName>
    <definedName name="ТР" localSheetId="11">[15]База!#REF!</definedName>
    <definedName name="ТР" localSheetId="9">[15]База!#REF!</definedName>
    <definedName name="ТР">[15]База!#REF!</definedName>
    <definedName name="фо_а_н_пц">[6]рабочий!$AR$240:$BI$263</definedName>
    <definedName name="фо_а_с_пц">[6]рабочий!$AS$202:$BI$224</definedName>
    <definedName name="фо_н_03">[6]рабочий!$X$305:$X$327</definedName>
    <definedName name="фо_н_04">[6]рабочий!$X$335:$X$357</definedName>
    <definedName name="цйкацк" localSheetId="4">[10]База!#REF!</definedName>
    <definedName name="цйкацк" localSheetId="3">[10]База!#REF!</definedName>
    <definedName name="цйкацк" localSheetId="10">[10]База!#REF!</definedName>
    <definedName name="цйкацк" localSheetId="11">[10]База!#REF!</definedName>
    <definedName name="цйкацк" localSheetId="9">[10]База!#REF!</definedName>
    <definedName name="цйкацк">[10]База!#REF!</definedName>
    <definedName name="ыаяявавар" localSheetId="4">[11]База!#REF!</definedName>
    <definedName name="ыаяявавар" localSheetId="3">[11]База!#REF!</definedName>
    <definedName name="ыаяявавар" localSheetId="10">[11]База!#REF!</definedName>
    <definedName name="ыаяявавар" localSheetId="11">[11]База!#REF!</definedName>
    <definedName name="ыаяявавар" localSheetId="9">[11]База!#REF!</definedName>
    <definedName name="ыаяявавар">[11]База!#REF!</definedName>
    <definedName name="ыяпр">[5]!ыяпр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4" l="1"/>
  <c r="F18" i="14"/>
  <c r="E18" i="14"/>
  <c r="G17" i="14"/>
  <c r="G15" i="14" s="1"/>
  <c r="F15" i="14" s="1"/>
  <c r="E17" i="14"/>
  <c r="E16" i="14"/>
  <c r="E15" i="14"/>
  <c r="G17" i="13"/>
  <c r="G15" i="13"/>
  <c r="E18" i="13"/>
  <c r="F15" i="13"/>
  <c r="E17" i="13"/>
  <c r="E16" i="13"/>
  <c r="E15" i="13"/>
  <c r="E18" i="12"/>
  <c r="G17" i="12"/>
  <c r="E17" i="12"/>
  <c r="E16" i="12"/>
  <c r="E15" i="12"/>
  <c r="G41" i="11"/>
  <c r="I41" i="11"/>
  <c r="K42" i="11" s="1"/>
  <c r="I40" i="11"/>
  <c r="G37" i="11"/>
  <c r="I37" i="11"/>
  <c r="J25" i="11"/>
  <c r="J32" i="11"/>
  <c r="G31" i="11"/>
  <c r="G16" i="14" l="1"/>
  <c r="F16" i="14" s="1"/>
  <c r="F17" i="14"/>
  <c r="G16" i="13"/>
  <c r="F16" i="13" s="1"/>
  <c r="F17" i="13"/>
  <c r="G15" i="12"/>
  <c r="F15" i="12" s="1"/>
  <c r="G16" i="12"/>
  <c r="F16" i="12" s="1"/>
  <c r="F17" i="12"/>
  <c r="L16" i="11"/>
  <c r="L15" i="11" s="1"/>
  <c r="G16" i="11"/>
  <c r="G15" i="11" s="1"/>
  <c r="F15" i="11" s="1"/>
  <c r="E16" i="11"/>
  <c r="E15" i="11"/>
  <c r="E14" i="11"/>
  <c r="G22" i="9"/>
  <c r="G21" i="9"/>
  <c r="G20" i="9"/>
  <c r="G19" i="9"/>
  <c r="K185" i="6"/>
  <c r="I124" i="10"/>
  <c r="I123" i="10"/>
  <c r="L116" i="10"/>
  <c r="L112" i="10"/>
  <c r="L42" i="10"/>
  <c r="L45" i="10"/>
  <c r="L49" i="10"/>
  <c r="L87" i="10"/>
  <c r="L90" i="10"/>
  <c r="L38" i="10"/>
  <c r="L35" i="10"/>
  <c r="L34" i="10"/>
  <c r="L30" i="10"/>
  <c r="L34" i="9"/>
  <c r="G31" i="9"/>
  <c r="G24" i="9"/>
  <c r="G19" i="14" l="1"/>
  <c r="F18" i="13"/>
  <c r="G18" i="13"/>
  <c r="G19" i="13" s="1"/>
  <c r="F18" i="12"/>
  <c r="G18" i="12"/>
  <c r="G19" i="12" s="1"/>
  <c r="L14" i="11"/>
  <c r="L17" i="11" s="1"/>
  <c r="F16" i="11"/>
  <c r="G14" i="11"/>
  <c r="F14" i="11" s="1"/>
  <c r="L206" i="10"/>
  <c r="L42" i="11" l="1"/>
  <c r="L18" i="11"/>
  <c r="L19" i="11" s="1"/>
  <c r="L20" i="11" s="1"/>
  <c r="G17" i="11"/>
  <c r="G18" i="11" s="1"/>
  <c r="L16" i="9"/>
  <c r="L14" i="9" s="1"/>
  <c r="G16" i="9"/>
  <c r="G14" i="9" s="1"/>
  <c r="F14" i="9" s="1"/>
  <c r="E16" i="9"/>
  <c r="E15" i="9"/>
  <c r="E14" i="9"/>
  <c r="G17" i="8"/>
  <c r="G16" i="8"/>
  <c r="E18" i="8"/>
  <c r="E17" i="8"/>
  <c r="E16" i="8"/>
  <c r="E15" i="8"/>
  <c r="G19" i="11" l="1"/>
  <c r="L43" i="11"/>
  <c r="L46" i="11" s="1"/>
  <c r="L47" i="11" s="1"/>
  <c r="G17" i="9"/>
  <c r="G15" i="9"/>
  <c r="F15" i="9" s="1"/>
  <c r="L15" i="9"/>
  <c r="L17" i="9" s="1"/>
  <c r="F16" i="9"/>
  <c r="G15" i="8"/>
  <c r="F15" i="8" s="1"/>
  <c r="G18" i="8"/>
  <c r="G19" i="8" s="1"/>
  <c r="F16" i="8"/>
  <c r="F17" i="8"/>
  <c r="G20" i="11" l="1"/>
  <c r="G21" i="11" s="1"/>
  <c r="G42" i="11" s="1"/>
  <c r="L18" i="9"/>
  <c r="L19" i="9" s="1"/>
  <c r="L20" i="9" s="1"/>
  <c r="G18" i="9"/>
  <c r="F18" i="8"/>
  <c r="I42" i="11" l="1"/>
  <c r="I46" i="11" s="1"/>
  <c r="I47" i="11" s="1"/>
  <c r="G46" i="11"/>
  <c r="G47" i="11" s="1"/>
  <c r="G22" i="11"/>
  <c r="L35" i="9"/>
  <c r="L38" i="9" s="1"/>
  <c r="L39" i="9" s="1"/>
  <c r="L16" i="5"/>
  <c r="L15" i="5" s="1"/>
  <c r="G16" i="5"/>
  <c r="G34" i="9" l="1"/>
  <c r="G38" i="9" s="1"/>
  <c r="G39" i="9" s="1"/>
  <c r="L14" i="5"/>
  <c r="L17" i="5" s="1"/>
  <c r="E18" i="7"/>
  <c r="G17" i="7"/>
  <c r="E17" i="7"/>
  <c r="E16" i="7"/>
  <c r="E15" i="7"/>
  <c r="L34" i="5" l="1"/>
  <c r="L18" i="5"/>
  <c r="L19" i="5" s="1"/>
  <c r="L20" i="5" s="1"/>
  <c r="G15" i="7"/>
  <c r="F15" i="7" s="1"/>
  <c r="G16" i="7"/>
  <c r="G18" i="7" s="1"/>
  <c r="G19" i="7" s="1"/>
  <c r="F17" i="7"/>
  <c r="L35" i="5" l="1"/>
  <c r="L38" i="5" s="1"/>
  <c r="L39" i="5" s="1"/>
  <c r="F16" i="7"/>
  <c r="F18" i="7" s="1"/>
  <c r="F16" i="5"/>
  <c r="E16" i="5"/>
  <c r="G15" i="5"/>
  <c r="F15" i="5" s="1"/>
  <c r="E15" i="5"/>
  <c r="G14" i="5"/>
  <c r="F14" i="5" s="1"/>
  <c r="E14" i="5"/>
  <c r="G17" i="5" l="1"/>
  <c r="G18" i="5" s="1"/>
  <c r="G16" i="4"/>
  <c r="F16" i="4" s="1"/>
  <c r="G19" i="5" l="1"/>
  <c r="G34" i="5"/>
  <c r="E14" i="4"/>
  <c r="E15" i="4"/>
  <c r="E16" i="4"/>
  <c r="G20" i="5" l="1"/>
  <c r="G21" i="5" s="1"/>
  <c r="G22" i="5"/>
  <c r="G35" i="5"/>
  <c r="G38" i="5" s="1"/>
  <c r="G39" i="5" s="1"/>
  <c r="G14" i="4"/>
  <c r="F14" i="4" s="1"/>
  <c r="G15" i="4"/>
  <c r="F15" i="4" l="1"/>
  <c r="G17" i="4"/>
  <c r="E28" i="3"/>
  <c r="E25" i="3" s="1"/>
  <c r="G18" i="4" l="1"/>
  <c r="G19" i="4" s="1"/>
  <c r="E18" i="3"/>
  <c r="E30" i="3" s="1"/>
  <c r="E31" i="3" l="1"/>
  <c r="E32" i="3" s="1"/>
</calcChain>
</file>

<file path=xl/sharedStrings.xml><?xml version="1.0" encoding="utf-8"?>
<sst xmlns="http://schemas.openxmlformats.org/spreadsheetml/2006/main" count="1341" uniqueCount="493">
  <si>
    <t>РАСЧЕТ</t>
  </si>
  <si>
    <t>руб.</t>
  </si>
  <si>
    <t>Наименование работ и затрат</t>
  </si>
  <si>
    <t>Авторский надзор</t>
  </si>
  <si>
    <t>ИТОГО</t>
  </si>
  <si>
    <t>ВСЕГО по объекту с НДС</t>
  </si>
  <si>
    <t>Жилой дом:</t>
  </si>
  <si>
    <t>Разработка ПИР (включая ИРД и согласования)</t>
  </si>
  <si>
    <t>Экспертиза МГЭ</t>
  </si>
  <si>
    <t>Разработка РД</t>
  </si>
  <si>
    <t>начало</t>
  </si>
  <si>
    <t>окончание</t>
  </si>
  <si>
    <t>1.1.</t>
  </si>
  <si>
    <t>1.2.</t>
  </si>
  <si>
    <t>1.3.</t>
  </si>
  <si>
    <t>Выполнение инженерных изысканий, подготовка проектной документации, государственная экспертиза ПИР (включая ИРД и согласования)</t>
  </si>
  <si>
    <t>НДС - 20%</t>
  </si>
  <si>
    <t>Кол-во машино-мест (шт)</t>
  </si>
  <si>
    <t>Общая площадь квартир (м2)</t>
  </si>
  <si>
    <t>Стоимость
без НДС</t>
  </si>
  <si>
    <t>стоимости проектно-изыскательских работ</t>
  </si>
  <si>
    <t>№ этапа</t>
  </si>
  <si>
    <t>Разработка Рабочей документации</t>
  </si>
  <si>
    <t>Государственная экспертиза ПИР</t>
  </si>
  <si>
    <t>1.4.</t>
  </si>
  <si>
    <t>в том числе:</t>
  </si>
  <si>
    <t>Выполнение инженерно-геодезических изысканий</t>
  </si>
  <si>
    <t>Выполнение инженерно-геологических изысканий</t>
  </si>
  <si>
    <t>Выполнение инженерно-экологических изысканий</t>
  </si>
  <si>
    <t>1.5.</t>
  </si>
  <si>
    <t>1.6.</t>
  </si>
  <si>
    <t>1.7.</t>
  </si>
  <si>
    <t>Разработка АПР (включая согласования)</t>
  </si>
  <si>
    <t>Разработка АГР (включая согласования)</t>
  </si>
  <si>
    <t>Разработка Проектной документации 
(включая согласования)</t>
  </si>
  <si>
    <t>Сбор и согласования ИРД (ТУ, договора тех.присоединения, ОПС и т.д.)</t>
  </si>
  <si>
    <t>Общая площадь (м2)</t>
  </si>
  <si>
    <t xml:space="preserve">Перечень разделов, не входящих в объем данного коммерческого предложения. </t>
  </si>
  <si>
    <t>Могут быть выполнены по отдельному договору</t>
  </si>
  <si>
    <t>Документация на наружные инженерные сети (переустройство, демонтаж, вынос), на линейные объекты, УДС</t>
  </si>
  <si>
    <t xml:space="preserve">Разработка Проектной и Рабочей документации по разделу "Газоснабжение", а также разработка Проектной документации по устройству котельной </t>
  </si>
  <si>
    <t>Разработка Проектной документации по разделу: СПОЗУ, схема планировочной организации земельного участка</t>
  </si>
  <si>
    <t>Оплата счетов и договоров специализированных организаций за рассмотрение и согласование Проектной и Рабочей документации</t>
  </si>
  <si>
    <t>Разаработка информационной модели объекта. Разработка высокополигональной и низкополигональной моделей для предоставления в МКА</t>
  </si>
  <si>
    <t>Разработка специальных технических услоыий на проектирование (СТУ КР), специальных технических условий в части противопожарной защиты объекта (СТУ ПБ)</t>
  </si>
  <si>
    <t>Разработка документации по интерьерам, разводка внутренних инженерных систем и установка оконечного оборудования внутри арендуемых помещений общественного пользования (готовоность Shell and Core)</t>
  </si>
  <si>
    <t>Разработка Проектной документации по аварийному источнику питания</t>
  </si>
  <si>
    <t>Разработка Проектной документации по разделам: дренаж, водопонижение, виброзащита, наружные инженерные сети</t>
  </si>
  <si>
    <t>Инженерные изыскания участка строительства, обследования и усиление зданий окружающей застройки</t>
  </si>
  <si>
    <t>Проведение археологических изысканий и археологические исследования</t>
  </si>
  <si>
    <t>Специальные акустические расчеты, не входящие в рамки стандартных требований Постановления №87 (расчет фонда поглощения, расчеты систем звукоусиления и другие акустические расчеты)</t>
  </si>
  <si>
    <t>Система "Интеллектуальное здание"</t>
  </si>
  <si>
    <t>Обследования сносимых зданий и сооружений, расчет объемов сноса</t>
  </si>
  <si>
    <t xml:space="preserve">Инженерно-технические мероприятия ГО и ЧС, убежища и укрытия ГО, разработка систем СМИС, СМИК, СУКС </t>
  </si>
  <si>
    <t>Получение технических условий на присоединение инженерных сетей</t>
  </si>
  <si>
    <t>Архитектурное и праздничное освещение</t>
  </si>
  <si>
    <t>Проект сокращения СЗЗ</t>
  </si>
  <si>
    <t>Натурные аэродинамические испытания и рекомендации по назначению снеговых и ветровых нагрузок, определение комфортности пешеходных зон</t>
  </si>
  <si>
    <t>План создаваемого объекта (ПСО) и материалы для Росреестра, маркетинговые материалы</t>
  </si>
  <si>
    <t xml:space="preserve">Разработка и согласование в МКА транспортной схемы, расчет интенсивности движения </t>
  </si>
  <si>
    <t>Банковская гарантия</t>
  </si>
  <si>
    <t>Визуально-ландшафтный анализ (ВЛА)</t>
  </si>
  <si>
    <t>Разработка КМД фасадов</t>
  </si>
  <si>
    <t>Привлечение консультантов (в т.ч иностранных) на разработку фасадов, вертикального транспорта, систему очистки фасадов</t>
  </si>
  <si>
    <t>Технологические решения узкоспециализированных направленностей, прямо не указанных в ТЗ (например киноконцерный зал и др)</t>
  </si>
  <si>
    <t xml:space="preserve">Геотехническое научно-техническое сопровождение (оценка влияния, программа мониторинга, заключение по подземной части, гидрогеологический прогноз, геотехническая экспертиза), независимые поверочные расчеты. </t>
  </si>
  <si>
    <r>
      <t xml:space="preserve">Объект: </t>
    </r>
    <r>
      <rPr>
        <sz val="12"/>
        <rFont val="Times New Roman"/>
        <family val="1"/>
        <charset val="204"/>
      </rPr>
      <t xml:space="preserve">«Жилой дом с инженерными сетями и благоустройством территории (со сносом жилых домов»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адресу: г. Москва, г. Москва, внутригородское муниципальное образование Лосиноостровское, Изумрудная улица, земельный участок 48 (Изумрудная ул., вл. 48)</t>
    </r>
  </si>
  <si>
    <r>
      <t xml:space="preserve">Объект: </t>
    </r>
    <r>
      <rPr>
        <sz val="12"/>
        <rFont val="Times New Roman"/>
        <family val="1"/>
        <charset val="204"/>
      </rPr>
      <t xml:space="preserve">«Жилой дом с инженерными сетями и благоустройством территории (со сносом жилого дома»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адресу: г. Москва, внутригородская территория муниципальный округ Косино-Ухтомский, улица ул. Оренбургская, земельный участок 17 (Оренбургская ул., вл. 17)</t>
    </r>
  </si>
  <si>
    <t>НДС - 22%</t>
  </si>
  <si>
    <t>Разраработка информационной модели объекта. Разработка высокополигональной и низкополигональной моделей для предоставления в МКА</t>
  </si>
  <si>
    <t>Проведение авторского надзора</t>
  </si>
  <si>
    <t>№ п/п</t>
  </si>
  <si>
    <t>Наименование работ</t>
  </si>
  <si>
    <t>Единица изм.</t>
  </si>
  <si>
    <t>Количество ед. изм. (площадь ОРП объекта)</t>
  </si>
  <si>
    <t xml:space="preserve">Стоимость за ед. изм., руб </t>
  </si>
  <si>
    <t>3</t>
  </si>
  <si>
    <t>4</t>
  </si>
  <si>
    <t>5</t>
  </si>
  <si>
    <t>кв.м</t>
  </si>
  <si>
    <t>Разработка специальных технических условий на проектирование (СТУ КР), специальных технических условий в части противопожарной защиты объекта (СТУ ПБ)</t>
  </si>
  <si>
    <t>ООО "ФОРМАЦИА"</t>
  </si>
  <si>
    <t xml:space="preserve">Управляющий ИП                                                                                                      Петровций  </t>
  </si>
  <si>
    <t xml:space="preserve">конструктив </t>
  </si>
  <si>
    <t xml:space="preserve">инженерия </t>
  </si>
  <si>
    <t>Итого</t>
  </si>
  <si>
    <t>с НДС</t>
  </si>
  <si>
    <t>ИТОГ</t>
  </si>
  <si>
    <t>НДС который я заплачу</t>
  </si>
  <si>
    <t>МОПБ</t>
  </si>
  <si>
    <t>Спецразделы</t>
  </si>
  <si>
    <t>Сметы</t>
  </si>
  <si>
    <t>Михаил</t>
  </si>
  <si>
    <t>Налог на прибыль</t>
  </si>
  <si>
    <t>Авторский надзор выполняется по отдельному договору с учетом сроков строительства объекта. Из расчета выезда двух специалистов два раза в неделю на протяжении двенадцати месяцев для внесения записей в журнал АН. 
Решения авторского надзора не подразумевают внесения изменений в РД.</t>
  </si>
  <si>
    <t>Коммерческое предложение по ведению авторского надзора</t>
  </si>
  <si>
    <t>Итого:</t>
  </si>
  <si>
    <t>Строительный генеральный план на основной период</t>
  </si>
  <si>
    <t>Строительный генеральный план на подготовительный период</t>
  </si>
  <si>
    <t>СГП</t>
  </si>
  <si>
    <t>12</t>
  </si>
  <si>
    <t>Вертикальный транспорт</t>
  </si>
  <si>
    <t>ТХ</t>
  </si>
  <si>
    <t>11</t>
  </si>
  <si>
    <t>Строительная часть</t>
  </si>
  <si>
    <t>Индивидуальный тепловой пункт. Тепломеханические решения, узлы учета, электроснабжение</t>
  </si>
  <si>
    <t>ИТП</t>
  </si>
  <si>
    <t>10</t>
  </si>
  <si>
    <t xml:space="preserve">Диспетчеризация вертикального транспорта. </t>
  </si>
  <si>
    <t>Охранно-Защитная Дератизационная Система</t>
  </si>
  <si>
    <t>Автоматизация индивидуального теплового пункта</t>
  </si>
  <si>
    <t>Автоматическая установка пожаротушения. Электротехническая часть</t>
  </si>
  <si>
    <t>Пассивная оптическая сеть передачи данных.</t>
  </si>
  <si>
    <t>Сети связи. ЦИН.</t>
  </si>
  <si>
    <t>Объектовая система оповещения о чрезвычайных ситуациях</t>
  </si>
  <si>
    <t>Сети проводного радиовещания.</t>
  </si>
  <si>
    <t>Система кабельного телевидения (СКТВ)</t>
  </si>
  <si>
    <t>Автоматизированная система управления и диспетчеризации (АСУД)</t>
  </si>
  <si>
    <t>Система контроля загазованности подземной автостоянки</t>
  </si>
  <si>
    <t>Автоматизированная система коммерческого учёта энергоресурсов. (АСКУЭ)</t>
  </si>
  <si>
    <t>Автоматическая пожарная сигнализация, система оповещения и управления эвакуацией людей при пожаре, система противопожарной автоматики. (АПС, СОУЭ, АП)</t>
  </si>
  <si>
    <t>Система связи для ММГН. (ДС)</t>
  </si>
  <si>
    <t>Система охраны и контроля доступа. (СКУД)</t>
  </si>
  <si>
    <t>Система видеонаблюдения. (СОТ)</t>
  </si>
  <si>
    <t>Домовая распределительная сеть (Телефонная сеть и сети передачи данных).</t>
  </si>
  <si>
    <t>СС</t>
  </si>
  <si>
    <t>9</t>
  </si>
  <si>
    <t>Противодымная вентиляция</t>
  </si>
  <si>
    <t>Вентиляция и кондиционирование воздуха</t>
  </si>
  <si>
    <t>Отопление и теплоснабжение</t>
  </si>
  <si>
    <t>ОВ</t>
  </si>
  <si>
    <t>8</t>
  </si>
  <si>
    <t>Подземная автостоянка. Автоматическое водяное пожаротушение и внутренний противопожарный водопровод</t>
  </si>
  <si>
    <t>АУПТ</t>
  </si>
  <si>
    <t>7</t>
  </si>
  <si>
    <t>Ливневая канализация</t>
  </si>
  <si>
    <t>Система внутреннего противопожарного водопровода</t>
  </si>
  <si>
    <t xml:space="preserve">Внутренние системы водоснабжения и водоотведения </t>
  </si>
  <si>
    <t>Насосная станция</t>
  </si>
  <si>
    <t>ВК</t>
  </si>
  <si>
    <t>6</t>
  </si>
  <si>
    <t>Вводно-распределительное устройство. Главный распределительный щит</t>
  </si>
  <si>
    <t>Молниезащита и заземление</t>
  </si>
  <si>
    <t>Внутреннее электроосвещение и силовое электрооборудование</t>
  </si>
  <si>
    <t>ЭОМ</t>
  </si>
  <si>
    <t>Ограждающие конструкции и распорная система котлована</t>
  </si>
  <si>
    <t>КЖ</t>
  </si>
  <si>
    <t>КР (конструктивные  и объемно-планировочные решения)</t>
  </si>
  <si>
    <t>Архитектурные решения интерьеров (ориентировочно 470 кв.м.)</t>
  </si>
  <si>
    <t>Архитектурные решения</t>
  </si>
  <si>
    <t>Сводный план инженерных сетей.</t>
  </si>
  <si>
    <t>План благоустройства и озеленения территории и конструкции дорожных покрытий.</t>
  </si>
  <si>
    <t>План земляных масс</t>
  </si>
  <si>
    <t>План организации рельефа</t>
  </si>
  <si>
    <t xml:space="preserve">Генеральный план </t>
  </si>
  <si>
    <t>ГП</t>
  </si>
  <si>
    <t>2</t>
  </si>
  <si>
    <t>Демонтаж наружных сетей, в том числе: СС, ЭМ, ТС, НК</t>
  </si>
  <si>
    <t>Переустройство наружных сетей связи (Вымпелком, Мегафон, Ростелеком)</t>
  </si>
  <si>
    <t xml:space="preserve">Переутройство сети радиовещания. </t>
  </si>
  <si>
    <t xml:space="preserve">Переутройство сети электроснабжения. </t>
  </si>
  <si>
    <t xml:space="preserve">Переутройство сети бытовой канализации. </t>
  </si>
  <si>
    <t xml:space="preserve">Наружное электроосвещение. </t>
  </si>
  <si>
    <t xml:space="preserve">Наружное электроснабжение. </t>
  </si>
  <si>
    <t xml:space="preserve">Наружные сети бытовой канализации. </t>
  </si>
  <si>
    <t>Теплоснабжение</t>
  </si>
  <si>
    <t>Водопровод</t>
  </si>
  <si>
    <t>Теплосети</t>
  </si>
  <si>
    <t>Реконструкция светофорного объекта</t>
  </si>
  <si>
    <t xml:space="preserve">Наружные сети ливневой канализации. </t>
  </si>
  <si>
    <t>Наружные сети водоснабжения. Водомерный узел</t>
  </si>
  <si>
    <t>НИС</t>
  </si>
  <si>
    <t>1</t>
  </si>
  <si>
    <t>Цена с НДС</t>
  </si>
  <si>
    <t>Наименование видов работ, услуг</t>
  </si>
  <si>
    <t>№ раздела</t>
  </si>
  <si>
    <t>работы по разработке КМД фасадов и внутренних витражных конструкций</t>
  </si>
  <si>
    <t>разработка Исполнительной документации;</t>
  </si>
  <si>
    <t>В комерческом предложении не учтено:</t>
  </si>
  <si>
    <t>авансовый платеж в размере 50% и поэтапное закрытие работ</t>
  </si>
  <si>
    <t>4.</t>
  </si>
  <si>
    <t>срок проектирования 6 мес;</t>
  </si>
  <si>
    <t>3.</t>
  </si>
  <si>
    <t>восставление BIM модели в т.ч. восстановление спецификаций, ведомостей, конструктивных слоев покрытий и стен;</t>
  </si>
  <si>
    <t xml:space="preserve">2. </t>
  </si>
  <si>
    <t>проектирование МОП, ЦИН и квартир в чистовой отделке;</t>
  </si>
  <si>
    <t>1.</t>
  </si>
  <si>
    <t>В комерческом предложении учтено:</t>
  </si>
  <si>
    <t xml:space="preserve">Рады представить вам коммерческое предложение на разработку рабочей документации для строительства и ввода в эксплуатацию объекта с необходимыми согласованиями в установленном порядке со всеми  организациями, государственными административными органами и службами. </t>
  </si>
  <si>
    <t>23 876 кв.м</t>
  </si>
  <si>
    <t>Общая площадь:</t>
  </si>
  <si>
    <t>Рабочая документация</t>
  </si>
  <si>
    <t>Вид работ:</t>
  </si>
  <si>
    <t>г. Москва, район Марьина Роща, Шереметьевская ул., вл. 17, корп. 1, корп. 2 (Северо-Восточный 
административный округ)»</t>
  </si>
  <si>
    <t>Адрес:</t>
  </si>
  <si>
    <t xml:space="preserve"> «Жилой дом с инженерными сетями и благоустройством территории (со сносом 
жилых зданий по адресам: ул. Шереметьевская д.17, корп.1, ул. Шереметьевская д.17, корп.2) </t>
  </si>
  <si>
    <t>Объект:</t>
  </si>
  <si>
    <t>КОММЕРЧЕСКОЕ ПРЕДЛОЖЕНИЕ</t>
  </si>
  <si>
    <t xml:space="preserve">                                  </t>
  </si>
  <si>
    <t xml:space="preserve">Исх. 02/05-24 от 03 мая 2024                  </t>
  </si>
  <si>
    <t>АО "Чеви Коструциони" Юридический адрес: 
117261, г. Москва, ул. Панферова, д.5, к.2 
Почтовый адрес: 107031, г. Москва, ул. 
Петровка, д.19, стр. 5                                                  
ИНН 7736032340, КПП 773601001                                               
Банковские реквезиты: Р/с 
40702810438090104446 в ПАО Сбербанк г. 
Москва                                                                                                                              
К/с 30101810400000000225                                                          
ОКПО 32469052, ОГРН 1027700406073 БИК 
044525225 Тел.: (+7 495) 624-17-85,                                                       
(+7 495) 628-02-22, Факс: (+7 495) 628-77-20</t>
  </si>
  <si>
    <t>10.1</t>
  </si>
  <si>
    <t>ОДИ</t>
  </si>
  <si>
    <t>Мероприятия по обеспечению доступа инвалидов</t>
  </si>
  <si>
    <t>Требования к обеспечению безопасной эксплуатации объекта капитального строительства</t>
  </si>
  <si>
    <t>ТБЭ</t>
  </si>
  <si>
    <t>П</t>
  </si>
  <si>
    <t>Р ?</t>
  </si>
  <si>
    <t>Выполняет Артур</t>
  </si>
  <si>
    <t>Раздел 10 (11??)</t>
  </si>
  <si>
    <t>10.2</t>
  </si>
  <si>
    <t>ТБЭ2</t>
  </si>
  <si>
    <t>Комплексное обеспечение безопасности и антитеррористической защищенности</t>
  </si>
  <si>
    <t>Есть по Сиреневому 6.1/6.2, но в ТБЭ1 последний раздел как раз ссылается на информацию в ТБЭ2</t>
  </si>
  <si>
    <t>Прописаны решения в т.ч. По конструктиву и нагрузкам, если КР будет делать другой, как соместить инфу</t>
  </si>
  <si>
    <t>?</t>
  </si>
  <si>
    <t xml:space="preserve">Наружные ненесущие ограждающие конструкции </t>
  </si>
  <si>
    <t xml:space="preserve">Выполняет Артур </t>
  </si>
  <si>
    <t>Для чего этот раздел, где указано, что он нужен</t>
  </si>
  <si>
    <t xml:space="preserve">Наружные светопрозрачные конструкции </t>
  </si>
  <si>
    <t>Для чего этот раздел, где указано, что он нужен, что в него входит?</t>
  </si>
  <si>
    <t xml:space="preserve">Устройство кровли </t>
  </si>
  <si>
    <t>Выполняте Артур</t>
  </si>
  <si>
    <t>Зачем это выделять отдельной позицией</t>
  </si>
  <si>
    <t xml:space="preserve">Несущие конструкции с учетом паркинга </t>
  </si>
  <si>
    <t>Внутрення отделка МОП и квартиры</t>
  </si>
  <si>
    <t>Раздел 5. Сведения об инженерном оборудовании, о сетях инженерно-технического обеспечения, перечень инженерно-технических мероприятий, содержание технологических решений</t>
  </si>
  <si>
    <t>Подраздел 1. Система электроснабжения</t>
  </si>
  <si>
    <t>Часть 1. Система электроснабжения. Внутренние сети. Жилой дом</t>
  </si>
  <si>
    <t>Часть 2. Система электроснабжения. Внутренние сети. ЗСГО</t>
  </si>
  <si>
    <t>будет ли отдльной частью? Требования к ЗСГО</t>
  </si>
  <si>
    <t>Часть 3. Система электроснабжения. Наружное освещение</t>
  </si>
  <si>
    <t>Часть 4. Система электроснабжения. Вынос наружного освещения</t>
  </si>
  <si>
    <t>Часть 5. Система электроснабжения. Вынос наружных сетей электроснабжения.</t>
  </si>
  <si>
    <t>ИОС1.1</t>
  </si>
  <si>
    <t>ИОС1.2</t>
  </si>
  <si>
    <t>ИОС1.3</t>
  </si>
  <si>
    <t>ИОС1.4</t>
  </si>
  <si>
    <t>ИОС1.5</t>
  </si>
  <si>
    <t>5.1.1</t>
  </si>
  <si>
    <t>5.1.2</t>
  </si>
  <si>
    <t>5.1.3</t>
  </si>
  <si>
    <t>5.1.5</t>
  </si>
  <si>
    <t>5.1.4.</t>
  </si>
  <si>
    <t>Подраздел 2. Система водоснабжения</t>
  </si>
  <si>
    <t>Часть 1. Система водоснабжения. Внутренние системы</t>
  </si>
  <si>
    <t>Часть 2. Автоматическая установка пожаротушения</t>
  </si>
  <si>
    <t xml:space="preserve">Часть 3. Система водоснабжения. Наружные сети. Водомерный узел </t>
  </si>
  <si>
    <t>Подраздел 3. Система водоотведения</t>
  </si>
  <si>
    <t>Часть 2. Система воотведения. Внутренние системы ЗСГО</t>
  </si>
  <si>
    <t>Часть 3. Система водоотведения. Наружные сети. Бытовая канализация.</t>
  </si>
  <si>
    <t xml:space="preserve">Часть 4. Система водоотведения. Наружные сети. Ливневая канализация </t>
  </si>
  <si>
    <t>5.2.1</t>
  </si>
  <si>
    <t>5.2.2</t>
  </si>
  <si>
    <t>5.3.1</t>
  </si>
  <si>
    <t>5.3.2</t>
  </si>
  <si>
    <t>5.3.3</t>
  </si>
  <si>
    <t>5.3.4</t>
  </si>
  <si>
    <t>Подраздел 4. Отопление, вентиляция и кондиционирование воздуха, тепловые сети</t>
  </si>
  <si>
    <t>Часть 1. Отопление, вентиляция и кондиционирование воздуха. Жилой дом.</t>
  </si>
  <si>
    <t>Часть 3. Индивидуальный тепловой пункт.</t>
  </si>
  <si>
    <t>Нужна ли</t>
  </si>
  <si>
    <t>5.2.3</t>
  </si>
  <si>
    <t>Часть 1. Система водоотведения. Внутренние системы жилого дома</t>
  </si>
  <si>
    <t>Часть 2. Отопление и вентиляция. ЗСГО</t>
  </si>
  <si>
    <t>Часть 4. Узлы учета тепла. Автоматизация и диспетчеризация индивидуального теплового пункта</t>
  </si>
  <si>
    <t>Подраздел 5. Сети связи</t>
  </si>
  <si>
    <t>Часть 1. Внутренние сети связи. Телефонизация, телевидение, струтктурированная кабельная сеть, радиофикация</t>
  </si>
  <si>
    <t>Часть 2. Система видеонаблюдения (СВН), система охраны входов (СОВ), система контроля и управления доступом (СКУД)</t>
  </si>
  <si>
    <t xml:space="preserve">Часть 3. Автоматизированная система коммерческого учета энергоресурсов (АСКУЭ) </t>
  </si>
  <si>
    <t>Часть 4. Автоматизация и диспетчеризация (АиД)</t>
  </si>
  <si>
    <t>Часть 6. Слаботочные системы. ОДС</t>
  </si>
  <si>
    <t>Объединенная диспетчерская система</t>
  </si>
  <si>
    <t>Будет ли ЦИН</t>
  </si>
  <si>
    <t>Часть 7. Слаботочные системы. ЦИН</t>
  </si>
  <si>
    <t>Часть 8. система загазованности. ЗСГО</t>
  </si>
  <si>
    <t>будет ли</t>
  </si>
  <si>
    <t>Часть 9. Автоматическая установка порошкового пожаротушения (АУППТ)</t>
  </si>
  <si>
    <t>Часть 10. Наружные сети связи</t>
  </si>
  <si>
    <t>Часть 11. Наружные сети связи. Вынос сетей связи</t>
  </si>
  <si>
    <t>Часть 12. Наружные сети связи. Подключение шлагбаумов</t>
  </si>
  <si>
    <t>Подраздел 7. Технологические решения.</t>
  </si>
  <si>
    <t>5.4.1</t>
  </si>
  <si>
    <t>5.4.2</t>
  </si>
  <si>
    <t>5.4.3</t>
  </si>
  <si>
    <t>5.4.4</t>
  </si>
  <si>
    <t>5.5.1</t>
  </si>
  <si>
    <t>5.5.2</t>
  </si>
  <si>
    <t>5.5.3</t>
  </si>
  <si>
    <t>5.5.4</t>
  </si>
  <si>
    <t>5.5.5</t>
  </si>
  <si>
    <t>5.5.6</t>
  </si>
  <si>
    <t>5.5.7</t>
  </si>
  <si>
    <t>5.5.8</t>
  </si>
  <si>
    <t>5.5.9</t>
  </si>
  <si>
    <t>5.5.10</t>
  </si>
  <si>
    <t>5.5.11</t>
  </si>
  <si>
    <t>5.5.12</t>
  </si>
  <si>
    <t>ИОС2.1</t>
  </si>
  <si>
    <t>ИОС2.3</t>
  </si>
  <si>
    <t>ИОС2.2</t>
  </si>
  <si>
    <t>ИОС3.1</t>
  </si>
  <si>
    <t>ИОС3.2</t>
  </si>
  <si>
    <t>ИОС3.3</t>
  </si>
  <si>
    <t>ИОС3.4</t>
  </si>
  <si>
    <t>ИОС4.1</t>
  </si>
  <si>
    <t>ИОС4.2</t>
  </si>
  <si>
    <t>ИОС4.3</t>
  </si>
  <si>
    <t>ИОС4.4</t>
  </si>
  <si>
    <t>ИОС5.1</t>
  </si>
  <si>
    <t>ИОС5.2</t>
  </si>
  <si>
    <t>ИОС5.3</t>
  </si>
  <si>
    <t>ИОС5.4</t>
  </si>
  <si>
    <t>ИОС5.5</t>
  </si>
  <si>
    <t>ИОС5.6</t>
  </si>
  <si>
    <t>ИОС5.7</t>
  </si>
  <si>
    <t>ИОС5.8</t>
  </si>
  <si>
    <t>ИОС5.9</t>
  </si>
  <si>
    <t>ИОС5.10</t>
  </si>
  <si>
    <t>ИОС5.11</t>
  </si>
  <si>
    <t>ИОС5.12</t>
  </si>
  <si>
    <t>По Сиреневому в данный раздел также входит Система заземления и молниезащиты. Охранно-защитная дератизацтонная система</t>
  </si>
  <si>
    <t>В Сиреневом этого раздела нет</t>
  </si>
  <si>
    <t>По Сиреневому добавлено пожаротушение (Внутренние системы водоснабжения и пожаротушения)имется ввиду ПК</t>
  </si>
  <si>
    <t>ЗСГО. Кладовки?</t>
  </si>
  <si>
    <t>Часть 3. Пластовый дренаж</t>
  </si>
  <si>
    <t>По Сиреневому есть доп раздел "пластовый денаж". Нужно смотреть геологию и понимать необходимость. В инженерии могут появиться насосы и прочее. Отдельной ценой у Артура запросить</t>
  </si>
  <si>
    <t>нужен ли раздел</t>
  </si>
  <si>
    <t>Часть 4. Демонтаж существующих наружных сетей водоотведения</t>
  </si>
  <si>
    <t xml:space="preserve"> </t>
  </si>
  <si>
    <t>По Сиреневому есть такой раздел. Нужно выясить что нужно по выносу наружных сетей? указано в ГПЗУ?</t>
  </si>
  <si>
    <t>По Сиреневому эито "Сети телефонной связи и широкополосного доступа" Радио относится к ШПД? Нужно ли радио.</t>
  </si>
  <si>
    <t xml:space="preserve"> В Сиреневом есть отдельная книга "Система кабельного телевидения" у нас будет?</t>
  </si>
  <si>
    <t>ИОС5.1.2</t>
  </si>
  <si>
    <t>ИОС5.1.3</t>
  </si>
  <si>
    <t>Система этажного оповещения о ЧС (ОСО)</t>
  </si>
  <si>
    <t>Объектовая система оповещения (ОСО)
В Сиреневом есть отдельная книга Система этажного оповещения</t>
  </si>
  <si>
    <t>ИОС5.1.4</t>
  </si>
  <si>
    <t>Система проводного вещания (ПВ)</t>
  </si>
  <si>
    <t>В Сиреневом есть отдельная книга "Система проводного вещания"</t>
  </si>
  <si>
    <t>Книга 2. Система кабельного телевидения</t>
  </si>
  <si>
    <t xml:space="preserve">Для щитовых и слаботочных ситстем будет ли у нас </t>
  </si>
  <si>
    <t>Такого раздела в Сиреневом нет</t>
  </si>
  <si>
    <t>Проверить есть ли у нас? По ГПЗУ?</t>
  </si>
  <si>
    <t>За Артуром</t>
  </si>
  <si>
    <t>За Артуром (в его КП есть ОСО)</t>
  </si>
  <si>
    <t>Часть 5. Автоматическая пожарная сигнализация (АПС), система оповещения и управления эвакуацией людей при пожаре (СОУЭ), система противопожарной автоматики (ПА)</t>
  </si>
  <si>
    <t>Часть 1. Вертикальный транспорт</t>
  </si>
  <si>
    <t>Будет ли7</t>
  </si>
  <si>
    <t>Часть 2. Технологические решения. ЗСГО</t>
  </si>
  <si>
    <t>Часть 3. Технологические решения. ОДС</t>
  </si>
  <si>
    <t>Часть 4. Технологические решения. ЦИН</t>
  </si>
  <si>
    <t>Часть 5. Мусороудаление</t>
  </si>
  <si>
    <t>Часть 6. Антитеррористические мероприятия</t>
  </si>
  <si>
    <t>ИОС7.1</t>
  </si>
  <si>
    <t>ИОС7.2</t>
  </si>
  <si>
    <t>ИОС7.3</t>
  </si>
  <si>
    <t>ИОС7.4</t>
  </si>
  <si>
    <t>ИОС7.5</t>
  </si>
  <si>
    <t>ИОС7.6</t>
  </si>
  <si>
    <t>Раздел 6. Проект организации строительства</t>
  </si>
  <si>
    <t>5.7.1</t>
  </si>
  <si>
    <t>5.7.2</t>
  </si>
  <si>
    <t>5.7.3</t>
  </si>
  <si>
    <t>5.7.4</t>
  </si>
  <si>
    <t>5.7.5</t>
  </si>
  <si>
    <t>5.7.6</t>
  </si>
  <si>
    <t>ПОС1</t>
  </si>
  <si>
    <t>ПОС2</t>
  </si>
  <si>
    <t>ВП</t>
  </si>
  <si>
    <t>6.1</t>
  </si>
  <si>
    <t>6.2</t>
  </si>
  <si>
    <t>6.3</t>
  </si>
  <si>
    <t>Часть 1. Проект организации строительства жилого дома</t>
  </si>
  <si>
    <t xml:space="preserve">Часть2 . Проект организации строительства. Инженерные коммуникации </t>
  </si>
  <si>
    <t>Часть 3. Строительное водопонижение</t>
  </si>
  <si>
    <t>В сиреневом не было данного раздела. Есть информация про антитеррористчиской защищенности в ТБЭ2</t>
  </si>
  <si>
    <t>Будет ли отедльно в ТХ или это ТБЭ2</t>
  </si>
  <si>
    <t>Объединенная диспетчерская служба. Для чего диспетчеризация еще и в разделе ТХ. Проверить необходимость</t>
  </si>
  <si>
    <t>ИТОГО в т.ч. НДС 22%</t>
  </si>
  <si>
    <t>НДС 22%</t>
  </si>
  <si>
    <t>Стоимость
с НДС 22%, руб.</t>
  </si>
  <si>
    <t>Исх. 8/03-26 от 18 марта 2026</t>
  </si>
  <si>
    <t>За Артуром (В КП указано, что насосы дренажа также включаются в разработку)</t>
  </si>
  <si>
    <t>Раздел 8. Перечень мероприятий по охране окружающей среды</t>
  </si>
  <si>
    <t>оптимистично</t>
  </si>
  <si>
    <t>СРО</t>
  </si>
  <si>
    <t>СПОЗУ</t>
  </si>
  <si>
    <t>Михаил Сумма с выводом через ИП</t>
  </si>
  <si>
    <t>Итого после отдачи суммы Михаилу</t>
  </si>
  <si>
    <t>ст П+Р</t>
  </si>
  <si>
    <t>Ст П+Р</t>
  </si>
  <si>
    <t>Сметы (ВОР)</t>
  </si>
  <si>
    <t>Итого расходы</t>
  </si>
  <si>
    <t>АР</t>
  </si>
  <si>
    <t>Анатолий</t>
  </si>
  <si>
    <t>Цены нет</t>
  </si>
  <si>
    <t xml:space="preserve">Цена Томары </t>
  </si>
  <si>
    <t>Цена Томары за все разделы ст. П 100 000 рублей. Плюс берет за каждую схему порядка 15 000 рублей.
Уточнить у  Томары Разрабатывает ли сводный план сетей.</t>
  </si>
  <si>
    <t>Ст. П</t>
  </si>
  <si>
    <t>Ст. Р</t>
  </si>
  <si>
    <t>Обсудить, что будет повторная экспертиза</t>
  </si>
  <si>
    <t>Поговорить с Михаилом, будет ли повторная экспертиза оплачиваться допником?</t>
  </si>
  <si>
    <t>От Антолия цены нет</t>
  </si>
  <si>
    <t>На стадии АГР, нами самостоятельно будет проделана основная работа 
Нужно понять что включает в себя данная цена.</t>
  </si>
  <si>
    <t>Поговрить с Василием, узнать как они работают, может ли кого посоветоваь для совместной работы по нашему объекту.</t>
  </si>
  <si>
    <t xml:space="preserve">От компании ООО Стальпроект Цена с НДС. Находятся в Москве </t>
  </si>
  <si>
    <t>Цена от Анатолия</t>
  </si>
  <si>
    <t>Уточнить у Сергея все ли входит в конструктивный раздел? Котлован, КМ, сборные конструкции и прочее</t>
  </si>
  <si>
    <t>Обсудить с Михаилом какой объем работ может быть еще включен в наши обязанности. Кто разрабатывает сборные конструкции, кто разрабатывает КМД фасадов и будем ли мы нести какую-то ответсвенность за эти проекты. Будет включена в наш раздел КР? Кто делаем ВОР на все эти объемы?</t>
  </si>
  <si>
    <t>Раздел 4. Конструктивные решения</t>
  </si>
  <si>
    <t>Часть 1. Конструктивные решения</t>
  </si>
  <si>
    <t>Часть 2. Ограждение котлована</t>
  </si>
  <si>
    <t>Часть 3. Объемно-панировочне решения</t>
  </si>
  <si>
    <t>Часть 4. Расчетная часть КЖ, КМ (ветровые, закладные на сборных панелях)</t>
  </si>
  <si>
    <t>Утчонить у Михаила кто разрабатывает раскладку сборных плит, Перспектива?</t>
  </si>
  <si>
    <t>Часть 5. Панели сборные железобетонные</t>
  </si>
  <si>
    <t>Часть 6. Ведомости объемов работ</t>
  </si>
  <si>
    <r>
      <t>Часть 7. Технический отчет по расчету оценки влияния на окружающую застройку от строительства объекта.</t>
    </r>
    <r>
      <rPr>
        <b/>
        <sz val="9"/>
        <color rgb="FFFF0000"/>
        <rFont val="Calibri"/>
        <family val="2"/>
        <charset val="204"/>
        <scheme val="minor"/>
      </rPr>
      <t xml:space="preserve"> (кто будет выполнять?)</t>
    </r>
  </si>
  <si>
    <t>Уточнить у Анатолия все ли входит в конструктивный раздел? Котлован, КМ, сборные конструкции и прочее. Прохождение экспертизы. Нужно ли предоставление лицензий на расчетные программы</t>
  </si>
  <si>
    <t>Цена от Александра. ИП находится в Москве.</t>
  </si>
  <si>
    <t>Подраздел 1. Система электроснабжения (ЭОМ)</t>
  </si>
  <si>
    <t>Часть 2. Наружное электроснабжение. Внутриплощадочные сети электроснабжения 0.4 кВ и наружное освещение.</t>
  </si>
  <si>
    <t>Часть 1. Внутреннее электроосвещение и силовое электрооборудование (в т.ч. ЗСГО, заземление, молниезащита, ОЗДС вводно-распределителдьное устройство. Главный распределительный щит и пр)</t>
  </si>
  <si>
    <t xml:space="preserve">Часть 1. Система внутреннего водоснабжения. Насосная станция хозяйственно-питьевого водоснабжения. </t>
  </si>
  <si>
    <t xml:space="preserve">Часть 2. Автоматическая установка водяного пожаротушения. Внутренний противопожарный водопровод.  </t>
  </si>
  <si>
    <t>Часть 3. Наружные сети водоснабжения. Водомерный узел.</t>
  </si>
  <si>
    <t>Без BIM</t>
  </si>
  <si>
    <t>Часть 2. Наружные сети водоотведения (бытовка, ливневка)</t>
  </si>
  <si>
    <t>Часть 1. Система внутреннего воодоотведения (в т.ч ЗСГО)</t>
  </si>
  <si>
    <t>Часть 2. Тепломеханические решения индивидуального теплового пункта</t>
  </si>
  <si>
    <t>Часть 1. Система отопления, вентиляции и кондиционирования воздуха (в т.ч. для ЗСГО)</t>
  </si>
  <si>
    <t>Часть 1. Объектовая система оповещения о ЧС</t>
  </si>
  <si>
    <t>Часть 2. Система видеонаблюдения, система охраны входов, система контроля и управления доступом, система вызова персонала</t>
  </si>
  <si>
    <t>Часть 3. Автоматическая система пожарной 
сигнализации. Оповещение и управление эвакуацией людей при пожаре</t>
  </si>
  <si>
    <t>Часть 4. Автоматизированная система управления и
диспетчеризации инженерного оборудования</t>
  </si>
  <si>
    <t xml:space="preserve">Часть 5. Автоматизированная система коммерческого
учёта энергоресурсов </t>
  </si>
  <si>
    <t>Часть 6. Сеть проводного радиовещания</t>
  </si>
  <si>
    <t>Часть 7. Автоматическая установка порошкового
пожаротушения</t>
  </si>
  <si>
    <t>Часть 8. Система передачи данных. Телефония</t>
  </si>
  <si>
    <t>Часть 9. Система кабельного телевидения</t>
  </si>
  <si>
    <t>Часть 10. Наружные внутриплощадочные сети связи</t>
  </si>
  <si>
    <t>Часть 11. Слаботочные системы ОДС</t>
  </si>
  <si>
    <t>Часть 12. Слаботочные системы ЦИН</t>
  </si>
  <si>
    <t>Часть 13. Все что связано с ЗСГО</t>
  </si>
  <si>
    <t>Раздел 6. Технологические решения</t>
  </si>
  <si>
    <t>Часть 1. Технологиские решения вертикального транспорта</t>
  </si>
  <si>
    <t>Часть 2. Технологические решения ЗСГО</t>
  </si>
  <si>
    <t xml:space="preserve">Цена за автоматизацию диспетчеризацию </t>
  </si>
  <si>
    <t>Раздел 7. Проект организации строительства</t>
  </si>
  <si>
    <t>Часть 1. Проект организации строительства</t>
  </si>
  <si>
    <t>Запросить цену у Шульгина</t>
  </si>
  <si>
    <t>Раздел 8. Мероприятия по охране окружающей среды</t>
  </si>
  <si>
    <t xml:space="preserve">Часть 1. Мероприятия по охране окружающей среды </t>
  </si>
  <si>
    <t>Часть 2. Дендрология</t>
  </si>
  <si>
    <t xml:space="preserve">Часть 3. Инсоляция и естественное освещение </t>
  </si>
  <si>
    <t xml:space="preserve">Часть 4. Мероприятия по обращению с отходами сноса. </t>
  </si>
  <si>
    <t>Дорого. Нужно искать другие цены</t>
  </si>
  <si>
    <t>Раздел 9. Мероприятия по обеспечению пожарной безопасности</t>
  </si>
  <si>
    <t xml:space="preserve">Часть 1. Мероприятия по обеспечению пожарной безопасности </t>
  </si>
  <si>
    <t>Часть 2. Отчет по результатам расчета по оценке пожарного риска</t>
  </si>
  <si>
    <t xml:space="preserve">Часть 3. Отчет по анализу пожарных проездов, подъездов и обеспечения доступа подразделений пожарной охраны. </t>
  </si>
  <si>
    <t>В т.ч. АУПТ ВПВ</t>
  </si>
  <si>
    <t>все ли учтено вэтой цене?</t>
  </si>
  <si>
    <t xml:space="preserve">Цена от СЦ ПБС (Журавлев, Марахов). Цена с НДС </t>
  </si>
  <si>
    <t>Можно переговорить с Иродовым Романов  или по сиреневому перехватить…</t>
  </si>
  <si>
    <t>в т.ч. ВОР</t>
  </si>
  <si>
    <t>перегворить с Мариной
Что включаем по инженерным системам по пожарке</t>
  </si>
  <si>
    <t>Обсудить с ним почему цена на расчет пож рисков и отчет идет в составе СТУ. Что включается по инженерным системам по пожарке</t>
  </si>
  <si>
    <t>С Толей обсудить какие системы нужно проектировать в МОПБ и почему нужны пож решения</t>
  </si>
  <si>
    <t>Раздел 10. Требования к обеспечению безопасной эксплуатации объектов капитального строительства</t>
  </si>
  <si>
    <t>Мероприятия по обеспечению доступа инвалидов к
объекту капитального строительства</t>
  </si>
  <si>
    <t>Раздел 11.  Мероприятия по обеспечению доступа инвалидов к объекту капитального строительства</t>
  </si>
  <si>
    <t>Раздел 13. Иная документация в случаях, предусмотренных законодательными и иными нормативными и правовыми актами Российской Федерации</t>
  </si>
  <si>
    <t>Подраздел 1. Мероприятия по обеспечению 
соблюдения требований энергетической 
эффективности и требований оснащенности зданий, строений и сооружений приборами учёта 
используемых энергетических ресурсов</t>
  </si>
  <si>
    <t>Подраздел 2. Перечень мероприятий по гражданской обороне, мероприятий по предупреждению 
чрезвычайных ситуаций природного и техногенного характера Часть 1. Решения по приспособлению 
подземной части проектируемого объекта под укрытие</t>
  </si>
  <si>
    <t xml:space="preserve">Автостоянка </t>
  </si>
  <si>
    <t>Елена</t>
  </si>
  <si>
    <t>-</t>
  </si>
  <si>
    <t>ПОС</t>
  </si>
  <si>
    <t>ООС</t>
  </si>
  <si>
    <t>ВСЕГО по объекту без НДС</t>
  </si>
  <si>
    <t>Расходы ГИП</t>
  </si>
  <si>
    <t>Мои цены</t>
  </si>
  <si>
    <t>Расходы BIM</t>
  </si>
  <si>
    <t>Расходы IT для BIM</t>
  </si>
  <si>
    <t>Расходы ГАП</t>
  </si>
  <si>
    <t>ЗСГО</t>
  </si>
  <si>
    <t>Спецразделы, доп расходы</t>
  </si>
  <si>
    <r>
      <t xml:space="preserve">Объект: </t>
    </r>
    <r>
      <rPr>
        <sz val="12"/>
        <rFont val="Times New Roman"/>
        <family val="1"/>
        <charset val="204"/>
      </rPr>
      <t>"Жилой дом с инженерными сетями и благоустройством территории (со сносом жилого дома по 
адресу: Верхняя Первомайская ул., д.49, корп.2) по адресу: г. Москва, внутригородская территория муниципальный округ Измайлово, Верхняя Первомайская улица, земельный участок 49/2 (Верхняя Первомайская ул., вл.49, корп. 2) (Восточный административный округ)"</t>
    </r>
  </si>
  <si>
    <t>Исх. 21/10-26 от 23 октября 2026</t>
  </si>
  <si>
    <r>
      <t xml:space="preserve">Объект: </t>
    </r>
    <r>
      <rPr>
        <sz val="12"/>
        <rFont val="Times New Roman"/>
        <family val="1"/>
        <charset val="204"/>
      </rPr>
      <t>"Жилой дом с инженерными сетями и благоустройством территории (со сносом жилого дома по адресу: Верхняя Первомайская ул., д.45) по адресу: г. Москва, внутригородская территория 
муниципальный округ Измайлово, Верхняя Первомайская улица, земельный участок 45 (Верхняя Первомайская ул., вл.45) (Восточный административный округ)"</t>
    </r>
  </si>
  <si>
    <r>
      <t xml:space="preserve">Объект: </t>
    </r>
    <r>
      <rPr>
        <sz val="12"/>
        <rFont val="Times New Roman"/>
        <family val="1"/>
        <charset val="204"/>
      </rPr>
      <t>"Жилые дома с пристроенными помещениями и подземной автостоянкой"
по адресу : г. Москва, район Измайлово, ул. 9-я Парковая. вл.3 к.3 (ВАО)"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</si>
</sst>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@\ \ "/>
    <numFmt numFmtId="166" formatCode="#,##0.0"/>
    <numFmt numFmtId="167" formatCode="0.0"/>
    <numFmt numFmtId="168" formatCode="#,##0.00\ &quot;₽&quot;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name val="Calibri"/>
      <family val="2"/>
      <charset val="204"/>
    </font>
    <font>
      <sz val="7"/>
      <color theme="1"/>
      <name val="Calibri"/>
      <family val="2"/>
      <charset val="204"/>
      <scheme val="minor"/>
    </font>
    <font>
      <sz val="7"/>
      <color theme="0" tint="-0.499984740745262"/>
      <name val="Arial"/>
      <family val="2"/>
      <charset val="204"/>
    </font>
    <font>
      <sz val="7"/>
      <color rgb="FFFF0000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7"/>
      <color rgb="FF0070C0"/>
      <name val="Calibri"/>
      <family val="2"/>
      <charset val="204"/>
      <scheme val="minor"/>
    </font>
    <font>
      <b/>
      <sz val="12"/>
      <color theme="4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349">
    <xf numFmtId="0" fontId="0" fillId="0" borderId="0" xfId="0"/>
    <xf numFmtId="0" fontId="4" fillId="0" borderId="0" xfId="3" applyFont="1" applyFill="1"/>
    <xf numFmtId="0" fontId="4" fillId="0" borderId="0" xfId="3" applyFont="1" applyFill="1" applyAlignment="1">
      <alignment vertical="center"/>
    </xf>
    <xf numFmtId="0" fontId="3" fillId="0" borderId="0" xfId="3" applyFont="1" applyFill="1" applyAlignment="1">
      <alignment vertical="center"/>
    </xf>
    <xf numFmtId="0" fontId="5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2" fontId="5" fillId="0" borderId="0" xfId="3" quotePrefix="1" applyNumberFormat="1" applyFont="1" applyFill="1" applyBorder="1" applyAlignment="1">
      <alignment vertical="center" wrapText="1"/>
    </xf>
    <xf numFmtId="0" fontId="5" fillId="0" borderId="0" xfId="3" applyFont="1" applyFill="1"/>
    <xf numFmtId="0" fontId="6" fillId="0" borderId="0" xfId="3" applyFont="1" applyFill="1"/>
    <xf numFmtId="0" fontId="5" fillId="0" borderId="1" xfId="3" applyFont="1" applyFill="1" applyBorder="1" applyAlignment="1">
      <alignment vertical="center" wrapText="1"/>
    </xf>
    <xf numFmtId="0" fontId="4" fillId="0" borderId="0" xfId="3" applyFont="1" applyFill="1" applyAlignment="1"/>
    <xf numFmtId="0" fontId="4" fillId="0" borderId="0" xfId="3" applyFont="1" applyFill="1" applyAlignment="1">
      <alignment vertical="top"/>
    </xf>
    <xf numFmtId="0" fontId="6" fillId="0" borderId="0" xfId="3" applyFont="1" applyFill="1" applyAlignment="1"/>
    <xf numFmtId="0" fontId="6" fillId="0" borderId="0" xfId="3" applyFont="1" applyFill="1" applyAlignment="1">
      <alignment vertical="top"/>
    </xf>
    <xf numFmtId="0" fontId="5" fillId="0" borderId="1" xfId="3" applyFont="1" applyFill="1" applyBorder="1" applyAlignment="1">
      <alignment horizontal="center" vertical="center" wrapText="1"/>
    </xf>
    <xf numFmtId="43" fontId="6" fillId="0" borderId="0" xfId="6" applyFont="1" applyFill="1" applyAlignment="1">
      <alignment wrapText="1"/>
    </xf>
    <xf numFmtId="0" fontId="6" fillId="0" borderId="0" xfId="3" applyFont="1" applyFill="1" applyAlignment="1">
      <alignment wrapText="1"/>
    </xf>
    <xf numFmtId="43" fontId="6" fillId="0" borderId="0" xfId="6" applyFont="1" applyFill="1" applyAlignment="1">
      <alignment vertical="top" wrapText="1"/>
    </xf>
    <xf numFmtId="0" fontId="6" fillId="0" borderId="0" xfId="3" applyFont="1" applyFill="1" applyAlignment="1">
      <alignment vertical="top" wrapText="1"/>
    </xf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horizontal="right" vertical="center" wrapText="1"/>
    </xf>
    <xf numFmtId="43" fontId="6" fillId="0" borderId="0" xfId="6" applyFont="1" applyFill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4" fontId="6" fillId="0" borderId="1" xfId="3" applyNumberFormat="1" applyFont="1" applyFill="1" applyBorder="1" applyAlignment="1">
      <alignment horizontal="right" vertical="center" wrapText="1"/>
    </xf>
    <xf numFmtId="43" fontId="5" fillId="0" borderId="0" xfId="6" applyFont="1" applyFill="1" applyAlignment="1">
      <alignment vertical="center" wrapText="1"/>
    </xf>
    <xf numFmtId="4" fontId="5" fillId="0" borderId="1" xfId="3" applyNumberFormat="1" applyFont="1" applyFill="1" applyBorder="1" applyAlignment="1">
      <alignment horizontal="right" vertical="center" wrapText="1"/>
    </xf>
    <xf numFmtId="43" fontId="7" fillId="0" borderId="0" xfId="6" applyFont="1" applyFill="1" applyAlignment="1">
      <alignment vertical="center" wrapText="1"/>
    </xf>
    <xf numFmtId="0" fontId="5" fillId="0" borderId="0" xfId="3" applyFont="1" applyFill="1" applyAlignment="1">
      <alignment vertical="center" wrapText="1"/>
    </xf>
    <xf numFmtId="43" fontId="8" fillId="0" borderId="0" xfId="6" applyFont="1" applyFill="1" applyAlignment="1">
      <alignment vertical="center" wrapText="1"/>
    </xf>
    <xf numFmtId="165" fontId="5" fillId="0" borderId="0" xfId="3" applyNumberFormat="1" applyFont="1" applyFill="1" applyBorder="1" applyAlignment="1">
      <alignment horizontal="right" vertical="center" wrapText="1"/>
    </xf>
    <xf numFmtId="3" fontId="6" fillId="0" borderId="0" xfId="3" applyNumberFormat="1" applyFont="1" applyFill="1" applyBorder="1" applyAlignment="1">
      <alignment horizontal="right" vertical="center" wrapText="1"/>
    </xf>
    <xf numFmtId="3" fontId="5" fillId="0" borderId="0" xfId="3" applyNumberFormat="1" applyFont="1" applyFill="1" applyBorder="1" applyAlignment="1">
      <alignment horizontal="right" vertical="center" wrapText="1"/>
    </xf>
    <xf numFmtId="2" fontId="6" fillId="0" borderId="1" xfId="3" applyNumberFormat="1" applyFont="1" applyFill="1" applyBorder="1" applyAlignment="1">
      <alignment horizontal="left" vertical="center" wrapText="1"/>
    </xf>
    <xf numFmtId="3" fontId="6" fillId="0" borderId="1" xfId="3" applyNumberFormat="1" applyFont="1" applyFill="1" applyBorder="1" applyAlignment="1">
      <alignment horizontal="right" vertical="center" wrapText="1"/>
    </xf>
    <xf numFmtId="4" fontId="5" fillId="0" borderId="0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wrapText="1"/>
    </xf>
    <xf numFmtId="14" fontId="5" fillId="0" borderId="1" xfId="3" applyNumberFormat="1" applyFont="1" applyFill="1" applyBorder="1" applyAlignment="1">
      <alignment horizontal="center" vertical="center" wrapText="1"/>
    </xf>
    <xf numFmtId="14" fontId="5" fillId="0" borderId="1" xfId="4" applyNumberFormat="1" applyFont="1" applyFill="1" applyBorder="1" applyAlignment="1">
      <alignment horizontal="center" vertical="center" wrapText="1"/>
    </xf>
    <xf numFmtId="16" fontId="5" fillId="0" borderId="1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4" fontId="5" fillId="0" borderId="0" xfId="3" applyNumberFormat="1" applyFont="1" applyFill="1" applyAlignment="1">
      <alignment vertical="center" wrapText="1"/>
    </xf>
    <xf numFmtId="16" fontId="6" fillId="0" borderId="1" xfId="3" applyNumberFormat="1" applyFont="1" applyFill="1" applyBorder="1" applyAlignment="1">
      <alignment horizontal="left" vertical="center" wrapText="1" indent="1"/>
    </xf>
    <xf numFmtId="2" fontId="5" fillId="2" borderId="1" xfId="3" applyNumberFormat="1" applyFont="1" applyFill="1" applyBorder="1" applyAlignment="1">
      <alignment horizontal="left" vertical="center" wrapText="1"/>
    </xf>
    <xf numFmtId="3" fontId="5" fillId="2" borderId="1" xfId="3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Border="1" applyAlignment="1">
      <alignment horizontal="left" vertical="center" wrapText="1" indent="1"/>
    </xf>
    <xf numFmtId="14" fontId="5" fillId="0" borderId="0" xfId="3" applyNumberFormat="1" applyFont="1" applyFill="1" applyBorder="1" applyAlignment="1">
      <alignment horizontal="center" vertical="center" wrapText="1"/>
    </xf>
    <xf numFmtId="14" fontId="5" fillId="0" borderId="0" xfId="4" applyNumberFormat="1" applyFont="1" applyFill="1" applyBorder="1" applyAlignment="1">
      <alignment horizontal="center" vertical="center" wrapText="1"/>
    </xf>
    <xf numFmtId="0" fontId="6" fillId="0" borderId="0" xfId="3" applyFont="1" applyFill="1" applyAlignment="1">
      <alignment horizontal="center" vertical="center" wrapText="1"/>
    </xf>
    <xf numFmtId="0" fontId="4" fillId="0" borderId="0" xfId="3" applyFont="1" applyFill="1" applyAlignment="1">
      <alignment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2" borderId="2" xfId="3" applyFont="1" applyFill="1" applyBorder="1" applyAlignment="1">
      <alignment horizontal="center" vertical="center" wrapText="1"/>
    </xf>
    <xf numFmtId="166" fontId="6" fillId="0" borderId="2" xfId="3" applyNumberFormat="1" applyFont="1" applyFill="1" applyBorder="1" applyAlignment="1">
      <alignment vertical="center" wrapText="1"/>
    </xf>
    <xf numFmtId="165" fontId="5" fillId="0" borderId="2" xfId="3" applyNumberFormat="1" applyFont="1" applyFill="1" applyBorder="1" applyAlignment="1">
      <alignment vertical="center" wrapText="1"/>
    </xf>
    <xf numFmtId="165" fontId="5" fillId="0" borderId="3" xfId="3" applyNumberFormat="1" applyFont="1" applyFill="1" applyBorder="1" applyAlignment="1">
      <alignment vertical="center" wrapText="1"/>
    </xf>
    <xf numFmtId="3" fontId="5" fillId="2" borderId="0" xfId="3" applyNumberFormat="1" applyFont="1" applyFill="1" applyBorder="1" applyAlignment="1">
      <alignment horizontal="center" vertical="center" wrapText="1"/>
    </xf>
    <xf numFmtId="4" fontId="6" fillId="0" borderId="0" xfId="3" applyNumberFormat="1" applyFont="1" applyFill="1" applyBorder="1" applyAlignment="1">
      <alignment horizontal="right" vertical="center" wrapText="1"/>
    </xf>
    <xf numFmtId="165" fontId="5" fillId="0" borderId="1" xfId="3" applyNumberFormat="1" applyFont="1" applyFill="1" applyBorder="1" applyAlignment="1">
      <alignment vertical="center" wrapText="1"/>
    </xf>
    <xf numFmtId="49" fontId="5" fillId="0" borderId="2" xfId="3" applyNumberFormat="1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vertical="center" wrapText="1"/>
    </xf>
    <xf numFmtId="49" fontId="5" fillId="0" borderId="3" xfId="3" applyNumberFormat="1" applyFont="1" applyFill="1" applyBorder="1" applyAlignment="1">
      <alignment horizontal="center" vertical="center" wrapText="1"/>
    </xf>
    <xf numFmtId="166" fontId="6" fillId="0" borderId="1" xfId="3" applyNumberFormat="1" applyFont="1" applyFill="1" applyBorder="1" applyAlignment="1">
      <alignment horizontal="center" vertical="center" wrapText="1"/>
    </xf>
    <xf numFmtId="165" fontId="5" fillId="0" borderId="1" xfId="3" applyNumberFormat="1" applyFont="1" applyFill="1" applyBorder="1" applyAlignment="1">
      <alignment horizontal="center" vertical="center" wrapText="1"/>
    </xf>
    <xf numFmtId="166" fontId="6" fillId="0" borderId="3" xfId="3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3" fontId="5" fillId="0" borderId="0" xfId="3" applyNumberFormat="1" applyFont="1" applyFill="1" applyAlignment="1">
      <alignment vertical="center" wrapText="1"/>
    </xf>
    <xf numFmtId="166" fontId="5" fillId="0" borderId="1" xfId="3" applyNumberFormat="1" applyFont="1" applyFill="1" applyBorder="1" applyAlignment="1">
      <alignment horizontal="right" vertical="center" wrapText="1"/>
    </xf>
    <xf numFmtId="0" fontId="4" fillId="0" borderId="0" xfId="3" applyFont="1" applyFill="1" applyAlignment="1">
      <alignment horizontal="right"/>
    </xf>
    <xf numFmtId="0" fontId="9" fillId="0" borderId="0" xfId="3" applyFont="1" applyFill="1" applyAlignment="1">
      <alignment vertical="center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0" fontId="5" fillId="0" borderId="0" xfId="3" applyFont="1" applyFill="1" applyBorder="1" applyAlignment="1">
      <alignment vertical="center" wrapText="1"/>
    </xf>
    <xf numFmtId="165" fontId="5" fillId="0" borderId="0" xfId="3" applyNumberFormat="1" applyFont="1" applyFill="1" applyBorder="1" applyAlignment="1">
      <alignment vertical="center" wrapText="1"/>
    </xf>
    <xf numFmtId="43" fontId="8" fillId="0" borderId="0" xfId="6" applyFont="1" applyFill="1" applyAlignment="1">
      <alignment vertical="center"/>
    </xf>
    <xf numFmtId="166" fontId="9" fillId="0" borderId="0" xfId="0" applyNumberFormat="1" applyFont="1"/>
    <xf numFmtId="49" fontId="10" fillId="0" borderId="0" xfId="0" applyNumberFormat="1" applyFont="1"/>
    <xf numFmtId="0" fontId="10" fillId="0" borderId="0" xfId="0" applyFont="1"/>
    <xf numFmtId="166" fontId="11" fillId="0" borderId="0" xfId="0" applyNumberFormat="1" applyFont="1"/>
    <xf numFmtId="166" fontId="12" fillId="0" borderId="4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top" wrapText="1"/>
    </xf>
    <xf numFmtId="0" fontId="14" fillId="0" borderId="6" xfId="0" applyFont="1" applyBorder="1" applyAlignment="1">
      <alignment horizontal="center" vertical="center"/>
    </xf>
    <xf numFmtId="166" fontId="12" fillId="0" borderId="0" xfId="0" applyNumberFormat="1" applyFont="1"/>
    <xf numFmtId="0" fontId="0" fillId="0" borderId="0" xfId="0" applyFont="1"/>
    <xf numFmtId="166" fontId="12" fillId="3" borderId="7" xfId="0" applyNumberFormat="1" applyFont="1" applyFill="1" applyBorder="1" applyAlignment="1">
      <alignment horizontal="center" vertical="center"/>
    </xf>
    <xf numFmtId="0" fontId="13" fillId="3" borderId="8" xfId="0" applyFont="1" applyFill="1" applyBorder="1"/>
    <xf numFmtId="49" fontId="14" fillId="3" borderId="7" xfId="0" applyNumberFormat="1" applyFont="1" applyFill="1" applyBorder="1"/>
    <xf numFmtId="166" fontId="12" fillId="0" borderId="9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vertical="center" wrapText="1"/>
    </xf>
    <xf numFmtId="49" fontId="14" fillId="0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3" fillId="0" borderId="8" xfId="0" applyFont="1" applyFill="1" applyBorder="1" applyAlignment="1">
      <alignment vertical="center" wrapText="1"/>
    </xf>
    <xf numFmtId="49" fontId="14" fillId="0" borderId="7" xfId="0" applyNumberFormat="1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vertical="center" wrapText="1"/>
    </xf>
    <xf numFmtId="49" fontId="14" fillId="0" borderId="14" xfId="0" applyNumberFormat="1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vertical="center" wrapText="1"/>
    </xf>
    <xf numFmtId="49" fontId="14" fillId="0" borderId="17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49" fontId="14" fillId="0" borderId="19" xfId="0" applyNumberFormat="1" applyFont="1" applyFill="1" applyBorder="1" applyAlignment="1">
      <alignment horizontal="center" vertical="center" wrapText="1"/>
    </xf>
    <xf numFmtId="166" fontId="12" fillId="0" borderId="11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14" fillId="0" borderId="13" xfId="0" applyFont="1" applyFill="1" applyBorder="1" applyAlignment="1">
      <alignment vertical="center" wrapText="1"/>
    </xf>
    <xf numFmtId="166" fontId="12" fillId="0" borderId="12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166" fontId="9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9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49" fontId="14" fillId="0" borderId="2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49" fontId="14" fillId="0" borderId="16" xfId="0" applyNumberFormat="1" applyFont="1" applyFill="1" applyBorder="1" applyAlignment="1">
      <alignment horizontal="center" vertical="center" wrapText="1"/>
    </xf>
    <xf numFmtId="49" fontId="14" fillId="0" borderId="13" xfId="0" applyNumberFormat="1" applyFont="1" applyFill="1" applyBorder="1" applyAlignment="1">
      <alignment horizontal="center" vertical="center" wrapText="1"/>
    </xf>
    <xf numFmtId="49" fontId="14" fillId="0" borderId="8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 wrapText="1"/>
    </xf>
    <xf numFmtId="49" fontId="14" fillId="0" borderId="18" xfId="0" applyNumberFormat="1" applyFont="1" applyFill="1" applyBorder="1" applyAlignment="1">
      <alignment horizontal="center" vertical="center" wrapText="1"/>
    </xf>
    <xf numFmtId="49" fontId="14" fillId="3" borderId="8" xfId="0" applyNumberFormat="1" applyFont="1" applyFill="1" applyBorder="1"/>
    <xf numFmtId="0" fontId="13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0" borderId="4" xfId="0" applyFont="1" applyBorder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166" fontId="21" fillId="0" borderId="0" xfId="0" applyNumberFormat="1" applyFont="1" applyBorder="1" applyAlignment="1">
      <alignment horizontal="center" vertical="center" wrapText="1"/>
    </xf>
    <xf numFmtId="49" fontId="14" fillId="4" borderId="0" xfId="0" applyNumberFormat="1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vertical="center" wrapText="1"/>
    </xf>
    <xf numFmtId="0" fontId="13" fillId="4" borderId="0" xfId="0" applyFont="1" applyFill="1" applyBorder="1" applyAlignment="1">
      <alignment horizontal="center" vertical="center" wrapText="1"/>
    </xf>
    <xf numFmtId="166" fontId="12" fillId="4" borderId="12" xfId="0" applyNumberFormat="1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center" vertical="center" wrapText="1"/>
    </xf>
    <xf numFmtId="166" fontId="24" fillId="0" borderId="12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49" fontId="23" fillId="0" borderId="12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23" fillId="4" borderId="0" xfId="0" applyNumberFormat="1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3" fillId="0" borderId="8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3" fillId="0" borderId="4" xfId="0" applyFont="1" applyFill="1" applyBorder="1" applyAlignment="1">
      <alignment horizontal="center" vertical="top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166" fontId="12" fillId="0" borderId="12" xfId="0" applyNumberFormat="1" applyFont="1" applyFill="1" applyBorder="1" applyAlignment="1">
      <alignment horizontal="center" vertical="center" wrapText="1"/>
    </xf>
    <xf numFmtId="166" fontId="6" fillId="0" borderId="1" xfId="3" applyNumberFormat="1" applyFont="1" applyFill="1" applyBorder="1" applyAlignment="1">
      <alignment horizontal="right" vertical="center" wrapText="1"/>
    </xf>
    <xf numFmtId="4" fontId="6" fillId="0" borderId="1" xfId="3" applyNumberFormat="1" applyFont="1" applyFill="1" applyBorder="1" applyAlignment="1">
      <alignment horizontal="center" vertical="center" wrapText="1"/>
    </xf>
    <xf numFmtId="167" fontId="6" fillId="0" borderId="3" xfId="3" applyNumberFormat="1" applyFont="1" applyFill="1" applyBorder="1" applyAlignment="1">
      <alignment horizontal="center" vertical="center" wrapText="1"/>
    </xf>
    <xf numFmtId="0" fontId="6" fillId="0" borderId="0" xfId="3" applyFont="1" applyFill="1" applyAlignment="1" applyProtection="1">
      <alignment horizontal="left" vertical="top"/>
      <protection locked="0"/>
    </xf>
    <xf numFmtId="3" fontId="5" fillId="0" borderId="0" xfId="3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24" fillId="4" borderId="0" xfId="0" applyFont="1" applyFill="1" applyBorder="1" applyAlignment="1">
      <alignment horizontal="center" vertical="center" wrapText="1"/>
    </xf>
    <xf numFmtId="0" fontId="6" fillId="4" borderId="0" xfId="3" applyFont="1" applyFill="1" applyAlignment="1">
      <alignment horizontal="center" vertical="center" wrapText="1"/>
    </xf>
    <xf numFmtId="49" fontId="14" fillId="5" borderId="9" xfId="0" applyNumberFormat="1" applyFont="1" applyFill="1" applyBorder="1" applyAlignment="1">
      <alignment horizontal="center" vertical="center" wrapText="1"/>
    </xf>
    <xf numFmtId="49" fontId="14" fillId="5" borderId="10" xfId="0" applyNumberFormat="1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vertical="center" wrapText="1"/>
    </xf>
    <xf numFmtId="0" fontId="14" fillId="5" borderId="0" xfId="0" applyFont="1" applyFill="1" applyBorder="1" applyAlignment="1">
      <alignment horizontal="center" vertical="center" wrapText="1"/>
    </xf>
    <xf numFmtId="49" fontId="14" fillId="5" borderId="17" xfId="0" applyNumberFormat="1" applyFont="1" applyFill="1" applyBorder="1" applyAlignment="1">
      <alignment horizontal="center" vertical="center" wrapText="1"/>
    </xf>
    <xf numFmtId="49" fontId="14" fillId="5" borderId="16" xfId="0" applyNumberFormat="1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vertical="center" wrapText="1"/>
    </xf>
    <xf numFmtId="0" fontId="14" fillId="5" borderId="22" xfId="0" applyFont="1" applyFill="1" applyBorder="1" applyAlignment="1">
      <alignment horizontal="center" vertical="center" wrapText="1"/>
    </xf>
    <xf numFmtId="168" fontId="14" fillId="0" borderId="5" xfId="0" applyNumberFormat="1" applyFont="1" applyFill="1" applyBorder="1" applyAlignment="1">
      <alignment horizontal="center" vertical="center" wrapText="1"/>
    </xf>
    <xf numFmtId="168" fontId="14" fillId="0" borderId="12" xfId="0" applyNumberFormat="1" applyFont="1" applyFill="1" applyBorder="1" applyAlignment="1">
      <alignment horizontal="center" vertical="center" wrapText="1"/>
    </xf>
    <xf numFmtId="168" fontId="13" fillId="0" borderId="12" xfId="0" applyNumberFormat="1" applyFont="1" applyFill="1" applyBorder="1" applyAlignment="1">
      <alignment horizontal="center" vertical="center" wrapText="1"/>
    </xf>
    <xf numFmtId="168" fontId="13" fillId="0" borderId="11" xfId="0" applyNumberFormat="1" applyFont="1" applyFill="1" applyBorder="1" applyAlignment="1">
      <alignment horizontal="center" vertical="center" wrapText="1"/>
    </xf>
    <xf numFmtId="168" fontId="14" fillId="5" borderId="12" xfId="0" applyNumberFormat="1" applyFont="1" applyFill="1" applyBorder="1" applyAlignment="1">
      <alignment horizontal="center" vertical="center" wrapText="1"/>
    </xf>
    <xf numFmtId="168" fontId="14" fillId="5" borderId="15" xfId="0" applyNumberFormat="1" applyFont="1" applyFill="1" applyBorder="1" applyAlignment="1">
      <alignment horizontal="center" vertical="center" wrapText="1"/>
    </xf>
    <xf numFmtId="168" fontId="12" fillId="0" borderId="12" xfId="0" applyNumberFormat="1" applyFont="1" applyFill="1" applyBorder="1" applyAlignment="1">
      <alignment horizontal="center" vertical="center" wrapText="1"/>
    </xf>
    <xf numFmtId="168" fontId="15" fillId="0" borderId="12" xfId="0" applyNumberFormat="1" applyFont="1" applyFill="1" applyBorder="1" applyAlignment="1">
      <alignment horizontal="center" vertical="center" wrapText="1"/>
    </xf>
    <xf numFmtId="168" fontId="24" fillId="0" borderId="12" xfId="0" applyNumberFormat="1" applyFont="1" applyFill="1" applyBorder="1" applyAlignment="1">
      <alignment horizontal="center" vertical="center" wrapText="1"/>
    </xf>
    <xf numFmtId="168" fontId="13" fillId="4" borderId="1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68" fontId="0" fillId="0" borderId="0" xfId="0" applyNumberFormat="1" applyFill="1" applyBorder="1" applyAlignment="1">
      <alignment horizontal="center"/>
    </xf>
    <xf numFmtId="168" fontId="0" fillId="0" borderId="0" xfId="0" applyNumberFormat="1" applyBorder="1" applyAlignment="1">
      <alignment horizontal="center"/>
    </xf>
    <xf numFmtId="166" fontId="9" fillId="0" borderId="0" xfId="0" applyNumberFormat="1" applyFont="1" applyBorder="1"/>
    <xf numFmtId="168" fontId="14" fillId="0" borderId="4" xfId="0" applyNumberFormat="1" applyFont="1" applyFill="1" applyBorder="1" applyAlignment="1">
      <alignment horizontal="center" vertical="center" wrapText="1"/>
    </xf>
    <xf numFmtId="168" fontId="14" fillId="0" borderId="24" xfId="0" applyNumberFormat="1" applyFont="1" applyFill="1" applyBorder="1" applyAlignment="1">
      <alignment horizontal="center" vertical="center" wrapText="1"/>
    </xf>
    <xf numFmtId="168" fontId="13" fillId="0" borderId="24" xfId="0" applyNumberFormat="1" applyFont="1" applyFill="1" applyBorder="1" applyAlignment="1">
      <alignment horizontal="center" vertical="center" wrapText="1"/>
    </xf>
    <xf numFmtId="168" fontId="13" fillId="0" borderId="26" xfId="0" applyNumberFormat="1" applyFont="1" applyFill="1" applyBorder="1" applyAlignment="1">
      <alignment horizontal="center" vertical="center" wrapText="1"/>
    </xf>
    <xf numFmtId="168" fontId="14" fillId="5" borderId="24" xfId="0" applyNumberFormat="1" applyFont="1" applyFill="1" applyBorder="1" applyAlignment="1">
      <alignment horizontal="center" vertical="center" wrapText="1"/>
    </xf>
    <xf numFmtId="168" fontId="14" fillId="5" borderId="25" xfId="0" applyNumberFormat="1" applyFont="1" applyFill="1" applyBorder="1" applyAlignment="1">
      <alignment horizontal="center" vertical="center" wrapText="1"/>
    </xf>
    <xf numFmtId="168" fontId="12" fillId="0" borderId="24" xfId="0" applyNumberFormat="1" applyFont="1" applyFill="1" applyBorder="1" applyAlignment="1">
      <alignment horizontal="center" vertical="center" wrapText="1"/>
    </xf>
    <xf numFmtId="168" fontId="15" fillId="0" borderId="24" xfId="0" applyNumberFormat="1" applyFont="1" applyFill="1" applyBorder="1" applyAlignment="1">
      <alignment horizontal="center" vertical="center" wrapText="1"/>
    </xf>
    <xf numFmtId="168" fontId="24" fillId="0" borderId="24" xfId="0" applyNumberFormat="1" applyFont="1" applyFill="1" applyBorder="1" applyAlignment="1">
      <alignment horizontal="center" vertical="center" wrapText="1"/>
    </xf>
    <xf numFmtId="168" fontId="13" fillId="4" borderId="2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6" fontId="12" fillId="0" borderId="24" xfId="0" applyNumberFormat="1" applyFont="1" applyFill="1" applyBorder="1" applyAlignment="1">
      <alignment horizontal="center" vertical="center" wrapText="1"/>
    </xf>
    <xf numFmtId="166" fontId="12" fillId="0" borderId="26" xfId="0" applyNumberFormat="1" applyFont="1" applyFill="1" applyBorder="1" applyAlignment="1">
      <alignment horizontal="center" vertical="center" wrapText="1"/>
    </xf>
    <xf numFmtId="166" fontId="24" fillId="0" borderId="24" xfId="0" applyNumberFormat="1" applyFont="1" applyFill="1" applyBorder="1" applyAlignment="1">
      <alignment horizontal="center" vertical="center" wrapText="1"/>
    </xf>
    <xf numFmtId="166" fontId="12" fillId="4" borderId="24" xfId="0" applyNumberFormat="1" applyFont="1" applyFill="1" applyBorder="1" applyAlignment="1">
      <alignment horizontal="center" vertical="center" wrapText="1"/>
    </xf>
    <xf numFmtId="166" fontId="12" fillId="3" borderId="28" xfId="0" applyNumberFormat="1" applyFont="1" applyFill="1" applyBorder="1" applyAlignment="1">
      <alignment horizontal="center" vertical="center"/>
    </xf>
    <xf numFmtId="168" fontId="0" fillId="0" borderId="0" xfId="0" applyNumberFormat="1" applyFont="1" applyFill="1" applyBorder="1" applyAlignment="1">
      <alignment horizontal="center"/>
    </xf>
    <xf numFmtId="168" fontId="0" fillId="0" borderId="0" xfId="0" applyNumberFormat="1" applyFont="1" applyBorder="1" applyAlignment="1">
      <alignment horizontal="center"/>
    </xf>
    <xf numFmtId="49" fontId="0" fillId="0" borderId="0" xfId="0" applyNumberFormat="1" applyFont="1"/>
    <xf numFmtId="168" fontId="13" fillId="0" borderId="11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 vertical="center" wrapText="1"/>
    </xf>
    <xf numFmtId="168" fontId="13" fillId="3" borderId="11" xfId="0" applyNumberFormat="1" applyFont="1" applyFill="1" applyBorder="1" applyAlignment="1">
      <alignment horizontal="center"/>
    </xf>
    <xf numFmtId="168" fontId="13" fillId="3" borderId="26" xfId="0" applyNumberFormat="1" applyFont="1" applyFill="1" applyBorder="1" applyAlignment="1">
      <alignment horizontal="center"/>
    </xf>
    <xf numFmtId="0" fontId="20" fillId="0" borderId="0" xfId="0" applyFont="1" applyAlignment="1">
      <alignment horizontal="center" vertical="top" wrapText="1"/>
    </xf>
    <xf numFmtId="168" fontId="14" fillId="6" borderId="15" xfId="0" applyNumberFormat="1" applyFont="1" applyFill="1" applyBorder="1" applyAlignment="1">
      <alignment horizontal="center" vertical="center" wrapText="1"/>
    </xf>
    <xf numFmtId="168" fontId="14" fillId="6" borderId="25" xfId="0" applyNumberFormat="1" applyFont="1" applyFill="1" applyBorder="1" applyAlignment="1">
      <alignment horizontal="center" vertical="center" wrapText="1"/>
    </xf>
    <xf numFmtId="166" fontId="12" fillId="0" borderId="24" xfId="0" applyNumberFormat="1" applyFont="1" applyFill="1" applyBorder="1" applyAlignment="1">
      <alignment vertical="center" wrapText="1"/>
    </xf>
    <xf numFmtId="166" fontId="12" fillId="0" borderId="26" xfId="0" applyNumberFormat="1" applyFont="1" applyFill="1" applyBorder="1" applyAlignment="1">
      <alignment vertical="center" wrapText="1"/>
    </xf>
    <xf numFmtId="166" fontId="12" fillId="6" borderId="25" xfId="0" applyNumberFormat="1" applyFont="1" applyFill="1" applyBorder="1" applyAlignment="1">
      <alignment vertical="center" wrapText="1"/>
    </xf>
    <xf numFmtId="168" fontId="14" fillId="7" borderId="12" xfId="0" applyNumberFormat="1" applyFont="1" applyFill="1" applyBorder="1" applyAlignment="1">
      <alignment horizontal="center" vertical="center" wrapText="1"/>
    </xf>
    <xf numFmtId="168" fontId="14" fillId="7" borderId="24" xfId="0" applyNumberFormat="1" applyFont="1" applyFill="1" applyBorder="1" applyAlignment="1">
      <alignment horizontal="center" vertical="center" wrapText="1"/>
    </xf>
    <xf numFmtId="166" fontId="12" fillId="7" borderId="24" xfId="0" applyNumberFormat="1" applyFont="1" applyFill="1" applyBorder="1" applyAlignment="1">
      <alignment vertical="center" wrapText="1"/>
    </xf>
    <xf numFmtId="0" fontId="14" fillId="0" borderId="22" xfId="0" applyFont="1" applyFill="1" applyBorder="1" applyAlignment="1">
      <alignment vertical="center" wrapText="1"/>
    </xf>
    <xf numFmtId="49" fontId="14" fillId="5" borderId="12" xfId="0" applyNumberFormat="1" applyFont="1" applyFill="1" applyBorder="1" applyAlignment="1">
      <alignment horizontal="center" vertical="center" wrapText="1"/>
    </xf>
    <xf numFmtId="49" fontId="14" fillId="5" borderId="0" xfId="0" applyNumberFormat="1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168" fontId="13" fillId="5" borderId="12" xfId="0" applyNumberFormat="1" applyFont="1" applyFill="1" applyBorder="1" applyAlignment="1">
      <alignment horizontal="center" vertical="center" wrapText="1"/>
    </xf>
    <xf numFmtId="168" fontId="13" fillId="5" borderId="24" xfId="0" applyNumberFormat="1" applyFont="1" applyFill="1" applyBorder="1" applyAlignment="1">
      <alignment horizontal="center" vertical="center" wrapText="1"/>
    </xf>
    <xf numFmtId="166" fontId="12" fillId="5" borderId="24" xfId="0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14" fillId="0" borderId="8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vertical="center" wrapText="1"/>
    </xf>
    <xf numFmtId="168" fontId="13" fillId="8" borderId="12" xfId="0" applyNumberFormat="1" applyFont="1" applyFill="1" applyBorder="1" applyAlignment="1">
      <alignment horizontal="center" vertical="center" wrapText="1"/>
    </xf>
    <xf numFmtId="168" fontId="13" fillId="8" borderId="24" xfId="0" applyNumberFormat="1" applyFont="1" applyFill="1" applyBorder="1" applyAlignment="1">
      <alignment horizontal="center" vertical="center" wrapText="1"/>
    </xf>
    <xf numFmtId="166" fontId="12" fillId="8" borderId="24" xfId="0" applyNumberFormat="1" applyFont="1" applyFill="1" applyBorder="1" applyAlignment="1">
      <alignment vertical="center" wrapText="1"/>
    </xf>
    <xf numFmtId="0" fontId="14" fillId="5" borderId="0" xfId="0" applyFont="1" applyFill="1" applyBorder="1" applyAlignment="1">
      <alignment vertical="center" wrapText="1"/>
    </xf>
    <xf numFmtId="166" fontId="12" fillId="5" borderId="24" xfId="0" applyNumberFormat="1" applyFont="1" applyFill="1" applyBorder="1" applyAlignment="1">
      <alignment vertical="center" wrapText="1"/>
    </xf>
    <xf numFmtId="0" fontId="20" fillId="0" borderId="0" xfId="0" applyFont="1" applyFill="1" applyAlignment="1">
      <alignment horizontal="center" vertical="center" wrapText="1"/>
    </xf>
    <xf numFmtId="168" fontId="13" fillId="7" borderId="12" xfId="0" applyNumberFormat="1" applyFont="1" applyFill="1" applyBorder="1" applyAlignment="1">
      <alignment horizontal="center" vertical="center" wrapText="1"/>
    </xf>
    <xf numFmtId="168" fontId="12" fillId="7" borderId="12" xfId="0" applyNumberFormat="1" applyFont="1" applyFill="1" applyBorder="1" applyAlignment="1">
      <alignment horizontal="center" vertical="center" wrapText="1"/>
    </xf>
    <xf numFmtId="166" fontId="12" fillId="7" borderId="24" xfId="0" applyNumberFormat="1" applyFont="1" applyFill="1" applyBorder="1" applyAlignment="1">
      <alignment horizontal="center" vertical="center" wrapText="1"/>
    </xf>
    <xf numFmtId="49" fontId="13" fillId="5" borderId="12" xfId="0" applyNumberFormat="1" applyFont="1" applyFill="1" applyBorder="1" applyAlignment="1">
      <alignment horizontal="center" vertical="center" wrapText="1"/>
    </xf>
    <xf numFmtId="49" fontId="13" fillId="5" borderId="0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22" fillId="0" borderId="0" xfId="0" applyFont="1" applyFill="1" applyAlignment="1">
      <alignment horizontal="center" wrapText="1"/>
    </xf>
    <xf numFmtId="168" fontId="24" fillId="6" borderId="12" xfId="0" applyNumberFormat="1" applyFont="1" applyFill="1" applyBorder="1" applyAlignment="1">
      <alignment horizontal="center" vertical="center" wrapText="1"/>
    </xf>
    <xf numFmtId="168" fontId="24" fillId="6" borderId="24" xfId="0" applyNumberFormat="1" applyFont="1" applyFill="1" applyBorder="1" applyAlignment="1">
      <alignment horizontal="center" vertical="center" wrapText="1"/>
    </xf>
    <xf numFmtId="166" fontId="24" fillId="6" borderId="24" xfId="0" applyNumberFormat="1" applyFont="1" applyFill="1" applyBorder="1" applyAlignment="1">
      <alignment horizontal="center" vertical="center" wrapText="1"/>
    </xf>
    <xf numFmtId="166" fontId="12" fillId="8" borderId="24" xfId="0" applyNumberFormat="1" applyFont="1" applyFill="1" applyBorder="1" applyAlignment="1">
      <alignment horizontal="center" vertical="center" wrapText="1"/>
    </xf>
    <xf numFmtId="166" fontId="15" fillId="5" borderId="24" xfId="0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168" fontId="13" fillId="7" borderId="24" xfId="0" applyNumberFormat="1" applyFont="1" applyFill="1" applyBorder="1" applyAlignment="1">
      <alignment horizontal="center" vertical="center" wrapText="1"/>
    </xf>
    <xf numFmtId="168" fontId="24" fillId="7" borderId="12" xfId="0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166" fontId="6" fillId="0" borderId="0" xfId="3" applyNumberFormat="1" applyFont="1" applyFill="1" applyAlignment="1">
      <alignment wrapText="1"/>
    </xf>
    <xf numFmtId="166" fontId="6" fillId="0" borderId="0" xfId="3" applyNumberFormat="1" applyFont="1" applyFill="1" applyAlignment="1">
      <alignment vertical="top" wrapText="1"/>
    </xf>
    <xf numFmtId="166" fontId="5" fillId="0" borderId="0" xfId="3" applyNumberFormat="1" applyFont="1" applyFill="1" applyAlignment="1">
      <alignment vertical="center" wrapText="1"/>
    </xf>
    <xf numFmtId="166" fontId="6" fillId="0" borderId="0" xfId="3" applyNumberFormat="1" applyFont="1" applyFill="1" applyAlignment="1">
      <alignment vertical="center" wrapText="1"/>
    </xf>
    <xf numFmtId="166" fontId="5" fillId="0" borderId="0" xfId="3" applyNumberFormat="1" applyFont="1" applyFill="1" applyAlignment="1">
      <alignment wrapText="1"/>
    </xf>
    <xf numFmtId="166" fontId="5" fillId="0" borderId="0" xfId="3" applyNumberFormat="1" applyFont="1" applyFill="1" applyAlignment="1">
      <alignment horizontal="center" vertical="center" wrapText="1"/>
    </xf>
    <xf numFmtId="4" fontId="26" fillId="0" borderId="0" xfId="3" applyNumberFormat="1" applyFont="1" applyFill="1" applyBorder="1" applyAlignment="1">
      <alignment horizontal="right" vertical="center" wrapText="1"/>
    </xf>
    <xf numFmtId="165" fontId="5" fillId="9" borderId="0" xfId="3" applyNumberFormat="1" applyFont="1" applyFill="1" applyBorder="1" applyAlignment="1">
      <alignment vertical="center" wrapText="1"/>
    </xf>
    <xf numFmtId="165" fontId="5" fillId="10" borderId="0" xfId="3" applyNumberFormat="1" applyFont="1" applyFill="1" applyBorder="1" applyAlignment="1">
      <alignment vertical="center" wrapText="1"/>
    </xf>
    <xf numFmtId="165" fontId="5" fillId="4" borderId="0" xfId="3" applyNumberFormat="1" applyFont="1" applyFill="1" applyBorder="1" applyAlignment="1">
      <alignment vertical="center" wrapText="1"/>
    </xf>
    <xf numFmtId="4" fontId="6" fillId="0" borderId="0" xfId="3" applyNumberFormat="1" applyFont="1" applyFill="1" applyAlignment="1">
      <alignment wrapText="1"/>
    </xf>
    <xf numFmtId="4" fontId="6" fillId="0" borderId="0" xfId="3" applyNumberFormat="1" applyFont="1" applyFill="1" applyAlignment="1">
      <alignment vertical="top" wrapText="1"/>
    </xf>
    <xf numFmtId="4" fontId="6" fillId="0" borderId="0" xfId="3" applyNumberFormat="1" applyFont="1" applyFill="1" applyAlignment="1">
      <alignment vertical="center" wrapText="1"/>
    </xf>
    <xf numFmtId="4" fontId="5" fillId="0" borderId="0" xfId="3" applyNumberFormat="1" applyFont="1" applyFill="1" applyAlignment="1">
      <alignment wrapText="1"/>
    </xf>
    <xf numFmtId="166" fontId="5" fillId="0" borderId="2" xfId="3" applyNumberFormat="1" applyFont="1" applyFill="1" applyBorder="1" applyAlignment="1">
      <alignment horizontal="left" vertical="center" wrapText="1" indent="1"/>
    </xf>
    <xf numFmtId="166" fontId="5" fillId="0" borderId="3" xfId="3" applyNumberFormat="1" applyFont="1" applyFill="1" applyBorder="1" applyAlignment="1">
      <alignment horizontal="left" vertical="center" wrapText="1" indent="1"/>
    </xf>
    <xf numFmtId="165" fontId="5" fillId="0" borderId="2" xfId="3" applyNumberFormat="1" applyFont="1" applyFill="1" applyBorder="1" applyAlignment="1">
      <alignment horizontal="right" vertical="center" wrapText="1"/>
    </xf>
    <xf numFmtId="165" fontId="5" fillId="0" borderId="3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horizont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49" fontId="6" fillId="0" borderId="0" xfId="3" applyNumberFormat="1" applyFont="1" applyFill="1" applyAlignment="1">
      <alignment vertical="center" wrapText="1"/>
    </xf>
    <xf numFmtId="166" fontId="6" fillId="0" borderId="2" xfId="3" applyNumberFormat="1" applyFont="1" applyFill="1" applyBorder="1" applyAlignment="1">
      <alignment horizontal="left" vertical="center" wrapText="1" indent="1"/>
    </xf>
    <xf numFmtId="166" fontId="6" fillId="0" borderId="3" xfId="3" applyNumberFormat="1" applyFont="1" applyFill="1" applyBorder="1" applyAlignment="1">
      <alignment horizontal="left" vertical="center" wrapText="1" indent="1"/>
    </xf>
    <xf numFmtId="0" fontId="5" fillId="0" borderId="1" xfId="3" applyFont="1" applyFill="1" applyBorder="1" applyAlignment="1">
      <alignment horizontal="left" vertical="center" wrapText="1" indent="1"/>
    </xf>
    <xf numFmtId="49" fontId="6" fillId="0" borderId="0" xfId="3" applyNumberFormat="1" applyFont="1" applyFill="1" applyAlignment="1">
      <alignment horizontal="left" vertical="center" wrapText="1"/>
    </xf>
    <xf numFmtId="2" fontId="5" fillId="2" borderId="2" xfId="3" applyNumberFormat="1" applyFont="1" applyFill="1" applyBorder="1" applyAlignment="1">
      <alignment horizontal="left" vertical="center" wrapText="1"/>
    </xf>
    <xf numFmtId="2" fontId="5" fillId="2" borderId="13" xfId="3" applyNumberFormat="1" applyFont="1" applyFill="1" applyBorder="1" applyAlignment="1">
      <alignment horizontal="left" vertical="center" wrapText="1"/>
    </xf>
    <xf numFmtId="2" fontId="5" fillId="2" borderId="3" xfId="3" applyNumberFormat="1" applyFont="1" applyFill="1" applyBorder="1" applyAlignment="1">
      <alignment horizontal="left" vertical="center" wrapText="1"/>
    </xf>
    <xf numFmtId="2" fontId="6" fillId="0" borderId="2" xfId="3" applyNumberFormat="1" applyFont="1" applyFill="1" applyBorder="1" applyAlignment="1">
      <alignment horizontal="left" vertical="center" wrapText="1"/>
    </xf>
    <xf numFmtId="2" fontId="6" fillId="0" borderId="13" xfId="3" applyNumberFormat="1" applyFont="1" applyFill="1" applyBorder="1" applyAlignment="1">
      <alignment horizontal="left" vertical="center" wrapText="1"/>
    </xf>
    <xf numFmtId="2" fontId="6" fillId="0" borderId="3" xfId="3" applyNumberFormat="1" applyFont="1" applyFill="1" applyBorder="1" applyAlignment="1">
      <alignment horizontal="left" vertical="center" wrapText="1"/>
    </xf>
    <xf numFmtId="166" fontId="12" fillId="0" borderId="24" xfId="0" applyNumberFormat="1" applyFont="1" applyFill="1" applyBorder="1" applyAlignment="1">
      <alignment horizontal="center" vertical="center" wrapText="1"/>
    </xf>
    <xf numFmtId="166" fontId="12" fillId="0" borderId="25" xfId="0" applyNumberFormat="1" applyFont="1" applyFill="1" applyBorder="1" applyAlignment="1">
      <alignment horizontal="center" vertical="center" wrapText="1"/>
    </xf>
    <xf numFmtId="166" fontId="12" fillId="0" borderId="26" xfId="0" applyNumberFormat="1" applyFont="1" applyFill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center" wrapText="1"/>
    </xf>
    <xf numFmtId="168" fontId="14" fillId="5" borderId="6" xfId="0" applyNumberFormat="1" applyFont="1" applyFill="1" applyBorder="1" applyAlignment="1">
      <alignment horizontal="center" vertical="center" wrapText="1"/>
    </xf>
    <xf numFmtId="168" fontId="14" fillId="5" borderId="20" xfId="0" applyNumberFormat="1" applyFont="1" applyFill="1" applyBorder="1" applyAlignment="1">
      <alignment horizontal="center" vertical="center" wrapText="1"/>
    </xf>
    <xf numFmtId="168" fontId="14" fillId="5" borderId="4" xfId="0" applyNumberFormat="1" applyFont="1" applyFill="1" applyBorder="1" applyAlignment="1">
      <alignment horizontal="center" vertical="center" wrapText="1"/>
    </xf>
    <xf numFmtId="166" fontId="12" fillId="0" borderId="27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166" fontId="12" fillId="0" borderId="12" xfId="0" applyNumberFormat="1" applyFont="1" applyFill="1" applyBorder="1" applyAlignment="1">
      <alignment horizontal="center" vertical="center" wrapText="1"/>
    </xf>
    <xf numFmtId="166" fontId="12" fillId="0" borderId="15" xfId="0" applyNumberFormat="1" applyFont="1" applyFill="1" applyBorder="1" applyAlignment="1">
      <alignment horizontal="center" vertical="center" wrapText="1"/>
    </xf>
    <xf numFmtId="166" fontId="12" fillId="0" borderId="1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6" fontId="12" fillId="0" borderId="9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17" fillId="0" borderId="20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2" fontId="5" fillId="0" borderId="0" xfId="3" applyNumberFormat="1" applyFont="1" applyFill="1" applyAlignment="1" applyProtection="1">
      <alignment horizontal="center" vertical="center" wrapText="1"/>
      <protection locked="0"/>
    </xf>
  </cellXfs>
  <cellStyles count="7">
    <cellStyle name="Обычный" xfId="0" builtinId="0"/>
    <cellStyle name="Обычный 14" xfId="1" xr:uid="{00000000-0005-0000-0000-000001000000}"/>
    <cellStyle name="Обычный 3 3 3" xfId="4" xr:uid="{00000000-0005-0000-0000-000002000000}"/>
    <cellStyle name="Обычный 3 4" xfId="5" xr:uid="{00000000-0005-0000-0000-000003000000}"/>
    <cellStyle name="Обычный 4 2" xfId="3" xr:uid="{00000000-0005-0000-0000-000004000000}"/>
    <cellStyle name="Финансовый" xfId="6" builtinId="3"/>
    <cellStyle name="Финансовый 8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externalLink" Target="externalLinks/externalLink15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3462617</xdr:colOff>
      <xdr:row>1</xdr:row>
      <xdr:rowOff>44824</xdr:rowOff>
    </xdr:from>
    <xdr:to>
      <xdr:col>7</xdr:col>
      <xdr:colOff>212911</xdr:colOff>
      <xdr:row>1</xdr:row>
      <xdr:rowOff>923023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2617" y="414618"/>
          <a:ext cx="8191500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2698" y="19860704"/>
          <a:ext cx="1949187" cy="18408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3462617</xdr:colOff>
      <xdr:row>1</xdr:row>
      <xdr:rowOff>44824</xdr:rowOff>
    </xdr:from>
    <xdr:to>
      <xdr:col>7</xdr:col>
      <xdr:colOff>212911</xdr:colOff>
      <xdr:row>1</xdr:row>
      <xdr:rowOff>923023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2617" y="416299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72</xdr:row>
      <xdr:rowOff>138351</xdr:rowOff>
    </xdr:from>
    <xdr:to>
      <xdr:col>6</xdr:col>
      <xdr:colOff>983326</xdr:colOff>
      <xdr:row>81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9845576"/>
          <a:ext cx="1953669" cy="18256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5824"/>
          <a:ext cx="8191500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9845576"/>
          <a:ext cx="1953669" cy="1825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7505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9</xdr:col>
      <xdr:colOff>356433</xdr:colOff>
      <xdr:row>58</xdr:row>
      <xdr:rowOff>194381</xdr:rowOff>
    </xdr:from>
    <xdr:to>
      <xdr:col>12</xdr:col>
      <xdr:colOff>221326</xdr:colOff>
      <xdr:row>68</xdr:row>
      <xdr:rowOff>18125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5168" y="19322822"/>
          <a:ext cx="1949187" cy="18408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3462617</xdr:colOff>
      <xdr:row>1</xdr:row>
      <xdr:rowOff>44824</xdr:rowOff>
    </xdr:from>
    <xdr:to>
      <xdr:col>7</xdr:col>
      <xdr:colOff>212911</xdr:colOff>
      <xdr:row>1</xdr:row>
      <xdr:rowOff>923023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1D88395-CF33-488E-BD4D-CED536208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2617" y="416299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72</xdr:row>
      <xdr:rowOff>138351</xdr:rowOff>
    </xdr:from>
    <xdr:to>
      <xdr:col>6</xdr:col>
      <xdr:colOff>983326</xdr:colOff>
      <xdr:row>81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FCF0D18-7DF0-4D55-9FC9-6C2485C7442D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26017776"/>
          <a:ext cx="1953669" cy="1825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3462617</xdr:colOff>
      <xdr:row>1</xdr:row>
      <xdr:rowOff>44824</xdr:rowOff>
    </xdr:from>
    <xdr:to>
      <xdr:col>6</xdr:col>
      <xdr:colOff>1445558</xdr:colOff>
      <xdr:row>1</xdr:row>
      <xdr:rowOff>923023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1DA4913-441E-4404-937C-459212FE1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2617" y="416299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80</xdr:row>
      <xdr:rowOff>138351</xdr:rowOff>
    </xdr:from>
    <xdr:to>
      <xdr:col>6</xdr:col>
      <xdr:colOff>983326</xdr:colOff>
      <xdr:row>89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1337BDE-1900-4259-B18B-E97907A41474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26017776"/>
          <a:ext cx="1953669" cy="18256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2" name="AutoShape 2" descr="blob:https://web.whatsapp.com/374aa68f-f90e-4d01-ab8f-d816fe4de04c">
          <a:extLst>
            <a:ext uri="{FF2B5EF4-FFF2-40B4-BE49-F238E27FC236}">
              <a16:creationId xmlns:a16="http://schemas.microsoft.com/office/drawing/2014/main" id="{5477EB31-6067-4455-9617-4A46C881485E}"/>
            </a:ext>
          </a:extLst>
        </xdr:cNvPr>
        <xdr:cNvSpPr>
          <a:spLocks noChangeAspect="1" noChangeArrowheads="1"/>
        </xdr:cNvSpPr>
      </xdr:nvSpPr>
      <xdr:spPr bwMode="auto">
        <a:xfrm>
          <a:off x="2940326" y="11512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304800" cy="304800"/>
    <xdr:sp macro="" textlink="">
      <xdr:nvSpPr>
        <xdr:cNvPr id="2" name="AutoShape 2" descr="blob:https://web.whatsapp.com/374aa68f-f90e-4d01-ab8f-d816fe4de04c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131886</xdr:colOff>
      <xdr:row>1</xdr:row>
      <xdr:rowOff>58616</xdr:rowOff>
    </xdr:from>
    <xdr:ext cx="1333500" cy="1431617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486" y="249116"/>
          <a:ext cx="1333500" cy="1431617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915E4CF-D462-4AA7-AB07-B0BB7791A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7505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F588F50-C73B-495E-B8D5-95630F5F2867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8035826"/>
          <a:ext cx="1953669" cy="18256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1876715-4637-4768-B82F-F67DA875E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7505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2F3A273-2D4F-40E5-83EA-A5126218ED27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8035826"/>
          <a:ext cx="1953669" cy="18256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A343236-AF27-4290-8677-FE009A516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7505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FA70960-71AB-4D5D-9418-B388D3FAAA9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8035826"/>
          <a:ext cx="1953669" cy="18256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Documents%20and%20Settings\Natali\Local%20Settings\Temporary%20Internet%20Files\Content.IE5\2XUN4ZAJ\&#1057;&#1084;&#1077;&#1090;&#1072;%20&#1057;&#1052;&#105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72;&#1079;&#1072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  <sheetName val="Лист2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ЭК было-стало"/>
      <sheetName val="сравнение инвестпланов компаний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Var2.7 (version 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Свод_подробно"/>
      <sheetName val="Коэффициенты"/>
      <sheetName val="Other software VCR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роги"/>
      <sheetName val="Сети"/>
      <sheetName val="Площадки"/>
      <sheetName val="база"/>
      <sheetName val="Коэффициенты"/>
      <sheetName val="обслед 1"/>
      <sheetName val="Лист1"/>
      <sheetName val="вл.30к.2"/>
      <sheetName val="вл.30с.19"/>
      <sheetName val="вл.28 к.2"/>
      <sheetName val="вл.28к.3"/>
      <sheetName val="вл.30 к.1"/>
      <sheetName val="Смета СМР"/>
      <sheetName val="support"/>
    </sheetNames>
    <sheetDataSet>
      <sheetData sheetId="0" refreshError="1"/>
      <sheetData sheetId="1">
        <row r="1">
          <cell r="A1" t="str">
            <v xml:space="preserve"> </v>
          </cell>
        </row>
      </sheetData>
      <sheetData sheetId="2" refreshError="1"/>
      <sheetData sheetId="3">
        <row r="1">
          <cell r="A1" t="str">
            <v xml:space="preserve"> </v>
          </cell>
          <cell r="E1" t="str">
            <v xml:space="preserve"> </v>
          </cell>
        </row>
        <row r="2">
          <cell r="A2" t="str">
            <v>ООО "Институт Каналстройпроект"</v>
          </cell>
          <cell r="E2" t="str">
            <v>Моськин В.А.</v>
          </cell>
          <cell r="G2" t="str">
            <v>Исполнительная смета № 1</v>
          </cell>
          <cell r="J2" t="str">
            <v>стадия П</v>
          </cell>
        </row>
        <row r="3">
          <cell r="A3" t="str">
            <v>ЗАО "Капстройпроект"</v>
          </cell>
          <cell r="E3" t="str">
            <v>Лысов А.Е.</v>
          </cell>
          <cell r="G3" t="str">
            <v>Cмета № 1</v>
          </cell>
          <cell r="J3" t="str">
            <v>стадия РД</v>
          </cell>
        </row>
        <row r="4">
          <cell r="A4" t="str">
            <v>ООО "Каналсетьпроект"</v>
          </cell>
          <cell r="E4" t="str">
            <v>Четыркина Г.В.</v>
          </cell>
          <cell r="G4" t="str">
            <v>Исполнительная смета № 2</v>
          </cell>
        </row>
        <row r="5">
          <cell r="A5" t="str">
            <v>ЗАО "Гендирекция Центр"</v>
          </cell>
          <cell r="E5" t="str">
            <v>Шлячков Д.</v>
          </cell>
          <cell r="G5" t="str">
            <v>Cмета № 2</v>
          </cell>
        </row>
        <row r="6">
          <cell r="A6" t="str">
            <v>ЗАО "ТУКС - 4"</v>
          </cell>
          <cell r="E6" t="str">
            <v>Шувалов Д.Ю.</v>
          </cell>
          <cell r="G6" t="str">
            <v>Исполнительная смета № 3</v>
          </cell>
        </row>
        <row r="7">
          <cell r="A7" t="str">
            <v>ЗАО "ТУКС - 2"</v>
          </cell>
          <cell r="E7" t="str">
            <v>Сагаев Р.Б.</v>
          </cell>
          <cell r="G7" t="str">
            <v>Cмета № 3</v>
          </cell>
        </row>
        <row r="8">
          <cell r="A8" t="str">
            <v>ЗАО "ТУКС - 1"</v>
          </cell>
        </row>
        <row r="9">
          <cell r="A9" t="str">
            <v>ЗАО "ТУКС - 3"</v>
          </cell>
        </row>
        <row r="10">
          <cell r="A10" t="str">
            <v>ЗАО "ТУКС № 7 ЮВ"</v>
          </cell>
        </row>
        <row r="11">
          <cell r="A11" t="str">
            <v>ГУП "Моссвет"</v>
          </cell>
        </row>
        <row r="12">
          <cell r="A12" t="str">
            <v>ЗАО "Альстрой"</v>
          </cell>
        </row>
        <row r="13">
          <cell r="A13" t="str">
            <v>ООО "Архинж"</v>
          </cell>
        </row>
        <row r="14">
          <cell r="A14" t="str">
            <v>МГУП "Мосводоканал УКС ГТС"</v>
          </cell>
        </row>
        <row r="15">
          <cell r="A15" t="str">
            <v>ПУНС МГП "Мосводоканал"</v>
          </cell>
        </row>
        <row r="16">
          <cell r="A16" t="str">
            <v>ЗАО "УКС"</v>
          </cell>
        </row>
        <row r="17">
          <cell r="A17" t="str">
            <v>ЗАО "УКС объектов здравоохранения"</v>
          </cell>
        </row>
        <row r="18">
          <cell r="A18" t="str">
            <v>ООО "Зеленоградкапстрой"</v>
          </cell>
        </row>
        <row r="19">
          <cell r="A19" t="str">
            <v>ГУП МНИИП "Моспроект-4"</v>
          </cell>
        </row>
        <row r="20">
          <cell r="A20" t="str">
            <v>ЗАО "Дон-строй"</v>
          </cell>
        </row>
        <row r="21">
          <cell r="A21" t="str">
            <v>ООО "Региональная финансово-строительная компания"</v>
          </cell>
        </row>
        <row r="22">
          <cell r="A22" t="str">
            <v>ООО "ПИК Инвест"</v>
          </cell>
        </row>
        <row r="23">
          <cell r="A23" t="str">
            <v>ЗАО "Инвестстрой"</v>
          </cell>
        </row>
        <row r="24">
          <cell r="A24" t="str">
            <v>ООО  ОКС "СУ-155"</v>
          </cell>
        </row>
        <row r="25">
          <cell r="A25" t="str">
            <v>ООО "Фирма Вершина"</v>
          </cell>
        </row>
        <row r="26">
          <cell r="A26" t="str">
            <v>ООО "АПЦ "Проспроект"</v>
          </cell>
        </row>
        <row r="27">
          <cell r="A27" t="str">
            <v>ОАО "Метрогипротранс"</v>
          </cell>
        </row>
        <row r="28">
          <cell r="A28" t="str">
            <v>ООО ПСФ "КРОСТ"</v>
          </cell>
        </row>
        <row r="29">
          <cell r="A29" t="str">
            <v>УКС ГУП "Мосгаз"</v>
          </cell>
        </row>
        <row r="30">
          <cell r="A30" t="str">
            <v>ООО "Межрегиональный союз строителей"</v>
          </cell>
        </row>
        <row r="31">
          <cell r="A31" t="str">
            <v>ООО "Жилкапстрой"</v>
          </cell>
        </row>
        <row r="32">
          <cell r="A32" t="str">
            <v>ЗАО "УКС ИКС и Д"</v>
          </cell>
        </row>
        <row r="33">
          <cell r="A33" t="str">
            <v>ГУП "Мосинжпроект"</v>
          </cell>
        </row>
        <row r="34">
          <cell r="A34" t="str">
            <v>ООО "Жилкапстрой"</v>
          </cell>
        </row>
        <row r="35">
          <cell r="A35" t="str">
            <v>ООО "СветоСервиС"</v>
          </cell>
        </row>
        <row r="36">
          <cell r="A36" t="str">
            <v>ООО "МНПП СВЭН"</v>
          </cell>
        </row>
        <row r="37">
          <cell r="A37" t="str">
            <v>ЗАО "СОРВиК"</v>
          </cell>
        </row>
        <row r="38">
          <cell r="A38" t="str">
            <v>ЗАО "ИНЖПРОЕКТСЕРВИС"</v>
          </cell>
        </row>
        <row r="39">
          <cell r="A39" t="str">
            <v>ЗАО "ИНСТИТУТ ПРОМОС"</v>
          </cell>
        </row>
        <row r="40">
          <cell r="A40" t="str">
            <v>ЗАО "УКС КБН"</v>
          </cell>
        </row>
        <row r="41">
          <cell r="A41" t="str">
            <v>ЗАО "ГЕОТОК"</v>
          </cell>
        </row>
        <row r="42">
          <cell r="A42" t="str">
            <v>ЗАО "ММА + Фицрой Робинсон Интернэшенл"</v>
          </cell>
        </row>
        <row r="43">
          <cell r="A43" t="str">
            <v>ЗАО "МОСПРОМСТРОЙ" ФИРМА "АРС"</v>
          </cell>
        </row>
        <row r="44">
          <cell r="A44" t="str">
            <v>Архитектурно-проектная мастерская ООО "Малая Студия"</v>
          </cell>
        </row>
        <row r="45">
          <cell r="A45" t="str">
            <v>ООО "ТУКС МОСПРОМСТРОЙ"</v>
          </cell>
        </row>
        <row r="46">
          <cell r="A46" t="str">
            <v>ГУП "МНИИТЭП"</v>
          </cell>
        </row>
        <row r="47">
          <cell r="A47" t="str">
            <v>НПО "КОСМОС"</v>
          </cell>
        </row>
        <row r="48">
          <cell r="A48" t="str">
            <v>ООО "ПРОК - энерго 2001"</v>
          </cell>
        </row>
        <row r="49">
          <cell r="A49" t="str">
            <v>ОАО "УКС НАУКА"</v>
          </cell>
        </row>
        <row r="50">
          <cell r="A50" t="str">
            <v>ГУП "МосводоканалНИИпроект"</v>
          </cell>
        </row>
        <row r="51">
          <cell r="A51" t="str">
            <v>ФГУП «Институт общественных зданий»</v>
          </cell>
        </row>
        <row r="52">
          <cell r="A52" t="str">
            <v>ОАО "СТРОЙПРОЕКТ"</v>
          </cell>
        </row>
        <row r="53">
          <cell r="A53" t="str">
            <v>ЗАО "ИНВЕСТСТРОЙ"</v>
          </cell>
        </row>
        <row r="54">
          <cell r="A54" t="str">
            <v>ЗАО "СТРОЙИНДУСТРИЯ"</v>
          </cell>
        </row>
      </sheetData>
      <sheetData sheetId="4">
        <row r="1">
          <cell r="A1" t="str">
            <v xml:space="preserve"> </v>
          </cell>
        </row>
        <row r="2">
          <cell r="A2" t="str">
            <v>1,1</v>
          </cell>
        </row>
        <row r="3">
          <cell r="A3" t="str">
            <v>1,25</v>
          </cell>
        </row>
        <row r="4">
          <cell r="A4" t="str">
            <v>1,43</v>
          </cell>
        </row>
        <row r="5">
          <cell r="A5" t="str">
            <v>1,67</v>
          </cell>
        </row>
        <row r="6">
          <cell r="A6" t="str">
            <v>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Огл. Графиков"/>
      <sheetName val="рабочий"/>
      <sheetName val="Текущие цены"/>
      <sheetName val="окраска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Пояснение к расчету - ЖД ПИР"/>
      <sheetName val="Сист_контр"/>
      <sheetName val="Форма_2"/>
      <sheetName val="Форма_3"/>
      <sheetName val="Смет__ДЦ"/>
      <sheetName val="Модуль1_(2)"/>
      <sheetName val="Свод_подробно"/>
      <sheetName val="Коэффициенты"/>
      <sheetName val="Other software VCR"/>
      <sheetName val="автоматизация РД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ИРС-Сириус"/>
      <sheetName val="Структура себестоимости (9 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план"/>
      <sheetName val="Лист4"/>
      <sheetName val="Смета 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L64"/>
  <sheetViews>
    <sheetView zoomScale="110" zoomScaleNormal="110" zoomScaleSheetLayoutView="85" workbookViewId="0">
      <selection activeCell="D33" sqref="D33"/>
    </sheetView>
  </sheetViews>
  <sheetFormatPr defaultColWidth="9.140625" defaultRowHeight="15.75" x14ac:dyDescent="0.25"/>
  <cols>
    <col min="1" max="1" width="52.85546875" style="1" customWidth="1"/>
    <col min="2" max="2" width="7" style="16" customWidth="1"/>
    <col min="3" max="3" width="42.85546875" style="19" customWidth="1"/>
    <col min="4" max="4" width="20.5703125" style="19" customWidth="1"/>
    <col min="5" max="5" width="18.42578125" style="19" customWidth="1"/>
    <col min="6" max="6" width="4.7109375" style="21" customWidth="1"/>
    <col min="7" max="7" width="4.7109375" style="16" customWidth="1"/>
    <col min="8" max="10" width="9.140625" style="16"/>
    <col min="11" max="12" width="9.140625" style="8"/>
    <col min="13" max="16384" width="9.140625" style="1"/>
  </cols>
  <sheetData>
    <row r="1" spans="2:12" s="10" customFormat="1" ht="29.25" customHeight="1" x14ac:dyDescent="0.25">
      <c r="B1" s="312" t="s">
        <v>0</v>
      </c>
      <c r="C1" s="312"/>
      <c r="D1" s="312"/>
      <c r="E1" s="312"/>
      <c r="F1" s="15"/>
      <c r="G1" s="16"/>
      <c r="H1" s="16"/>
      <c r="I1" s="16"/>
      <c r="J1" s="16"/>
      <c r="K1" s="12"/>
      <c r="L1" s="12"/>
    </row>
    <row r="2" spans="2:12" s="11" customFormat="1" ht="19.5" customHeight="1" x14ac:dyDescent="0.25">
      <c r="B2" s="316" t="s">
        <v>20</v>
      </c>
      <c r="C2" s="316"/>
      <c r="D2" s="316"/>
      <c r="E2" s="316"/>
      <c r="F2" s="17"/>
      <c r="G2" s="18"/>
      <c r="H2" s="18"/>
      <c r="I2" s="18"/>
      <c r="J2" s="18"/>
      <c r="K2" s="13"/>
      <c r="L2" s="13"/>
    </row>
    <row r="3" spans="2:12" ht="73.5" customHeight="1" x14ac:dyDescent="0.25">
      <c r="B3" s="315" t="s">
        <v>66</v>
      </c>
      <c r="C3" s="315"/>
      <c r="D3" s="315"/>
      <c r="E3" s="315"/>
      <c r="F3" s="17"/>
      <c r="G3" s="18"/>
    </row>
    <row r="4" spans="2:12" ht="20.25" customHeight="1" x14ac:dyDescent="0.25">
      <c r="B4" s="45"/>
      <c r="C4" s="45"/>
      <c r="D4" s="45"/>
      <c r="E4" s="45"/>
      <c r="F4" s="17"/>
      <c r="G4" s="18"/>
    </row>
    <row r="5" spans="2:12" s="4" customFormat="1" ht="18.75" customHeight="1" x14ac:dyDescent="0.25">
      <c r="B5" s="27"/>
      <c r="C5" s="42" t="s">
        <v>6</v>
      </c>
      <c r="D5" s="43"/>
      <c r="E5" s="31"/>
      <c r="F5" s="24"/>
      <c r="G5" s="27"/>
      <c r="H5" s="27"/>
      <c r="I5" s="27"/>
      <c r="J5" s="27"/>
    </row>
    <row r="6" spans="2:12" s="4" customFormat="1" ht="18.75" customHeight="1" x14ac:dyDescent="0.25">
      <c r="B6" s="27"/>
      <c r="C6" s="32" t="s">
        <v>36</v>
      </c>
      <c r="D6" s="33">
        <v>27961</v>
      </c>
      <c r="E6" s="34"/>
      <c r="F6" s="24"/>
      <c r="G6" s="27"/>
      <c r="H6" s="27"/>
      <c r="I6" s="27"/>
      <c r="J6" s="27"/>
    </row>
    <row r="7" spans="2:12" s="4" customFormat="1" ht="18.75" customHeight="1" x14ac:dyDescent="0.25">
      <c r="B7" s="27"/>
      <c r="C7" s="32" t="s">
        <v>18</v>
      </c>
      <c r="D7" s="33">
        <v>12208</v>
      </c>
      <c r="E7" s="34"/>
      <c r="F7" s="24"/>
      <c r="G7" s="27"/>
      <c r="H7" s="27"/>
      <c r="I7" s="27"/>
      <c r="J7" s="27"/>
    </row>
    <row r="8" spans="2:12" s="4" customFormat="1" ht="18.75" customHeight="1" x14ac:dyDescent="0.25">
      <c r="B8" s="27"/>
      <c r="C8" s="32" t="s">
        <v>17</v>
      </c>
      <c r="D8" s="33">
        <v>97</v>
      </c>
      <c r="E8" s="31"/>
      <c r="F8" s="24"/>
      <c r="G8" s="27"/>
      <c r="H8" s="27"/>
      <c r="I8" s="27"/>
      <c r="J8" s="27"/>
    </row>
    <row r="9" spans="2:12" s="5" customFormat="1" x14ac:dyDescent="0.25">
      <c r="B9" s="19"/>
      <c r="C9" s="29"/>
      <c r="D9" s="30"/>
      <c r="E9" s="30"/>
      <c r="F9" s="21"/>
      <c r="G9" s="19"/>
      <c r="H9" s="19"/>
      <c r="I9" s="19"/>
      <c r="J9" s="19"/>
    </row>
    <row r="10" spans="2:12" s="4" customFormat="1" ht="18" customHeight="1" x14ac:dyDescent="0.25">
      <c r="B10" s="27"/>
      <c r="C10" s="6"/>
      <c r="D10" s="44" t="s">
        <v>10</v>
      </c>
      <c r="E10" s="44" t="s">
        <v>11</v>
      </c>
      <c r="F10" s="24"/>
      <c r="G10" s="27"/>
      <c r="H10" s="27"/>
      <c r="I10" s="27"/>
      <c r="J10" s="27"/>
    </row>
    <row r="11" spans="2:12" s="7" customFormat="1" ht="31.5" customHeight="1" x14ac:dyDescent="0.25">
      <c r="B11" s="320" t="s">
        <v>7</v>
      </c>
      <c r="C11" s="320"/>
      <c r="D11" s="36"/>
      <c r="E11" s="37"/>
      <c r="F11" s="24"/>
      <c r="G11" s="35"/>
      <c r="H11" s="35"/>
      <c r="I11" s="35"/>
      <c r="J11" s="35"/>
    </row>
    <row r="12" spans="2:12" s="7" customFormat="1" ht="18.75" customHeight="1" x14ac:dyDescent="0.25">
      <c r="B12" s="320" t="s">
        <v>8</v>
      </c>
      <c r="C12" s="320"/>
      <c r="D12" s="36"/>
      <c r="E12" s="37"/>
      <c r="F12" s="24"/>
      <c r="G12" s="35"/>
      <c r="H12" s="35"/>
      <c r="I12" s="35"/>
      <c r="J12" s="35"/>
    </row>
    <row r="13" spans="2:12" s="8" customFormat="1" ht="18.75" customHeight="1" x14ac:dyDescent="0.25">
      <c r="B13" s="320" t="s">
        <v>9</v>
      </c>
      <c r="C13" s="320"/>
      <c r="D13" s="36"/>
      <c r="E13" s="37"/>
      <c r="F13" s="21"/>
      <c r="G13" s="16"/>
      <c r="H13" s="16"/>
      <c r="I13" s="16"/>
      <c r="J13" s="16"/>
    </row>
    <row r="14" spans="2:12" s="7" customFormat="1" ht="18.75" customHeight="1" x14ac:dyDescent="0.25">
      <c r="B14" s="320" t="s">
        <v>3</v>
      </c>
      <c r="C14" s="320"/>
      <c r="D14" s="36"/>
      <c r="E14" s="37"/>
      <c r="F14" s="24"/>
      <c r="G14" s="35"/>
      <c r="H14" s="35"/>
      <c r="I14" s="35"/>
      <c r="J14" s="35"/>
    </row>
    <row r="15" spans="2:12" s="7" customFormat="1" ht="18.75" customHeight="1" x14ac:dyDescent="0.25">
      <c r="B15" s="46"/>
      <c r="C15" s="46"/>
      <c r="D15" s="47"/>
      <c r="E15" s="48"/>
      <c r="F15" s="24"/>
      <c r="G15" s="35"/>
      <c r="H15" s="35"/>
      <c r="I15" s="35"/>
      <c r="J15" s="35"/>
    </row>
    <row r="16" spans="2:12" x14ac:dyDescent="0.25">
      <c r="E16" s="20" t="s">
        <v>1</v>
      </c>
    </row>
    <row r="17" spans="2:12" s="2" customFormat="1" ht="36" customHeight="1" x14ac:dyDescent="0.25">
      <c r="B17" s="39" t="s">
        <v>21</v>
      </c>
      <c r="C17" s="313" t="s">
        <v>2</v>
      </c>
      <c r="D17" s="314"/>
      <c r="E17" s="39" t="s">
        <v>19</v>
      </c>
      <c r="F17" s="21"/>
      <c r="G17" s="19"/>
      <c r="H17" s="19"/>
      <c r="I17" s="19"/>
      <c r="J17" s="19"/>
      <c r="K17" s="5"/>
      <c r="L17" s="5"/>
    </row>
    <row r="18" spans="2:12" s="3" customFormat="1" ht="51" customHeight="1" x14ac:dyDescent="0.25">
      <c r="B18" s="14">
        <v>1</v>
      </c>
      <c r="C18" s="308" t="s">
        <v>15</v>
      </c>
      <c r="D18" s="309"/>
      <c r="E18" s="25">
        <f>SUM(E20:E26)</f>
        <v>42873533.329999998</v>
      </c>
      <c r="F18" s="24"/>
      <c r="G18" s="27"/>
      <c r="H18" s="27"/>
      <c r="I18" s="27"/>
      <c r="J18" s="27"/>
      <c r="K18" s="4"/>
      <c r="L18" s="4"/>
    </row>
    <row r="19" spans="2:12" s="3" customFormat="1" ht="21.75" customHeight="1" x14ac:dyDescent="0.25">
      <c r="B19" s="38"/>
      <c r="C19" s="308" t="s">
        <v>25</v>
      </c>
      <c r="D19" s="309"/>
      <c r="E19" s="25"/>
      <c r="F19" s="24"/>
      <c r="G19" s="27"/>
      <c r="H19" s="27"/>
      <c r="I19" s="27"/>
      <c r="J19" s="27"/>
      <c r="K19" s="4"/>
      <c r="L19" s="4"/>
    </row>
    <row r="20" spans="2:12" s="2" customFormat="1" ht="27.75" customHeight="1" x14ac:dyDescent="0.25">
      <c r="B20" s="41" t="s">
        <v>12</v>
      </c>
      <c r="C20" s="318" t="s">
        <v>26</v>
      </c>
      <c r="D20" s="319"/>
      <c r="E20" s="23">
        <v>0</v>
      </c>
      <c r="F20" s="24"/>
      <c r="G20" s="19"/>
      <c r="H20" s="19"/>
      <c r="I20" s="19"/>
      <c r="J20" s="19"/>
      <c r="K20" s="5"/>
      <c r="L20" s="5"/>
    </row>
    <row r="21" spans="2:12" s="2" customFormat="1" ht="27.75" customHeight="1" x14ac:dyDescent="0.25">
      <c r="B21" s="41" t="s">
        <v>13</v>
      </c>
      <c r="C21" s="318" t="s">
        <v>27</v>
      </c>
      <c r="D21" s="319"/>
      <c r="E21" s="23">
        <v>0</v>
      </c>
      <c r="F21" s="24"/>
      <c r="G21" s="19"/>
      <c r="H21" s="19"/>
      <c r="I21" s="19"/>
      <c r="J21" s="19"/>
      <c r="K21" s="5"/>
      <c r="L21" s="5"/>
    </row>
    <row r="22" spans="2:12" s="2" customFormat="1" ht="27.75" customHeight="1" x14ac:dyDescent="0.25">
      <c r="B22" s="41" t="s">
        <v>14</v>
      </c>
      <c r="C22" s="318" t="s">
        <v>28</v>
      </c>
      <c r="D22" s="319"/>
      <c r="E22" s="23">
        <v>0</v>
      </c>
      <c r="F22" s="24"/>
      <c r="G22" s="19"/>
      <c r="H22" s="19"/>
      <c r="I22" s="19"/>
      <c r="J22" s="19"/>
      <c r="K22" s="5"/>
      <c r="L22" s="5"/>
    </row>
    <row r="23" spans="2:12" s="2" customFormat="1" ht="27.75" customHeight="1" x14ac:dyDescent="0.25">
      <c r="B23" s="41" t="s">
        <v>24</v>
      </c>
      <c r="C23" s="318" t="s">
        <v>32</v>
      </c>
      <c r="D23" s="319"/>
      <c r="E23" s="23">
        <v>0</v>
      </c>
      <c r="F23" s="24"/>
      <c r="G23" s="19"/>
      <c r="H23" s="19"/>
      <c r="I23" s="19"/>
      <c r="J23" s="19"/>
      <c r="K23" s="5"/>
      <c r="L23" s="5"/>
    </row>
    <row r="24" spans="2:12" s="2" customFormat="1" ht="27.75" customHeight="1" x14ac:dyDescent="0.25">
      <c r="B24" s="41" t="s">
        <v>29</v>
      </c>
      <c r="C24" s="318" t="s">
        <v>33</v>
      </c>
      <c r="D24" s="319"/>
      <c r="E24" s="23">
        <v>0</v>
      </c>
      <c r="F24" s="24"/>
      <c r="G24" s="19"/>
      <c r="H24" s="19"/>
      <c r="I24" s="19"/>
      <c r="J24" s="19"/>
      <c r="K24" s="5"/>
      <c r="L24" s="5"/>
    </row>
    <row r="25" spans="2:12" s="2" customFormat="1" ht="37.5" customHeight="1" x14ac:dyDescent="0.25">
      <c r="B25" s="41" t="s">
        <v>30</v>
      </c>
      <c r="C25" s="318" t="s">
        <v>34</v>
      </c>
      <c r="D25" s="319"/>
      <c r="E25" s="23">
        <f>E28/0.6*0.4</f>
        <v>42873533.329999998</v>
      </c>
      <c r="F25" s="24"/>
      <c r="G25" s="19"/>
      <c r="H25" s="19"/>
      <c r="I25" s="19"/>
      <c r="J25" s="19"/>
      <c r="K25" s="5"/>
      <c r="L25" s="5"/>
    </row>
    <row r="26" spans="2:12" s="2" customFormat="1" ht="35.25" customHeight="1" x14ac:dyDescent="0.25">
      <c r="B26" s="41" t="s">
        <v>31</v>
      </c>
      <c r="C26" s="318" t="s">
        <v>35</v>
      </c>
      <c r="D26" s="319"/>
      <c r="E26" s="23"/>
      <c r="F26" s="24"/>
      <c r="G26" s="19"/>
      <c r="H26" s="19"/>
      <c r="I26" s="19"/>
      <c r="J26" s="19"/>
      <c r="K26" s="5"/>
      <c r="L26" s="5"/>
    </row>
    <row r="27" spans="2:12" s="3" customFormat="1" ht="24" customHeight="1" x14ac:dyDescent="0.25">
      <c r="B27" s="14">
        <v>2</v>
      </c>
      <c r="C27" s="308" t="s">
        <v>23</v>
      </c>
      <c r="D27" s="309"/>
      <c r="E27" s="25">
        <v>0</v>
      </c>
      <c r="F27" s="24"/>
      <c r="G27" s="27"/>
      <c r="H27" s="27"/>
      <c r="I27" s="27"/>
      <c r="J27" s="27"/>
      <c r="K27" s="4"/>
      <c r="L27" s="4"/>
    </row>
    <row r="28" spans="2:12" s="3" customFormat="1" ht="21" customHeight="1" x14ac:dyDescent="0.25">
      <c r="B28" s="14">
        <v>3</v>
      </c>
      <c r="C28" s="308" t="s">
        <v>22</v>
      </c>
      <c r="D28" s="309"/>
      <c r="E28" s="25">
        <f>2300*D6</f>
        <v>64310300</v>
      </c>
      <c r="F28" s="24"/>
      <c r="G28" s="40"/>
      <c r="H28" s="27"/>
      <c r="I28" s="27"/>
      <c r="J28" s="27"/>
      <c r="K28" s="4"/>
      <c r="L28" s="4"/>
    </row>
    <row r="29" spans="2:12" s="3" customFormat="1" ht="21" customHeight="1" x14ac:dyDescent="0.25">
      <c r="B29" s="14">
        <v>4</v>
      </c>
      <c r="C29" s="308" t="s">
        <v>3</v>
      </c>
      <c r="D29" s="309"/>
      <c r="E29" s="25">
        <v>0</v>
      </c>
      <c r="F29" s="24"/>
      <c r="G29" s="40"/>
      <c r="H29" s="27"/>
      <c r="I29" s="27"/>
      <c r="J29" s="27"/>
      <c r="K29" s="4"/>
      <c r="L29" s="4"/>
    </row>
    <row r="30" spans="2:12" s="3" customFormat="1" ht="21" customHeight="1" x14ac:dyDescent="0.25">
      <c r="B30" s="9"/>
      <c r="C30" s="310" t="s">
        <v>4</v>
      </c>
      <c r="D30" s="311"/>
      <c r="E30" s="25">
        <f>E18+E27+E28+E29</f>
        <v>107183833.33</v>
      </c>
      <c r="F30" s="26"/>
      <c r="G30" s="27"/>
      <c r="H30" s="27"/>
      <c r="I30" s="27"/>
      <c r="J30" s="27"/>
      <c r="K30" s="4"/>
      <c r="L30" s="4"/>
    </row>
    <row r="31" spans="2:12" s="2" customFormat="1" ht="21" customHeight="1" x14ac:dyDescent="0.25">
      <c r="B31" s="22"/>
      <c r="C31" s="310" t="s">
        <v>16</v>
      </c>
      <c r="D31" s="311"/>
      <c r="E31" s="23">
        <f>(E30*1.2)-E30</f>
        <v>21436766.670000002</v>
      </c>
      <c r="F31" s="28"/>
      <c r="G31" s="19"/>
      <c r="H31" s="19"/>
      <c r="I31" s="19"/>
      <c r="J31" s="19"/>
      <c r="K31" s="5"/>
      <c r="L31" s="5"/>
    </row>
    <row r="32" spans="2:12" s="3" customFormat="1" ht="21" customHeight="1" x14ac:dyDescent="0.25">
      <c r="B32" s="9"/>
      <c r="C32" s="310" t="s">
        <v>5</v>
      </c>
      <c r="D32" s="311"/>
      <c r="E32" s="25">
        <f>SUM(E30:E31)</f>
        <v>128620600</v>
      </c>
      <c r="F32" s="26"/>
      <c r="G32" s="27"/>
      <c r="H32" s="27"/>
      <c r="I32" s="27"/>
      <c r="J32" s="27"/>
      <c r="K32" s="4"/>
      <c r="L32" s="4"/>
    </row>
    <row r="33" spans="2:12" s="2" customFormat="1" x14ac:dyDescent="0.25">
      <c r="B33" s="19"/>
      <c r="C33" s="29"/>
      <c r="D33" s="30"/>
      <c r="E33" s="30"/>
      <c r="F33" s="21"/>
      <c r="G33" s="19"/>
      <c r="H33" s="19"/>
      <c r="I33" s="19"/>
      <c r="J33" s="19"/>
      <c r="K33" s="5"/>
      <c r="L33" s="5"/>
    </row>
    <row r="34" spans="2:12" s="8" customFormat="1" x14ac:dyDescent="0.25">
      <c r="B34" s="12" t="s">
        <v>37</v>
      </c>
      <c r="C34" s="19"/>
      <c r="D34" s="19"/>
      <c r="E34" s="19"/>
      <c r="F34" s="21"/>
      <c r="G34" s="16"/>
      <c r="H34" s="16"/>
      <c r="I34" s="16"/>
      <c r="J34" s="16"/>
    </row>
    <row r="35" spans="2:12" s="8" customFormat="1" x14ac:dyDescent="0.25">
      <c r="B35" s="12" t="s">
        <v>38</v>
      </c>
      <c r="C35" s="19"/>
      <c r="D35" s="19"/>
      <c r="E35" s="19"/>
      <c r="F35" s="21"/>
      <c r="G35" s="16"/>
      <c r="H35" s="16"/>
      <c r="I35" s="16"/>
      <c r="J35" s="16"/>
    </row>
    <row r="37" spans="2:12" ht="36" customHeight="1" x14ac:dyDescent="0.25">
      <c r="B37" s="49">
        <v>1</v>
      </c>
      <c r="C37" s="321" t="s">
        <v>39</v>
      </c>
      <c r="D37" s="321"/>
      <c r="E37" s="321"/>
    </row>
    <row r="38" spans="2:12" ht="31.5" customHeight="1" x14ac:dyDescent="0.25">
      <c r="B38" s="49">
        <v>2</v>
      </c>
      <c r="C38" s="321" t="s">
        <v>40</v>
      </c>
      <c r="D38" s="321"/>
      <c r="E38" s="321"/>
    </row>
    <row r="39" spans="2:12" ht="39.75" customHeight="1" x14ac:dyDescent="0.25">
      <c r="B39" s="49">
        <v>3</v>
      </c>
      <c r="C39" s="321" t="s">
        <v>41</v>
      </c>
      <c r="D39" s="321"/>
      <c r="E39" s="321"/>
    </row>
    <row r="40" spans="2:12" ht="26.25" customHeight="1" x14ac:dyDescent="0.25">
      <c r="B40" s="49">
        <v>4</v>
      </c>
      <c r="C40" s="317" t="s">
        <v>42</v>
      </c>
      <c r="D40" s="317"/>
      <c r="E40" s="317"/>
    </row>
    <row r="41" spans="2:12" ht="53.25" customHeight="1" x14ac:dyDescent="0.25">
      <c r="B41" s="49">
        <v>5</v>
      </c>
      <c r="C41" s="317" t="s">
        <v>43</v>
      </c>
      <c r="D41" s="317"/>
      <c r="E41" s="317"/>
    </row>
    <row r="42" spans="2:12" ht="63" customHeight="1" x14ac:dyDescent="0.25">
      <c r="B42" s="49">
        <v>6</v>
      </c>
      <c r="C42" s="317" t="s">
        <v>44</v>
      </c>
      <c r="D42" s="317"/>
      <c r="E42" s="317"/>
    </row>
    <row r="43" spans="2:12" s="50" customFormat="1" ht="53.25" customHeight="1" x14ac:dyDescent="0.25">
      <c r="B43" s="49">
        <v>7</v>
      </c>
      <c r="C43" s="317" t="s">
        <v>45</v>
      </c>
      <c r="D43" s="317"/>
      <c r="E43" s="317"/>
      <c r="F43" s="21"/>
      <c r="G43" s="16"/>
      <c r="H43" s="16"/>
      <c r="I43" s="16"/>
      <c r="J43" s="16"/>
      <c r="K43" s="16"/>
      <c r="L43" s="16"/>
    </row>
    <row r="44" spans="2:12" s="50" customFormat="1" x14ac:dyDescent="0.25">
      <c r="B44" s="49">
        <v>8</v>
      </c>
      <c r="C44" s="317" t="s">
        <v>46</v>
      </c>
      <c r="D44" s="317"/>
      <c r="E44" s="317"/>
      <c r="F44" s="21"/>
      <c r="G44" s="16"/>
      <c r="H44" s="16"/>
      <c r="I44" s="16"/>
      <c r="J44" s="16"/>
      <c r="K44" s="16"/>
      <c r="L44" s="16"/>
    </row>
    <row r="45" spans="2:12" s="50" customFormat="1" ht="41.25" customHeight="1" x14ac:dyDescent="0.25">
      <c r="B45" s="49">
        <v>9</v>
      </c>
      <c r="C45" s="317" t="s">
        <v>47</v>
      </c>
      <c r="D45" s="317"/>
      <c r="E45" s="317"/>
      <c r="F45" s="21"/>
      <c r="G45" s="16"/>
      <c r="H45" s="16"/>
      <c r="I45" s="16"/>
      <c r="J45" s="16"/>
      <c r="K45" s="16"/>
      <c r="L45" s="16"/>
    </row>
    <row r="46" spans="2:12" s="50" customFormat="1" ht="40.5" customHeight="1" x14ac:dyDescent="0.25">
      <c r="B46" s="49">
        <v>10</v>
      </c>
      <c r="C46" s="317" t="s">
        <v>48</v>
      </c>
      <c r="D46" s="317"/>
      <c r="E46" s="317"/>
      <c r="F46" s="21"/>
      <c r="G46" s="16"/>
      <c r="H46" s="16"/>
      <c r="I46" s="16"/>
      <c r="J46" s="16"/>
      <c r="K46" s="16"/>
      <c r="L46" s="16"/>
    </row>
    <row r="47" spans="2:12" s="50" customFormat="1" x14ac:dyDescent="0.25">
      <c r="B47" s="49">
        <v>11</v>
      </c>
      <c r="C47" s="317" t="s">
        <v>49</v>
      </c>
      <c r="D47" s="317"/>
      <c r="E47" s="317"/>
      <c r="F47" s="21"/>
      <c r="G47" s="16"/>
      <c r="H47" s="16"/>
      <c r="I47" s="16"/>
      <c r="J47" s="16"/>
      <c r="K47" s="16"/>
      <c r="L47" s="16"/>
    </row>
    <row r="48" spans="2:12" s="50" customFormat="1" ht="53.25" customHeight="1" x14ac:dyDescent="0.25">
      <c r="B48" s="49">
        <v>12</v>
      </c>
      <c r="C48" s="317" t="s">
        <v>50</v>
      </c>
      <c r="D48" s="317"/>
      <c r="E48" s="317"/>
      <c r="F48" s="21"/>
      <c r="G48" s="16"/>
      <c r="H48" s="16"/>
      <c r="I48" s="16"/>
      <c r="J48" s="16"/>
      <c r="K48" s="16"/>
      <c r="L48" s="16"/>
    </row>
    <row r="49" spans="2:12" s="50" customFormat="1" x14ac:dyDescent="0.25">
      <c r="B49" s="49">
        <v>13</v>
      </c>
      <c r="C49" s="317" t="s">
        <v>51</v>
      </c>
      <c r="D49" s="317"/>
      <c r="E49" s="317"/>
      <c r="F49" s="21"/>
      <c r="G49" s="16"/>
      <c r="H49" s="16"/>
      <c r="I49" s="16"/>
      <c r="J49" s="16"/>
      <c r="K49" s="16"/>
      <c r="L49" s="16"/>
    </row>
    <row r="50" spans="2:12" s="50" customFormat="1" x14ac:dyDescent="0.25">
      <c r="B50" s="49">
        <v>14</v>
      </c>
      <c r="C50" s="317" t="s">
        <v>52</v>
      </c>
      <c r="D50" s="317"/>
      <c r="E50" s="317"/>
      <c r="F50" s="21"/>
      <c r="G50" s="16"/>
      <c r="H50" s="16"/>
      <c r="I50" s="16"/>
      <c r="J50" s="16"/>
      <c r="K50" s="16"/>
      <c r="L50" s="16"/>
    </row>
    <row r="51" spans="2:12" s="50" customFormat="1" ht="39.75" customHeight="1" x14ac:dyDescent="0.25">
      <c r="B51" s="49">
        <v>15</v>
      </c>
      <c r="C51" s="317" t="s">
        <v>53</v>
      </c>
      <c r="D51" s="317"/>
      <c r="E51" s="317"/>
      <c r="F51" s="21"/>
      <c r="G51" s="16"/>
      <c r="H51" s="16"/>
      <c r="I51" s="16"/>
      <c r="J51" s="16"/>
      <c r="K51" s="16"/>
      <c r="L51" s="16"/>
    </row>
    <row r="52" spans="2:12" s="50" customFormat="1" ht="24" customHeight="1" x14ac:dyDescent="0.25">
      <c r="B52" s="49">
        <v>16</v>
      </c>
      <c r="C52" s="317" t="s">
        <v>54</v>
      </c>
      <c r="D52" s="317"/>
      <c r="E52" s="317"/>
      <c r="F52" s="21"/>
      <c r="G52" s="16"/>
      <c r="H52" s="16"/>
      <c r="I52" s="16"/>
      <c r="J52" s="16"/>
      <c r="K52" s="16"/>
      <c r="L52" s="16"/>
    </row>
    <row r="53" spans="2:12" s="50" customFormat="1" ht="18.75" customHeight="1" x14ac:dyDescent="0.25">
      <c r="B53" s="49">
        <v>17</v>
      </c>
      <c r="C53" s="317" t="s">
        <v>55</v>
      </c>
      <c r="D53" s="317"/>
      <c r="E53" s="317"/>
      <c r="F53" s="21"/>
      <c r="G53" s="16"/>
      <c r="H53" s="16"/>
      <c r="I53" s="16"/>
      <c r="J53" s="16"/>
      <c r="K53" s="16"/>
      <c r="L53" s="16"/>
    </row>
    <row r="54" spans="2:12" s="50" customFormat="1" ht="19.5" customHeight="1" x14ac:dyDescent="0.25">
      <c r="B54" s="49">
        <v>18</v>
      </c>
      <c r="C54" s="317" t="s">
        <v>56</v>
      </c>
      <c r="D54" s="317"/>
      <c r="E54" s="317"/>
      <c r="F54" s="21"/>
      <c r="G54" s="16"/>
      <c r="H54" s="16"/>
      <c r="I54" s="16"/>
      <c r="J54" s="16"/>
      <c r="K54" s="16"/>
      <c r="L54" s="16"/>
    </row>
    <row r="55" spans="2:12" s="50" customFormat="1" ht="38.25" customHeight="1" x14ac:dyDescent="0.25">
      <c r="B55" s="49">
        <v>19</v>
      </c>
      <c r="C55" s="317" t="s">
        <v>57</v>
      </c>
      <c r="D55" s="317"/>
      <c r="E55" s="317"/>
      <c r="F55" s="21"/>
      <c r="G55" s="16"/>
      <c r="H55" s="16"/>
      <c r="I55" s="16"/>
      <c r="J55" s="16"/>
      <c r="K55" s="16"/>
      <c r="L55" s="16"/>
    </row>
    <row r="56" spans="2:12" s="50" customFormat="1" ht="39.75" customHeight="1" x14ac:dyDescent="0.25">
      <c r="B56" s="49">
        <v>20</v>
      </c>
      <c r="C56" s="317" t="s">
        <v>58</v>
      </c>
      <c r="D56" s="317"/>
      <c r="E56" s="317"/>
      <c r="F56" s="21"/>
      <c r="G56" s="16"/>
      <c r="H56" s="16"/>
      <c r="I56" s="16"/>
      <c r="J56" s="16"/>
      <c r="K56" s="16"/>
      <c r="L56" s="16"/>
    </row>
    <row r="57" spans="2:12" s="50" customFormat="1" ht="42" customHeight="1" x14ac:dyDescent="0.25">
      <c r="B57" s="49">
        <v>21</v>
      </c>
      <c r="C57" s="317" t="s">
        <v>59</v>
      </c>
      <c r="D57" s="317"/>
      <c r="E57" s="317"/>
      <c r="F57" s="21"/>
      <c r="G57" s="16"/>
      <c r="H57" s="16"/>
      <c r="I57" s="16"/>
      <c r="J57" s="16"/>
      <c r="K57" s="16"/>
      <c r="L57" s="16"/>
    </row>
    <row r="58" spans="2:12" s="50" customFormat="1" x14ac:dyDescent="0.25">
      <c r="B58" s="49">
        <v>22</v>
      </c>
      <c r="C58" s="317" t="s">
        <v>60</v>
      </c>
      <c r="D58" s="317"/>
      <c r="E58" s="317"/>
      <c r="F58" s="21"/>
      <c r="G58" s="16"/>
      <c r="H58" s="16"/>
      <c r="I58" s="16"/>
      <c r="J58" s="16"/>
      <c r="K58" s="16"/>
      <c r="L58" s="16"/>
    </row>
    <row r="59" spans="2:12" s="50" customFormat="1" ht="16.5" customHeight="1" x14ac:dyDescent="0.25">
      <c r="B59" s="49">
        <v>23</v>
      </c>
      <c r="C59" s="317" t="s">
        <v>61</v>
      </c>
      <c r="D59" s="317"/>
      <c r="E59" s="317"/>
      <c r="F59" s="21"/>
      <c r="G59" s="16"/>
      <c r="H59" s="16"/>
      <c r="I59" s="16"/>
      <c r="J59" s="16"/>
      <c r="K59" s="16"/>
      <c r="L59" s="16"/>
    </row>
    <row r="60" spans="2:12" s="50" customFormat="1" ht="16.5" customHeight="1" x14ac:dyDescent="0.25">
      <c r="B60" s="49">
        <v>24</v>
      </c>
      <c r="C60" s="317" t="s">
        <v>62</v>
      </c>
      <c r="D60" s="317"/>
      <c r="E60" s="317"/>
      <c r="F60" s="21"/>
      <c r="G60" s="16"/>
      <c r="H60" s="16"/>
      <c r="I60" s="16"/>
      <c r="J60" s="16"/>
      <c r="K60" s="16"/>
      <c r="L60" s="16"/>
    </row>
    <row r="61" spans="2:12" s="50" customFormat="1" ht="36.75" customHeight="1" x14ac:dyDescent="0.25">
      <c r="B61" s="49">
        <v>25</v>
      </c>
      <c r="C61" s="317" t="s">
        <v>63</v>
      </c>
      <c r="D61" s="317"/>
      <c r="E61" s="317"/>
      <c r="F61" s="21"/>
      <c r="G61" s="16"/>
      <c r="H61" s="16"/>
      <c r="I61" s="16"/>
      <c r="J61" s="16"/>
      <c r="K61" s="16"/>
      <c r="L61" s="16"/>
    </row>
    <row r="62" spans="2:12" s="50" customFormat="1" ht="42.75" customHeight="1" x14ac:dyDescent="0.25">
      <c r="B62" s="49">
        <v>26</v>
      </c>
      <c r="C62" s="321" t="s">
        <v>64</v>
      </c>
      <c r="D62" s="321"/>
      <c r="E62" s="321"/>
      <c r="F62" s="21"/>
      <c r="G62" s="16"/>
      <c r="H62" s="16"/>
      <c r="I62" s="16"/>
      <c r="J62" s="16"/>
      <c r="K62" s="16"/>
      <c r="L62" s="16"/>
    </row>
    <row r="63" spans="2:12" s="50" customFormat="1" ht="66" customHeight="1" x14ac:dyDescent="0.25">
      <c r="B63" s="49">
        <v>27</v>
      </c>
      <c r="C63" s="321" t="s">
        <v>65</v>
      </c>
      <c r="D63" s="321"/>
      <c r="E63" s="321"/>
      <c r="F63" s="21"/>
      <c r="G63" s="16"/>
      <c r="H63" s="16"/>
      <c r="I63" s="16"/>
      <c r="J63" s="16"/>
      <c r="K63" s="16"/>
      <c r="L63" s="16"/>
    </row>
    <row r="64" spans="2:12" s="50" customFormat="1" ht="16.5" customHeight="1" x14ac:dyDescent="0.25">
      <c r="B64" s="16"/>
      <c r="C64" s="19"/>
      <c r="D64" s="19"/>
      <c r="E64" s="19"/>
      <c r="F64" s="21"/>
      <c r="G64" s="16"/>
      <c r="H64" s="16"/>
      <c r="I64" s="16"/>
      <c r="J64" s="16"/>
      <c r="K64" s="16"/>
      <c r="L64" s="16"/>
    </row>
  </sheetData>
  <sheetProtection formatCells="0" formatColumns="0" formatRows="0"/>
  <dataConsolidate/>
  <mergeCells count="50">
    <mergeCell ref="C62:E62"/>
    <mergeCell ref="C63:E63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7:E57"/>
    <mergeCell ref="C58:E58"/>
    <mergeCell ref="C59:E59"/>
    <mergeCell ref="C60:E60"/>
    <mergeCell ref="C61:E61"/>
    <mergeCell ref="C52:E52"/>
    <mergeCell ref="C53:E53"/>
    <mergeCell ref="C54:E54"/>
    <mergeCell ref="C55:E55"/>
    <mergeCell ref="C56:E56"/>
    <mergeCell ref="C50:E50"/>
    <mergeCell ref="C51:E51"/>
    <mergeCell ref="C24:D24"/>
    <mergeCell ref="C25:D25"/>
    <mergeCell ref="B11:C11"/>
    <mergeCell ref="C20:D20"/>
    <mergeCell ref="C27:D27"/>
    <mergeCell ref="C21:D21"/>
    <mergeCell ref="C22:D22"/>
    <mergeCell ref="C26:D26"/>
    <mergeCell ref="B12:C12"/>
    <mergeCell ref="B13:C13"/>
    <mergeCell ref="B14:C14"/>
    <mergeCell ref="C19:D19"/>
    <mergeCell ref="C23:D23"/>
    <mergeCell ref="C28:D28"/>
    <mergeCell ref="C29:D29"/>
    <mergeCell ref="C30:D30"/>
    <mergeCell ref="C31:D31"/>
    <mergeCell ref="C32:D32"/>
    <mergeCell ref="B1:E1"/>
    <mergeCell ref="C17:D17"/>
    <mergeCell ref="C18:D18"/>
    <mergeCell ref="B3:E3"/>
    <mergeCell ref="B2:E2"/>
  </mergeCells>
  <printOptions horizontalCentered="1"/>
  <pageMargins left="0.31496062992125984" right="0.31496062992125984" top="0.51181102362204722" bottom="0.51181102362204722" header="0.31496062992125984" footer="0.31496062992125984"/>
  <pageSetup paperSize="9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N56"/>
  <sheetViews>
    <sheetView topLeftCell="A41" zoomScale="85" zoomScaleNormal="85" zoomScaleSheetLayoutView="85" workbookViewId="0">
      <selection activeCell="C26" sqref="C26:G26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ht="73.5" customHeight="1" x14ac:dyDescent="0.25">
      <c r="B3" s="315" t="s">
        <v>67</v>
      </c>
      <c r="C3" s="315"/>
      <c r="D3" s="315"/>
      <c r="E3" s="315"/>
      <c r="F3" s="315"/>
      <c r="G3" s="315"/>
      <c r="H3" s="17"/>
      <c r="I3" s="18"/>
    </row>
    <row r="4" spans="2:14" ht="20.25" customHeight="1" x14ac:dyDescent="0.25">
      <c r="B4" s="51"/>
      <c r="C4" s="51"/>
      <c r="D4" s="53"/>
      <c r="E4" s="51"/>
      <c r="F4" s="53"/>
      <c r="G4" s="51"/>
      <c r="H4" s="17"/>
      <c r="I4" s="18"/>
    </row>
    <row r="5" spans="2:14" s="4" customFormat="1" ht="18.75" customHeight="1" x14ac:dyDescent="0.25">
      <c r="B5" s="27"/>
      <c r="C5" s="42" t="s">
        <v>6</v>
      </c>
      <c r="D5" s="42"/>
      <c r="E5" s="43"/>
      <c r="F5" s="58"/>
      <c r="G5" s="31"/>
      <c r="H5" s="24"/>
      <c r="I5" s="27"/>
      <c r="J5" s="27"/>
      <c r="K5" s="27"/>
      <c r="L5" s="27"/>
    </row>
    <row r="6" spans="2:14" s="4" customFormat="1" ht="18.75" customHeight="1" x14ac:dyDescent="0.25">
      <c r="B6" s="27"/>
      <c r="C6" s="32" t="s">
        <v>36</v>
      </c>
      <c r="D6" s="32"/>
      <c r="E6" s="33">
        <v>43419</v>
      </c>
      <c r="F6" s="30"/>
      <c r="G6" s="34"/>
      <c r="H6" s="24"/>
      <c r="I6" s="27"/>
      <c r="J6" s="27"/>
      <c r="K6" s="27"/>
      <c r="L6" s="27"/>
    </row>
    <row r="7" spans="2:14" s="4" customFormat="1" ht="18.75" customHeight="1" x14ac:dyDescent="0.25">
      <c r="B7" s="27"/>
      <c r="C7" s="32" t="s">
        <v>18</v>
      </c>
      <c r="D7" s="32"/>
      <c r="E7" s="23">
        <v>23880.95</v>
      </c>
      <c r="F7" s="59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27"/>
      <c r="C8" s="32" t="s">
        <v>17</v>
      </c>
      <c r="D8" s="32"/>
      <c r="E8" s="33">
        <v>0</v>
      </c>
      <c r="F8" s="30"/>
      <c r="G8" s="31"/>
      <c r="H8" s="24"/>
      <c r="I8" s="27"/>
      <c r="J8" s="27"/>
      <c r="K8" s="27"/>
      <c r="L8" s="27"/>
    </row>
    <row r="9" spans="2:14" s="5" customFormat="1" x14ac:dyDescent="0.25">
      <c r="B9" s="19"/>
      <c r="C9" s="29"/>
      <c r="D9" s="29"/>
      <c r="E9" s="30"/>
      <c r="F9" s="30"/>
      <c r="G9" s="30"/>
      <c r="H9" s="21"/>
      <c r="I9" s="19"/>
      <c r="J9" s="19"/>
      <c r="K9" s="19"/>
      <c r="L9" s="19"/>
    </row>
    <row r="10" spans="2:14" s="7" customFormat="1" ht="18.75" customHeight="1" x14ac:dyDescent="0.25">
      <c r="B10" s="46"/>
      <c r="C10" s="46"/>
      <c r="D10" s="46"/>
      <c r="E10" s="47"/>
      <c r="F10" s="47"/>
      <c r="G10" s="48"/>
      <c r="H10" s="24"/>
      <c r="I10" s="35"/>
      <c r="J10" s="35"/>
      <c r="K10" s="35"/>
      <c r="L10" s="35"/>
    </row>
    <row r="11" spans="2:14" x14ac:dyDescent="0.25">
      <c r="G11" s="20" t="s">
        <v>1</v>
      </c>
    </row>
    <row r="12" spans="2:14" s="2" customFormat="1" ht="75" customHeight="1" x14ac:dyDescent="0.25">
      <c r="B12" s="39" t="s">
        <v>71</v>
      </c>
      <c r="C12" s="54" t="s">
        <v>72</v>
      </c>
      <c r="D12" s="39" t="s">
        <v>73</v>
      </c>
      <c r="E12" s="52" t="s">
        <v>74</v>
      </c>
      <c r="F12" s="52" t="s">
        <v>75</v>
      </c>
      <c r="G12" s="39" t="s">
        <v>19</v>
      </c>
      <c r="H12" s="21"/>
      <c r="I12" s="19"/>
      <c r="J12" s="19"/>
      <c r="K12" s="19"/>
      <c r="L12" s="19"/>
      <c r="M12" s="5"/>
      <c r="N12" s="5"/>
    </row>
    <row r="13" spans="2:14" s="3" customFormat="1" ht="21.75" customHeight="1" x14ac:dyDescent="0.25">
      <c r="B13" s="38"/>
      <c r="C13" s="61">
        <v>1</v>
      </c>
      <c r="D13" s="62">
        <v>2</v>
      </c>
      <c r="E13" s="62" t="s">
        <v>76</v>
      </c>
      <c r="F13" s="63" t="s">
        <v>77</v>
      </c>
      <c r="G13" s="62" t="s">
        <v>78</v>
      </c>
      <c r="H13" s="24"/>
      <c r="I13" s="27"/>
      <c r="J13" s="27"/>
      <c r="K13" s="27"/>
      <c r="L13" s="27"/>
      <c r="M13" s="4"/>
      <c r="N13" s="4"/>
    </row>
    <row r="14" spans="2:14" s="2" customFormat="1" ht="27.75" customHeight="1" x14ac:dyDescent="0.25">
      <c r="B14" s="14">
        <v>1</v>
      </c>
      <c r="C14" s="55" t="s">
        <v>33</v>
      </c>
      <c r="D14" s="64" t="s">
        <v>79</v>
      </c>
      <c r="E14" s="64">
        <f>E7</f>
        <v>23881</v>
      </c>
      <c r="F14" s="66">
        <f>G14/E7</f>
        <v>520</v>
      </c>
      <c r="G14" s="23">
        <f>G16/0.6*0.1</f>
        <v>12418094</v>
      </c>
      <c r="H14" s="24"/>
      <c r="I14" s="19"/>
      <c r="J14" s="19"/>
      <c r="K14" s="19"/>
      <c r="L14" s="19"/>
      <c r="M14" s="5"/>
      <c r="N14" s="5"/>
    </row>
    <row r="15" spans="2:14" s="2" customFormat="1" ht="37.5" customHeight="1" x14ac:dyDescent="0.25">
      <c r="B15" s="14">
        <v>2</v>
      </c>
      <c r="C15" s="55" t="s">
        <v>34</v>
      </c>
      <c r="D15" s="64" t="s">
        <v>79</v>
      </c>
      <c r="E15" s="64">
        <f>E7</f>
        <v>23881</v>
      </c>
      <c r="F15" s="66">
        <f>G15/E7</f>
        <v>1560</v>
      </c>
      <c r="G15" s="23">
        <f>G16/0.6*0.3</f>
        <v>37254282</v>
      </c>
      <c r="H15" s="24"/>
      <c r="I15" s="19"/>
      <c r="J15" s="19"/>
      <c r="K15" s="19"/>
      <c r="L15" s="19"/>
      <c r="M15" s="5"/>
      <c r="N15" s="5"/>
    </row>
    <row r="16" spans="2:14" s="3" customFormat="1" ht="21" customHeight="1" x14ac:dyDescent="0.25">
      <c r="B16" s="14">
        <v>3</v>
      </c>
      <c r="C16" s="55" t="s">
        <v>22</v>
      </c>
      <c r="D16" s="64" t="s">
        <v>79</v>
      </c>
      <c r="E16" s="64">
        <f>E7</f>
        <v>23881</v>
      </c>
      <c r="F16" s="66">
        <f>G16/E7</f>
        <v>3120</v>
      </c>
      <c r="G16" s="23">
        <f>1716.035929*E6</f>
        <v>74508564</v>
      </c>
      <c r="H16" s="24"/>
      <c r="I16" s="40"/>
      <c r="J16" s="27"/>
      <c r="K16" s="27"/>
      <c r="L16" s="27"/>
      <c r="M16" s="4"/>
      <c r="N16" s="4"/>
    </row>
    <row r="17" spans="2:14" s="3" customFormat="1" ht="21" customHeight="1" x14ac:dyDescent="0.25">
      <c r="B17" s="9"/>
      <c r="C17" s="56" t="s">
        <v>4</v>
      </c>
      <c r="D17" s="65"/>
      <c r="E17" s="60"/>
      <c r="F17" s="57"/>
      <c r="G17" s="71">
        <f>G16+G15+G14</f>
        <v>124180940</v>
      </c>
      <c r="H17" s="26"/>
      <c r="I17" s="27"/>
      <c r="J17" s="70"/>
      <c r="K17" s="27"/>
      <c r="L17" s="27"/>
      <c r="M17" s="4"/>
      <c r="N17" s="4"/>
    </row>
    <row r="18" spans="2:14" s="2" customFormat="1" ht="21" customHeight="1" x14ac:dyDescent="0.25">
      <c r="B18" s="22"/>
      <c r="C18" s="56" t="s">
        <v>68</v>
      </c>
      <c r="D18" s="60"/>
      <c r="E18" s="60"/>
      <c r="F18" s="57"/>
      <c r="G18" s="23">
        <f>(G17*1.22)-G17</f>
        <v>27319806.800000001</v>
      </c>
      <c r="H18" s="28"/>
      <c r="I18" s="19"/>
      <c r="J18" s="19"/>
      <c r="K18" s="19"/>
      <c r="L18" s="19"/>
      <c r="M18" s="5"/>
      <c r="N18" s="5"/>
    </row>
    <row r="19" spans="2:14" s="3" customFormat="1" ht="21" customHeight="1" x14ac:dyDescent="0.25">
      <c r="B19" s="9"/>
      <c r="C19" s="56" t="s">
        <v>5</v>
      </c>
      <c r="D19" s="60"/>
      <c r="E19" s="60"/>
      <c r="F19" s="57"/>
      <c r="G19" s="25">
        <f>SUM(G17:G18)</f>
        <v>151500746.80000001</v>
      </c>
      <c r="H19" s="26"/>
      <c r="I19" s="27"/>
      <c r="J19" s="27"/>
      <c r="K19" s="27"/>
      <c r="L19" s="27"/>
      <c r="M19" s="4"/>
      <c r="N19" s="4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ht="39.75" customHeight="1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26.2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53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44.2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41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ht="40.5" customHeigh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53.25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9.7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ht="39.75" customHeigh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ht="42" customHeigh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0">
    <mergeCell ref="C49:G49"/>
    <mergeCell ref="C50:G50"/>
    <mergeCell ref="C43:G43"/>
    <mergeCell ref="C44:G44"/>
    <mergeCell ref="C45:G45"/>
    <mergeCell ref="C46:G46"/>
    <mergeCell ref="C47:G47"/>
    <mergeCell ref="C48:G48"/>
    <mergeCell ref="C42:G42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C40:G40"/>
    <mergeCell ref="C41:G41"/>
    <mergeCell ref="B1:G1"/>
    <mergeCell ref="B2:G2"/>
    <mergeCell ref="B3:G3"/>
    <mergeCell ref="C30:G30"/>
    <mergeCell ref="C24:G24"/>
    <mergeCell ref="C25:G25"/>
    <mergeCell ref="C26:G26"/>
    <mergeCell ref="C27:G27"/>
    <mergeCell ref="C28:G28"/>
    <mergeCell ref="C29:G29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N76"/>
  <sheetViews>
    <sheetView zoomScale="85" zoomScaleNormal="85" zoomScaleSheetLayoutView="85" workbookViewId="0">
      <selection activeCell="K22" sqref="K22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12.42578125" style="21" customWidth="1"/>
    <col min="9" max="9" width="4.7109375" style="16" customWidth="1"/>
    <col min="10" max="10" width="13.140625" style="16" bestFit="1" customWidth="1"/>
    <col min="11" max="11" width="9.140625" style="16"/>
    <col min="12" max="12" width="17.28515625" style="16" customWidth="1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ht="73.5" customHeight="1" x14ac:dyDescent="0.25">
      <c r="B3" s="315" t="s">
        <v>67</v>
      </c>
      <c r="C3" s="315"/>
      <c r="D3" s="315"/>
      <c r="E3" s="315"/>
      <c r="F3" s="315"/>
      <c r="G3" s="315"/>
      <c r="H3" s="17"/>
      <c r="I3" s="18"/>
    </row>
    <row r="4" spans="2:14" ht="20.25" customHeight="1" x14ac:dyDescent="0.25">
      <c r="B4" s="69"/>
      <c r="C4" s="69"/>
      <c r="D4" s="69"/>
      <c r="E4" s="69"/>
      <c r="F4" s="69"/>
      <c r="G4" s="69"/>
      <c r="H4" s="17"/>
      <c r="I4" s="18"/>
    </row>
    <row r="5" spans="2:14" s="4" customFormat="1" ht="18.75" customHeight="1" x14ac:dyDescent="0.25">
      <c r="B5" s="27"/>
      <c r="C5" s="42" t="s">
        <v>6</v>
      </c>
      <c r="D5" s="42"/>
      <c r="E5" s="43"/>
      <c r="F5" s="58"/>
      <c r="G5" s="31"/>
      <c r="H5" s="24"/>
      <c r="I5" s="27"/>
      <c r="J5" s="27"/>
      <c r="K5" s="27"/>
      <c r="L5" s="27"/>
    </row>
    <row r="6" spans="2:14" s="4" customFormat="1" ht="18.75" customHeight="1" x14ac:dyDescent="0.25">
      <c r="B6" s="27"/>
      <c r="C6" s="32" t="s">
        <v>36</v>
      </c>
      <c r="D6" s="32"/>
      <c r="E6" s="33">
        <v>43419</v>
      </c>
      <c r="F6" s="30"/>
      <c r="G6" s="34"/>
      <c r="H6" s="24"/>
      <c r="I6" s="27"/>
      <c r="J6" s="27"/>
      <c r="K6" s="27"/>
      <c r="L6" s="27"/>
    </row>
    <row r="7" spans="2:14" s="4" customFormat="1" ht="18.75" customHeight="1" x14ac:dyDescent="0.25">
      <c r="B7" s="27"/>
      <c r="C7" s="32" t="s">
        <v>18</v>
      </c>
      <c r="D7" s="32"/>
      <c r="E7" s="23">
        <v>23880.95</v>
      </c>
      <c r="F7" s="59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27"/>
      <c r="C8" s="32" t="s">
        <v>17</v>
      </c>
      <c r="D8" s="32"/>
      <c r="E8" s="33">
        <v>0</v>
      </c>
      <c r="F8" s="30"/>
      <c r="G8" s="31"/>
      <c r="H8" s="24"/>
      <c r="I8" s="27"/>
      <c r="J8" s="27"/>
      <c r="K8" s="27"/>
      <c r="L8" s="27"/>
    </row>
    <row r="9" spans="2:14" s="5" customFormat="1" x14ac:dyDescent="0.25">
      <c r="B9" s="19"/>
      <c r="C9" s="29"/>
      <c r="D9" s="29"/>
      <c r="E9" s="30"/>
      <c r="F9" s="30"/>
      <c r="G9" s="30"/>
      <c r="H9" s="21"/>
      <c r="I9" s="19"/>
      <c r="J9" s="19"/>
      <c r="K9" s="19"/>
      <c r="L9" s="19"/>
    </row>
    <row r="10" spans="2:14" s="7" customFormat="1" ht="18.75" customHeight="1" x14ac:dyDescent="0.25">
      <c r="B10" s="46"/>
      <c r="C10" s="46"/>
      <c r="D10" s="46"/>
      <c r="E10" s="47"/>
      <c r="F10" s="47"/>
      <c r="G10" s="48"/>
      <c r="H10" s="24"/>
      <c r="I10" s="35"/>
      <c r="J10" s="35"/>
      <c r="K10" s="35"/>
      <c r="L10" s="35"/>
    </row>
    <row r="11" spans="2:14" x14ac:dyDescent="0.25">
      <c r="G11" s="20" t="s">
        <v>1</v>
      </c>
    </row>
    <row r="12" spans="2:14" s="2" customFormat="1" ht="75" customHeight="1" x14ac:dyDescent="0.25">
      <c r="B12" s="39" t="s">
        <v>71</v>
      </c>
      <c r="C12" s="67" t="s">
        <v>72</v>
      </c>
      <c r="D12" s="39" t="s">
        <v>73</v>
      </c>
      <c r="E12" s="68" t="s">
        <v>74</v>
      </c>
      <c r="F12" s="68" t="s">
        <v>75</v>
      </c>
      <c r="G12" s="39" t="s">
        <v>19</v>
      </c>
      <c r="H12" s="21"/>
      <c r="I12" s="19"/>
      <c r="J12" s="19"/>
      <c r="K12" s="19"/>
      <c r="L12" s="198" t="s">
        <v>385</v>
      </c>
      <c r="M12" s="5"/>
      <c r="N12" s="5"/>
    </row>
    <row r="13" spans="2:14" s="3" customFormat="1" ht="21.75" customHeight="1" x14ac:dyDescent="0.25">
      <c r="B13" s="38"/>
      <c r="C13" s="61">
        <v>1</v>
      </c>
      <c r="D13" s="62">
        <v>2</v>
      </c>
      <c r="E13" s="62" t="s">
        <v>76</v>
      </c>
      <c r="F13" s="63" t="s">
        <v>77</v>
      </c>
      <c r="G13" s="62" t="s">
        <v>78</v>
      </c>
      <c r="H13" s="24"/>
      <c r="I13" s="27"/>
      <c r="J13" s="27"/>
      <c r="K13" s="27"/>
      <c r="L13" s="62" t="s">
        <v>78</v>
      </c>
      <c r="M13" s="4"/>
      <c r="N13" s="4"/>
    </row>
    <row r="14" spans="2:14" s="2" customFormat="1" ht="27.75" customHeight="1" x14ac:dyDescent="0.25">
      <c r="B14" s="14">
        <v>1</v>
      </c>
      <c r="C14" s="55" t="s">
        <v>33</v>
      </c>
      <c r="D14" s="64" t="s">
        <v>79</v>
      </c>
      <c r="E14" s="64">
        <f>E7</f>
        <v>23881</v>
      </c>
      <c r="F14" s="66">
        <f>G14/E7</f>
        <v>595</v>
      </c>
      <c r="G14" s="23">
        <f>G16/0.6*0.1</f>
        <v>14209165.199999999</v>
      </c>
      <c r="H14" s="24"/>
      <c r="I14" s="19"/>
      <c r="J14" s="19"/>
      <c r="K14" s="19"/>
      <c r="L14" s="23">
        <f>L16/0.6*0.1</f>
        <v>14209165.199999999</v>
      </c>
      <c r="M14" s="5"/>
      <c r="N14" s="5"/>
    </row>
    <row r="15" spans="2:14" s="2" customFormat="1" ht="37.5" customHeight="1" x14ac:dyDescent="0.25">
      <c r="B15" s="14">
        <v>2</v>
      </c>
      <c r="C15" s="55" t="s">
        <v>34</v>
      </c>
      <c r="D15" s="64" t="s">
        <v>79</v>
      </c>
      <c r="E15" s="64">
        <f>E7</f>
        <v>23881</v>
      </c>
      <c r="F15" s="66">
        <f>G15/E7</f>
        <v>1785</v>
      </c>
      <c r="G15" s="23">
        <f>G16/0.6*0.3</f>
        <v>42627495.609999999</v>
      </c>
      <c r="H15" s="24"/>
      <c r="I15" s="19"/>
      <c r="J15" s="19"/>
      <c r="K15" s="19"/>
      <c r="L15" s="23">
        <f>L16/0.6*0.3</f>
        <v>42627495.609999999</v>
      </c>
      <c r="M15" s="5"/>
      <c r="N15" s="5"/>
    </row>
    <row r="16" spans="2:14" s="3" customFormat="1" ht="21" customHeight="1" x14ac:dyDescent="0.25">
      <c r="B16" s="14">
        <v>3</v>
      </c>
      <c r="C16" s="55" t="s">
        <v>22</v>
      </c>
      <c r="D16" s="64" t="s">
        <v>79</v>
      </c>
      <c r="E16" s="64">
        <f>E7</f>
        <v>23881</v>
      </c>
      <c r="F16" s="66">
        <f>G16/E7</f>
        <v>3570</v>
      </c>
      <c r="G16" s="23">
        <f>1609.4599218*1.22*E6</f>
        <v>85254991.219999999</v>
      </c>
      <c r="H16" s="24"/>
      <c r="I16" s="40"/>
      <c r="J16" s="27"/>
      <c r="K16" s="27"/>
      <c r="L16" s="23">
        <f>1609.4599218*1.22*E6</f>
        <v>85254991.219999999</v>
      </c>
      <c r="M16" s="4"/>
      <c r="N16" s="4"/>
    </row>
    <row r="17" spans="2:14" s="3" customFormat="1" ht="21" customHeight="1" x14ac:dyDescent="0.25">
      <c r="B17" s="9"/>
      <c r="C17" s="56" t="s">
        <v>4</v>
      </c>
      <c r="D17" s="65"/>
      <c r="E17" s="60"/>
      <c r="F17" s="57"/>
      <c r="G17" s="71">
        <f>G16+G15+G14</f>
        <v>142091652</v>
      </c>
      <c r="H17" s="26"/>
      <c r="I17" s="27"/>
      <c r="J17" s="70"/>
      <c r="K17" s="27"/>
      <c r="L17" s="71">
        <f>L16+L15+L14</f>
        <v>142091652</v>
      </c>
      <c r="M17" s="4"/>
      <c r="N17" s="4"/>
    </row>
    <row r="18" spans="2:14" s="2" customFormat="1" ht="21" customHeight="1" x14ac:dyDescent="0.25">
      <c r="B18" s="22"/>
      <c r="C18" s="56" t="s">
        <v>68</v>
      </c>
      <c r="D18" s="60"/>
      <c r="E18" s="60"/>
      <c r="F18" s="57"/>
      <c r="G18" s="23">
        <f>(G17/1.22)-G17</f>
        <v>-25623084.789999999</v>
      </c>
      <c r="H18" s="28"/>
      <c r="I18" s="19"/>
      <c r="J18" s="19"/>
      <c r="K18" s="19"/>
      <c r="L18" s="23">
        <f>(L17/1.22)-L17</f>
        <v>-25623084.789999999</v>
      </c>
      <c r="M18" s="5"/>
      <c r="N18" s="5"/>
    </row>
    <row r="19" spans="2:14" s="3" customFormat="1" ht="21" customHeight="1" x14ac:dyDescent="0.25">
      <c r="B19" s="9"/>
      <c r="C19" s="56" t="s">
        <v>5</v>
      </c>
      <c r="D19" s="60"/>
      <c r="E19" s="60"/>
      <c r="F19" s="57"/>
      <c r="G19" s="25">
        <f>SUM(G17:G18)</f>
        <v>116468567.20999999</v>
      </c>
      <c r="H19" s="26"/>
      <c r="I19" s="27"/>
      <c r="J19" s="27"/>
      <c r="K19" s="27"/>
      <c r="L19" s="25">
        <f>SUM(L17:L18)</f>
        <v>116468567.20999999</v>
      </c>
      <c r="M19" s="4"/>
      <c r="N19" s="4"/>
    </row>
    <row r="20" spans="2:14" s="3" customFormat="1" ht="21" customHeight="1" x14ac:dyDescent="0.25">
      <c r="B20" s="78"/>
      <c r="C20" s="79"/>
      <c r="D20" s="79"/>
      <c r="E20" s="79"/>
      <c r="F20" s="79" t="s">
        <v>92</v>
      </c>
      <c r="G20" s="34">
        <f>G19*0.1</f>
        <v>11646856.720000001</v>
      </c>
      <c r="H20" s="26"/>
      <c r="I20" s="27"/>
      <c r="J20" s="27"/>
      <c r="K20" s="27"/>
      <c r="L20" s="34">
        <f>L19*0.1</f>
        <v>11646856.720000001</v>
      </c>
      <c r="M20" s="4"/>
      <c r="N20" s="4"/>
    </row>
    <row r="21" spans="2:14" s="3" customFormat="1" ht="47.25" x14ac:dyDescent="0.25">
      <c r="B21" s="78"/>
      <c r="C21" s="79"/>
      <c r="D21" s="79"/>
      <c r="E21" s="79"/>
      <c r="F21" s="79" t="s">
        <v>388</v>
      </c>
      <c r="G21" s="34">
        <f>G20*1.155</f>
        <v>13452119.51</v>
      </c>
      <c r="H21" s="26"/>
      <c r="I21" s="27"/>
      <c r="J21" s="27"/>
      <c r="K21" s="27"/>
      <c r="L21" s="34"/>
      <c r="M21" s="4"/>
      <c r="N21" s="4"/>
    </row>
    <row r="22" spans="2:14" s="3" customFormat="1" ht="47.25" x14ac:dyDescent="0.25">
      <c r="B22" s="78"/>
      <c r="C22" s="79"/>
      <c r="D22" s="79"/>
      <c r="E22" s="79"/>
      <c r="F22" s="79" t="s">
        <v>389</v>
      </c>
      <c r="G22" s="34">
        <f>G19-G21</f>
        <v>103016447.7</v>
      </c>
      <c r="H22" s="26"/>
      <c r="I22" s="27"/>
      <c r="J22" s="27"/>
      <c r="K22" s="27"/>
      <c r="L22" s="34"/>
      <c r="M22" s="4"/>
      <c r="N22" s="4"/>
    </row>
    <row r="23" spans="2:14" s="3" customFormat="1" x14ac:dyDescent="0.25">
      <c r="B23" s="78"/>
      <c r="C23" s="79"/>
      <c r="D23" s="79"/>
      <c r="E23" s="79"/>
      <c r="F23" s="79"/>
      <c r="G23" s="34"/>
      <c r="H23" s="26"/>
      <c r="I23" s="27"/>
      <c r="J23" s="27"/>
      <c r="K23" s="27"/>
      <c r="L23" s="34"/>
      <c r="M23" s="4"/>
      <c r="N23" s="4"/>
    </row>
    <row r="24" spans="2:14" s="3" customFormat="1" ht="21" customHeight="1" x14ac:dyDescent="0.25">
      <c r="B24" s="78"/>
      <c r="C24" s="79"/>
      <c r="D24" s="79"/>
      <c r="E24" s="79"/>
      <c r="F24" s="79" t="s">
        <v>84</v>
      </c>
      <c r="G24" s="34">
        <v>20000000</v>
      </c>
      <c r="H24" s="28" t="s">
        <v>86</v>
      </c>
      <c r="I24" s="27"/>
      <c r="J24" s="27"/>
      <c r="K24" s="27"/>
      <c r="L24" s="34">
        <v>13600000</v>
      </c>
      <c r="M24" s="4"/>
      <c r="N24" s="4"/>
    </row>
    <row r="25" spans="2:14" s="3" customFormat="1" ht="21" customHeight="1" x14ac:dyDescent="0.25">
      <c r="B25" s="78"/>
      <c r="C25" s="79"/>
      <c r="D25" s="79"/>
      <c r="E25" s="79"/>
      <c r="F25" s="79" t="s">
        <v>83</v>
      </c>
      <c r="G25" s="34">
        <v>13025700</v>
      </c>
      <c r="H25" s="26"/>
      <c r="I25" s="27"/>
      <c r="J25" s="27"/>
      <c r="K25" s="27"/>
      <c r="L25" s="34">
        <v>0</v>
      </c>
      <c r="M25" s="4"/>
      <c r="N25" s="4"/>
    </row>
    <row r="26" spans="2:14" s="3" customFormat="1" ht="21" customHeight="1" x14ac:dyDescent="0.25">
      <c r="B26" s="78"/>
      <c r="C26" s="79"/>
      <c r="D26" s="79"/>
      <c r="E26" s="79"/>
      <c r="F26" s="79" t="s">
        <v>387</v>
      </c>
      <c r="G26" s="34">
        <v>1000000</v>
      </c>
      <c r="H26" s="26"/>
      <c r="I26" s="27"/>
      <c r="J26" s="27"/>
      <c r="K26" s="27"/>
      <c r="L26" s="34">
        <v>1000000</v>
      </c>
      <c r="M26" s="4"/>
      <c r="N26" s="4"/>
    </row>
    <row r="27" spans="2:14" s="3" customFormat="1" ht="21" customHeight="1" x14ac:dyDescent="0.25">
      <c r="B27" s="78"/>
      <c r="C27" s="79"/>
      <c r="D27" s="79"/>
      <c r="E27" s="79"/>
      <c r="F27" s="79" t="s">
        <v>89</v>
      </c>
      <c r="G27" s="34">
        <v>600000</v>
      </c>
      <c r="H27" s="26"/>
      <c r="I27" s="27"/>
      <c r="J27" s="27"/>
      <c r="K27" s="27"/>
      <c r="L27" s="34"/>
      <c r="M27" s="4"/>
      <c r="N27" s="4"/>
    </row>
    <row r="28" spans="2:14" s="3" customFormat="1" ht="21" customHeight="1" x14ac:dyDescent="0.25">
      <c r="B28" s="78"/>
      <c r="C28" s="79"/>
      <c r="D28" s="79"/>
      <c r="E28" s="79"/>
      <c r="F28" s="79" t="s">
        <v>90</v>
      </c>
      <c r="G28" s="34">
        <v>1000000</v>
      </c>
      <c r="H28" s="26"/>
      <c r="I28" s="27"/>
      <c r="J28" s="27"/>
      <c r="K28" s="27"/>
      <c r="L28" s="34">
        <v>1000000</v>
      </c>
      <c r="M28" s="4"/>
      <c r="N28" s="4"/>
    </row>
    <row r="29" spans="2:14" s="3" customFormat="1" ht="21" customHeight="1" x14ac:dyDescent="0.25">
      <c r="B29" s="78"/>
      <c r="C29" s="79"/>
      <c r="D29" s="79"/>
      <c r="E29" s="79"/>
      <c r="F29" s="79" t="s">
        <v>91</v>
      </c>
      <c r="G29" s="34">
        <v>3000000</v>
      </c>
      <c r="H29" s="26"/>
      <c r="I29" s="27"/>
      <c r="J29" s="27"/>
      <c r="K29" s="27"/>
      <c r="L29" s="34"/>
      <c r="M29" s="4"/>
      <c r="N29" s="4"/>
    </row>
    <row r="30" spans="2:14" s="3" customFormat="1" ht="21" customHeight="1" x14ac:dyDescent="0.25">
      <c r="B30" s="78"/>
      <c r="C30" s="79"/>
      <c r="D30" s="79"/>
      <c r="E30" s="79"/>
      <c r="F30" s="79" t="s">
        <v>386</v>
      </c>
      <c r="G30" s="34">
        <v>1000000</v>
      </c>
      <c r="H30" s="26"/>
      <c r="I30" s="27"/>
      <c r="J30" s="27"/>
      <c r="K30" s="27"/>
      <c r="L30" s="34">
        <v>1000000</v>
      </c>
      <c r="M30" s="4"/>
      <c r="N30" s="4"/>
    </row>
    <row r="31" spans="2:14" s="3" customFormat="1" ht="21" customHeight="1" x14ac:dyDescent="0.25">
      <c r="B31" s="78"/>
      <c r="C31" s="79"/>
      <c r="D31" s="79"/>
      <c r="E31" s="79"/>
      <c r="F31" s="79"/>
      <c r="G31" s="34"/>
      <c r="H31" s="26"/>
      <c r="I31" s="27"/>
      <c r="J31" s="27"/>
      <c r="K31" s="27"/>
      <c r="L31" s="34"/>
      <c r="M31" s="4"/>
      <c r="N31" s="4"/>
    </row>
    <row r="32" spans="2:14" s="3" customFormat="1" ht="21" customHeight="1" x14ac:dyDescent="0.25">
      <c r="B32" s="78"/>
      <c r="C32" s="79"/>
      <c r="D32" s="79"/>
      <c r="E32" s="79"/>
      <c r="F32" s="79"/>
      <c r="G32" s="34"/>
      <c r="H32" s="26"/>
      <c r="I32" s="27"/>
      <c r="J32" s="27"/>
      <c r="K32" s="27"/>
      <c r="L32" s="34"/>
      <c r="M32" s="4"/>
      <c r="N32" s="4"/>
    </row>
    <row r="33" spans="2:14" s="3" customFormat="1" ht="21" customHeight="1" x14ac:dyDescent="0.25">
      <c r="B33" s="78"/>
      <c r="C33" s="79"/>
      <c r="D33" s="79"/>
      <c r="E33" s="79"/>
      <c r="F33" s="79"/>
      <c r="G33" s="34"/>
      <c r="H33" s="26"/>
      <c r="I33" s="27"/>
      <c r="J33" s="27"/>
      <c r="K33" s="27"/>
      <c r="L33" s="34"/>
      <c r="M33" s="4"/>
      <c r="N33" s="4"/>
    </row>
    <row r="34" spans="2:14" s="3" customFormat="1" ht="21" customHeight="1" x14ac:dyDescent="0.25">
      <c r="B34" s="78"/>
      <c r="C34" s="79"/>
      <c r="D34" s="79"/>
      <c r="E34" s="79"/>
      <c r="F34" s="79" t="s">
        <v>85</v>
      </c>
      <c r="G34" s="34">
        <f>G17-G24</f>
        <v>122091652</v>
      </c>
      <c r="H34" s="26"/>
      <c r="I34" s="27"/>
      <c r="J34" s="27"/>
      <c r="K34" s="27"/>
      <c r="L34" s="34">
        <f>L17-L24</f>
        <v>128491652</v>
      </c>
      <c r="M34" s="4"/>
      <c r="N34" s="4"/>
    </row>
    <row r="35" spans="2:14" s="3" customFormat="1" ht="21" customHeight="1" x14ac:dyDescent="0.25">
      <c r="B35" s="78"/>
      <c r="C35" s="79"/>
      <c r="D35" s="79"/>
      <c r="E35" s="79"/>
      <c r="F35" s="79"/>
      <c r="G35" s="34">
        <f>G34/1.22-G34</f>
        <v>-22016527.41</v>
      </c>
      <c r="H35" s="80" t="s">
        <v>88</v>
      </c>
      <c r="I35" s="27"/>
      <c r="J35" s="27"/>
      <c r="K35" s="27"/>
      <c r="L35" s="34">
        <f>L34/1.22-L34</f>
        <v>-23170625.77</v>
      </c>
      <c r="M35" s="4"/>
      <c r="N35" s="4"/>
    </row>
    <row r="36" spans="2:14" s="3" customFormat="1" ht="21" customHeight="1" x14ac:dyDescent="0.25">
      <c r="B36" s="78"/>
      <c r="C36" s="79"/>
      <c r="D36" s="79"/>
      <c r="E36" s="79"/>
      <c r="F36" s="79"/>
      <c r="G36" s="34"/>
      <c r="H36" s="26"/>
      <c r="I36" s="27"/>
      <c r="J36" s="27"/>
      <c r="K36" s="27"/>
      <c r="L36" s="34"/>
      <c r="M36" s="4"/>
      <c r="N36" s="4"/>
    </row>
    <row r="37" spans="2:14" s="3" customFormat="1" ht="21" customHeight="1" x14ac:dyDescent="0.25">
      <c r="B37" s="78"/>
      <c r="C37" s="79"/>
      <c r="D37" s="79"/>
      <c r="E37" s="79"/>
      <c r="F37" s="79"/>
      <c r="G37" s="34"/>
      <c r="H37" s="26"/>
      <c r="I37" s="27"/>
      <c r="J37" s="27"/>
      <c r="K37" s="27"/>
      <c r="L37" s="34"/>
      <c r="M37" s="4"/>
      <c r="N37" s="4"/>
    </row>
    <row r="38" spans="2:14" s="3" customFormat="1" ht="21" customHeight="1" x14ac:dyDescent="0.25">
      <c r="B38" s="78"/>
      <c r="C38" s="79"/>
      <c r="D38" s="79"/>
      <c r="E38" s="79"/>
      <c r="F38" s="79" t="s">
        <v>87</v>
      </c>
      <c r="G38" s="34">
        <f>G34+G35-G20-G25-G26-G27-G28-G29-G30-G31-G32</f>
        <v>68802567.870000005</v>
      </c>
      <c r="H38" s="26"/>
      <c r="I38" s="27"/>
      <c r="J38" s="27"/>
      <c r="K38" s="27"/>
      <c r="L38" s="34">
        <f>L34+L35-L20-L25-L26-L27-L28-L29-L30-L31-L32</f>
        <v>90674169.510000005</v>
      </c>
      <c r="M38" s="4"/>
      <c r="N38" s="4"/>
    </row>
    <row r="39" spans="2:14" s="3" customFormat="1" ht="39.75" customHeight="1" x14ac:dyDescent="0.25">
      <c r="B39" s="78"/>
      <c r="C39" s="79"/>
      <c r="D39" s="79"/>
      <c r="E39" s="79"/>
      <c r="F39" s="79" t="s">
        <v>93</v>
      </c>
      <c r="G39" s="34">
        <f>G38/1.2</f>
        <v>57335473.229999997</v>
      </c>
      <c r="H39" s="26"/>
      <c r="I39" s="27"/>
      <c r="J39" s="27"/>
      <c r="K39" s="27"/>
      <c r="L39" s="34">
        <f>L38/1.2</f>
        <v>75561807.930000007</v>
      </c>
      <c r="M39" s="4"/>
      <c r="N39" s="4"/>
    </row>
    <row r="40" spans="2:14" s="2" customFormat="1" x14ac:dyDescent="0.25">
      <c r="B40" s="19"/>
      <c r="C40" s="29"/>
      <c r="D40" s="29"/>
      <c r="E40" s="30"/>
      <c r="F40" s="30"/>
      <c r="G40" s="30"/>
      <c r="H40" s="21"/>
      <c r="I40" s="19"/>
      <c r="J40" s="19"/>
      <c r="K40" s="19"/>
      <c r="L40" s="19"/>
      <c r="M40" s="5"/>
      <c r="N40" s="5"/>
    </row>
    <row r="41" spans="2:14" s="8" customFormat="1" x14ac:dyDescent="0.25">
      <c r="B41" s="12" t="s">
        <v>37</v>
      </c>
      <c r="C41" s="19"/>
      <c r="D41" s="19"/>
      <c r="E41" s="19"/>
      <c r="F41" s="19"/>
      <c r="G41" s="19"/>
      <c r="H41" s="21"/>
      <c r="I41" s="16"/>
      <c r="J41" s="16"/>
      <c r="K41" s="16"/>
      <c r="L41" s="16"/>
    </row>
    <row r="42" spans="2:14" s="8" customFormat="1" x14ac:dyDescent="0.25">
      <c r="B42" s="12" t="s">
        <v>38</v>
      </c>
      <c r="C42" s="19"/>
      <c r="D42" s="19"/>
      <c r="E42" s="19"/>
      <c r="F42" s="19"/>
      <c r="G42" s="19"/>
      <c r="H42" s="21"/>
      <c r="I42" s="16"/>
      <c r="J42" s="16"/>
      <c r="K42" s="16"/>
      <c r="L42" s="16"/>
    </row>
    <row r="44" spans="2:14" ht="36" customHeight="1" x14ac:dyDescent="0.25">
      <c r="B44" s="49">
        <v>1</v>
      </c>
      <c r="C44" s="321" t="s">
        <v>39</v>
      </c>
      <c r="D44" s="321"/>
      <c r="E44" s="321"/>
      <c r="F44" s="321"/>
      <c r="G44" s="321"/>
    </row>
    <row r="45" spans="2:14" ht="31.5" customHeight="1" x14ac:dyDescent="0.25">
      <c r="B45" s="49">
        <v>2</v>
      </c>
      <c r="C45" s="321" t="s">
        <v>40</v>
      </c>
      <c r="D45" s="321"/>
      <c r="E45" s="321"/>
      <c r="F45" s="321"/>
      <c r="G45" s="321"/>
    </row>
    <row r="46" spans="2:14" ht="39.75" customHeight="1" x14ac:dyDescent="0.25">
      <c r="B46" s="49">
        <v>3</v>
      </c>
      <c r="C46" s="321" t="s">
        <v>70</v>
      </c>
      <c r="D46" s="321"/>
      <c r="E46" s="321"/>
      <c r="F46" s="321"/>
      <c r="G46" s="321"/>
    </row>
    <row r="47" spans="2:14" ht="26.25" customHeight="1" x14ac:dyDescent="0.25">
      <c r="B47" s="49">
        <v>4</v>
      </c>
      <c r="C47" s="317" t="s">
        <v>42</v>
      </c>
      <c r="D47" s="317"/>
      <c r="E47" s="317"/>
      <c r="F47" s="317"/>
      <c r="G47" s="317"/>
    </row>
    <row r="48" spans="2:14" ht="53.25" customHeight="1" x14ac:dyDescent="0.25">
      <c r="B48" s="49">
        <v>5</v>
      </c>
      <c r="C48" s="317" t="s">
        <v>69</v>
      </c>
      <c r="D48" s="317"/>
      <c r="E48" s="317"/>
      <c r="F48" s="317"/>
      <c r="G48" s="317"/>
    </row>
    <row r="49" spans="2:14" ht="44.25" customHeight="1" x14ac:dyDescent="0.25">
      <c r="B49" s="49">
        <v>6</v>
      </c>
      <c r="C49" s="317" t="s">
        <v>80</v>
      </c>
      <c r="D49" s="317"/>
      <c r="E49" s="317"/>
      <c r="F49" s="317"/>
      <c r="G49" s="317"/>
    </row>
    <row r="50" spans="2:14" s="50" customFormat="1" ht="42.75" customHeight="1" x14ac:dyDescent="0.25">
      <c r="B50" s="49">
        <v>7</v>
      </c>
      <c r="C50" s="317" t="s">
        <v>45</v>
      </c>
      <c r="D50" s="317"/>
      <c r="E50" s="317"/>
      <c r="F50" s="317"/>
      <c r="G50" s="317"/>
      <c r="H50" s="21"/>
      <c r="I50" s="16"/>
      <c r="J50" s="16"/>
      <c r="K50" s="16"/>
      <c r="L50" s="16"/>
      <c r="M50" s="16"/>
      <c r="N50" s="16"/>
    </row>
    <row r="51" spans="2:14" s="50" customFormat="1" x14ac:dyDescent="0.25">
      <c r="B51" s="49">
        <v>8</v>
      </c>
      <c r="C51" s="317" t="s">
        <v>46</v>
      </c>
      <c r="D51" s="317"/>
      <c r="E51" s="317"/>
      <c r="F51" s="317"/>
      <c r="G51" s="317"/>
      <c r="H51" s="21"/>
      <c r="I51" s="16"/>
      <c r="J51" s="16"/>
      <c r="K51" s="16"/>
      <c r="L51" s="16"/>
      <c r="M51" s="16"/>
      <c r="N51" s="16"/>
    </row>
    <row r="52" spans="2:14" s="50" customFormat="1" ht="41.25" customHeight="1" x14ac:dyDescent="0.25">
      <c r="B52" s="49">
        <v>9</v>
      </c>
      <c r="C52" s="317" t="s">
        <v>47</v>
      </c>
      <c r="D52" s="317"/>
      <c r="E52" s="317"/>
      <c r="F52" s="317"/>
      <c r="G52" s="317"/>
      <c r="H52" s="21"/>
      <c r="I52" s="16"/>
      <c r="J52" s="16"/>
      <c r="K52" s="16"/>
      <c r="L52" s="16"/>
      <c r="M52" s="16"/>
      <c r="N52" s="16"/>
    </row>
    <row r="53" spans="2:14" s="50" customFormat="1" ht="40.5" customHeight="1" x14ac:dyDescent="0.25">
      <c r="B53" s="49">
        <v>10</v>
      </c>
      <c r="C53" s="317" t="s">
        <v>48</v>
      </c>
      <c r="D53" s="317"/>
      <c r="E53" s="317"/>
      <c r="F53" s="317"/>
      <c r="G53" s="317"/>
      <c r="H53" s="21"/>
      <c r="I53" s="16"/>
      <c r="J53" s="16"/>
      <c r="K53" s="16"/>
      <c r="L53" s="16"/>
      <c r="M53" s="16"/>
      <c r="N53" s="16"/>
    </row>
    <row r="54" spans="2:14" s="50" customFormat="1" x14ac:dyDescent="0.25">
      <c r="B54" s="49">
        <v>11</v>
      </c>
      <c r="C54" s="317" t="s">
        <v>49</v>
      </c>
      <c r="D54" s="317"/>
      <c r="E54" s="317"/>
      <c r="F54" s="317"/>
      <c r="G54" s="317"/>
      <c r="H54" s="21"/>
      <c r="I54" s="16"/>
      <c r="J54" s="16"/>
      <c r="K54" s="16"/>
      <c r="L54" s="16"/>
      <c r="M54" s="16"/>
      <c r="N54" s="16"/>
    </row>
    <row r="55" spans="2:14" s="50" customFormat="1" ht="53.25" customHeight="1" x14ac:dyDescent="0.25">
      <c r="B55" s="49">
        <v>12</v>
      </c>
      <c r="C55" s="317" t="s">
        <v>50</v>
      </c>
      <c r="D55" s="317"/>
      <c r="E55" s="317"/>
      <c r="F55" s="317"/>
      <c r="G55" s="317"/>
      <c r="H55" s="21"/>
      <c r="I55" s="16"/>
      <c r="J55" s="16"/>
      <c r="K55" s="16"/>
      <c r="L55" s="16"/>
      <c r="M55" s="16"/>
      <c r="N55" s="16"/>
    </row>
    <row r="56" spans="2:14" s="50" customFormat="1" x14ac:dyDescent="0.25">
      <c r="B56" s="49">
        <v>13</v>
      </c>
      <c r="C56" s="317" t="s">
        <v>51</v>
      </c>
      <c r="D56" s="317"/>
      <c r="E56" s="317"/>
      <c r="F56" s="317"/>
      <c r="G56" s="317"/>
      <c r="H56" s="21"/>
      <c r="I56" s="16"/>
      <c r="J56" s="16"/>
      <c r="K56" s="16"/>
      <c r="L56" s="16"/>
      <c r="M56" s="16"/>
      <c r="N56" s="16"/>
    </row>
    <row r="57" spans="2:14" s="50" customFormat="1" x14ac:dyDescent="0.25">
      <c r="B57" s="49">
        <v>14</v>
      </c>
      <c r="C57" s="317" t="s">
        <v>52</v>
      </c>
      <c r="D57" s="317"/>
      <c r="E57" s="317"/>
      <c r="F57" s="317"/>
      <c r="G57" s="317"/>
      <c r="H57" s="21"/>
      <c r="I57" s="16"/>
      <c r="J57" s="16"/>
      <c r="K57" s="16"/>
      <c r="L57" s="16"/>
      <c r="M57" s="16"/>
      <c r="N57" s="16"/>
    </row>
    <row r="58" spans="2:14" s="50" customFormat="1" ht="39.75" customHeight="1" x14ac:dyDescent="0.25">
      <c r="B58" s="49">
        <v>15</v>
      </c>
      <c r="C58" s="317" t="s">
        <v>53</v>
      </c>
      <c r="D58" s="317"/>
      <c r="E58" s="317"/>
      <c r="F58" s="317"/>
      <c r="G58" s="317"/>
      <c r="H58" s="21"/>
      <c r="I58" s="16"/>
      <c r="J58" s="16"/>
      <c r="K58" s="16"/>
      <c r="L58" s="16"/>
      <c r="M58" s="16"/>
      <c r="N58" s="16"/>
    </row>
    <row r="59" spans="2:14" s="50" customFormat="1" ht="24" customHeight="1" x14ac:dyDescent="0.25">
      <c r="B59" s="49">
        <v>16</v>
      </c>
      <c r="C59" s="317" t="s">
        <v>54</v>
      </c>
      <c r="D59" s="317"/>
      <c r="E59" s="317"/>
      <c r="F59" s="317"/>
      <c r="G59" s="317"/>
      <c r="H59" s="21"/>
      <c r="I59" s="16"/>
      <c r="J59" s="16"/>
      <c r="K59" s="16"/>
      <c r="L59" s="16"/>
      <c r="M59" s="16"/>
      <c r="N59" s="16"/>
    </row>
    <row r="60" spans="2:14" s="50" customFormat="1" ht="18.75" customHeight="1" x14ac:dyDescent="0.25">
      <c r="B60" s="49">
        <v>17</v>
      </c>
      <c r="C60" s="317" t="s">
        <v>55</v>
      </c>
      <c r="D60" s="317"/>
      <c r="E60" s="317"/>
      <c r="F60" s="317"/>
      <c r="G60" s="317"/>
      <c r="H60" s="21"/>
      <c r="I60" s="16"/>
      <c r="J60" s="16"/>
      <c r="K60" s="16"/>
      <c r="L60" s="16"/>
      <c r="M60" s="16"/>
      <c r="N60" s="16"/>
    </row>
    <row r="61" spans="2:14" s="50" customFormat="1" ht="19.5" customHeight="1" x14ac:dyDescent="0.25">
      <c r="B61" s="49">
        <v>18</v>
      </c>
      <c r="C61" s="317" t="s">
        <v>56</v>
      </c>
      <c r="D61" s="317"/>
      <c r="E61" s="317"/>
      <c r="F61" s="317"/>
      <c r="G61" s="317"/>
      <c r="H61" s="21"/>
      <c r="I61" s="16"/>
      <c r="J61" s="16"/>
      <c r="K61" s="16"/>
      <c r="L61" s="16"/>
      <c r="M61" s="16"/>
      <c r="N61" s="16"/>
    </row>
    <row r="62" spans="2:14" s="50" customFormat="1" ht="38.25" customHeight="1" x14ac:dyDescent="0.25">
      <c r="B62" s="49">
        <v>19</v>
      </c>
      <c r="C62" s="317" t="s">
        <v>57</v>
      </c>
      <c r="D62" s="317"/>
      <c r="E62" s="317"/>
      <c r="F62" s="317"/>
      <c r="G62" s="317"/>
      <c r="H62" s="21"/>
      <c r="I62" s="16"/>
      <c r="J62" s="16"/>
      <c r="K62" s="16"/>
      <c r="L62" s="16"/>
      <c r="M62" s="16"/>
      <c r="N62" s="16"/>
    </row>
    <row r="63" spans="2:14" s="50" customFormat="1" ht="39.75" customHeight="1" x14ac:dyDescent="0.25">
      <c r="B63" s="49">
        <v>20</v>
      </c>
      <c r="C63" s="317" t="s">
        <v>58</v>
      </c>
      <c r="D63" s="317"/>
      <c r="E63" s="317"/>
      <c r="F63" s="317"/>
      <c r="G63" s="317"/>
      <c r="H63" s="21"/>
      <c r="I63" s="16"/>
      <c r="J63" s="16"/>
      <c r="K63" s="16"/>
      <c r="L63" s="16"/>
      <c r="M63" s="16"/>
      <c r="N63" s="16"/>
    </row>
    <row r="64" spans="2:14" s="50" customFormat="1" ht="42" customHeight="1" x14ac:dyDescent="0.25">
      <c r="B64" s="49">
        <v>21</v>
      </c>
      <c r="C64" s="317" t="s">
        <v>59</v>
      </c>
      <c r="D64" s="317"/>
      <c r="E64" s="317"/>
      <c r="F64" s="317"/>
      <c r="G64" s="317"/>
      <c r="H64" s="21"/>
      <c r="I64" s="16"/>
      <c r="J64" s="16"/>
      <c r="K64" s="16"/>
      <c r="L64" s="16"/>
      <c r="M64" s="16"/>
      <c r="N64" s="16"/>
    </row>
    <row r="65" spans="1:14" s="50" customFormat="1" x14ac:dyDescent="0.25">
      <c r="B65" s="49">
        <v>22</v>
      </c>
      <c r="C65" s="317" t="s">
        <v>60</v>
      </c>
      <c r="D65" s="317"/>
      <c r="E65" s="317"/>
      <c r="F65" s="317"/>
      <c r="G65" s="317"/>
      <c r="H65" s="21"/>
      <c r="I65" s="16"/>
      <c r="J65" s="16"/>
      <c r="K65" s="16"/>
      <c r="L65" s="16"/>
      <c r="M65" s="16"/>
      <c r="N65" s="16"/>
    </row>
    <row r="66" spans="1:14" s="50" customFormat="1" ht="16.5" customHeight="1" x14ac:dyDescent="0.25">
      <c r="B66" s="49">
        <v>23</v>
      </c>
      <c r="C66" s="317" t="s">
        <v>61</v>
      </c>
      <c r="D66" s="317"/>
      <c r="E66" s="317"/>
      <c r="F66" s="317"/>
      <c r="G66" s="317"/>
      <c r="H66" s="21"/>
      <c r="I66" s="16"/>
      <c r="J66" s="16"/>
      <c r="K66" s="16"/>
      <c r="L66" s="16"/>
      <c r="M66" s="16"/>
      <c r="N66" s="16"/>
    </row>
    <row r="67" spans="1:14" s="50" customFormat="1" ht="16.5" customHeight="1" x14ac:dyDescent="0.25">
      <c r="B67" s="49">
        <v>24</v>
      </c>
      <c r="C67" s="317" t="s">
        <v>62</v>
      </c>
      <c r="D67" s="317"/>
      <c r="E67" s="317"/>
      <c r="F67" s="317"/>
      <c r="G67" s="317"/>
      <c r="H67" s="21"/>
      <c r="I67" s="16"/>
      <c r="J67" s="16"/>
      <c r="K67" s="16"/>
      <c r="L67" s="16"/>
      <c r="M67" s="16"/>
      <c r="N67" s="16"/>
    </row>
    <row r="68" spans="1:14" s="50" customFormat="1" ht="36.75" customHeight="1" x14ac:dyDescent="0.25">
      <c r="B68" s="49">
        <v>25</v>
      </c>
      <c r="C68" s="317" t="s">
        <v>63</v>
      </c>
      <c r="D68" s="317"/>
      <c r="E68" s="317"/>
      <c r="F68" s="317"/>
      <c r="G68" s="317"/>
      <c r="H68" s="21"/>
      <c r="I68" s="16"/>
      <c r="J68" s="16"/>
      <c r="K68" s="16"/>
      <c r="L68" s="16"/>
      <c r="M68" s="16"/>
      <c r="N68" s="16"/>
    </row>
    <row r="69" spans="1:14" s="50" customFormat="1" ht="42.75" customHeight="1" x14ac:dyDescent="0.25">
      <c r="B69" s="49">
        <v>26</v>
      </c>
      <c r="C69" s="321" t="s">
        <v>64</v>
      </c>
      <c r="D69" s="321"/>
      <c r="E69" s="321"/>
      <c r="F69" s="321"/>
      <c r="G69" s="321"/>
      <c r="H69" s="21"/>
      <c r="I69" s="16"/>
      <c r="J69" s="16"/>
      <c r="K69" s="16"/>
      <c r="L69" s="16"/>
      <c r="M69" s="16"/>
      <c r="N69" s="16"/>
    </row>
    <row r="70" spans="1:14" s="50" customFormat="1" ht="66" customHeight="1" x14ac:dyDescent="0.25">
      <c r="B70" s="49">
        <v>27</v>
      </c>
      <c r="C70" s="321" t="s">
        <v>65</v>
      </c>
      <c r="D70" s="321"/>
      <c r="E70" s="321"/>
      <c r="F70" s="321"/>
      <c r="G70" s="321"/>
      <c r="H70" s="21"/>
      <c r="I70" s="16"/>
      <c r="J70" s="16"/>
      <c r="K70" s="16"/>
      <c r="L70" s="16"/>
      <c r="M70" s="16"/>
      <c r="N70" s="16"/>
    </row>
    <row r="71" spans="1:14" s="50" customFormat="1" ht="16.5" customHeight="1" x14ac:dyDescent="0.25">
      <c r="B71" s="16"/>
      <c r="C71" s="19"/>
      <c r="D71" s="19"/>
      <c r="E71" s="19"/>
      <c r="F71" s="19"/>
      <c r="G71" s="19"/>
      <c r="H71" s="21"/>
      <c r="I71" s="16"/>
      <c r="J71" s="16"/>
      <c r="K71" s="16"/>
      <c r="L71" s="16"/>
      <c r="M71" s="16"/>
      <c r="N71" s="16"/>
    </row>
    <row r="75" spans="1:14" x14ac:dyDescent="0.25">
      <c r="A75" s="72"/>
      <c r="C75" s="73" t="s">
        <v>82</v>
      </c>
      <c r="D75" s="73"/>
      <c r="E75" s="73"/>
      <c r="F75" s="73"/>
      <c r="G75" s="73"/>
    </row>
    <row r="76" spans="1:14" x14ac:dyDescent="0.25">
      <c r="C76" s="73" t="s">
        <v>81</v>
      </c>
    </row>
  </sheetData>
  <sheetProtection formatCells="0" formatColumns="0" formatRows="0"/>
  <dataConsolidate/>
  <mergeCells count="30">
    <mergeCell ref="C70:G70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58:G58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46:G46"/>
    <mergeCell ref="B1:G1"/>
    <mergeCell ref="B2:G2"/>
    <mergeCell ref="B3:G3"/>
    <mergeCell ref="C44:G44"/>
    <mergeCell ref="C45:G45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N56"/>
  <sheetViews>
    <sheetView topLeftCell="A14" zoomScale="85" zoomScaleNormal="85" zoomScaleSheetLayoutView="85" workbookViewId="0">
      <selection activeCell="F22" sqref="F22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382</v>
      </c>
      <c r="C3" s="77"/>
      <c r="D3" s="77"/>
      <c r="E3" s="77"/>
      <c r="F3" s="77"/>
      <c r="G3" s="77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15" t="s">
        <v>67</v>
      </c>
      <c r="C4" s="315"/>
      <c r="D4" s="315"/>
      <c r="E4" s="315"/>
      <c r="F4" s="315"/>
      <c r="G4" s="315"/>
      <c r="H4" s="17"/>
      <c r="I4" s="18"/>
    </row>
    <row r="5" spans="2:14" ht="20.25" customHeight="1" x14ac:dyDescent="0.25">
      <c r="B5" s="76"/>
      <c r="C5" s="76"/>
      <c r="D5" s="76"/>
      <c r="E5" s="76"/>
      <c r="F5" s="76"/>
      <c r="G5" s="76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43419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23880.95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74" t="s">
        <v>72</v>
      </c>
      <c r="D13" s="39" t="s">
        <v>73</v>
      </c>
      <c r="E13" s="75" t="s">
        <v>74</v>
      </c>
      <c r="F13" s="75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23880.95</v>
      </c>
      <c r="F15" s="66">
        <f>G15/E8</f>
        <v>595</v>
      </c>
      <c r="G15" s="189">
        <f>G17/0.6*0.1</f>
        <v>14209165.199999999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23880.95</v>
      </c>
      <c r="F16" s="66">
        <f>G16/E8</f>
        <v>1785</v>
      </c>
      <c r="G16" s="189">
        <f>G17/0.6*0.3</f>
        <v>42627495.600000001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23880.95</v>
      </c>
      <c r="F17" s="66">
        <f>G17/E8</f>
        <v>3570</v>
      </c>
      <c r="G17" s="189">
        <f>1609.4599218*1.22*E7</f>
        <v>85254991.200000003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23880.95</v>
      </c>
      <c r="F18" s="191">
        <f>SUM(F15:F17)</f>
        <v>5950</v>
      </c>
      <c r="G18" s="71">
        <f>G17+G16+G15</f>
        <v>142091652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25623084.800000001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26:G26"/>
    <mergeCell ref="B1:G1"/>
    <mergeCell ref="B2:G2"/>
    <mergeCell ref="B4:G4"/>
    <mergeCell ref="C24:G24"/>
    <mergeCell ref="C25:G25"/>
    <mergeCell ref="B6:D6"/>
    <mergeCell ref="B7:D7"/>
    <mergeCell ref="B8:D8"/>
    <mergeCell ref="B9:D9"/>
    <mergeCell ref="C38:G38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46:G46"/>
    <mergeCell ref="C47:G47"/>
    <mergeCell ref="C48:G48"/>
    <mergeCell ref="C49:G49"/>
    <mergeCell ref="C50:G50"/>
    <mergeCell ref="C45:G45"/>
    <mergeCell ref="C39:G39"/>
    <mergeCell ref="C40:G40"/>
    <mergeCell ref="C41:G41"/>
    <mergeCell ref="C42:G42"/>
    <mergeCell ref="C43:G43"/>
    <mergeCell ref="C44:G44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N56"/>
  <sheetViews>
    <sheetView topLeftCell="A7" zoomScale="85" zoomScaleNormal="85" zoomScaleSheetLayoutView="85" workbookViewId="0">
      <selection activeCell="J25" sqref="J25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382</v>
      </c>
      <c r="C3" s="187"/>
      <c r="D3" s="187"/>
      <c r="E3" s="187"/>
      <c r="F3" s="187"/>
      <c r="G3" s="187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15" t="s">
        <v>67</v>
      </c>
      <c r="C4" s="315"/>
      <c r="D4" s="315"/>
      <c r="E4" s="315"/>
      <c r="F4" s="315"/>
      <c r="G4" s="315"/>
      <c r="H4" s="17"/>
      <c r="I4" s="18"/>
    </row>
    <row r="5" spans="2:14" ht="20.25" customHeight="1" x14ac:dyDescent="0.25">
      <c r="B5" s="186"/>
      <c r="C5" s="186"/>
      <c r="D5" s="186"/>
      <c r="E5" s="186"/>
      <c r="F5" s="186"/>
      <c r="G5" s="186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43419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23880.95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184" t="s">
        <v>72</v>
      </c>
      <c r="D13" s="39" t="s">
        <v>73</v>
      </c>
      <c r="E13" s="185" t="s">
        <v>74</v>
      </c>
      <c r="F13" s="185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23880.95</v>
      </c>
      <c r="F15" s="66">
        <f>G15/E8</f>
        <v>599.79999999999995</v>
      </c>
      <c r="G15" s="189">
        <f>G17/0.6*0.1</f>
        <v>14323936.1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23880.95</v>
      </c>
      <c r="F16" s="66">
        <f>G16/E8</f>
        <v>1799.4</v>
      </c>
      <c r="G16" s="189">
        <f>G17/0.6*0.3</f>
        <v>42971808.299999997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23880.95</v>
      </c>
      <c r="F17" s="66">
        <f>G17/E8</f>
        <v>3598.8</v>
      </c>
      <c r="G17" s="189">
        <f>1622.4599218*1.22*E7</f>
        <v>85943616.599999994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23880.95</v>
      </c>
      <c r="F18" s="191">
        <f>SUM(F15:F17)</f>
        <v>5998</v>
      </c>
      <c r="G18" s="71">
        <f>G17+G16+G15</f>
        <v>143239361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25830048.699999999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46:G46"/>
    <mergeCell ref="C40:G40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C28:G28"/>
    <mergeCell ref="B1:G1"/>
    <mergeCell ref="B2:G2"/>
    <mergeCell ref="B4:G4"/>
    <mergeCell ref="B6:D6"/>
    <mergeCell ref="B7:D7"/>
    <mergeCell ref="B8:D8"/>
    <mergeCell ref="B9:D9"/>
    <mergeCell ref="C24:G24"/>
    <mergeCell ref="C25:G25"/>
    <mergeCell ref="C26:G26"/>
    <mergeCell ref="C27:G27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2343E-10A8-4EEF-918C-D3FF05840CA8}">
  <sheetPr>
    <tabColor rgb="FFFFFF00"/>
    <pageSetUpPr fitToPage="1"/>
  </sheetPr>
  <dimension ref="A1:N76"/>
  <sheetViews>
    <sheetView topLeftCell="A2" zoomScale="85" zoomScaleNormal="85" zoomScaleSheetLayoutView="85" workbookViewId="0">
      <selection activeCell="E26" sqref="E26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12.42578125" style="21" customWidth="1"/>
    <col min="9" max="9" width="7.42578125" style="16" bestFit="1" customWidth="1"/>
    <col min="10" max="10" width="13.140625" style="16" bestFit="1" customWidth="1"/>
    <col min="11" max="11" width="9.140625" style="16"/>
    <col min="12" max="12" width="17.28515625" style="16" customWidth="1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ht="73.5" customHeight="1" x14ac:dyDescent="0.25">
      <c r="B3" s="315" t="s">
        <v>67</v>
      </c>
      <c r="C3" s="315"/>
      <c r="D3" s="315"/>
      <c r="E3" s="315"/>
      <c r="F3" s="315"/>
      <c r="G3" s="315"/>
      <c r="H3" s="17"/>
      <c r="I3" s="18"/>
    </row>
    <row r="4" spans="2:14" ht="20.25" customHeight="1" x14ac:dyDescent="0.25">
      <c r="B4" s="196"/>
      <c r="C4" s="196"/>
      <c r="D4" s="196"/>
      <c r="E4" s="196"/>
      <c r="F4" s="196"/>
      <c r="G4" s="196"/>
      <c r="H4" s="17"/>
      <c r="I4" s="18"/>
    </row>
    <row r="5" spans="2:14" s="4" customFormat="1" ht="18.75" customHeight="1" x14ac:dyDescent="0.25">
      <c r="B5" s="27"/>
      <c r="C5" s="42" t="s">
        <v>6</v>
      </c>
      <c r="D5" s="42"/>
      <c r="E5" s="43"/>
      <c r="F5" s="58"/>
      <c r="G5" s="31"/>
      <c r="H5" s="24"/>
      <c r="I5" s="27"/>
      <c r="J5" s="27"/>
      <c r="K5" s="27"/>
      <c r="L5" s="27"/>
    </row>
    <row r="6" spans="2:14" s="4" customFormat="1" ht="18.75" customHeight="1" x14ac:dyDescent="0.25">
      <c r="B6" s="27"/>
      <c r="C6" s="32" t="s">
        <v>36</v>
      </c>
      <c r="D6" s="32"/>
      <c r="E6" s="33">
        <v>43419</v>
      </c>
      <c r="F6" s="30"/>
      <c r="G6" s="34"/>
      <c r="H6" s="24"/>
      <c r="I6" s="27"/>
      <c r="J6" s="27"/>
      <c r="K6" s="27"/>
      <c r="L6" s="27"/>
    </row>
    <row r="7" spans="2:14" s="4" customFormat="1" ht="18.75" customHeight="1" x14ac:dyDescent="0.25">
      <c r="B7" s="27"/>
      <c r="C7" s="32" t="s">
        <v>18</v>
      </c>
      <c r="D7" s="32"/>
      <c r="E7" s="23">
        <v>23880.95</v>
      </c>
      <c r="F7" s="59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27"/>
      <c r="C8" s="32" t="s">
        <v>17</v>
      </c>
      <c r="D8" s="32"/>
      <c r="E8" s="33">
        <v>0</v>
      </c>
      <c r="F8" s="30"/>
      <c r="G8" s="31"/>
      <c r="H8" s="24"/>
      <c r="I8" s="27"/>
      <c r="J8" s="27"/>
      <c r="K8" s="27"/>
      <c r="L8" s="27"/>
    </row>
    <row r="9" spans="2:14" s="5" customFormat="1" x14ac:dyDescent="0.25">
      <c r="B9" s="19"/>
      <c r="C9" s="29"/>
      <c r="D9" s="29"/>
      <c r="E9" s="30"/>
      <c r="F9" s="30"/>
      <c r="G9" s="30"/>
      <c r="H9" s="21"/>
      <c r="I9" s="19"/>
      <c r="J9" s="19"/>
      <c r="K9" s="19"/>
      <c r="L9" s="19"/>
    </row>
    <row r="10" spans="2:14" s="7" customFormat="1" ht="18.75" customHeight="1" x14ac:dyDescent="0.25">
      <c r="B10" s="46"/>
      <c r="C10" s="46"/>
      <c r="D10" s="46"/>
      <c r="E10" s="47"/>
      <c r="F10" s="47"/>
      <c r="G10" s="48"/>
      <c r="H10" s="24"/>
      <c r="I10" s="35"/>
      <c r="J10" s="35"/>
      <c r="K10" s="35"/>
      <c r="L10" s="35"/>
    </row>
    <row r="11" spans="2:14" x14ac:dyDescent="0.25">
      <c r="G11" s="20" t="s">
        <v>1</v>
      </c>
    </row>
    <row r="12" spans="2:14" s="2" customFormat="1" ht="75" customHeight="1" x14ac:dyDescent="0.25">
      <c r="B12" s="39" t="s">
        <v>71</v>
      </c>
      <c r="C12" s="194" t="s">
        <v>72</v>
      </c>
      <c r="D12" s="39" t="s">
        <v>73</v>
      </c>
      <c r="E12" s="195" t="s">
        <v>74</v>
      </c>
      <c r="F12" s="195" t="s">
        <v>75</v>
      </c>
      <c r="G12" s="39" t="s">
        <v>19</v>
      </c>
      <c r="H12" s="21"/>
      <c r="I12" s="19"/>
      <c r="J12" s="19"/>
      <c r="K12" s="19"/>
      <c r="L12" s="198" t="s">
        <v>385</v>
      </c>
      <c r="M12" s="5"/>
      <c r="N12" s="5"/>
    </row>
    <row r="13" spans="2:14" s="3" customFormat="1" ht="21.75" customHeight="1" x14ac:dyDescent="0.25">
      <c r="B13" s="38"/>
      <c r="C13" s="61">
        <v>1</v>
      </c>
      <c r="D13" s="62">
        <v>2</v>
      </c>
      <c r="E13" s="62" t="s">
        <v>76</v>
      </c>
      <c r="F13" s="63" t="s">
        <v>77</v>
      </c>
      <c r="G13" s="62" t="s">
        <v>78</v>
      </c>
      <c r="H13" s="24"/>
      <c r="I13" s="27"/>
      <c r="J13" s="27"/>
      <c r="K13" s="27"/>
      <c r="L13" s="62" t="s">
        <v>78</v>
      </c>
      <c r="M13" s="4"/>
      <c r="N13" s="4"/>
    </row>
    <row r="14" spans="2:14" s="2" customFormat="1" ht="27.75" customHeight="1" x14ac:dyDescent="0.25">
      <c r="B14" s="14">
        <v>1</v>
      </c>
      <c r="C14" s="55" t="s">
        <v>33</v>
      </c>
      <c r="D14" s="64" t="s">
        <v>79</v>
      </c>
      <c r="E14" s="64">
        <f>E7</f>
        <v>23881</v>
      </c>
      <c r="F14" s="66">
        <f>G14/E7</f>
        <v>595</v>
      </c>
      <c r="G14" s="23">
        <f>G16/0.6*0.1</f>
        <v>14209165.199999999</v>
      </c>
      <c r="H14" s="24"/>
      <c r="I14" s="19"/>
      <c r="J14" s="19"/>
      <c r="K14" s="19"/>
      <c r="L14" s="23">
        <f>L16/0.6*0.1</f>
        <v>14209165.199999999</v>
      </c>
      <c r="M14" s="5"/>
      <c r="N14" s="5"/>
    </row>
    <row r="15" spans="2:14" s="2" customFormat="1" ht="37.5" customHeight="1" x14ac:dyDescent="0.25">
      <c r="B15" s="14">
        <v>2</v>
      </c>
      <c r="C15" s="55" t="s">
        <v>34</v>
      </c>
      <c r="D15" s="64" t="s">
        <v>79</v>
      </c>
      <c r="E15" s="64">
        <f>E7</f>
        <v>23881</v>
      </c>
      <c r="F15" s="66">
        <f>G15/E7</f>
        <v>1785</v>
      </c>
      <c r="G15" s="23">
        <f>G16/0.6*0.3</f>
        <v>42627495.609999999</v>
      </c>
      <c r="H15" s="24"/>
      <c r="I15" s="19"/>
      <c r="J15" s="19"/>
      <c r="K15" s="19"/>
      <c r="L15" s="23">
        <f>L16/0.6*0.3</f>
        <v>42627495.609999999</v>
      </c>
      <c r="M15" s="5"/>
      <c r="N15" s="5"/>
    </row>
    <row r="16" spans="2:14" s="3" customFormat="1" ht="21" customHeight="1" x14ac:dyDescent="0.25">
      <c r="B16" s="14">
        <v>3</v>
      </c>
      <c r="C16" s="55" t="s">
        <v>22</v>
      </c>
      <c r="D16" s="64" t="s">
        <v>79</v>
      </c>
      <c r="E16" s="64">
        <f>E7</f>
        <v>23881</v>
      </c>
      <c r="F16" s="66">
        <f>G16/E7</f>
        <v>3570</v>
      </c>
      <c r="G16" s="23">
        <f>1609.4599218*1.22*E6</f>
        <v>85254991.219999999</v>
      </c>
      <c r="H16" s="24"/>
      <c r="I16" s="40"/>
      <c r="J16" s="27"/>
      <c r="K16" s="27"/>
      <c r="L16" s="23">
        <f>1609.4599218*1.22*E6</f>
        <v>85254991.219999999</v>
      </c>
      <c r="M16" s="4"/>
      <c r="N16" s="4"/>
    </row>
    <row r="17" spans="2:14" s="3" customFormat="1" ht="21" customHeight="1" x14ac:dyDescent="0.25">
      <c r="B17" s="9"/>
      <c r="C17" s="56" t="s">
        <v>4</v>
      </c>
      <c r="D17" s="65"/>
      <c r="E17" s="60"/>
      <c r="F17" s="57"/>
      <c r="G17" s="71">
        <f>G16+G15+G14</f>
        <v>142091652</v>
      </c>
      <c r="H17" s="26"/>
      <c r="I17" s="27"/>
      <c r="J17" s="70"/>
      <c r="K17" s="27"/>
      <c r="L17" s="71">
        <f>L16+L15+L14</f>
        <v>142091652</v>
      </c>
      <c r="M17" s="4"/>
      <c r="N17" s="4"/>
    </row>
    <row r="18" spans="2:14" s="2" customFormat="1" ht="21" customHeight="1" x14ac:dyDescent="0.25">
      <c r="B18" s="22"/>
      <c r="C18" s="56" t="s">
        <v>68</v>
      </c>
      <c r="D18" s="60"/>
      <c r="E18" s="60"/>
      <c r="F18" s="57"/>
      <c r="G18" s="23">
        <f>(G17/1.22)-G17</f>
        <v>-25623084.789999999</v>
      </c>
      <c r="H18" s="28"/>
      <c r="I18" s="19"/>
      <c r="J18" s="19"/>
      <c r="K18" s="19"/>
      <c r="L18" s="23">
        <f>(L17/1.22)-L17</f>
        <v>-25623084.789999999</v>
      </c>
      <c r="M18" s="5"/>
      <c r="N18" s="5"/>
    </row>
    <row r="19" spans="2:14" s="3" customFormat="1" ht="21" customHeight="1" x14ac:dyDescent="0.25">
      <c r="B19" s="9"/>
      <c r="C19" s="56" t="s">
        <v>5</v>
      </c>
      <c r="D19" s="60"/>
      <c r="E19" s="60"/>
      <c r="F19" s="57"/>
      <c r="G19" s="25">
        <f>SUM(G17:G18)</f>
        <v>116468567.20999999</v>
      </c>
      <c r="H19" s="26"/>
      <c r="I19" s="27"/>
      <c r="J19" s="27"/>
      <c r="K19" s="27"/>
      <c r="L19" s="25">
        <f>SUM(L17:L18)</f>
        <v>116468567.20999999</v>
      </c>
      <c r="M19" s="4"/>
      <c r="N19" s="4"/>
    </row>
    <row r="20" spans="2:14" s="3" customFormat="1" ht="21" customHeight="1" x14ac:dyDescent="0.25">
      <c r="B20" s="78"/>
      <c r="C20" s="79"/>
      <c r="D20" s="79"/>
      <c r="E20" s="79"/>
      <c r="F20" s="79" t="s">
        <v>92</v>
      </c>
      <c r="G20" s="34">
        <f>G19*0.1</f>
        <v>11646856.720000001</v>
      </c>
      <c r="H20" s="26"/>
      <c r="I20" s="27"/>
      <c r="J20" s="27"/>
      <c r="K20" s="27"/>
      <c r="L20" s="34">
        <f>L19*0.1</f>
        <v>11646856.720000001</v>
      </c>
      <c r="M20" s="4"/>
      <c r="N20" s="4"/>
    </row>
    <row r="21" spans="2:14" s="3" customFormat="1" ht="47.25" x14ac:dyDescent="0.25">
      <c r="B21" s="78"/>
      <c r="C21" s="79"/>
      <c r="D21" s="79"/>
      <c r="E21" s="79"/>
      <c r="F21" s="79" t="s">
        <v>388</v>
      </c>
      <c r="G21" s="34">
        <f>G20*1.15</f>
        <v>13393885.23</v>
      </c>
      <c r="H21" s="26"/>
      <c r="I21" s="27"/>
      <c r="J21" s="27"/>
      <c r="K21" s="27"/>
      <c r="L21" s="34"/>
      <c r="M21" s="4"/>
      <c r="N21" s="4"/>
    </row>
    <row r="22" spans="2:14" s="3" customFormat="1" ht="47.25" x14ac:dyDescent="0.25">
      <c r="B22" s="78"/>
      <c r="C22" s="79"/>
      <c r="D22" s="79"/>
      <c r="E22" s="79"/>
      <c r="F22" s="79" t="s">
        <v>389</v>
      </c>
      <c r="G22" s="34">
        <f>G19-G21</f>
        <v>103074681.98</v>
      </c>
      <c r="H22" s="26"/>
      <c r="I22" s="27"/>
      <c r="J22" s="27"/>
      <c r="K22" s="27"/>
      <c r="L22" s="34"/>
      <c r="M22" s="4"/>
      <c r="N22" s="4"/>
    </row>
    <row r="23" spans="2:14" s="3" customFormat="1" x14ac:dyDescent="0.25">
      <c r="B23" s="78"/>
      <c r="C23" s="79"/>
      <c r="D23" s="79"/>
      <c r="E23" s="79"/>
      <c r="F23" s="79"/>
      <c r="G23" s="34"/>
      <c r="H23" s="26"/>
      <c r="I23" s="27"/>
      <c r="J23" s="27"/>
      <c r="K23" s="27"/>
      <c r="L23" s="34"/>
      <c r="M23" s="4"/>
      <c r="N23" s="4"/>
    </row>
    <row r="24" spans="2:14" s="3" customFormat="1" ht="21" customHeight="1" x14ac:dyDescent="0.25">
      <c r="B24" s="78"/>
      <c r="C24" s="79"/>
      <c r="D24" s="79"/>
      <c r="E24" s="79"/>
      <c r="F24" s="79" t="s">
        <v>84</v>
      </c>
      <c r="G24" s="34">
        <f>8870000+13305000</f>
        <v>22175000</v>
      </c>
      <c r="H24" s="28" t="s">
        <v>390</v>
      </c>
      <c r="I24" s="27"/>
      <c r="J24" s="27"/>
      <c r="K24" s="27"/>
      <c r="L24" s="34">
        <v>13600000</v>
      </c>
      <c r="M24" s="4"/>
      <c r="N24" s="4"/>
    </row>
    <row r="25" spans="2:14" s="3" customFormat="1" ht="21" customHeight="1" x14ac:dyDescent="0.25">
      <c r="B25" s="78"/>
      <c r="C25" s="79"/>
      <c r="D25" s="79"/>
      <c r="E25" s="79"/>
      <c r="F25" s="79" t="s">
        <v>83</v>
      </c>
      <c r="G25" s="34">
        <v>10200000</v>
      </c>
      <c r="H25" s="28" t="s">
        <v>391</v>
      </c>
      <c r="I25" s="27"/>
      <c r="J25" s="27"/>
      <c r="K25" s="27"/>
      <c r="L25" s="34">
        <v>0</v>
      </c>
      <c r="M25" s="4"/>
      <c r="N25" s="4"/>
    </row>
    <row r="26" spans="2:14" s="3" customFormat="1" ht="21" customHeight="1" x14ac:dyDescent="0.25">
      <c r="B26" s="78"/>
      <c r="C26" s="79"/>
      <c r="D26" s="79"/>
      <c r="E26" s="79"/>
      <c r="F26" s="79" t="s">
        <v>387</v>
      </c>
      <c r="G26" s="34">
        <v>1000000</v>
      </c>
      <c r="H26" s="26"/>
      <c r="I26" s="27"/>
      <c r="J26" s="27"/>
      <c r="K26" s="27"/>
      <c r="L26" s="34">
        <v>1000000</v>
      </c>
      <c r="M26" s="4"/>
      <c r="N26" s="4"/>
    </row>
    <row r="27" spans="2:14" s="3" customFormat="1" ht="21" customHeight="1" x14ac:dyDescent="0.25">
      <c r="B27" s="78"/>
      <c r="C27" s="79"/>
      <c r="D27" s="79"/>
      <c r="E27" s="79"/>
      <c r="F27" s="79" t="s">
        <v>89</v>
      </c>
      <c r="G27" s="34">
        <v>1100000</v>
      </c>
      <c r="H27" s="26"/>
      <c r="I27" s="27"/>
      <c r="J27" s="27"/>
      <c r="K27" s="27"/>
      <c r="L27" s="34"/>
      <c r="M27" s="4"/>
      <c r="N27" s="4"/>
    </row>
    <row r="28" spans="2:14" s="3" customFormat="1" ht="21" customHeight="1" x14ac:dyDescent="0.25">
      <c r="B28" s="78"/>
      <c r="C28" s="79"/>
      <c r="D28" s="79"/>
      <c r="E28" s="79"/>
      <c r="F28" s="79" t="s">
        <v>90</v>
      </c>
      <c r="G28" s="34">
        <v>2000000</v>
      </c>
      <c r="H28" s="26"/>
      <c r="I28" s="27"/>
      <c r="J28" s="27"/>
      <c r="K28" s="27"/>
      <c r="L28" s="34">
        <v>1000000</v>
      </c>
      <c r="M28" s="4"/>
      <c r="N28" s="4"/>
    </row>
    <row r="29" spans="2:14" s="3" customFormat="1" ht="21" customHeight="1" x14ac:dyDescent="0.25">
      <c r="B29" s="78"/>
      <c r="C29" s="79"/>
      <c r="D29" s="79"/>
      <c r="E29" s="79"/>
      <c r="F29" s="79" t="s">
        <v>392</v>
      </c>
      <c r="G29" s="34"/>
      <c r="H29" s="26"/>
      <c r="I29" s="27"/>
      <c r="J29" s="27"/>
      <c r="K29" s="27"/>
      <c r="L29" s="34"/>
      <c r="M29" s="4"/>
      <c r="N29" s="4"/>
    </row>
    <row r="30" spans="2:14" s="3" customFormat="1" ht="21" customHeight="1" x14ac:dyDescent="0.25">
      <c r="B30" s="78"/>
      <c r="C30" s="79"/>
      <c r="D30" s="79"/>
      <c r="E30" s="79"/>
      <c r="F30" s="79" t="s">
        <v>386</v>
      </c>
      <c r="G30" s="34">
        <v>1000000</v>
      </c>
      <c r="H30" s="26"/>
      <c r="I30" s="27"/>
      <c r="J30" s="27"/>
      <c r="K30" s="27"/>
      <c r="L30" s="34">
        <v>1000000</v>
      </c>
      <c r="M30" s="4"/>
      <c r="N30" s="4"/>
    </row>
    <row r="31" spans="2:14" s="3" customFormat="1" ht="21" customHeight="1" x14ac:dyDescent="0.25">
      <c r="B31" s="78"/>
      <c r="C31" s="79"/>
      <c r="D31" s="79"/>
      <c r="E31" s="79"/>
      <c r="F31" s="79" t="s">
        <v>394</v>
      </c>
      <c r="G31" s="34">
        <f>3500000+5000000</f>
        <v>8500000</v>
      </c>
      <c r="H31" s="26"/>
      <c r="I31" s="27"/>
      <c r="J31" s="27"/>
      <c r="K31" s="27"/>
      <c r="L31" s="34"/>
      <c r="M31" s="4"/>
      <c r="N31" s="4"/>
    </row>
    <row r="32" spans="2:14" s="3" customFormat="1" ht="21" customHeight="1" x14ac:dyDescent="0.25">
      <c r="B32" s="78"/>
      <c r="C32" s="79"/>
      <c r="D32" s="79"/>
      <c r="E32" s="79"/>
      <c r="F32" s="79"/>
      <c r="G32" s="34"/>
      <c r="H32" s="26"/>
      <c r="I32" s="27"/>
      <c r="J32" s="27"/>
      <c r="K32" s="27"/>
      <c r="L32" s="34"/>
      <c r="M32" s="4"/>
      <c r="N32" s="4"/>
    </row>
    <row r="33" spans="2:14" s="3" customFormat="1" ht="21" customHeight="1" x14ac:dyDescent="0.25">
      <c r="B33" s="78"/>
      <c r="C33" s="79"/>
      <c r="D33" s="79"/>
      <c r="E33" s="79"/>
      <c r="F33" s="79"/>
      <c r="G33" s="34"/>
      <c r="H33" s="26"/>
      <c r="I33" s="27"/>
      <c r="J33" s="27"/>
      <c r="K33" s="27"/>
      <c r="L33" s="34"/>
      <c r="M33" s="4"/>
      <c r="N33" s="4"/>
    </row>
    <row r="34" spans="2:14" s="3" customFormat="1" ht="21" customHeight="1" x14ac:dyDescent="0.25">
      <c r="B34" s="78"/>
      <c r="C34" s="79"/>
      <c r="D34" s="79"/>
      <c r="E34" s="79"/>
      <c r="F34" s="79" t="s">
        <v>393</v>
      </c>
      <c r="G34" s="34">
        <f>G24+G25+G26+G27+G28+G30+G31+G21</f>
        <v>59368885.229999997</v>
      </c>
      <c r="H34" s="26"/>
      <c r="I34" s="27"/>
      <c r="J34" s="27"/>
      <c r="K34" s="27"/>
      <c r="L34" s="34">
        <f>L17-L24</f>
        <v>128491652</v>
      </c>
      <c r="M34" s="4"/>
      <c r="N34" s="4"/>
    </row>
    <row r="35" spans="2:14" s="3" customFormat="1" ht="21" customHeight="1" x14ac:dyDescent="0.25">
      <c r="B35" s="78"/>
      <c r="C35" s="79"/>
      <c r="D35" s="79"/>
      <c r="E35" s="79"/>
      <c r="F35" s="79"/>
      <c r="G35" s="34"/>
      <c r="H35" s="80"/>
      <c r="I35" s="27"/>
      <c r="J35" s="27"/>
      <c r="K35" s="27"/>
      <c r="L35" s="34">
        <f>L34/1.22-L34</f>
        <v>-23170625.77</v>
      </c>
      <c r="M35" s="4"/>
      <c r="N35" s="4"/>
    </row>
    <row r="36" spans="2:14" s="3" customFormat="1" ht="21" customHeight="1" x14ac:dyDescent="0.25">
      <c r="B36" s="78"/>
      <c r="C36" s="79"/>
      <c r="D36" s="79"/>
      <c r="E36" s="79"/>
      <c r="F36" s="79"/>
      <c r="G36" s="34"/>
      <c r="H36" s="26"/>
      <c r="I36" s="27"/>
      <c r="J36" s="27"/>
      <c r="K36" s="27"/>
      <c r="L36" s="34"/>
      <c r="M36" s="4"/>
      <c r="N36" s="4"/>
    </row>
    <row r="37" spans="2:14" s="3" customFormat="1" ht="21" customHeight="1" x14ac:dyDescent="0.25">
      <c r="B37" s="78"/>
      <c r="C37" s="79"/>
      <c r="D37" s="79"/>
      <c r="E37" s="79"/>
      <c r="F37" s="79"/>
      <c r="G37" s="34"/>
      <c r="H37" s="26"/>
      <c r="I37" s="27"/>
      <c r="J37" s="27"/>
      <c r="K37" s="27"/>
      <c r="L37" s="34"/>
      <c r="M37" s="4"/>
      <c r="N37" s="4"/>
    </row>
    <row r="38" spans="2:14" s="3" customFormat="1" ht="21" customHeight="1" x14ac:dyDescent="0.25">
      <c r="B38" s="78"/>
      <c r="C38" s="79"/>
      <c r="D38" s="79"/>
      <c r="E38" s="79"/>
      <c r="F38" s="79" t="s">
        <v>87</v>
      </c>
      <c r="G38" s="34">
        <f>G19-G34</f>
        <v>57099681.979999997</v>
      </c>
      <c r="H38" s="26"/>
      <c r="I38" s="27"/>
      <c r="J38" s="27"/>
      <c r="K38" s="27"/>
      <c r="L38" s="34">
        <f>L34+L35-L20-L25-L26-L27-L28-L29-L30-L31-L32</f>
        <v>90674169.510000005</v>
      </c>
      <c r="M38" s="4"/>
      <c r="N38" s="4"/>
    </row>
    <row r="39" spans="2:14" s="3" customFormat="1" ht="39.75" customHeight="1" x14ac:dyDescent="0.25">
      <c r="B39" s="78"/>
      <c r="C39" s="79"/>
      <c r="D39" s="79"/>
      <c r="E39" s="79"/>
      <c r="F39" s="79" t="s">
        <v>93</v>
      </c>
      <c r="G39" s="34">
        <f>G38/1.2</f>
        <v>47583068.32</v>
      </c>
      <c r="H39" s="26"/>
      <c r="I39" s="27"/>
      <c r="J39" s="27"/>
      <c r="K39" s="27"/>
      <c r="L39" s="34">
        <f>L38/1.2</f>
        <v>75561807.930000007</v>
      </c>
      <c r="M39" s="4"/>
      <c r="N39" s="4"/>
    </row>
    <row r="40" spans="2:14" s="2" customFormat="1" x14ac:dyDescent="0.25">
      <c r="B40" s="19"/>
      <c r="C40" s="29"/>
      <c r="D40" s="29"/>
      <c r="E40" s="30"/>
      <c r="F40" s="30"/>
      <c r="G40" s="30"/>
      <c r="H40" s="21"/>
      <c r="I40" s="19"/>
      <c r="J40" s="19"/>
      <c r="K40" s="19"/>
      <c r="L40" s="19"/>
      <c r="M40" s="5"/>
      <c r="N40" s="5"/>
    </row>
    <row r="41" spans="2:14" s="8" customFormat="1" x14ac:dyDescent="0.25">
      <c r="B41" s="12" t="s">
        <v>37</v>
      </c>
      <c r="C41" s="19"/>
      <c r="D41" s="19"/>
      <c r="E41" s="19"/>
      <c r="F41" s="19"/>
      <c r="G41" s="19"/>
      <c r="H41" s="21"/>
      <c r="I41" s="16"/>
      <c r="J41" s="16"/>
      <c r="K41" s="16"/>
      <c r="L41" s="16"/>
    </row>
    <row r="42" spans="2:14" s="8" customFormat="1" x14ac:dyDescent="0.25">
      <c r="B42" s="12" t="s">
        <v>38</v>
      </c>
      <c r="C42" s="19"/>
      <c r="D42" s="19"/>
      <c r="E42" s="19"/>
      <c r="F42" s="19"/>
      <c r="G42" s="19"/>
      <c r="H42" s="21"/>
      <c r="I42" s="16"/>
      <c r="J42" s="16"/>
      <c r="K42" s="16"/>
      <c r="L42" s="16"/>
    </row>
    <row r="44" spans="2:14" ht="36" customHeight="1" x14ac:dyDescent="0.25">
      <c r="B44" s="49">
        <v>1</v>
      </c>
      <c r="C44" s="321" t="s">
        <v>39</v>
      </c>
      <c r="D44" s="321"/>
      <c r="E44" s="321"/>
      <c r="F44" s="321"/>
      <c r="G44" s="321"/>
    </row>
    <row r="45" spans="2:14" ht="31.5" customHeight="1" x14ac:dyDescent="0.25">
      <c r="B45" s="49">
        <v>2</v>
      </c>
      <c r="C45" s="321" t="s">
        <v>40</v>
      </c>
      <c r="D45" s="321"/>
      <c r="E45" s="321"/>
      <c r="F45" s="321"/>
      <c r="G45" s="321"/>
    </row>
    <row r="46" spans="2:14" ht="39.75" customHeight="1" x14ac:dyDescent="0.25">
      <c r="B46" s="49">
        <v>3</v>
      </c>
      <c r="C46" s="321" t="s">
        <v>70</v>
      </c>
      <c r="D46" s="321"/>
      <c r="E46" s="321"/>
      <c r="F46" s="321"/>
      <c r="G46" s="321"/>
    </row>
    <row r="47" spans="2:14" ht="26.25" customHeight="1" x14ac:dyDescent="0.25">
      <c r="B47" s="49">
        <v>4</v>
      </c>
      <c r="C47" s="317" t="s">
        <v>42</v>
      </c>
      <c r="D47" s="317"/>
      <c r="E47" s="317"/>
      <c r="F47" s="317"/>
      <c r="G47" s="317"/>
    </row>
    <row r="48" spans="2:14" ht="53.25" customHeight="1" x14ac:dyDescent="0.25">
      <c r="B48" s="49">
        <v>5</v>
      </c>
      <c r="C48" s="317" t="s">
        <v>69</v>
      </c>
      <c r="D48" s="317"/>
      <c r="E48" s="317"/>
      <c r="F48" s="317"/>
      <c r="G48" s="317"/>
    </row>
    <row r="49" spans="2:14" ht="44.25" customHeight="1" x14ac:dyDescent="0.25">
      <c r="B49" s="49">
        <v>6</v>
      </c>
      <c r="C49" s="317" t="s">
        <v>80</v>
      </c>
      <c r="D49" s="317"/>
      <c r="E49" s="317"/>
      <c r="F49" s="317"/>
      <c r="G49" s="317"/>
    </row>
    <row r="50" spans="2:14" s="50" customFormat="1" ht="42.75" customHeight="1" x14ac:dyDescent="0.25">
      <c r="B50" s="49">
        <v>7</v>
      </c>
      <c r="C50" s="317" t="s">
        <v>45</v>
      </c>
      <c r="D50" s="317"/>
      <c r="E50" s="317"/>
      <c r="F50" s="317"/>
      <c r="G50" s="317"/>
      <c r="H50" s="21"/>
      <c r="I50" s="16"/>
      <c r="J50" s="16"/>
      <c r="K50" s="16"/>
      <c r="L50" s="16"/>
      <c r="M50" s="16"/>
      <c r="N50" s="16"/>
    </row>
    <row r="51" spans="2:14" s="50" customFormat="1" x14ac:dyDescent="0.25">
      <c r="B51" s="49">
        <v>8</v>
      </c>
      <c r="C51" s="317" t="s">
        <v>46</v>
      </c>
      <c r="D51" s="317"/>
      <c r="E51" s="317"/>
      <c r="F51" s="317"/>
      <c r="G51" s="317"/>
      <c r="H51" s="21"/>
      <c r="I51" s="16"/>
      <c r="J51" s="16"/>
      <c r="K51" s="16"/>
      <c r="L51" s="16"/>
      <c r="M51" s="16"/>
      <c r="N51" s="16"/>
    </row>
    <row r="52" spans="2:14" s="50" customFormat="1" ht="41.25" customHeight="1" x14ac:dyDescent="0.25">
      <c r="B52" s="49">
        <v>9</v>
      </c>
      <c r="C52" s="317" t="s">
        <v>47</v>
      </c>
      <c r="D52" s="317"/>
      <c r="E52" s="317"/>
      <c r="F52" s="317"/>
      <c r="G52" s="317"/>
      <c r="H52" s="21"/>
      <c r="I52" s="16"/>
      <c r="J52" s="16"/>
      <c r="K52" s="16"/>
      <c r="L52" s="16"/>
      <c r="M52" s="16"/>
      <c r="N52" s="16"/>
    </row>
    <row r="53" spans="2:14" s="50" customFormat="1" ht="40.5" customHeight="1" x14ac:dyDescent="0.25">
      <c r="B53" s="49">
        <v>10</v>
      </c>
      <c r="C53" s="317" t="s">
        <v>48</v>
      </c>
      <c r="D53" s="317"/>
      <c r="E53" s="317"/>
      <c r="F53" s="317"/>
      <c r="G53" s="317"/>
      <c r="H53" s="21"/>
      <c r="I53" s="16"/>
      <c r="J53" s="16"/>
      <c r="K53" s="16"/>
      <c r="L53" s="16"/>
      <c r="M53" s="16"/>
      <c r="N53" s="16"/>
    </row>
    <row r="54" spans="2:14" s="50" customFormat="1" x14ac:dyDescent="0.25">
      <c r="B54" s="49">
        <v>11</v>
      </c>
      <c r="C54" s="317" t="s">
        <v>49</v>
      </c>
      <c r="D54" s="317"/>
      <c r="E54" s="317"/>
      <c r="F54" s="317"/>
      <c r="G54" s="317"/>
      <c r="H54" s="21"/>
      <c r="I54" s="16"/>
      <c r="J54" s="16"/>
      <c r="K54" s="16"/>
      <c r="L54" s="16"/>
      <c r="M54" s="16"/>
      <c r="N54" s="16"/>
    </row>
    <row r="55" spans="2:14" s="50" customFormat="1" ht="53.25" customHeight="1" x14ac:dyDescent="0.25">
      <c r="B55" s="49">
        <v>12</v>
      </c>
      <c r="C55" s="317" t="s">
        <v>50</v>
      </c>
      <c r="D55" s="317"/>
      <c r="E55" s="317"/>
      <c r="F55" s="317"/>
      <c r="G55" s="317"/>
      <c r="H55" s="21"/>
      <c r="I55" s="16"/>
      <c r="J55" s="16"/>
      <c r="K55" s="16"/>
      <c r="L55" s="16"/>
      <c r="M55" s="16"/>
      <c r="N55" s="16"/>
    </row>
    <row r="56" spans="2:14" s="50" customFormat="1" x14ac:dyDescent="0.25">
      <c r="B56" s="49">
        <v>13</v>
      </c>
      <c r="C56" s="317" t="s">
        <v>51</v>
      </c>
      <c r="D56" s="317"/>
      <c r="E56" s="317"/>
      <c r="F56" s="317"/>
      <c r="G56" s="317"/>
      <c r="H56" s="21"/>
      <c r="I56" s="16"/>
      <c r="J56" s="16"/>
      <c r="K56" s="16"/>
      <c r="L56" s="16"/>
      <c r="M56" s="16"/>
      <c r="N56" s="16"/>
    </row>
    <row r="57" spans="2:14" s="50" customFormat="1" x14ac:dyDescent="0.25">
      <c r="B57" s="49">
        <v>14</v>
      </c>
      <c r="C57" s="317" t="s">
        <v>52</v>
      </c>
      <c r="D57" s="317"/>
      <c r="E57" s="317"/>
      <c r="F57" s="317"/>
      <c r="G57" s="317"/>
      <c r="H57" s="21"/>
      <c r="I57" s="16"/>
      <c r="J57" s="16"/>
      <c r="K57" s="16"/>
      <c r="L57" s="16"/>
      <c r="M57" s="16"/>
      <c r="N57" s="16"/>
    </row>
    <row r="58" spans="2:14" s="50" customFormat="1" ht="39.75" customHeight="1" x14ac:dyDescent="0.25">
      <c r="B58" s="49">
        <v>15</v>
      </c>
      <c r="C58" s="317" t="s">
        <v>53</v>
      </c>
      <c r="D58" s="317"/>
      <c r="E58" s="317"/>
      <c r="F58" s="317"/>
      <c r="G58" s="317"/>
      <c r="H58" s="21"/>
      <c r="I58" s="16"/>
      <c r="J58" s="16"/>
      <c r="K58" s="16"/>
      <c r="L58" s="16"/>
      <c r="M58" s="16"/>
      <c r="N58" s="16"/>
    </row>
    <row r="59" spans="2:14" s="50" customFormat="1" ht="24" customHeight="1" x14ac:dyDescent="0.25">
      <c r="B59" s="49">
        <v>16</v>
      </c>
      <c r="C59" s="317" t="s">
        <v>54</v>
      </c>
      <c r="D59" s="317"/>
      <c r="E59" s="317"/>
      <c r="F59" s="317"/>
      <c r="G59" s="317"/>
      <c r="H59" s="21"/>
      <c r="I59" s="16"/>
      <c r="J59" s="16"/>
      <c r="K59" s="16"/>
      <c r="L59" s="16"/>
      <c r="M59" s="16"/>
      <c r="N59" s="16"/>
    </row>
    <row r="60" spans="2:14" s="50" customFormat="1" ht="18.75" customHeight="1" x14ac:dyDescent="0.25">
      <c r="B60" s="49">
        <v>17</v>
      </c>
      <c r="C60" s="317" t="s">
        <v>55</v>
      </c>
      <c r="D60" s="317"/>
      <c r="E60" s="317"/>
      <c r="F60" s="317"/>
      <c r="G60" s="317"/>
      <c r="H60" s="21"/>
      <c r="I60" s="16"/>
      <c r="J60" s="16"/>
      <c r="K60" s="16"/>
      <c r="L60" s="16"/>
      <c r="M60" s="16"/>
      <c r="N60" s="16"/>
    </row>
    <row r="61" spans="2:14" s="50" customFormat="1" ht="19.5" customHeight="1" x14ac:dyDescent="0.25">
      <c r="B61" s="49">
        <v>18</v>
      </c>
      <c r="C61" s="317" t="s">
        <v>56</v>
      </c>
      <c r="D61" s="317"/>
      <c r="E61" s="317"/>
      <c r="F61" s="317"/>
      <c r="G61" s="317"/>
      <c r="H61" s="21"/>
      <c r="I61" s="16"/>
      <c r="J61" s="16"/>
      <c r="K61" s="16"/>
      <c r="L61" s="16"/>
      <c r="M61" s="16"/>
      <c r="N61" s="16"/>
    </row>
    <row r="62" spans="2:14" s="50" customFormat="1" ht="38.25" customHeight="1" x14ac:dyDescent="0.25">
      <c r="B62" s="49">
        <v>19</v>
      </c>
      <c r="C62" s="317" t="s">
        <v>57</v>
      </c>
      <c r="D62" s="317"/>
      <c r="E62" s="317"/>
      <c r="F62" s="317"/>
      <c r="G62" s="317"/>
      <c r="H62" s="21"/>
      <c r="I62" s="16"/>
      <c r="J62" s="16"/>
      <c r="K62" s="16"/>
      <c r="L62" s="16"/>
      <c r="M62" s="16"/>
      <c r="N62" s="16"/>
    </row>
    <row r="63" spans="2:14" s="50" customFormat="1" ht="39.75" customHeight="1" x14ac:dyDescent="0.25">
      <c r="B63" s="49">
        <v>20</v>
      </c>
      <c r="C63" s="317" t="s">
        <v>58</v>
      </c>
      <c r="D63" s="317"/>
      <c r="E63" s="317"/>
      <c r="F63" s="317"/>
      <c r="G63" s="317"/>
      <c r="H63" s="21"/>
      <c r="I63" s="16"/>
      <c r="J63" s="16"/>
      <c r="K63" s="16"/>
      <c r="L63" s="16"/>
      <c r="M63" s="16"/>
      <c r="N63" s="16"/>
    </row>
    <row r="64" spans="2:14" s="50" customFormat="1" ht="42" customHeight="1" x14ac:dyDescent="0.25">
      <c r="B64" s="49">
        <v>21</v>
      </c>
      <c r="C64" s="317" t="s">
        <v>59</v>
      </c>
      <c r="D64" s="317"/>
      <c r="E64" s="317"/>
      <c r="F64" s="317"/>
      <c r="G64" s="317"/>
      <c r="H64" s="21"/>
      <c r="I64" s="16"/>
      <c r="J64" s="16"/>
      <c r="K64" s="16"/>
      <c r="L64" s="16"/>
      <c r="M64" s="16"/>
      <c r="N64" s="16"/>
    </row>
    <row r="65" spans="1:14" s="50" customFormat="1" x14ac:dyDescent="0.25">
      <c r="B65" s="49">
        <v>22</v>
      </c>
      <c r="C65" s="317" t="s">
        <v>60</v>
      </c>
      <c r="D65" s="317"/>
      <c r="E65" s="317"/>
      <c r="F65" s="317"/>
      <c r="G65" s="317"/>
      <c r="H65" s="21"/>
      <c r="I65" s="16"/>
      <c r="J65" s="16"/>
      <c r="K65" s="16"/>
      <c r="L65" s="16"/>
      <c r="M65" s="16"/>
      <c r="N65" s="16"/>
    </row>
    <row r="66" spans="1:14" s="50" customFormat="1" ht="16.5" customHeight="1" x14ac:dyDescent="0.25">
      <c r="B66" s="49">
        <v>23</v>
      </c>
      <c r="C66" s="317" t="s">
        <v>61</v>
      </c>
      <c r="D66" s="317"/>
      <c r="E66" s="317"/>
      <c r="F66" s="317"/>
      <c r="G66" s="317"/>
      <c r="H66" s="21"/>
      <c r="I66" s="16"/>
      <c r="J66" s="16"/>
      <c r="K66" s="16"/>
      <c r="L66" s="16"/>
      <c r="M66" s="16"/>
      <c r="N66" s="16"/>
    </row>
    <row r="67" spans="1:14" s="50" customFormat="1" ht="16.5" customHeight="1" x14ac:dyDescent="0.25">
      <c r="B67" s="49">
        <v>24</v>
      </c>
      <c r="C67" s="317" t="s">
        <v>62</v>
      </c>
      <c r="D67" s="317"/>
      <c r="E67" s="317"/>
      <c r="F67" s="317"/>
      <c r="G67" s="317"/>
      <c r="H67" s="21"/>
      <c r="I67" s="16"/>
      <c r="J67" s="16"/>
      <c r="K67" s="16"/>
      <c r="L67" s="16"/>
      <c r="M67" s="16"/>
      <c r="N67" s="16"/>
    </row>
    <row r="68" spans="1:14" s="50" customFormat="1" ht="36.75" customHeight="1" x14ac:dyDescent="0.25">
      <c r="B68" s="49">
        <v>25</v>
      </c>
      <c r="C68" s="317" t="s">
        <v>63</v>
      </c>
      <c r="D68" s="317"/>
      <c r="E68" s="317"/>
      <c r="F68" s="317"/>
      <c r="G68" s="317"/>
      <c r="H68" s="21"/>
      <c r="I68" s="16"/>
      <c r="J68" s="16"/>
      <c r="K68" s="16"/>
      <c r="L68" s="16"/>
      <c r="M68" s="16"/>
      <c r="N68" s="16"/>
    </row>
    <row r="69" spans="1:14" s="50" customFormat="1" ht="42.75" customHeight="1" x14ac:dyDescent="0.25">
      <c r="B69" s="49">
        <v>26</v>
      </c>
      <c r="C69" s="321" t="s">
        <v>64</v>
      </c>
      <c r="D69" s="321"/>
      <c r="E69" s="321"/>
      <c r="F69" s="321"/>
      <c r="G69" s="321"/>
      <c r="H69" s="21"/>
      <c r="I69" s="16"/>
      <c r="J69" s="16"/>
      <c r="K69" s="16"/>
      <c r="L69" s="16"/>
      <c r="M69" s="16"/>
      <c r="N69" s="16"/>
    </row>
    <row r="70" spans="1:14" s="50" customFormat="1" ht="66" customHeight="1" x14ac:dyDescent="0.25">
      <c r="B70" s="49">
        <v>27</v>
      </c>
      <c r="C70" s="321" t="s">
        <v>65</v>
      </c>
      <c r="D70" s="321"/>
      <c r="E70" s="321"/>
      <c r="F70" s="321"/>
      <c r="G70" s="321"/>
      <c r="H70" s="21"/>
      <c r="I70" s="16"/>
      <c r="J70" s="16"/>
      <c r="K70" s="16"/>
      <c r="L70" s="16"/>
      <c r="M70" s="16"/>
      <c r="N70" s="16"/>
    </row>
    <row r="71" spans="1:14" s="50" customFormat="1" ht="16.5" customHeight="1" x14ac:dyDescent="0.25">
      <c r="B71" s="16"/>
      <c r="C71" s="19"/>
      <c r="D71" s="19"/>
      <c r="E71" s="19"/>
      <c r="F71" s="19"/>
      <c r="G71" s="19"/>
      <c r="H71" s="21"/>
      <c r="I71" s="16"/>
      <c r="J71" s="16"/>
      <c r="K71" s="16"/>
      <c r="L71" s="16"/>
      <c r="M71" s="16"/>
      <c r="N71" s="16"/>
    </row>
    <row r="75" spans="1:14" x14ac:dyDescent="0.25">
      <c r="A75" s="72"/>
      <c r="C75" s="73" t="s">
        <v>82</v>
      </c>
      <c r="D75" s="73"/>
      <c r="E75" s="73"/>
      <c r="F75" s="73"/>
      <c r="G75" s="73"/>
    </row>
    <row r="76" spans="1:14" x14ac:dyDescent="0.25">
      <c r="C76" s="73" t="s">
        <v>81</v>
      </c>
    </row>
  </sheetData>
  <sheetProtection formatCells="0" formatColumns="0" formatRows="0"/>
  <dataConsolidate/>
  <mergeCells count="30">
    <mergeCell ref="C46:G46"/>
    <mergeCell ref="B1:G1"/>
    <mergeCell ref="B2:G2"/>
    <mergeCell ref="B3:G3"/>
    <mergeCell ref="C44:G44"/>
    <mergeCell ref="C45:G45"/>
    <mergeCell ref="C58:G58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70:G70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187A1-1240-4DFB-AF55-EC5FCD0449FB}">
  <sheetPr>
    <tabColor rgb="FF92D050"/>
    <pageSetUpPr fitToPage="1"/>
  </sheetPr>
  <dimension ref="A1:N84"/>
  <sheetViews>
    <sheetView zoomScale="85" zoomScaleNormal="85" zoomScaleSheetLayoutView="85" workbookViewId="0">
      <selection activeCell="K40" sqref="K40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25.42578125" style="19" customWidth="1"/>
    <col min="8" max="8" width="12.42578125" style="21" customWidth="1"/>
    <col min="9" max="9" width="18" style="294" customWidth="1"/>
    <col min="10" max="10" width="17.140625" style="304" customWidth="1"/>
    <col min="11" max="11" width="15.140625" style="16" bestFit="1" customWidth="1"/>
    <col min="12" max="12" width="17.28515625" style="16" customWidth="1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294"/>
      <c r="J1" s="304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295"/>
      <c r="J2" s="305"/>
      <c r="K2" s="18"/>
      <c r="L2" s="18"/>
      <c r="M2" s="13"/>
      <c r="N2" s="13"/>
    </row>
    <row r="3" spans="2:14" ht="73.5" customHeight="1" x14ac:dyDescent="0.25">
      <c r="B3" s="315" t="s">
        <v>67</v>
      </c>
      <c r="C3" s="315"/>
      <c r="D3" s="315"/>
      <c r="E3" s="315"/>
      <c r="F3" s="315"/>
      <c r="G3" s="315"/>
      <c r="H3" s="17"/>
      <c r="I3" s="295"/>
    </row>
    <row r="4" spans="2:14" ht="20.25" customHeight="1" x14ac:dyDescent="0.25">
      <c r="B4" s="287"/>
      <c r="C4" s="287"/>
      <c r="D4" s="287"/>
      <c r="E4" s="287"/>
      <c r="F4" s="287"/>
      <c r="G4" s="287"/>
      <c r="H4" s="17"/>
      <c r="I4" s="295"/>
    </row>
    <row r="5" spans="2:14" s="4" customFormat="1" ht="18.75" customHeight="1" x14ac:dyDescent="0.25">
      <c r="B5" s="27"/>
      <c r="C5" s="42" t="s">
        <v>6</v>
      </c>
      <c r="D5" s="42"/>
      <c r="E5" s="43"/>
      <c r="F5" s="58"/>
      <c r="G5" s="31"/>
      <c r="H5" s="24"/>
      <c r="I5" s="296"/>
      <c r="J5" s="40"/>
      <c r="K5" s="27"/>
      <c r="L5" s="27"/>
    </row>
    <row r="6" spans="2:14" s="4" customFormat="1" ht="18.75" customHeight="1" x14ac:dyDescent="0.25">
      <c r="B6" s="27"/>
      <c r="C6" s="32" t="s">
        <v>36</v>
      </c>
      <c r="D6" s="32"/>
      <c r="E6" s="33">
        <v>43419</v>
      </c>
      <c r="F6" s="30"/>
      <c r="G6" s="34"/>
      <c r="H6" s="24"/>
      <c r="I6" s="296"/>
      <c r="J6" s="40"/>
      <c r="K6" s="27"/>
      <c r="L6" s="27"/>
    </row>
    <row r="7" spans="2:14" s="4" customFormat="1" ht="18.75" customHeight="1" x14ac:dyDescent="0.25">
      <c r="B7" s="27"/>
      <c r="C7" s="32" t="s">
        <v>18</v>
      </c>
      <c r="D7" s="32"/>
      <c r="E7" s="23">
        <v>23880.95</v>
      </c>
      <c r="F7" s="59"/>
      <c r="G7" s="34"/>
      <c r="H7" s="24"/>
      <c r="I7" s="296"/>
      <c r="J7" s="40"/>
      <c r="K7" s="27"/>
      <c r="L7" s="27"/>
    </row>
    <row r="8" spans="2:14" s="4" customFormat="1" ht="18.75" customHeight="1" x14ac:dyDescent="0.25">
      <c r="B8" s="27"/>
      <c r="C8" s="32" t="s">
        <v>17</v>
      </c>
      <c r="D8" s="32"/>
      <c r="E8" s="33">
        <v>0</v>
      </c>
      <c r="F8" s="30"/>
      <c r="G8" s="31"/>
      <c r="H8" s="24"/>
      <c r="I8" s="296"/>
      <c r="J8" s="40"/>
      <c r="K8" s="27"/>
      <c r="L8" s="27"/>
    </row>
    <row r="9" spans="2:14" s="5" customFormat="1" x14ac:dyDescent="0.25">
      <c r="B9" s="19"/>
      <c r="C9" s="29"/>
      <c r="D9" s="29"/>
      <c r="E9" s="30"/>
      <c r="F9" s="30"/>
      <c r="G9" s="30"/>
      <c r="H9" s="21"/>
      <c r="I9" s="297"/>
      <c r="J9" s="306"/>
      <c r="K9" s="19"/>
      <c r="L9" s="19"/>
    </row>
    <row r="10" spans="2:14" s="7" customFormat="1" ht="18.75" customHeight="1" x14ac:dyDescent="0.25">
      <c r="B10" s="46"/>
      <c r="C10" s="46"/>
      <c r="D10" s="46"/>
      <c r="E10" s="47"/>
      <c r="F10" s="47"/>
      <c r="G10" s="48"/>
      <c r="H10" s="24"/>
      <c r="I10" s="298"/>
      <c r="J10" s="307"/>
      <c r="K10" s="35"/>
      <c r="L10" s="35"/>
    </row>
    <row r="11" spans="2:14" x14ac:dyDescent="0.25">
      <c r="G11" s="20" t="s">
        <v>1</v>
      </c>
    </row>
    <row r="12" spans="2:14" s="2" customFormat="1" ht="75" customHeight="1" x14ac:dyDescent="0.25">
      <c r="B12" s="39" t="s">
        <v>71</v>
      </c>
      <c r="C12" s="285" t="s">
        <v>72</v>
      </c>
      <c r="D12" s="39" t="s">
        <v>73</v>
      </c>
      <c r="E12" s="286" t="s">
        <v>74</v>
      </c>
      <c r="F12" s="286" t="s">
        <v>75</v>
      </c>
      <c r="G12" s="39" t="s">
        <v>19</v>
      </c>
      <c r="H12" s="21"/>
      <c r="I12" s="299" t="s">
        <v>477</v>
      </c>
      <c r="J12" s="306" t="s">
        <v>483</v>
      </c>
      <c r="K12" s="19"/>
      <c r="L12" s="198" t="s">
        <v>385</v>
      </c>
      <c r="M12" s="5"/>
      <c r="N12" s="5"/>
    </row>
    <row r="13" spans="2:14" s="3" customFormat="1" ht="21.75" customHeight="1" x14ac:dyDescent="0.25">
      <c r="B13" s="38"/>
      <c r="C13" s="61">
        <v>1</v>
      </c>
      <c r="D13" s="62">
        <v>2</v>
      </c>
      <c r="E13" s="62" t="s">
        <v>76</v>
      </c>
      <c r="F13" s="63" t="s">
        <v>77</v>
      </c>
      <c r="G13" s="62" t="s">
        <v>78</v>
      </c>
      <c r="H13" s="24"/>
      <c r="I13" s="296"/>
      <c r="J13" s="40"/>
      <c r="K13" s="27"/>
      <c r="L13" s="62" t="s">
        <v>78</v>
      </c>
      <c r="M13" s="4"/>
      <c r="N13" s="4"/>
    </row>
    <row r="14" spans="2:14" s="2" customFormat="1" ht="27.75" customHeight="1" x14ac:dyDescent="0.25">
      <c r="B14" s="14">
        <v>1</v>
      </c>
      <c r="C14" s="55" t="s">
        <v>33</v>
      </c>
      <c r="D14" s="64" t="s">
        <v>79</v>
      </c>
      <c r="E14" s="64">
        <f>E7</f>
        <v>23881</v>
      </c>
      <c r="F14" s="66">
        <f>G14/E7</f>
        <v>595</v>
      </c>
      <c r="G14" s="23">
        <f>G16/0.6*0.1</f>
        <v>14209165.199999999</v>
      </c>
      <c r="H14" s="24"/>
      <c r="I14" s="297"/>
      <c r="J14" s="306"/>
      <c r="K14" s="19"/>
      <c r="L14" s="23">
        <f>L16/0.6*0.1</f>
        <v>14209165.199999999</v>
      </c>
      <c r="M14" s="5"/>
      <c r="N14" s="5"/>
    </row>
    <row r="15" spans="2:14" s="2" customFormat="1" ht="37.5" customHeight="1" x14ac:dyDescent="0.25">
      <c r="B15" s="14">
        <v>2</v>
      </c>
      <c r="C15" s="55" t="s">
        <v>34</v>
      </c>
      <c r="D15" s="64" t="s">
        <v>79</v>
      </c>
      <c r="E15" s="64">
        <f>E7</f>
        <v>23881</v>
      </c>
      <c r="F15" s="66">
        <f>G15/E7</f>
        <v>1785</v>
      </c>
      <c r="G15" s="23">
        <f>G16/0.6*0.3</f>
        <v>42627495.609999999</v>
      </c>
      <c r="H15" s="24"/>
      <c r="I15" s="297"/>
      <c r="J15" s="306"/>
      <c r="K15" s="19"/>
      <c r="L15" s="23">
        <f>L16/0.6*0.3</f>
        <v>42627495.609999999</v>
      </c>
      <c r="M15" s="5"/>
      <c r="N15" s="5"/>
    </row>
    <row r="16" spans="2:14" s="3" customFormat="1" ht="21" customHeight="1" x14ac:dyDescent="0.25">
      <c r="B16" s="14">
        <v>3</v>
      </c>
      <c r="C16" s="55" t="s">
        <v>22</v>
      </c>
      <c r="D16" s="64" t="s">
        <v>79</v>
      </c>
      <c r="E16" s="64">
        <f>E7</f>
        <v>23881</v>
      </c>
      <c r="F16" s="66">
        <f>G16/E7</f>
        <v>3570</v>
      </c>
      <c r="G16" s="23">
        <f>1609.4599218*1.22*E6</f>
        <v>85254991.219999999</v>
      </c>
      <c r="H16" s="24"/>
      <c r="I16" s="296"/>
      <c r="J16" s="40"/>
      <c r="K16" s="27"/>
      <c r="L16" s="23">
        <f>1609.4599218*1.22*E6</f>
        <v>85254991.219999999</v>
      </c>
      <c r="M16" s="4"/>
      <c r="N16" s="4"/>
    </row>
    <row r="17" spans="2:14" s="3" customFormat="1" ht="21" customHeight="1" x14ac:dyDescent="0.25">
      <c r="B17" s="9"/>
      <c r="C17" s="56" t="s">
        <v>4</v>
      </c>
      <c r="D17" s="65"/>
      <c r="E17" s="60"/>
      <c r="F17" s="57"/>
      <c r="G17" s="71">
        <f>G16+G15+G14</f>
        <v>142091652</v>
      </c>
      <c r="H17" s="26"/>
      <c r="I17" s="296"/>
      <c r="J17" s="40"/>
      <c r="K17" s="27"/>
      <c r="L17" s="71">
        <f>L16+L15+L14</f>
        <v>142091652</v>
      </c>
      <c r="M17" s="4"/>
      <c r="N17" s="4"/>
    </row>
    <row r="18" spans="2:14" s="2" customFormat="1" ht="21" customHeight="1" x14ac:dyDescent="0.25">
      <c r="B18" s="22"/>
      <c r="C18" s="56" t="s">
        <v>68</v>
      </c>
      <c r="D18" s="60"/>
      <c r="E18" s="60"/>
      <c r="F18" s="57"/>
      <c r="G18" s="23">
        <f>(G17/1.22)-G17</f>
        <v>-25623084.789999999</v>
      </c>
      <c r="H18" s="28"/>
      <c r="I18" s="297"/>
      <c r="J18" s="306"/>
      <c r="K18" s="19"/>
      <c r="L18" s="23">
        <f>(L17/1.22)-L17</f>
        <v>-25623084.789999999</v>
      </c>
      <c r="M18" s="5"/>
      <c r="N18" s="5"/>
    </row>
    <row r="19" spans="2:14" s="3" customFormat="1" ht="21" customHeight="1" x14ac:dyDescent="0.25">
      <c r="B19" s="9"/>
      <c r="C19" s="56" t="s">
        <v>481</v>
      </c>
      <c r="D19" s="60"/>
      <c r="E19" s="60"/>
      <c r="F19" s="57"/>
      <c r="G19" s="25">
        <f>SUM(G17:G18)</f>
        <v>116468567.20999999</v>
      </c>
      <c r="H19" s="26"/>
      <c r="I19" s="296"/>
      <c r="J19" s="40"/>
      <c r="K19" s="27"/>
      <c r="L19" s="25">
        <f>SUM(L17:L18)</f>
        <v>116468567.20999999</v>
      </c>
      <c r="M19" s="4"/>
      <c r="N19" s="4"/>
    </row>
    <row r="20" spans="2:14" s="3" customFormat="1" ht="21" customHeight="1" x14ac:dyDescent="0.25">
      <c r="B20" s="78"/>
      <c r="C20" s="79"/>
      <c r="D20" s="79"/>
      <c r="E20" s="79"/>
      <c r="F20" s="79" t="s">
        <v>92</v>
      </c>
      <c r="G20" s="34">
        <f>G19*0.1</f>
        <v>11646856.720000001</v>
      </c>
      <c r="H20" s="26"/>
      <c r="I20" s="296"/>
      <c r="J20" s="40"/>
      <c r="K20" s="27"/>
      <c r="L20" s="34">
        <f>L19*0.1</f>
        <v>11646856.720000001</v>
      </c>
      <c r="M20" s="4"/>
      <c r="N20" s="4"/>
    </row>
    <row r="21" spans="2:14" s="3" customFormat="1" ht="47.25" x14ac:dyDescent="0.25">
      <c r="B21" s="78"/>
      <c r="C21" s="79"/>
      <c r="D21" s="79"/>
      <c r="E21" s="79"/>
      <c r="F21" s="79" t="s">
        <v>388</v>
      </c>
      <c r="G21" s="34">
        <f>G20*1.15</f>
        <v>13393885.23</v>
      </c>
      <c r="H21" s="26"/>
      <c r="I21" s="296"/>
      <c r="J21" s="40"/>
      <c r="K21" s="27"/>
      <c r="L21" s="34"/>
      <c r="M21" s="4"/>
      <c r="N21" s="4"/>
    </row>
    <row r="22" spans="2:14" s="3" customFormat="1" ht="47.25" x14ac:dyDescent="0.25">
      <c r="B22" s="78"/>
      <c r="C22" s="79"/>
      <c r="D22" s="79"/>
      <c r="E22" s="79"/>
      <c r="F22" s="79" t="s">
        <v>389</v>
      </c>
      <c r="G22" s="34">
        <f>G19-G21</f>
        <v>103074681.98</v>
      </c>
      <c r="H22" s="26"/>
      <c r="I22" s="296"/>
      <c r="J22" s="40"/>
      <c r="K22" s="27"/>
      <c r="L22" s="34"/>
      <c r="M22" s="4"/>
      <c r="N22" s="4"/>
    </row>
    <row r="23" spans="2:14" s="3" customFormat="1" x14ac:dyDescent="0.25">
      <c r="B23" s="78"/>
      <c r="C23" s="79"/>
      <c r="D23" s="79"/>
      <c r="E23" s="79"/>
      <c r="F23" s="79"/>
      <c r="G23" s="34"/>
      <c r="H23" s="26"/>
      <c r="I23" s="296"/>
      <c r="J23" s="40"/>
      <c r="K23" s="27"/>
      <c r="L23" s="34"/>
      <c r="M23" s="4"/>
      <c r="N23" s="4"/>
    </row>
    <row r="24" spans="2:14" s="3" customFormat="1" ht="21" customHeight="1" x14ac:dyDescent="0.25">
      <c r="B24" s="78"/>
      <c r="C24" s="79"/>
      <c r="D24" s="79"/>
      <c r="E24" s="79"/>
      <c r="F24" s="79" t="s">
        <v>84</v>
      </c>
      <c r="G24" s="300">
        <v>16670000</v>
      </c>
      <c r="H24" s="28" t="s">
        <v>390</v>
      </c>
      <c r="I24" s="296">
        <v>17003503</v>
      </c>
      <c r="J24" s="40"/>
      <c r="K24" s="27"/>
      <c r="L24" s="34">
        <v>13600000</v>
      </c>
      <c r="M24" s="4"/>
      <c r="N24" s="4"/>
    </row>
    <row r="25" spans="2:14" s="3" customFormat="1" ht="21" customHeight="1" x14ac:dyDescent="0.25">
      <c r="B25" s="78"/>
      <c r="C25" s="79"/>
      <c r="D25" s="79"/>
      <c r="E25" s="79"/>
      <c r="F25" s="79" t="s">
        <v>83</v>
      </c>
      <c r="G25" s="300">
        <v>9300000</v>
      </c>
      <c r="H25" s="28" t="s">
        <v>391</v>
      </c>
      <c r="I25" s="296">
        <v>12520500</v>
      </c>
      <c r="J25" s="40">
        <f>12000000/1.22</f>
        <v>9836065.5700000003</v>
      </c>
      <c r="K25" s="27"/>
      <c r="L25" s="34">
        <v>0</v>
      </c>
      <c r="M25" s="4"/>
      <c r="N25" s="4"/>
    </row>
    <row r="26" spans="2:14" s="3" customFormat="1" ht="21" customHeight="1" x14ac:dyDescent="0.25">
      <c r="B26" s="78"/>
      <c r="C26" s="79"/>
      <c r="D26" s="79"/>
      <c r="E26" s="79"/>
      <c r="F26" s="79" t="s">
        <v>387</v>
      </c>
      <c r="G26" s="34" t="s">
        <v>478</v>
      </c>
      <c r="H26" s="26"/>
      <c r="I26" s="296">
        <v>1571250</v>
      </c>
      <c r="J26" s="40">
        <v>1000000</v>
      </c>
      <c r="K26" s="27"/>
      <c r="L26" s="34">
        <v>1000000</v>
      </c>
      <c r="M26" s="4"/>
      <c r="N26" s="4"/>
    </row>
    <row r="27" spans="2:14" s="3" customFormat="1" ht="21" customHeight="1" x14ac:dyDescent="0.25">
      <c r="B27" s="78"/>
      <c r="C27" s="79"/>
      <c r="D27" s="79"/>
      <c r="E27" s="79"/>
      <c r="F27" s="79" t="s">
        <v>89</v>
      </c>
      <c r="G27" s="300">
        <v>1100000</v>
      </c>
      <c r="H27" s="26"/>
      <c r="I27" s="296">
        <v>1620000</v>
      </c>
      <c r="J27" s="40"/>
      <c r="K27" s="27"/>
      <c r="L27" s="34"/>
      <c r="M27" s="4"/>
      <c r="N27" s="4"/>
    </row>
    <row r="28" spans="2:14" s="3" customFormat="1" ht="31.5" x14ac:dyDescent="0.25">
      <c r="B28" s="78"/>
      <c r="C28" s="79"/>
      <c r="D28" s="79"/>
      <c r="E28" s="79"/>
      <c r="F28" s="79" t="s">
        <v>488</v>
      </c>
      <c r="G28" s="34">
        <v>2000000</v>
      </c>
      <c r="H28" s="26"/>
      <c r="I28" s="296">
        <v>480500</v>
      </c>
      <c r="J28" s="40"/>
      <c r="K28" s="27"/>
      <c r="L28" s="34">
        <v>1000000</v>
      </c>
      <c r="M28" s="4"/>
      <c r="N28" s="4"/>
    </row>
    <row r="29" spans="2:14" s="3" customFormat="1" ht="21" customHeight="1" x14ac:dyDescent="0.25">
      <c r="B29" s="78"/>
      <c r="C29" s="79"/>
      <c r="D29" s="79"/>
      <c r="E29" s="79"/>
      <c r="F29" s="79" t="s">
        <v>392</v>
      </c>
      <c r="G29" s="34" t="s">
        <v>478</v>
      </c>
      <c r="H29" s="26"/>
      <c r="I29" s="296">
        <v>1780000</v>
      </c>
      <c r="J29" s="40"/>
      <c r="K29" s="27"/>
      <c r="L29" s="34"/>
      <c r="M29" s="4"/>
      <c r="N29" s="4"/>
    </row>
    <row r="30" spans="2:14" s="3" customFormat="1" ht="21" customHeight="1" x14ac:dyDescent="0.25">
      <c r="B30" s="78"/>
      <c r="C30" s="79"/>
      <c r="D30" s="79"/>
      <c r="E30" s="79"/>
      <c r="F30" s="79" t="s">
        <v>386</v>
      </c>
      <c r="G30" s="34">
        <v>1000000</v>
      </c>
      <c r="H30" s="26"/>
      <c r="I30" s="296">
        <v>1000000</v>
      </c>
      <c r="J30" s="40"/>
      <c r="K30" s="27"/>
      <c r="L30" s="34">
        <v>1000000</v>
      </c>
      <c r="M30" s="4"/>
      <c r="N30" s="4"/>
    </row>
    <row r="31" spans="2:14" s="3" customFormat="1" ht="21" customHeight="1" x14ac:dyDescent="0.25">
      <c r="B31" s="78"/>
      <c r="C31" s="79"/>
      <c r="D31" s="79"/>
      <c r="E31" s="79"/>
      <c r="F31" s="79" t="s">
        <v>394</v>
      </c>
      <c r="G31" s="300">
        <f>3100000+4800000</f>
        <v>7900000</v>
      </c>
      <c r="H31" s="26"/>
      <c r="I31" s="296">
        <v>9391160</v>
      </c>
      <c r="J31" s="40"/>
      <c r="K31" s="27"/>
      <c r="L31" s="34"/>
      <c r="M31" s="4"/>
      <c r="N31" s="4"/>
    </row>
    <row r="32" spans="2:14" s="3" customFormat="1" ht="21" customHeight="1" x14ac:dyDescent="0.25">
      <c r="B32" s="78"/>
      <c r="C32" s="79"/>
      <c r="D32" s="79"/>
      <c r="E32" s="79"/>
      <c r="F32" s="79" t="s">
        <v>102</v>
      </c>
      <c r="G32" s="34" t="s">
        <v>478</v>
      </c>
      <c r="H32" s="26"/>
      <c r="I32" s="296" t="s">
        <v>478</v>
      </c>
      <c r="J32" s="40">
        <f>200000+100000</f>
        <v>300000</v>
      </c>
      <c r="K32" s="27"/>
      <c r="L32" s="34"/>
      <c r="M32" s="4"/>
      <c r="N32" s="4"/>
    </row>
    <row r="33" spans="2:14" s="3" customFormat="1" ht="21" customHeight="1" x14ac:dyDescent="0.25">
      <c r="B33" s="78"/>
      <c r="C33" s="79"/>
      <c r="D33" s="79"/>
      <c r="E33" s="79"/>
      <c r="F33" s="79" t="s">
        <v>479</v>
      </c>
      <c r="G33" s="300">
        <v>600000</v>
      </c>
      <c r="H33" s="26"/>
      <c r="I33" s="296">
        <v>1020300</v>
      </c>
      <c r="J33" s="40"/>
      <c r="K33" s="27"/>
      <c r="L33" s="34"/>
      <c r="M33" s="4"/>
      <c r="N33" s="4"/>
    </row>
    <row r="34" spans="2:14" s="3" customFormat="1" ht="21" customHeight="1" x14ac:dyDescent="0.25">
      <c r="B34" s="78"/>
      <c r="C34" s="79"/>
      <c r="D34" s="79"/>
      <c r="E34" s="79"/>
      <c r="F34" s="79" t="s">
        <v>480</v>
      </c>
      <c r="G34" s="300">
        <v>1250000</v>
      </c>
      <c r="H34" s="26"/>
      <c r="I34" s="296">
        <v>1560000</v>
      </c>
      <c r="J34" s="40"/>
      <c r="K34" s="27"/>
      <c r="L34" s="34"/>
      <c r="M34" s="4"/>
      <c r="N34" s="4"/>
    </row>
    <row r="35" spans="2:14" s="3" customFormat="1" ht="21" customHeight="1" x14ac:dyDescent="0.25">
      <c r="B35" s="78"/>
      <c r="C35" s="79"/>
      <c r="D35" s="79"/>
      <c r="E35" s="79"/>
      <c r="F35" s="79" t="s">
        <v>205</v>
      </c>
      <c r="G35" s="300">
        <v>200000</v>
      </c>
      <c r="H35" s="26"/>
      <c r="I35" s="296">
        <v>850000</v>
      </c>
      <c r="J35" s="40">
        <v>120000</v>
      </c>
      <c r="K35" s="27"/>
      <c r="L35" s="34"/>
      <c r="M35" s="4"/>
      <c r="N35" s="4"/>
    </row>
    <row r="36" spans="2:14" s="3" customFormat="1" ht="21" customHeight="1" x14ac:dyDescent="0.25">
      <c r="B36" s="78"/>
      <c r="C36" s="79"/>
      <c r="D36" s="79"/>
      <c r="E36" s="79"/>
      <c r="F36" s="79" t="s">
        <v>202</v>
      </c>
      <c r="G36" s="300">
        <v>200000</v>
      </c>
      <c r="H36" s="26"/>
      <c r="I36" s="296">
        <v>1400000</v>
      </c>
      <c r="J36" s="40"/>
      <c r="K36" s="27"/>
      <c r="L36" s="34"/>
      <c r="M36" s="4"/>
      <c r="N36" s="4"/>
    </row>
    <row r="37" spans="2:14" s="3" customFormat="1" ht="21" customHeight="1" x14ac:dyDescent="0.25">
      <c r="B37" s="78"/>
      <c r="C37" s="79"/>
      <c r="D37" s="79"/>
      <c r="E37" s="79"/>
      <c r="F37" s="79" t="s">
        <v>484</v>
      </c>
      <c r="G37" s="296">
        <f>140000*18</f>
        <v>2520000</v>
      </c>
      <c r="H37" s="26"/>
      <c r="I37" s="296">
        <f>140000*18</f>
        <v>2520000</v>
      </c>
      <c r="J37" s="40"/>
      <c r="K37" s="27"/>
      <c r="L37" s="34"/>
      <c r="M37" s="4"/>
      <c r="N37" s="4"/>
    </row>
    <row r="38" spans="2:14" s="3" customFormat="1" ht="31.5" x14ac:dyDescent="0.25">
      <c r="B38" s="78"/>
      <c r="C38" s="79"/>
      <c r="D38" s="79"/>
      <c r="E38" s="79"/>
      <c r="F38" s="79" t="s">
        <v>485</v>
      </c>
      <c r="G38" s="296"/>
      <c r="H38" s="26"/>
      <c r="I38" s="296"/>
      <c r="J38" s="40"/>
      <c r="K38" s="27"/>
      <c r="L38" s="34"/>
      <c r="M38" s="4"/>
      <c r="N38" s="4"/>
    </row>
    <row r="39" spans="2:14" s="3" customFormat="1" x14ac:dyDescent="0.25">
      <c r="B39" s="78"/>
      <c r="C39" s="79"/>
      <c r="D39" s="79"/>
      <c r="E39" s="79"/>
      <c r="F39" s="79" t="s">
        <v>487</v>
      </c>
      <c r="G39" s="296"/>
      <c r="H39" s="26"/>
      <c r="I39" s="296"/>
      <c r="J39" s="40">
        <v>210000</v>
      </c>
      <c r="K39" s="27"/>
      <c r="L39" s="34"/>
      <c r="M39" s="4"/>
      <c r="N39" s="4"/>
    </row>
    <row r="40" spans="2:14" s="3" customFormat="1" ht="21" customHeight="1" x14ac:dyDescent="0.25">
      <c r="B40" s="78"/>
      <c r="C40" s="79"/>
      <c r="D40" s="79"/>
      <c r="E40" s="79"/>
      <c r="F40" s="303" t="s">
        <v>486</v>
      </c>
      <c r="G40" s="296"/>
      <c r="H40" s="26"/>
      <c r="I40" s="296">
        <f>180000*1.5*18</f>
        <v>4860000</v>
      </c>
      <c r="J40" s="40"/>
      <c r="K40" s="27"/>
      <c r="L40" s="34"/>
      <c r="M40" s="4"/>
      <c r="N40" s="4"/>
    </row>
    <row r="41" spans="2:14" s="3" customFormat="1" ht="21" customHeight="1" x14ac:dyDescent="0.25">
      <c r="B41" s="78"/>
      <c r="C41" s="79"/>
      <c r="D41" s="79"/>
      <c r="E41" s="79"/>
      <c r="F41" s="301" t="s">
        <v>482</v>
      </c>
      <c r="G41" s="34">
        <f>280000*1.5*18+1600000</f>
        <v>9160000</v>
      </c>
      <c r="H41" s="26"/>
      <c r="I41" s="296">
        <f>200000*1.5*18</f>
        <v>5400000</v>
      </c>
      <c r="J41" s="40"/>
      <c r="K41" s="27"/>
      <c r="L41" s="34"/>
      <c r="M41" s="4"/>
      <c r="N41" s="4"/>
    </row>
    <row r="42" spans="2:14" s="3" customFormat="1" ht="21" customHeight="1" x14ac:dyDescent="0.25">
      <c r="B42" s="78"/>
      <c r="C42" s="79"/>
      <c r="D42" s="79"/>
      <c r="E42" s="79"/>
      <c r="F42" s="302" t="s">
        <v>393</v>
      </c>
      <c r="G42" s="300">
        <f>G21+G24+G25+G27+G28+G30+G31+G33+G34+G35+G36+G41+G37</f>
        <v>65293885.229999997</v>
      </c>
      <c r="H42" s="26"/>
      <c r="I42" s="296">
        <f>SUM(I24:I41)+G21</f>
        <v>76371098.200000003</v>
      </c>
      <c r="J42" s="40"/>
      <c r="K42" s="40">
        <f>I24+J25+G27+I28+G31+G33+G34+G35+G36+G30+G37+I41+G21</f>
        <v>60883953.799999997</v>
      </c>
      <c r="L42" s="34">
        <f>L17-L24</f>
        <v>128491652</v>
      </c>
      <c r="M42" s="4"/>
      <c r="N42" s="4"/>
    </row>
    <row r="43" spans="2:14" s="3" customFormat="1" ht="21" customHeight="1" x14ac:dyDescent="0.25">
      <c r="B43" s="78"/>
      <c r="C43" s="79"/>
      <c r="D43" s="79"/>
      <c r="E43" s="79"/>
      <c r="F43" s="79"/>
      <c r="G43" s="34"/>
      <c r="H43" s="80"/>
      <c r="I43" s="296"/>
      <c r="J43" s="40"/>
      <c r="K43" s="27"/>
      <c r="L43" s="34">
        <f>L42/1.22-L42</f>
        <v>-23170625.77</v>
      </c>
      <c r="M43" s="4"/>
      <c r="N43" s="4"/>
    </row>
    <row r="44" spans="2:14" s="3" customFormat="1" ht="21" customHeight="1" x14ac:dyDescent="0.25">
      <c r="B44" s="78"/>
      <c r="C44" s="79"/>
      <c r="D44" s="79"/>
      <c r="E44" s="79"/>
      <c r="F44" s="79"/>
      <c r="G44" s="34"/>
      <c r="H44" s="26"/>
      <c r="I44" s="296"/>
      <c r="J44" s="40"/>
      <c r="K44" s="27"/>
      <c r="L44" s="34"/>
      <c r="M44" s="4"/>
      <c r="N44" s="4"/>
    </row>
    <row r="45" spans="2:14" s="3" customFormat="1" ht="21" customHeight="1" x14ac:dyDescent="0.25">
      <c r="B45" s="78"/>
      <c r="C45" s="79"/>
      <c r="D45" s="79"/>
      <c r="E45" s="79"/>
      <c r="F45" s="79"/>
      <c r="G45" s="34"/>
      <c r="H45" s="26"/>
      <c r="I45" s="296"/>
      <c r="J45" s="40"/>
      <c r="K45" s="27"/>
      <c r="L45" s="34"/>
      <c r="M45" s="4"/>
      <c r="N45" s="4"/>
    </row>
    <row r="46" spans="2:14" s="3" customFormat="1" ht="21" customHeight="1" x14ac:dyDescent="0.25">
      <c r="B46" s="78"/>
      <c r="C46" s="79"/>
      <c r="D46" s="79"/>
      <c r="E46" s="79"/>
      <c r="F46" s="79" t="s">
        <v>87</v>
      </c>
      <c r="G46" s="34">
        <f>G19-G42</f>
        <v>51174681.979999997</v>
      </c>
      <c r="H46" s="26"/>
      <c r="I46" s="296">
        <f>G19-I42</f>
        <v>40097469</v>
      </c>
      <c r="J46" s="40"/>
      <c r="K46" s="27"/>
      <c r="L46" s="34">
        <f>L42+L43-L20-L25-L26-L27-L28-L29-L30-L31-L32</f>
        <v>90674169.510000005</v>
      </c>
      <c r="M46" s="4"/>
      <c r="N46" s="4"/>
    </row>
    <row r="47" spans="2:14" s="3" customFormat="1" ht="39.75" customHeight="1" x14ac:dyDescent="0.25">
      <c r="B47" s="78"/>
      <c r="C47" s="79"/>
      <c r="D47" s="79"/>
      <c r="E47" s="79"/>
      <c r="F47" s="79" t="s">
        <v>93</v>
      </c>
      <c r="G47" s="34">
        <f>G46/1.2</f>
        <v>42645568.32</v>
      </c>
      <c r="H47" s="26"/>
      <c r="I47" s="34">
        <f>I46/1.2</f>
        <v>33414557.5</v>
      </c>
      <c r="J47" s="40"/>
      <c r="K47" s="27"/>
      <c r="L47" s="34">
        <f>L46/1.2</f>
        <v>75561807.930000007</v>
      </c>
      <c r="M47" s="4"/>
      <c r="N47" s="4"/>
    </row>
    <row r="48" spans="2:14" s="2" customFormat="1" x14ac:dyDescent="0.25">
      <c r="B48" s="19"/>
      <c r="C48" s="29"/>
      <c r="D48" s="29"/>
      <c r="E48" s="30"/>
      <c r="F48" s="30"/>
      <c r="G48" s="30"/>
      <c r="H48" s="21"/>
      <c r="I48" s="297"/>
      <c r="J48" s="306"/>
      <c r="K48" s="19"/>
      <c r="L48" s="19"/>
      <c r="M48" s="5"/>
      <c r="N48" s="5"/>
    </row>
    <row r="49" spans="2:14" s="8" customFormat="1" x14ac:dyDescent="0.25">
      <c r="B49" s="12" t="s">
        <v>37</v>
      </c>
      <c r="C49" s="19"/>
      <c r="D49" s="19"/>
      <c r="E49" s="19"/>
      <c r="F49" s="19"/>
      <c r="G49" s="19"/>
      <c r="H49" s="21"/>
      <c r="I49" s="294"/>
      <c r="J49" s="304"/>
      <c r="K49" s="16"/>
      <c r="L49" s="16"/>
    </row>
    <row r="50" spans="2:14" s="8" customFormat="1" x14ac:dyDescent="0.25">
      <c r="B50" s="12" t="s">
        <v>38</v>
      </c>
      <c r="C50" s="19"/>
      <c r="D50" s="19"/>
      <c r="E50" s="19"/>
      <c r="F50" s="19"/>
      <c r="G50" s="19"/>
      <c r="H50" s="21"/>
      <c r="I50" s="294"/>
      <c r="J50" s="304"/>
      <c r="K50" s="16"/>
      <c r="L50" s="16"/>
    </row>
    <row r="52" spans="2:14" ht="36" customHeight="1" x14ac:dyDescent="0.25">
      <c r="B52" s="49">
        <v>1</v>
      </c>
      <c r="C52" s="321" t="s">
        <v>39</v>
      </c>
      <c r="D52" s="321"/>
      <c r="E52" s="321"/>
      <c r="F52" s="321"/>
      <c r="G52" s="321"/>
    </row>
    <row r="53" spans="2:14" ht="31.5" customHeight="1" x14ac:dyDescent="0.25">
      <c r="B53" s="49">
        <v>2</v>
      </c>
      <c r="C53" s="321" t="s">
        <v>40</v>
      </c>
      <c r="D53" s="321"/>
      <c r="E53" s="321"/>
      <c r="F53" s="321"/>
      <c r="G53" s="321"/>
    </row>
    <row r="54" spans="2:14" ht="39.75" customHeight="1" x14ac:dyDescent="0.25">
      <c r="B54" s="49">
        <v>3</v>
      </c>
      <c r="C54" s="321" t="s">
        <v>70</v>
      </c>
      <c r="D54" s="321"/>
      <c r="E54" s="321"/>
      <c r="F54" s="321"/>
      <c r="G54" s="321"/>
    </row>
    <row r="55" spans="2:14" ht="26.25" customHeight="1" x14ac:dyDescent="0.25">
      <c r="B55" s="49">
        <v>4</v>
      </c>
      <c r="C55" s="317" t="s">
        <v>42</v>
      </c>
      <c r="D55" s="317"/>
      <c r="E55" s="317"/>
      <c r="F55" s="317"/>
      <c r="G55" s="317"/>
    </row>
    <row r="56" spans="2:14" ht="53.25" customHeight="1" x14ac:dyDescent="0.25">
      <c r="B56" s="49">
        <v>5</v>
      </c>
      <c r="C56" s="317" t="s">
        <v>69</v>
      </c>
      <c r="D56" s="317"/>
      <c r="E56" s="317"/>
      <c r="F56" s="317"/>
      <c r="G56" s="317"/>
    </row>
    <row r="57" spans="2:14" ht="44.25" customHeight="1" x14ac:dyDescent="0.25">
      <c r="B57" s="49">
        <v>6</v>
      </c>
      <c r="C57" s="317" t="s">
        <v>80</v>
      </c>
      <c r="D57" s="317"/>
      <c r="E57" s="317"/>
      <c r="F57" s="317"/>
      <c r="G57" s="317"/>
    </row>
    <row r="58" spans="2:14" s="50" customFormat="1" ht="42.75" customHeight="1" x14ac:dyDescent="0.25">
      <c r="B58" s="49">
        <v>7</v>
      </c>
      <c r="C58" s="317" t="s">
        <v>45</v>
      </c>
      <c r="D58" s="317"/>
      <c r="E58" s="317"/>
      <c r="F58" s="317"/>
      <c r="G58" s="317"/>
      <c r="H58" s="21"/>
      <c r="I58" s="294"/>
      <c r="J58" s="304"/>
      <c r="K58" s="16"/>
      <c r="L58" s="16"/>
      <c r="M58" s="16"/>
      <c r="N58" s="16"/>
    </row>
    <row r="59" spans="2:14" s="50" customFormat="1" x14ac:dyDescent="0.25">
      <c r="B59" s="49">
        <v>8</v>
      </c>
      <c r="C59" s="317" t="s">
        <v>46</v>
      </c>
      <c r="D59" s="317"/>
      <c r="E59" s="317"/>
      <c r="F59" s="317"/>
      <c r="G59" s="317"/>
      <c r="H59" s="21"/>
      <c r="I59" s="294"/>
      <c r="J59" s="304"/>
      <c r="K59" s="16"/>
      <c r="L59" s="16"/>
      <c r="M59" s="16"/>
      <c r="N59" s="16"/>
    </row>
    <row r="60" spans="2:14" s="50" customFormat="1" ht="41.25" customHeight="1" x14ac:dyDescent="0.25">
      <c r="B60" s="49">
        <v>9</v>
      </c>
      <c r="C60" s="317" t="s">
        <v>47</v>
      </c>
      <c r="D60" s="317"/>
      <c r="E60" s="317"/>
      <c r="F60" s="317"/>
      <c r="G60" s="317"/>
      <c r="H60" s="21"/>
      <c r="I60" s="294"/>
      <c r="J60" s="304"/>
      <c r="K60" s="16"/>
      <c r="L60" s="16"/>
      <c r="M60" s="16"/>
      <c r="N60" s="16"/>
    </row>
    <row r="61" spans="2:14" s="50" customFormat="1" ht="40.5" customHeight="1" x14ac:dyDescent="0.25">
      <c r="B61" s="49">
        <v>10</v>
      </c>
      <c r="C61" s="317" t="s">
        <v>48</v>
      </c>
      <c r="D61" s="317"/>
      <c r="E61" s="317"/>
      <c r="F61" s="317"/>
      <c r="G61" s="317"/>
      <c r="H61" s="21"/>
      <c r="I61" s="294"/>
      <c r="J61" s="304"/>
      <c r="K61" s="16"/>
      <c r="L61" s="16"/>
      <c r="M61" s="16"/>
      <c r="N61" s="16"/>
    </row>
    <row r="62" spans="2:14" s="50" customFormat="1" x14ac:dyDescent="0.25">
      <c r="B62" s="49">
        <v>11</v>
      </c>
      <c r="C62" s="317" t="s">
        <v>49</v>
      </c>
      <c r="D62" s="317"/>
      <c r="E62" s="317"/>
      <c r="F62" s="317"/>
      <c r="G62" s="317"/>
      <c r="H62" s="21"/>
      <c r="I62" s="294"/>
      <c r="J62" s="304"/>
      <c r="K62" s="16"/>
      <c r="L62" s="16"/>
      <c r="M62" s="16"/>
      <c r="N62" s="16"/>
    </row>
    <row r="63" spans="2:14" s="50" customFormat="1" ht="53.25" customHeight="1" x14ac:dyDescent="0.25">
      <c r="B63" s="49">
        <v>12</v>
      </c>
      <c r="C63" s="317" t="s">
        <v>50</v>
      </c>
      <c r="D63" s="317"/>
      <c r="E63" s="317"/>
      <c r="F63" s="317"/>
      <c r="G63" s="317"/>
      <c r="H63" s="21"/>
      <c r="I63" s="294"/>
      <c r="J63" s="304"/>
      <c r="K63" s="16"/>
      <c r="L63" s="16"/>
      <c r="M63" s="16"/>
      <c r="N63" s="16"/>
    </row>
    <row r="64" spans="2:14" s="50" customFormat="1" x14ac:dyDescent="0.25">
      <c r="B64" s="49">
        <v>13</v>
      </c>
      <c r="C64" s="317" t="s">
        <v>51</v>
      </c>
      <c r="D64" s="317"/>
      <c r="E64" s="317"/>
      <c r="F64" s="317"/>
      <c r="G64" s="317"/>
      <c r="H64" s="21"/>
      <c r="I64" s="294"/>
      <c r="J64" s="304"/>
      <c r="K64" s="16"/>
      <c r="L64" s="16"/>
      <c r="M64" s="16"/>
      <c r="N64" s="16"/>
    </row>
    <row r="65" spans="2:14" s="50" customFormat="1" x14ac:dyDescent="0.25">
      <c r="B65" s="49">
        <v>14</v>
      </c>
      <c r="C65" s="317" t="s">
        <v>52</v>
      </c>
      <c r="D65" s="317"/>
      <c r="E65" s="317"/>
      <c r="F65" s="317"/>
      <c r="G65" s="317"/>
      <c r="H65" s="21"/>
      <c r="I65" s="294"/>
      <c r="J65" s="304"/>
      <c r="K65" s="16"/>
      <c r="L65" s="16"/>
      <c r="M65" s="16"/>
      <c r="N65" s="16"/>
    </row>
    <row r="66" spans="2:14" s="50" customFormat="1" ht="39.75" customHeight="1" x14ac:dyDescent="0.25">
      <c r="B66" s="49">
        <v>15</v>
      </c>
      <c r="C66" s="317" t="s">
        <v>53</v>
      </c>
      <c r="D66" s="317"/>
      <c r="E66" s="317"/>
      <c r="F66" s="317"/>
      <c r="G66" s="317"/>
      <c r="H66" s="21"/>
      <c r="I66" s="294"/>
      <c r="J66" s="304"/>
      <c r="K66" s="16"/>
      <c r="L66" s="16"/>
      <c r="M66" s="16"/>
      <c r="N66" s="16"/>
    </row>
    <row r="67" spans="2:14" s="50" customFormat="1" ht="24" customHeight="1" x14ac:dyDescent="0.25">
      <c r="B67" s="49">
        <v>16</v>
      </c>
      <c r="C67" s="317" t="s">
        <v>54</v>
      </c>
      <c r="D67" s="317"/>
      <c r="E67" s="317"/>
      <c r="F67" s="317"/>
      <c r="G67" s="317"/>
      <c r="H67" s="21"/>
      <c r="I67" s="294"/>
      <c r="J67" s="304"/>
      <c r="K67" s="16"/>
      <c r="L67" s="16"/>
      <c r="M67" s="16"/>
      <c r="N67" s="16"/>
    </row>
    <row r="68" spans="2:14" s="50" customFormat="1" ht="18.75" customHeight="1" x14ac:dyDescent="0.25">
      <c r="B68" s="49">
        <v>17</v>
      </c>
      <c r="C68" s="317" t="s">
        <v>55</v>
      </c>
      <c r="D68" s="317"/>
      <c r="E68" s="317"/>
      <c r="F68" s="317"/>
      <c r="G68" s="317"/>
      <c r="H68" s="21"/>
      <c r="I68" s="294"/>
      <c r="J68" s="304"/>
      <c r="K68" s="16"/>
      <c r="L68" s="16"/>
      <c r="M68" s="16"/>
      <c r="N68" s="16"/>
    </row>
    <row r="69" spans="2:14" s="50" customFormat="1" ht="19.5" customHeight="1" x14ac:dyDescent="0.25">
      <c r="B69" s="49">
        <v>18</v>
      </c>
      <c r="C69" s="317" t="s">
        <v>56</v>
      </c>
      <c r="D69" s="317"/>
      <c r="E69" s="317"/>
      <c r="F69" s="317"/>
      <c r="G69" s="317"/>
      <c r="H69" s="21"/>
      <c r="I69" s="294"/>
      <c r="J69" s="304"/>
      <c r="K69" s="16"/>
      <c r="L69" s="16"/>
      <c r="M69" s="16"/>
      <c r="N69" s="16"/>
    </row>
    <row r="70" spans="2:14" s="50" customFormat="1" ht="38.25" customHeight="1" x14ac:dyDescent="0.25">
      <c r="B70" s="49">
        <v>19</v>
      </c>
      <c r="C70" s="317" t="s">
        <v>57</v>
      </c>
      <c r="D70" s="317"/>
      <c r="E70" s="317"/>
      <c r="F70" s="317"/>
      <c r="G70" s="317"/>
      <c r="H70" s="21"/>
      <c r="I70" s="294"/>
      <c r="J70" s="304"/>
      <c r="K70" s="16"/>
      <c r="L70" s="16"/>
      <c r="M70" s="16"/>
      <c r="N70" s="16"/>
    </row>
    <row r="71" spans="2:14" s="50" customFormat="1" ht="39.75" customHeight="1" x14ac:dyDescent="0.25">
      <c r="B71" s="49">
        <v>20</v>
      </c>
      <c r="C71" s="317" t="s">
        <v>58</v>
      </c>
      <c r="D71" s="317"/>
      <c r="E71" s="317"/>
      <c r="F71" s="317"/>
      <c r="G71" s="317"/>
      <c r="H71" s="21"/>
      <c r="I71" s="294"/>
      <c r="J71" s="304"/>
      <c r="K71" s="16"/>
      <c r="L71" s="16"/>
      <c r="M71" s="16"/>
      <c r="N71" s="16"/>
    </row>
    <row r="72" spans="2:14" s="50" customFormat="1" ht="42" customHeight="1" x14ac:dyDescent="0.25">
      <c r="B72" s="49">
        <v>21</v>
      </c>
      <c r="C72" s="317" t="s">
        <v>59</v>
      </c>
      <c r="D72" s="317"/>
      <c r="E72" s="317"/>
      <c r="F72" s="317"/>
      <c r="G72" s="317"/>
      <c r="H72" s="21"/>
      <c r="I72" s="294"/>
      <c r="J72" s="304"/>
      <c r="K72" s="16"/>
      <c r="L72" s="16"/>
      <c r="M72" s="16"/>
      <c r="N72" s="16"/>
    </row>
    <row r="73" spans="2:14" s="50" customFormat="1" x14ac:dyDescent="0.25">
      <c r="B73" s="49">
        <v>22</v>
      </c>
      <c r="C73" s="317" t="s">
        <v>60</v>
      </c>
      <c r="D73" s="317"/>
      <c r="E73" s="317"/>
      <c r="F73" s="317"/>
      <c r="G73" s="317"/>
      <c r="H73" s="21"/>
      <c r="I73" s="294"/>
      <c r="J73" s="304"/>
      <c r="K73" s="16"/>
      <c r="L73" s="16"/>
      <c r="M73" s="16"/>
      <c r="N73" s="16"/>
    </row>
    <row r="74" spans="2:14" s="50" customFormat="1" ht="16.5" customHeight="1" x14ac:dyDescent="0.25">
      <c r="B74" s="49">
        <v>23</v>
      </c>
      <c r="C74" s="317" t="s">
        <v>61</v>
      </c>
      <c r="D74" s="317"/>
      <c r="E74" s="317"/>
      <c r="F74" s="317"/>
      <c r="G74" s="317"/>
      <c r="H74" s="21"/>
      <c r="I74" s="294"/>
      <c r="J74" s="304"/>
      <c r="K74" s="16"/>
      <c r="L74" s="16"/>
      <c r="M74" s="16"/>
      <c r="N74" s="16"/>
    </row>
    <row r="75" spans="2:14" s="50" customFormat="1" ht="16.5" customHeight="1" x14ac:dyDescent="0.25">
      <c r="B75" s="49">
        <v>24</v>
      </c>
      <c r="C75" s="317" t="s">
        <v>62</v>
      </c>
      <c r="D75" s="317"/>
      <c r="E75" s="317"/>
      <c r="F75" s="317"/>
      <c r="G75" s="317"/>
      <c r="H75" s="21"/>
      <c r="I75" s="294"/>
      <c r="J75" s="304"/>
      <c r="K75" s="16"/>
      <c r="L75" s="16"/>
      <c r="M75" s="16"/>
      <c r="N75" s="16"/>
    </row>
    <row r="76" spans="2:14" s="50" customFormat="1" ht="36.75" customHeight="1" x14ac:dyDescent="0.25">
      <c r="B76" s="49">
        <v>25</v>
      </c>
      <c r="C76" s="317" t="s">
        <v>63</v>
      </c>
      <c r="D76" s="317"/>
      <c r="E76" s="317"/>
      <c r="F76" s="317"/>
      <c r="G76" s="317"/>
      <c r="H76" s="21"/>
      <c r="I76" s="294"/>
      <c r="J76" s="304"/>
      <c r="K76" s="16"/>
      <c r="L76" s="16"/>
      <c r="M76" s="16"/>
      <c r="N76" s="16"/>
    </row>
    <row r="77" spans="2:14" s="50" customFormat="1" ht="42.75" customHeight="1" x14ac:dyDescent="0.25">
      <c r="B77" s="49">
        <v>26</v>
      </c>
      <c r="C77" s="321" t="s">
        <v>64</v>
      </c>
      <c r="D77" s="321"/>
      <c r="E77" s="321"/>
      <c r="F77" s="321"/>
      <c r="G77" s="321"/>
      <c r="H77" s="21"/>
      <c r="I77" s="294"/>
      <c r="J77" s="304"/>
      <c r="K77" s="16"/>
      <c r="L77" s="16"/>
      <c r="M77" s="16"/>
      <c r="N77" s="16"/>
    </row>
    <row r="78" spans="2:14" s="50" customFormat="1" ht="66" customHeight="1" x14ac:dyDescent="0.25">
      <c r="B78" s="49">
        <v>27</v>
      </c>
      <c r="C78" s="321" t="s">
        <v>65</v>
      </c>
      <c r="D78" s="321"/>
      <c r="E78" s="321"/>
      <c r="F78" s="321"/>
      <c r="G78" s="321"/>
      <c r="H78" s="21"/>
      <c r="I78" s="294"/>
      <c r="J78" s="304"/>
      <c r="K78" s="16"/>
      <c r="L78" s="16"/>
      <c r="M78" s="16"/>
      <c r="N78" s="16"/>
    </row>
    <row r="79" spans="2:14" s="50" customFormat="1" ht="16.5" customHeight="1" x14ac:dyDescent="0.25">
      <c r="B79" s="16"/>
      <c r="C79" s="19"/>
      <c r="D79" s="19"/>
      <c r="E79" s="19"/>
      <c r="F79" s="19"/>
      <c r="G79" s="19"/>
      <c r="H79" s="21"/>
      <c r="I79" s="294"/>
      <c r="J79" s="304"/>
      <c r="K79" s="16"/>
      <c r="L79" s="16"/>
      <c r="M79" s="16"/>
      <c r="N79" s="16"/>
    </row>
    <row r="83" spans="1:7" x14ac:dyDescent="0.25">
      <c r="A83" s="72"/>
      <c r="C83" s="73" t="s">
        <v>82</v>
      </c>
      <c r="D83" s="73"/>
      <c r="E83" s="73"/>
      <c r="F83" s="73"/>
      <c r="G83" s="73"/>
    </row>
    <row r="84" spans="1:7" x14ac:dyDescent="0.25">
      <c r="C84" s="73" t="s">
        <v>81</v>
      </c>
    </row>
  </sheetData>
  <sheetProtection formatCells="0" formatColumns="0" formatRows="0"/>
  <dataConsolidate/>
  <mergeCells count="30">
    <mergeCell ref="C54:G54"/>
    <mergeCell ref="B1:G1"/>
    <mergeCell ref="B2:G2"/>
    <mergeCell ref="B3:G3"/>
    <mergeCell ref="C52:G52"/>
    <mergeCell ref="C53:G53"/>
    <mergeCell ref="C66:G66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78:G78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8E1BD-DFD2-4C72-AF18-03FBE5565B1F}">
  <sheetPr>
    <pageSetUpPr fitToPage="1"/>
  </sheetPr>
  <dimension ref="A1:O211"/>
  <sheetViews>
    <sheetView topLeftCell="A175" zoomScale="115" zoomScaleNormal="115" workbookViewId="0">
      <selection activeCell="F198" sqref="F198"/>
    </sheetView>
  </sheetViews>
  <sheetFormatPr defaultRowHeight="15" x14ac:dyDescent="0.25"/>
  <cols>
    <col min="1" max="1" width="44.140625" customWidth="1"/>
    <col min="2" max="2" width="8.7109375" style="82" bestFit="1" customWidth="1"/>
    <col min="3" max="4" width="8.7109375" style="82" customWidth="1"/>
    <col min="5" max="5" width="52" customWidth="1"/>
    <col min="6" max="6" width="30.85546875" style="139" customWidth="1"/>
    <col min="7" max="8" width="12.140625" style="176" customWidth="1"/>
    <col min="9" max="9" width="12.140625" style="218" customWidth="1"/>
    <col min="10" max="11" width="12.140625" style="219" customWidth="1"/>
    <col min="12" max="12" width="18.28515625" style="81" customWidth="1"/>
    <col min="13" max="13" width="17" style="156" customWidth="1"/>
    <col min="14" max="14" width="25" style="164" customWidth="1"/>
  </cols>
  <sheetData>
    <row r="1" spans="1:12" x14ac:dyDescent="0.25">
      <c r="H1" s="217"/>
      <c r="L1" s="220"/>
    </row>
    <row r="2" spans="1:12" x14ac:dyDescent="0.25">
      <c r="H2" s="217"/>
      <c r="L2" s="220"/>
    </row>
    <row r="3" spans="1:12" x14ac:dyDescent="0.25">
      <c r="H3" s="217"/>
      <c r="L3" s="220"/>
    </row>
    <row r="4" spans="1:12" x14ac:dyDescent="0.25">
      <c r="H4" s="217"/>
      <c r="L4" s="220"/>
    </row>
    <row r="5" spans="1:12" ht="15.75" thickBot="1" x14ac:dyDescent="0.3">
      <c r="H5" s="217"/>
      <c r="L5" s="220"/>
    </row>
    <row r="6" spans="1:12" ht="15.75" thickBot="1" x14ac:dyDescent="0.3">
      <c r="E6" s="337" t="s">
        <v>174</v>
      </c>
      <c r="F6" s="338"/>
      <c r="H6" s="217"/>
      <c r="L6" s="220"/>
    </row>
    <row r="7" spans="1:12" ht="34.5" customHeight="1" thickBot="1" x14ac:dyDescent="0.3">
      <c r="A7" s="96"/>
      <c r="B7" s="116" t="s">
        <v>175</v>
      </c>
      <c r="C7" s="129"/>
      <c r="D7" s="129"/>
      <c r="E7" s="263" t="s">
        <v>399</v>
      </c>
      <c r="F7" s="262" t="s">
        <v>400</v>
      </c>
      <c r="G7" s="115"/>
      <c r="H7" s="241"/>
      <c r="I7" s="207" t="s">
        <v>399</v>
      </c>
      <c r="J7" s="207" t="s">
        <v>400</v>
      </c>
      <c r="K7" s="221"/>
      <c r="L7" s="231" t="s">
        <v>173</v>
      </c>
    </row>
    <row r="8" spans="1:12" ht="14.25" customHeight="1" thickBot="1" x14ac:dyDescent="0.3">
      <c r="A8" s="96"/>
      <c r="B8" s="113"/>
      <c r="C8" s="130"/>
      <c r="D8" s="130"/>
      <c r="E8" s="112"/>
      <c r="F8" s="142"/>
      <c r="G8" s="142"/>
      <c r="H8" s="241"/>
      <c r="I8" s="207"/>
      <c r="J8" s="207"/>
      <c r="K8" s="221"/>
      <c r="L8" s="85"/>
    </row>
    <row r="9" spans="1:12" ht="14.25" customHeight="1" x14ac:dyDescent="0.25">
      <c r="A9" s="96"/>
      <c r="B9" s="102" t="s">
        <v>172</v>
      </c>
      <c r="C9" s="131"/>
      <c r="D9" s="131"/>
      <c r="E9" s="101" t="s">
        <v>171</v>
      </c>
      <c r="F9" s="143"/>
      <c r="G9" s="143"/>
      <c r="H9" s="142"/>
      <c r="I9" s="208"/>
      <c r="J9" s="208"/>
      <c r="K9" s="222"/>
      <c r="L9" s="328">
        <v>4500000</v>
      </c>
    </row>
    <row r="10" spans="1:12" x14ac:dyDescent="0.25">
      <c r="A10" s="96"/>
      <c r="B10" s="100"/>
      <c r="C10" s="132"/>
      <c r="D10" s="132"/>
      <c r="E10" s="99" t="s">
        <v>170</v>
      </c>
      <c r="F10" s="144"/>
      <c r="G10" s="144"/>
      <c r="H10" s="144"/>
      <c r="I10" s="209"/>
      <c r="J10" s="209"/>
      <c r="K10" s="223"/>
      <c r="L10" s="328"/>
    </row>
    <row r="11" spans="1:12" ht="14.25" customHeight="1" x14ac:dyDescent="0.25">
      <c r="A11" s="96"/>
      <c r="B11" s="100"/>
      <c r="C11" s="132"/>
      <c r="D11" s="132"/>
      <c r="E11" s="99" t="s">
        <v>169</v>
      </c>
      <c r="F11" s="144"/>
      <c r="G11" s="144"/>
      <c r="H11" s="144"/>
      <c r="I11" s="209"/>
      <c r="J11" s="209"/>
      <c r="K11" s="223"/>
      <c r="L11" s="328"/>
    </row>
    <row r="12" spans="1:12" ht="14.25" customHeight="1" x14ac:dyDescent="0.25">
      <c r="A12" s="96"/>
      <c r="B12" s="100"/>
      <c r="C12" s="132"/>
      <c r="D12" s="132"/>
      <c r="E12" s="99" t="s">
        <v>168</v>
      </c>
      <c r="F12" s="144"/>
      <c r="G12" s="144"/>
      <c r="H12" s="144"/>
      <c r="I12" s="209"/>
      <c r="J12" s="209"/>
      <c r="K12" s="223"/>
      <c r="L12" s="328"/>
    </row>
    <row r="13" spans="1:12" ht="14.25" customHeight="1" x14ac:dyDescent="0.25">
      <c r="A13" s="96"/>
      <c r="B13" s="100"/>
      <c r="C13" s="132"/>
      <c r="D13" s="132"/>
      <c r="E13" s="99" t="s">
        <v>167</v>
      </c>
      <c r="F13" s="144"/>
      <c r="G13" s="144"/>
      <c r="H13" s="144"/>
      <c r="I13" s="209"/>
      <c r="J13" s="209"/>
      <c r="K13" s="223"/>
      <c r="L13" s="328"/>
    </row>
    <row r="14" spans="1:12" ht="14.25" customHeight="1" x14ac:dyDescent="0.25">
      <c r="A14" s="96"/>
      <c r="B14" s="100"/>
      <c r="C14" s="132"/>
      <c r="D14" s="132"/>
      <c r="E14" s="99" t="s">
        <v>166</v>
      </c>
      <c r="F14" s="144"/>
      <c r="G14" s="144"/>
      <c r="H14" s="144"/>
      <c r="I14" s="209"/>
      <c r="J14" s="209"/>
      <c r="K14" s="223"/>
      <c r="L14" s="328"/>
    </row>
    <row r="15" spans="1:12" ht="14.25" customHeight="1" x14ac:dyDescent="0.25">
      <c r="A15" s="96"/>
      <c r="B15" s="100"/>
      <c r="C15" s="132"/>
      <c r="D15" s="132"/>
      <c r="E15" s="99" t="s">
        <v>165</v>
      </c>
      <c r="F15" s="144"/>
      <c r="G15" s="144"/>
      <c r="H15" s="144"/>
      <c r="I15" s="209"/>
      <c r="J15" s="209"/>
      <c r="K15" s="223"/>
      <c r="L15" s="328"/>
    </row>
    <row r="16" spans="1:12" ht="14.25" customHeight="1" x14ac:dyDescent="0.25">
      <c r="A16" s="96"/>
      <c r="B16" s="100"/>
      <c r="C16" s="132"/>
      <c r="D16" s="132"/>
      <c r="E16" s="99" t="s">
        <v>164</v>
      </c>
      <c r="F16" s="144"/>
      <c r="G16" s="144"/>
      <c r="H16" s="144"/>
      <c r="I16" s="209"/>
      <c r="J16" s="209"/>
      <c r="K16" s="223"/>
      <c r="L16" s="328"/>
    </row>
    <row r="17" spans="1:14" x14ac:dyDescent="0.25">
      <c r="A17" s="96"/>
      <c r="B17" s="100"/>
      <c r="C17" s="132"/>
      <c r="D17" s="132"/>
      <c r="E17" s="99" t="s">
        <v>163</v>
      </c>
      <c r="F17" s="144"/>
      <c r="G17" s="144"/>
      <c r="H17" s="144"/>
      <c r="I17" s="209"/>
      <c r="J17" s="209"/>
      <c r="K17" s="223"/>
      <c r="L17" s="328"/>
    </row>
    <row r="18" spans="1:14" ht="14.25" customHeight="1" x14ac:dyDescent="0.25">
      <c r="A18" s="96"/>
      <c r="B18" s="100"/>
      <c r="C18" s="132"/>
      <c r="D18" s="132"/>
      <c r="E18" s="99" t="s">
        <v>162</v>
      </c>
      <c r="F18" s="144"/>
      <c r="G18" s="144"/>
      <c r="H18" s="144"/>
      <c r="I18" s="209"/>
      <c r="J18" s="209"/>
      <c r="K18" s="223"/>
      <c r="L18" s="328"/>
    </row>
    <row r="19" spans="1:14" ht="14.25" customHeight="1" x14ac:dyDescent="0.25">
      <c r="A19" s="96"/>
      <c r="B19" s="100"/>
      <c r="C19" s="132"/>
      <c r="D19" s="132"/>
      <c r="E19" s="99" t="s">
        <v>161</v>
      </c>
      <c r="F19" s="144"/>
      <c r="G19" s="144"/>
      <c r="H19" s="144"/>
      <c r="I19" s="209"/>
      <c r="J19" s="209"/>
      <c r="K19" s="223"/>
      <c r="L19" s="328"/>
    </row>
    <row r="20" spans="1:14" ht="14.25" customHeight="1" x14ac:dyDescent="0.25">
      <c r="A20" s="96"/>
      <c r="B20" s="100"/>
      <c r="C20" s="132"/>
      <c r="D20" s="132"/>
      <c r="E20" s="99" t="s">
        <v>160</v>
      </c>
      <c r="F20" s="144"/>
      <c r="G20" s="144"/>
      <c r="H20" s="144"/>
      <c r="I20" s="209"/>
      <c r="J20" s="209"/>
      <c r="K20" s="223"/>
      <c r="L20" s="328"/>
    </row>
    <row r="21" spans="1:14" ht="14.25" customHeight="1" x14ac:dyDescent="0.25">
      <c r="A21" s="96"/>
      <c r="B21" s="100"/>
      <c r="C21" s="132"/>
      <c r="D21" s="132"/>
      <c r="E21" s="99" t="s">
        <v>159</v>
      </c>
      <c r="F21" s="144"/>
      <c r="G21" s="144"/>
      <c r="H21" s="144"/>
      <c r="I21" s="209"/>
      <c r="J21" s="209"/>
      <c r="K21" s="223"/>
      <c r="L21" s="328"/>
    </row>
    <row r="22" spans="1:14" ht="27.6" customHeight="1" x14ac:dyDescent="0.25">
      <c r="A22" s="96"/>
      <c r="B22" s="100"/>
      <c r="C22" s="132"/>
      <c r="D22" s="132"/>
      <c r="E22" s="99" t="s">
        <v>158</v>
      </c>
      <c r="F22" s="144"/>
      <c r="G22" s="144"/>
      <c r="H22" s="144"/>
      <c r="I22" s="209"/>
      <c r="J22" s="209"/>
      <c r="K22" s="223"/>
      <c r="L22" s="328"/>
    </row>
    <row r="23" spans="1:14" ht="15.75" thickBot="1" x14ac:dyDescent="0.3">
      <c r="A23" s="96"/>
      <c r="B23" s="104"/>
      <c r="C23" s="135"/>
      <c r="D23" s="135"/>
      <c r="E23" s="103" t="s">
        <v>157</v>
      </c>
      <c r="F23" s="144"/>
      <c r="G23" s="144"/>
      <c r="H23" s="144"/>
      <c r="I23" s="209"/>
      <c r="J23" s="209"/>
      <c r="K23" s="223"/>
      <c r="L23" s="328"/>
    </row>
    <row r="24" spans="1:14" ht="24" x14ac:dyDescent="0.25">
      <c r="A24" s="96"/>
      <c r="B24" s="203" t="s">
        <v>156</v>
      </c>
      <c r="C24" s="204"/>
      <c r="D24" s="204"/>
      <c r="E24" s="205" t="s">
        <v>155</v>
      </c>
      <c r="F24" s="206"/>
      <c r="G24" s="206"/>
      <c r="H24" s="206"/>
      <c r="I24" s="212" t="s">
        <v>403</v>
      </c>
      <c r="J24" s="212"/>
      <c r="K24" s="226"/>
      <c r="L24" s="329">
        <v>100000</v>
      </c>
      <c r="M24" s="331" t="s">
        <v>398</v>
      </c>
    </row>
    <row r="25" spans="1:14" ht="14.25" customHeight="1" x14ac:dyDescent="0.25">
      <c r="A25" s="96"/>
      <c r="B25" s="100"/>
      <c r="C25" s="132"/>
      <c r="D25" s="132"/>
      <c r="E25" s="99" t="s">
        <v>154</v>
      </c>
      <c r="F25" s="144"/>
      <c r="G25" s="144"/>
      <c r="H25" s="144"/>
      <c r="I25" s="209"/>
      <c r="J25" s="209"/>
      <c r="K25" s="223"/>
      <c r="L25" s="328"/>
      <c r="M25" s="331"/>
    </row>
    <row r="26" spans="1:14" ht="14.25" customHeight="1" x14ac:dyDescent="0.25">
      <c r="A26" s="96"/>
      <c r="B26" s="100"/>
      <c r="C26" s="132"/>
      <c r="D26" s="132"/>
      <c r="E26" s="99" t="s">
        <v>153</v>
      </c>
      <c r="F26" s="144"/>
      <c r="G26" s="144"/>
      <c r="H26" s="144"/>
      <c r="I26" s="209"/>
      <c r="J26" s="209"/>
      <c r="K26" s="223"/>
      <c r="L26" s="328"/>
      <c r="M26" s="331"/>
    </row>
    <row r="27" spans="1:14" ht="14.25" customHeight="1" x14ac:dyDescent="0.25">
      <c r="A27" s="96"/>
      <c r="B27" s="100"/>
      <c r="C27" s="132"/>
      <c r="D27" s="132"/>
      <c r="E27" s="99" t="s">
        <v>152</v>
      </c>
      <c r="F27" s="144"/>
      <c r="G27" s="144"/>
      <c r="H27" s="144"/>
      <c r="I27" s="209"/>
      <c r="J27" s="209"/>
      <c r="K27" s="223"/>
      <c r="L27" s="328"/>
      <c r="M27" s="331"/>
    </row>
    <row r="28" spans="1:14" ht="25.15" customHeight="1" x14ac:dyDescent="0.25">
      <c r="A28" s="96"/>
      <c r="B28" s="100"/>
      <c r="C28" s="132"/>
      <c r="D28" s="132"/>
      <c r="E28" s="99" t="s">
        <v>151</v>
      </c>
      <c r="F28" s="144"/>
      <c r="G28" s="144"/>
      <c r="H28" s="144"/>
      <c r="I28" s="209"/>
      <c r="J28" s="209"/>
      <c r="K28" s="223"/>
      <c r="L28" s="328"/>
      <c r="M28" s="331"/>
    </row>
    <row r="29" spans="1:14" ht="15.75" thickBot="1" x14ac:dyDescent="0.3">
      <c r="A29" s="96"/>
      <c r="B29" s="98"/>
      <c r="C29" s="133"/>
      <c r="D29" s="133"/>
      <c r="E29" s="97" t="s">
        <v>150</v>
      </c>
      <c r="F29" s="145"/>
      <c r="G29" s="145"/>
      <c r="H29" s="145"/>
      <c r="I29" s="210"/>
      <c r="J29" s="210"/>
      <c r="K29" s="224"/>
      <c r="L29" s="330"/>
      <c r="M29" s="331"/>
    </row>
    <row r="30" spans="1:14" ht="27" customHeight="1" x14ac:dyDescent="0.25">
      <c r="A30" s="96"/>
      <c r="B30" s="203">
        <v>3</v>
      </c>
      <c r="C30" s="204"/>
      <c r="D30" s="204"/>
      <c r="E30" s="205" t="s">
        <v>149</v>
      </c>
      <c r="F30" s="206"/>
      <c r="G30" s="206"/>
      <c r="H30" s="206"/>
      <c r="I30" s="212">
        <v>3500000</v>
      </c>
      <c r="J30" s="212">
        <v>5000000</v>
      </c>
      <c r="K30" s="226"/>
      <c r="L30" s="329">
        <f>I30+J30</f>
        <v>8500000</v>
      </c>
      <c r="M30" s="331" t="s">
        <v>404</v>
      </c>
      <c r="N30" s="332" t="s">
        <v>405</v>
      </c>
    </row>
    <row r="31" spans="1:14" ht="38.25" customHeight="1" thickBot="1" x14ac:dyDescent="0.3">
      <c r="A31" s="96"/>
      <c r="B31" s="100"/>
      <c r="C31" s="132"/>
      <c r="D31" s="132"/>
      <c r="E31" s="99" t="s">
        <v>149</v>
      </c>
      <c r="F31" s="146"/>
      <c r="G31" s="146"/>
      <c r="H31" s="146"/>
      <c r="I31" s="209"/>
      <c r="J31" s="209"/>
      <c r="K31" s="223"/>
      <c r="L31" s="336"/>
      <c r="M31" s="331"/>
      <c r="N31" s="332"/>
    </row>
    <row r="32" spans="1:14" ht="15.75" hidden="1" thickBot="1" x14ac:dyDescent="0.3">
      <c r="A32" s="96"/>
      <c r="B32" s="98"/>
      <c r="C32" s="133"/>
      <c r="D32" s="133"/>
      <c r="E32" s="97" t="s">
        <v>148</v>
      </c>
      <c r="F32" s="145"/>
      <c r="G32" s="145"/>
      <c r="H32" s="145"/>
      <c r="I32" s="210"/>
      <c r="J32" s="210"/>
      <c r="K32" s="224"/>
      <c r="L32" s="233"/>
    </row>
    <row r="33" spans="1:14" ht="15.75" thickBot="1" x14ac:dyDescent="0.3">
      <c r="A33" s="96"/>
      <c r="B33" s="254"/>
      <c r="C33" s="255"/>
      <c r="D33" s="255"/>
      <c r="E33" s="202" t="s">
        <v>410</v>
      </c>
      <c r="F33" s="260"/>
      <c r="G33" s="256"/>
      <c r="H33" s="256"/>
      <c r="I33" s="333" t="s">
        <v>410</v>
      </c>
      <c r="J33" s="334"/>
      <c r="K33" s="334"/>
      <c r="L33" s="335"/>
    </row>
    <row r="34" spans="1:14" ht="86.25" customHeight="1" x14ac:dyDescent="0.25">
      <c r="A34" s="96"/>
      <c r="B34" s="102">
        <v>4</v>
      </c>
      <c r="C34" s="131"/>
      <c r="D34" s="131"/>
      <c r="E34" s="253" t="s">
        <v>411</v>
      </c>
      <c r="F34" s="143"/>
      <c r="G34" s="143"/>
      <c r="H34" s="143"/>
      <c r="I34" s="245">
        <v>4800000</v>
      </c>
      <c r="J34" s="245">
        <v>7200000</v>
      </c>
      <c r="K34" s="246" t="s">
        <v>406</v>
      </c>
      <c r="L34" s="249">
        <f>I34+J34</f>
        <v>12000000</v>
      </c>
      <c r="M34" s="244" t="s">
        <v>408</v>
      </c>
      <c r="N34" s="164" t="s">
        <v>409</v>
      </c>
    </row>
    <row r="35" spans="1:14" ht="73.5" x14ac:dyDescent="0.25">
      <c r="A35" s="96"/>
      <c r="B35" s="95"/>
      <c r="C35" s="134"/>
      <c r="D35" s="134"/>
      <c r="E35" s="112" t="s">
        <v>412</v>
      </c>
      <c r="F35" s="142"/>
      <c r="G35" s="142"/>
      <c r="H35" s="142"/>
      <c r="I35" s="250">
        <v>4800000</v>
      </c>
      <c r="J35" s="250">
        <v>5400000</v>
      </c>
      <c r="K35" s="251" t="s">
        <v>407</v>
      </c>
      <c r="L35" s="252">
        <f>I35+J35</f>
        <v>10200000</v>
      </c>
      <c r="M35" s="156" t="s">
        <v>419</v>
      </c>
    </row>
    <row r="36" spans="1:14" ht="26.25" customHeight="1" x14ac:dyDescent="0.25">
      <c r="A36" s="96"/>
      <c r="B36" s="95"/>
      <c r="C36" s="134"/>
      <c r="D36" s="134"/>
      <c r="E36" s="94" t="s">
        <v>413</v>
      </c>
      <c r="F36" s="142"/>
      <c r="G36" s="142"/>
      <c r="H36" s="142"/>
      <c r="I36" s="250"/>
      <c r="J36" s="250"/>
      <c r="K36" s="251"/>
      <c r="L36" s="252"/>
    </row>
    <row r="37" spans="1:14" ht="26.25" customHeight="1" x14ac:dyDescent="0.25">
      <c r="A37" s="96"/>
      <c r="B37" s="95"/>
      <c r="C37" s="134"/>
      <c r="D37" s="134"/>
      <c r="E37" s="94" t="s">
        <v>414</v>
      </c>
      <c r="F37" s="142"/>
      <c r="G37" s="142"/>
      <c r="H37" s="142"/>
      <c r="I37" s="250"/>
      <c r="J37" s="250"/>
      <c r="K37" s="251"/>
      <c r="L37" s="252"/>
    </row>
    <row r="38" spans="1:14" ht="48" x14ac:dyDescent="0.25">
      <c r="A38" s="96"/>
      <c r="B38" s="100"/>
      <c r="C38" s="132"/>
      <c r="D38" s="132"/>
      <c r="E38" s="110" t="s">
        <v>416</v>
      </c>
      <c r="F38" s="144"/>
      <c r="G38" s="144"/>
      <c r="H38" s="144"/>
      <c r="I38" s="265">
        <v>4300000</v>
      </c>
      <c r="J38" s="265">
        <v>6500000</v>
      </c>
      <c r="K38" s="266" t="s">
        <v>420</v>
      </c>
      <c r="L38" s="267">
        <f>I38+J38</f>
        <v>10800000</v>
      </c>
      <c r="N38" s="164" t="s">
        <v>415</v>
      </c>
    </row>
    <row r="39" spans="1:14" x14ac:dyDescent="0.25">
      <c r="A39" s="96"/>
      <c r="B39" s="104"/>
      <c r="C39" s="135"/>
      <c r="D39" s="135"/>
      <c r="E39" s="264" t="s">
        <v>417</v>
      </c>
      <c r="F39" s="144"/>
      <c r="G39" s="144"/>
      <c r="H39" s="144"/>
      <c r="I39" s="209"/>
      <c r="J39" s="209"/>
      <c r="K39" s="223"/>
      <c r="L39" s="247"/>
    </row>
    <row r="40" spans="1:14" ht="36.75" thickBot="1" x14ac:dyDescent="0.3">
      <c r="A40" s="96"/>
      <c r="B40" s="98"/>
      <c r="C40" s="133"/>
      <c r="D40" s="133"/>
      <c r="E40" s="261" t="s">
        <v>418</v>
      </c>
      <c r="F40" s="145"/>
      <c r="G40" s="145"/>
      <c r="H40" s="145"/>
      <c r="I40" s="210"/>
      <c r="J40" s="210"/>
      <c r="K40" s="224"/>
      <c r="L40" s="248"/>
      <c r="M40" s="157"/>
    </row>
    <row r="41" spans="1:14" ht="48" x14ac:dyDescent="0.25">
      <c r="A41" s="96"/>
      <c r="B41" s="254"/>
      <c r="C41" s="255"/>
      <c r="D41" s="255"/>
      <c r="E41" s="268" t="s">
        <v>226</v>
      </c>
      <c r="F41" s="256"/>
      <c r="G41" s="256"/>
      <c r="H41" s="256"/>
      <c r="I41" s="257"/>
      <c r="J41" s="257"/>
      <c r="K41" s="258"/>
      <c r="L41" s="269"/>
      <c r="M41" s="157"/>
    </row>
    <row r="42" spans="1:14" s="96" customFormat="1" ht="24" x14ac:dyDescent="0.25">
      <c r="B42" s="113"/>
      <c r="C42" s="130"/>
      <c r="D42" s="130"/>
      <c r="E42" s="112" t="s">
        <v>421</v>
      </c>
      <c r="F42" s="144"/>
      <c r="G42" s="144"/>
      <c r="H42" s="144"/>
      <c r="I42" s="271">
        <v>1500000</v>
      </c>
      <c r="J42" s="271"/>
      <c r="K42" s="251" t="s">
        <v>407</v>
      </c>
      <c r="L42" s="273">
        <f>I42+J42</f>
        <v>1500000</v>
      </c>
      <c r="M42" s="156" t="s">
        <v>427</v>
      </c>
      <c r="N42" s="270"/>
    </row>
    <row r="43" spans="1:14" ht="48" x14ac:dyDescent="0.25">
      <c r="A43" s="96"/>
      <c r="B43" s="100"/>
      <c r="C43" s="132"/>
      <c r="D43" s="132"/>
      <c r="E43" s="99" t="s">
        <v>423</v>
      </c>
      <c r="F43" s="144"/>
      <c r="G43" s="144"/>
      <c r="H43" s="144"/>
      <c r="I43" s="209"/>
      <c r="J43" s="209"/>
      <c r="K43" s="223"/>
      <c r="L43" s="232"/>
      <c r="M43" s="158"/>
    </row>
    <row r="44" spans="1:14" ht="24" x14ac:dyDescent="0.25">
      <c r="A44" s="96"/>
      <c r="B44" s="100"/>
      <c r="C44" s="132"/>
      <c r="D44" s="132"/>
      <c r="E44" s="99" t="s">
        <v>422</v>
      </c>
      <c r="F44" s="144"/>
      <c r="G44" s="144"/>
      <c r="H44" s="144"/>
      <c r="I44" s="209"/>
      <c r="J44" s="209"/>
      <c r="K44" s="223"/>
      <c r="L44" s="232"/>
    </row>
    <row r="45" spans="1:14" ht="24" x14ac:dyDescent="0.25">
      <c r="A45" s="96"/>
      <c r="B45" s="100"/>
      <c r="C45" s="132"/>
      <c r="D45" s="132"/>
      <c r="E45" s="110" t="s">
        <v>244</v>
      </c>
      <c r="F45" s="144"/>
      <c r="G45" s="144"/>
      <c r="H45" s="144"/>
      <c r="I45" s="271">
        <v>800000</v>
      </c>
      <c r="J45" s="271"/>
      <c r="K45" s="251" t="s">
        <v>407</v>
      </c>
      <c r="L45" s="273">
        <f>I45+J45</f>
        <v>800000</v>
      </c>
      <c r="M45" s="156" t="s">
        <v>427</v>
      </c>
    </row>
    <row r="46" spans="1:14" ht="24" x14ac:dyDescent="0.25">
      <c r="A46" s="96"/>
      <c r="B46" s="100"/>
      <c r="C46" s="132"/>
      <c r="D46" s="132"/>
      <c r="E46" s="99" t="s">
        <v>424</v>
      </c>
      <c r="F46" s="144"/>
      <c r="G46" s="144"/>
      <c r="H46" s="144"/>
      <c r="I46" s="209"/>
      <c r="J46" s="209"/>
      <c r="K46" s="223"/>
      <c r="L46" s="232"/>
      <c r="M46" s="158"/>
    </row>
    <row r="47" spans="1:14" ht="24" x14ac:dyDescent="0.25">
      <c r="A47" s="96"/>
      <c r="B47" s="100"/>
      <c r="C47" s="132"/>
      <c r="D47" s="132"/>
      <c r="E47" s="107" t="s">
        <v>425</v>
      </c>
      <c r="F47" s="147"/>
      <c r="G47" s="147"/>
      <c r="H47" s="147"/>
      <c r="I47" s="213"/>
      <c r="J47" s="213"/>
      <c r="K47" s="227"/>
      <c r="L47" s="232"/>
      <c r="M47" s="158"/>
    </row>
    <row r="48" spans="1:14" x14ac:dyDescent="0.25">
      <c r="A48" s="96"/>
      <c r="B48" s="100"/>
      <c r="C48" s="132"/>
      <c r="D48" s="132"/>
      <c r="E48" s="107" t="s">
        <v>426</v>
      </c>
      <c r="F48" s="147"/>
      <c r="G48" s="147"/>
      <c r="H48" s="147"/>
      <c r="I48" s="213"/>
      <c r="J48" s="213"/>
      <c r="K48" s="227"/>
      <c r="L48" s="232"/>
      <c r="M48" s="158"/>
    </row>
    <row r="49" spans="1:13" ht="24" x14ac:dyDescent="0.25">
      <c r="A49" s="96"/>
      <c r="B49" s="100"/>
      <c r="C49" s="132"/>
      <c r="D49" s="132"/>
      <c r="E49" s="109" t="s">
        <v>248</v>
      </c>
      <c r="F49" s="147"/>
      <c r="G49" s="147"/>
      <c r="H49" s="147"/>
      <c r="I49" s="272">
        <v>700000</v>
      </c>
      <c r="J49" s="272"/>
      <c r="K49" s="251" t="s">
        <v>407</v>
      </c>
      <c r="L49" s="273">
        <f>I49+J49</f>
        <v>700000</v>
      </c>
      <c r="M49" s="156" t="s">
        <v>427</v>
      </c>
    </row>
    <row r="50" spans="1:13" hidden="1" x14ac:dyDescent="0.25">
      <c r="A50" s="96"/>
      <c r="B50" s="100" t="s">
        <v>134</v>
      </c>
      <c r="C50" s="132"/>
      <c r="D50" s="132"/>
      <c r="E50" s="109" t="s">
        <v>133</v>
      </c>
      <c r="F50" s="148"/>
      <c r="G50" s="148"/>
      <c r="H50" s="148"/>
      <c r="I50" s="214"/>
      <c r="J50" s="214"/>
      <c r="K50" s="228"/>
      <c r="L50" s="247"/>
      <c r="M50" s="158"/>
    </row>
    <row r="51" spans="1:13" ht="24" hidden="1" x14ac:dyDescent="0.25">
      <c r="A51" s="96"/>
      <c r="B51" s="100"/>
      <c r="C51" s="132"/>
      <c r="D51" s="132"/>
      <c r="E51" s="107" t="s">
        <v>132</v>
      </c>
      <c r="F51" s="147"/>
      <c r="G51" s="147"/>
      <c r="H51" s="147"/>
      <c r="I51" s="213"/>
      <c r="J51" s="213"/>
      <c r="K51" s="227"/>
      <c r="L51" s="247"/>
      <c r="M51" s="158"/>
    </row>
    <row r="52" spans="1:13" hidden="1" x14ac:dyDescent="0.25">
      <c r="A52" s="96"/>
      <c r="B52" s="100" t="s">
        <v>131</v>
      </c>
      <c r="C52" s="132"/>
      <c r="D52" s="132"/>
      <c r="E52" s="109" t="s">
        <v>130</v>
      </c>
      <c r="F52" s="148"/>
      <c r="G52" s="148"/>
      <c r="H52" s="148"/>
      <c r="I52" s="214"/>
      <c r="J52" s="214"/>
      <c r="K52" s="228"/>
      <c r="L52" s="247"/>
      <c r="M52" s="158"/>
    </row>
    <row r="53" spans="1:13" hidden="1" x14ac:dyDescent="0.25">
      <c r="A53" s="96"/>
      <c r="B53" s="100"/>
      <c r="C53" s="132"/>
      <c r="D53" s="132"/>
      <c r="E53" s="107" t="s">
        <v>129</v>
      </c>
      <c r="F53" s="147"/>
      <c r="G53" s="147"/>
      <c r="H53" s="147"/>
      <c r="I53" s="213"/>
      <c r="J53" s="213"/>
      <c r="K53" s="227"/>
      <c r="L53" s="247"/>
      <c r="M53" s="158"/>
    </row>
    <row r="54" spans="1:13" hidden="1" x14ac:dyDescent="0.25">
      <c r="A54" s="96"/>
      <c r="B54" s="100"/>
      <c r="C54" s="132"/>
      <c r="D54" s="132"/>
      <c r="E54" s="107" t="s">
        <v>128</v>
      </c>
      <c r="F54" s="147"/>
      <c r="G54" s="147"/>
      <c r="H54" s="147"/>
      <c r="I54" s="213"/>
      <c r="J54" s="213"/>
      <c r="K54" s="227"/>
      <c r="L54" s="247"/>
      <c r="M54" s="158"/>
    </row>
    <row r="55" spans="1:13" hidden="1" x14ac:dyDescent="0.25">
      <c r="A55" s="96"/>
      <c r="B55" s="100"/>
      <c r="C55" s="132"/>
      <c r="D55" s="132"/>
      <c r="E55" s="107" t="s">
        <v>127</v>
      </c>
      <c r="F55" s="147"/>
      <c r="G55" s="147"/>
      <c r="H55" s="147"/>
      <c r="I55" s="213"/>
      <c r="J55" s="213"/>
      <c r="K55" s="227"/>
      <c r="L55" s="247"/>
      <c r="M55" s="158"/>
    </row>
    <row r="56" spans="1:13" hidden="1" x14ac:dyDescent="0.25">
      <c r="A56" s="96"/>
      <c r="B56" s="100" t="s">
        <v>126</v>
      </c>
      <c r="C56" s="132"/>
      <c r="D56" s="132"/>
      <c r="E56" s="109" t="s">
        <v>125</v>
      </c>
      <c r="F56" s="148"/>
      <c r="G56" s="148"/>
      <c r="H56" s="148"/>
      <c r="I56" s="214"/>
      <c r="J56" s="214"/>
      <c r="K56" s="228"/>
      <c r="L56" s="247"/>
      <c r="M56" s="158"/>
    </row>
    <row r="57" spans="1:13" ht="24" hidden="1" x14ac:dyDescent="0.25">
      <c r="A57" s="96"/>
      <c r="B57" s="100"/>
      <c r="C57" s="132"/>
      <c r="D57" s="132"/>
      <c r="E57" s="107" t="s">
        <v>124</v>
      </c>
      <c r="F57" s="147"/>
      <c r="G57" s="147"/>
      <c r="H57" s="147"/>
      <c r="I57" s="213"/>
      <c r="J57" s="213"/>
      <c r="K57" s="227"/>
      <c r="L57" s="247"/>
      <c r="M57" s="158"/>
    </row>
    <row r="58" spans="1:13" hidden="1" x14ac:dyDescent="0.25">
      <c r="A58" s="96"/>
      <c r="B58" s="100"/>
      <c r="C58" s="132"/>
      <c r="D58" s="132"/>
      <c r="E58" s="107" t="s">
        <v>123</v>
      </c>
      <c r="F58" s="147"/>
      <c r="G58" s="147"/>
      <c r="H58" s="147"/>
      <c r="I58" s="213"/>
      <c r="J58" s="213"/>
      <c r="K58" s="227"/>
      <c r="L58" s="247"/>
      <c r="M58" s="158"/>
    </row>
    <row r="59" spans="1:13" hidden="1" x14ac:dyDescent="0.25">
      <c r="A59" s="96"/>
      <c r="B59" s="100"/>
      <c r="C59" s="132"/>
      <c r="D59" s="132"/>
      <c r="E59" s="107" t="s">
        <v>122</v>
      </c>
      <c r="F59" s="147"/>
      <c r="G59" s="147"/>
      <c r="H59" s="147"/>
      <c r="I59" s="213"/>
      <c r="J59" s="213"/>
      <c r="K59" s="227"/>
      <c r="L59" s="247"/>
      <c r="M59" s="158"/>
    </row>
    <row r="60" spans="1:13" hidden="1" x14ac:dyDescent="0.25">
      <c r="A60" s="96"/>
      <c r="B60" s="100"/>
      <c r="C60" s="132"/>
      <c r="D60" s="132"/>
      <c r="E60" s="107" t="s">
        <v>121</v>
      </c>
      <c r="F60" s="147"/>
      <c r="G60" s="147"/>
      <c r="H60" s="147"/>
      <c r="I60" s="213"/>
      <c r="J60" s="213"/>
      <c r="K60" s="227"/>
      <c r="L60" s="247"/>
      <c r="M60" s="158"/>
    </row>
    <row r="61" spans="1:13" ht="36" hidden="1" x14ac:dyDescent="0.25">
      <c r="A61" s="96"/>
      <c r="B61" s="100"/>
      <c r="C61" s="132"/>
      <c r="D61" s="132"/>
      <c r="E61" s="107" t="s">
        <v>120</v>
      </c>
      <c r="F61" s="147"/>
      <c r="G61" s="147"/>
      <c r="H61" s="147"/>
      <c r="I61" s="213"/>
      <c r="J61" s="213"/>
      <c r="K61" s="227"/>
      <c r="L61" s="247"/>
      <c r="M61" s="158"/>
    </row>
    <row r="62" spans="1:13" hidden="1" x14ac:dyDescent="0.25">
      <c r="A62" s="96"/>
      <c r="B62" s="100"/>
      <c r="C62" s="132"/>
      <c r="D62" s="132"/>
      <c r="E62" s="107"/>
      <c r="F62" s="147"/>
      <c r="G62" s="147"/>
      <c r="H62" s="147"/>
      <c r="I62" s="213"/>
      <c r="J62" s="213"/>
      <c r="K62" s="227"/>
      <c r="L62" s="247"/>
      <c r="M62" s="158"/>
    </row>
    <row r="63" spans="1:13" ht="24" hidden="1" x14ac:dyDescent="0.25">
      <c r="A63" s="96"/>
      <c r="B63" s="100"/>
      <c r="C63" s="132"/>
      <c r="D63" s="132"/>
      <c r="E63" s="107" t="s">
        <v>119</v>
      </c>
      <c r="F63" s="147"/>
      <c r="G63" s="147"/>
      <c r="H63" s="147"/>
      <c r="I63" s="213"/>
      <c r="J63" s="213"/>
      <c r="K63" s="227"/>
      <c r="L63" s="247"/>
      <c r="M63" s="158"/>
    </row>
    <row r="64" spans="1:13" hidden="1" x14ac:dyDescent="0.25">
      <c r="A64" s="96"/>
      <c r="B64" s="100"/>
      <c r="C64" s="132"/>
      <c r="D64" s="132"/>
      <c r="E64" s="99" t="s">
        <v>118</v>
      </c>
      <c r="F64" s="144"/>
      <c r="G64" s="144"/>
      <c r="H64" s="144"/>
      <c r="I64" s="209"/>
      <c r="J64" s="209"/>
      <c r="K64" s="223"/>
      <c r="L64" s="247"/>
      <c r="M64" s="158"/>
    </row>
    <row r="65" spans="1:13" ht="24" hidden="1" x14ac:dyDescent="0.25">
      <c r="A65" s="96"/>
      <c r="B65" s="100"/>
      <c r="C65" s="132"/>
      <c r="D65" s="132"/>
      <c r="E65" s="99" t="s">
        <v>117</v>
      </c>
      <c r="F65" s="144"/>
      <c r="G65" s="144"/>
      <c r="H65" s="144"/>
      <c r="I65" s="209"/>
      <c r="J65" s="209"/>
      <c r="K65" s="223"/>
      <c r="L65" s="247"/>
      <c r="M65" s="158"/>
    </row>
    <row r="66" spans="1:13" hidden="1" x14ac:dyDescent="0.25">
      <c r="A66" s="96"/>
      <c r="B66" s="100"/>
      <c r="C66" s="132"/>
      <c r="D66" s="132"/>
      <c r="E66" s="107" t="s">
        <v>116</v>
      </c>
      <c r="F66" s="147"/>
      <c r="G66" s="147"/>
      <c r="H66" s="147"/>
      <c r="I66" s="213"/>
      <c r="J66" s="213"/>
      <c r="K66" s="227"/>
      <c r="L66" s="247"/>
      <c r="M66" s="158"/>
    </row>
    <row r="67" spans="1:13" hidden="1" x14ac:dyDescent="0.25">
      <c r="A67" s="96"/>
      <c r="B67" s="100"/>
      <c r="C67" s="132"/>
      <c r="D67" s="132"/>
      <c r="E67" s="107" t="s">
        <v>115</v>
      </c>
      <c r="F67" s="147"/>
      <c r="G67" s="147"/>
      <c r="H67" s="147"/>
      <c r="I67" s="213"/>
      <c r="J67" s="213"/>
      <c r="K67" s="227"/>
      <c r="L67" s="247"/>
      <c r="M67" s="158"/>
    </row>
    <row r="68" spans="1:13" hidden="1" x14ac:dyDescent="0.25">
      <c r="A68" s="96"/>
      <c r="B68" s="100"/>
      <c r="C68" s="132"/>
      <c r="D68" s="132"/>
      <c r="E68" s="99" t="s">
        <v>114</v>
      </c>
      <c r="F68" s="144"/>
      <c r="G68" s="144"/>
      <c r="H68" s="144"/>
      <c r="I68" s="209"/>
      <c r="J68" s="209"/>
      <c r="K68" s="223"/>
      <c r="L68" s="247"/>
      <c r="M68" s="158"/>
    </row>
    <row r="69" spans="1:13" hidden="1" x14ac:dyDescent="0.25">
      <c r="A69" s="96"/>
      <c r="B69" s="100"/>
      <c r="C69" s="132"/>
      <c r="D69" s="132"/>
      <c r="E69" s="99" t="s">
        <v>113</v>
      </c>
      <c r="F69" s="144"/>
      <c r="G69" s="144"/>
      <c r="H69" s="144"/>
      <c r="I69" s="209"/>
      <c r="J69" s="209"/>
      <c r="K69" s="223"/>
      <c r="L69" s="247"/>
      <c r="M69" s="158"/>
    </row>
    <row r="70" spans="1:13" hidden="1" x14ac:dyDescent="0.25">
      <c r="A70" s="96"/>
      <c r="B70" s="100"/>
      <c r="C70" s="132"/>
      <c r="D70" s="132"/>
      <c r="E70" s="99" t="s">
        <v>112</v>
      </c>
      <c r="F70" s="144"/>
      <c r="G70" s="144"/>
      <c r="H70" s="144"/>
      <c r="I70" s="209"/>
      <c r="J70" s="209"/>
      <c r="K70" s="223"/>
      <c r="L70" s="247"/>
      <c r="M70" s="158"/>
    </row>
    <row r="71" spans="1:13" ht="24" hidden="1" x14ac:dyDescent="0.25">
      <c r="A71" s="96"/>
      <c r="B71" s="100"/>
      <c r="C71" s="132"/>
      <c r="D71" s="132"/>
      <c r="E71" s="99" t="s">
        <v>111</v>
      </c>
      <c r="F71" s="144"/>
      <c r="G71" s="144"/>
      <c r="H71" s="144"/>
      <c r="I71" s="209"/>
      <c r="J71" s="209"/>
      <c r="K71" s="223"/>
      <c r="L71" s="247"/>
      <c r="M71" s="158"/>
    </row>
    <row r="72" spans="1:13" hidden="1" x14ac:dyDescent="0.25">
      <c r="A72" s="96"/>
      <c r="B72" s="100"/>
      <c r="C72" s="132"/>
      <c r="D72" s="132"/>
      <c r="E72" s="107" t="s">
        <v>110</v>
      </c>
      <c r="F72" s="147"/>
      <c r="G72" s="147"/>
      <c r="H72" s="147"/>
      <c r="I72" s="213"/>
      <c r="J72" s="213"/>
      <c r="K72" s="227"/>
      <c r="L72" s="247"/>
      <c r="M72" s="158"/>
    </row>
    <row r="73" spans="1:13" hidden="1" x14ac:dyDescent="0.25">
      <c r="A73" s="96"/>
      <c r="B73" s="100"/>
      <c r="C73" s="132"/>
      <c r="D73" s="132"/>
      <c r="E73" s="99" t="s">
        <v>109</v>
      </c>
      <c r="F73" s="144"/>
      <c r="G73" s="144"/>
      <c r="H73" s="144"/>
      <c r="I73" s="209"/>
      <c r="J73" s="209"/>
      <c r="K73" s="223"/>
      <c r="L73" s="247"/>
      <c r="M73" s="158"/>
    </row>
    <row r="74" spans="1:13" ht="15.75" hidden="1" thickBot="1" x14ac:dyDescent="0.3">
      <c r="A74" s="96"/>
      <c r="B74" s="104"/>
      <c r="C74" s="135"/>
      <c r="D74" s="135"/>
      <c r="E74" s="103" t="s">
        <v>108</v>
      </c>
      <c r="F74" s="144"/>
      <c r="G74" s="144"/>
      <c r="H74" s="144"/>
      <c r="I74" s="209"/>
      <c r="J74" s="209"/>
      <c r="K74" s="223"/>
      <c r="L74" s="247"/>
      <c r="M74" s="158"/>
    </row>
    <row r="75" spans="1:13" hidden="1" x14ac:dyDescent="0.25">
      <c r="A75" s="96"/>
      <c r="B75" s="102" t="s">
        <v>107</v>
      </c>
      <c r="C75" s="131"/>
      <c r="D75" s="131"/>
      <c r="E75" s="108" t="s">
        <v>106</v>
      </c>
      <c r="F75" s="149"/>
      <c r="G75" s="149"/>
      <c r="H75" s="149"/>
      <c r="I75" s="214"/>
      <c r="J75" s="214"/>
      <c r="K75" s="228"/>
      <c r="L75" s="329">
        <v>850000</v>
      </c>
      <c r="M75" s="158"/>
    </row>
    <row r="76" spans="1:13" ht="24" hidden="1" x14ac:dyDescent="0.25">
      <c r="A76" s="96"/>
      <c r="B76" s="100"/>
      <c r="C76" s="132"/>
      <c r="D76" s="132"/>
      <c r="E76" s="107" t="s">
        <v>105</v>
      </c>
      <c r="F76" s="150"/>
      <c r="G76" s="150"/>
      <c r="H76" s="150"/>
      <c r="I76" s="213"/>
      <c r="J76" s="213"/>
      <c r="K76" s="227"/>
      <c r="L76" s="336"/>
      <c r="M76" s="158"/>
    </row>
    <row r="77" spans="1:13" ht="19.149999999999999" hidden="1" customHeight="1" thickBot="1" x14ac:dyDescent="0.3">
      <c r="A77" s="96"/>
      <c r="B77" s="98"/>
      <c r="C77" s="133"/>
      <c r="D77" s="133"/>
      <c r="E77" s="106" t="s">
        <v>104</v>
      </c>
      <c r="F77" s="151"/>
      <c r="G77" s="151"/>
      <c r="H77" s="151"/>
      <c r="I77" s="213"/>
      <c r="J77" s="213"/>
      <c r="K77" s="227"/>
      <c r="L77" s="233">
        <v>150000</v>
      </c>
      <c r="M77" s="158"/>
    </row>
    <row r="78" spans="1:13" hidden="1" x14ac:dyDescent="0.25">
      <c r="A78" s="96"/>
      <c r="B78" s="95" t="s">
        <v>103</v>
      </c>
      <c r="C78" s="134"/>
      <c r="D78" s="134"/>
      <c r="E78" s="94" t="s">
        <v>102</v>
      </c>
      <c r="F78" s="142"/>
      <c r="G78" s="142"/>
      <c r="H78" s="142"/>
      <c r="I78" s="208"/>
      <c r="J78" s="208"/>
      <c r="K78" s="222"/>
      <c r="L78" s="328">
        <v>100000</v>
      </c>
    </row>
    <row r="79" spans="1:13" ht="15.75" hidden="1" thickBot="1" x14ac:dyDescent="0.3">
      <c r="A79" s="96"/>
      <c r="B79" s="104"/>
      <c r="C79" s="135"/>
      <c r="D79" s="135"/>
      <c r="E79" s="103" t="s">
        <v>101</v>
      </c>
      <c r="F79" s="144"/>
      <c r="G79" s="144"/>
      <c r="H79" s="144"/>
      <c r="I79" s="209"/>
      <c r="J79" s="209"/>
      <c r="K79" s="223"/>
      <c r="L79" s="328"/>
    </row>
    <row r="80" spans="1:13" hidden="1" x14ac:dyDescent="0.25">
      <c r="A80" s="96"/>
      <c r="B80" s="102" t="s">
        <v>100</v>
      </c>
      <c r="C80" s="131"/>
      <c r="D80" s="131"/>
      <c r="E80" s="101" t="s">
        <v>99</v>
      </c>
      <c r="F80" s="143"/>
      <c r="G80" s="143"/>
      <c r="H80" s="143"/>
      <c r="I80" s="208"/>
      <c r="J80" s="208"/>
      <c r="K80" s="222"/>
      <c r="L80" s="329">
        <v>470000</v>
      </c>
    </row>
    <row r="81" spans="1:14" hidden="1" x14ac:dyDescent="0.25">
      <c r="A81" s="96"/>
      <c r="B81" s="100"/>
      <c r="C81" s="132"/>
      <c r="D81" s="132"/>
      <c r="E81" s="99" t="s">
        <v>98</v>
      </c>
      <c r="F81" s="144"/>
      <c r="G81" s="144"/>
      <c r="H81" s="144"/>
      <c r="I81" s="209"/>
      <c r="J81" s="209"/>
      <c r="K81" s="223"/>
      <c r="L81" s="328"/>
    </row>
    <row r="82" spans="1:14" ht="15.75" hidden="1" thickBot="1" x14ac:dyDescent="0.3">
      <c r="A82" s="96"/>
      <c r="B82" s="98"/>
      <c r="C82" s="133"/>
      <c r="D82" s="133"/>
      <c r="E82" s="97" t="s">
        <v>97</v>
      </c>
      <c r="F82" s="145"/>
      <c r="G82" s="145"/>
      <c r="H82" s="145"/>
      <c r="I82" s="209"/>
      <c r="J82" s="209"/>
      <c r="K82" s="223"/>
      <c r="L82" s="330"/>
    </row>
    <row r="83" spans="1:14" hidden="1" x14ac:dyDescent="0.25">
      <c r="A83" s="96"/>
      <c r="B83" s="113"/>
      <c r="C83" s="130"/>
      <c r="D83" s="130"/>
      <c r="E83" s="137"/>
      <c r="F83" s="144"/>
      <c r="G83" s="144"/>
      <c r="H83" s="144"/>
      <c r="I83" s="209"/>
      <c r="J83" s="209"/>
      <c r="K83" s="223"/>
      <c r="L83" s="232"/>
    </row>
    <row r="84" spans="1:14" hidden="1" x14ac:dyDescent="0.25">
      <c r="A84" s="96"/>
      <c r="B84" s="113"/>
      <c r="C84" s="130"/>
      <c r="D84" s="130"/>
      <c r="E84" s="137"/>
      <c r="F84" s="144"/>
      <c r="G84" s="144"/>
      <c r="H84" s="144"/>
      <c r="I84" s="209"/>
      <c r="J84" s="209"/>
      <c r="K84" s="223"/>
      <c r="L84" s="232"/>
    </row>
    <row r="85" spans="1:14" x14ac:dyDescent="0.25">
      <c r="A85" s="96"/>
      <c r="B85" s="113"/>
      <c r="C85" s="130"/>
      <c r="D85" s="130"/>
      <c r="E85" s="137" t="s">
        <v>429</v>
      </c>
      <c r="F85" s="144"/>
      <c r="G85" s="144"/>
      <c r="H85" s="144"/>
      <c r="I85" s="209"/>
      <c r="J85" s="209"/>
      <c r="K85" s="223"/>
      <c r="L85" s="232"/>
    </row>
    <row r="86" spans="1:14" x14ac:dyDescent="0.25">
      <c r="A86" s="96"/>
      <c r="B86" s="113"/>
      <c r="C86" s="130"/>
      <c r="D86" s="130"/>
      <c r="E86" s="137" t="s">
        <v>428</v>
      </c>
      <c r="F86" s="144"/>
      <c r="G86" s="144"/>
      <c r="H86" s="144"/>
      <c r="I86" s="209"/>
      <c r="J86" s="209"/>
      <c r="K86" s="223"/>
      <c r="L86" s="232"/>
    </row>
    <row r="87" spans="1:14" ht="24" x14ac:dyDescent="0.25">
      <c r="A87" s="96"/>
      <c r="B87" s="113"/>
      <c r="C87" s="130"/>
      <c r="D87" s="130"/>
      <c r="E87" s="112" t="s">
        <v>258</v>
      </c>
      <c r="F87" s="144"/>
      <c r="G87" s="144"/>
      <c r="H87" s="144"/>
      <c r="I87" s="271">
        <v>2550000</v>
      </c>
      <c r="J87" s="271"/>
      <c r="K87" s="251" t="s">
        <v>407</v>
      </c>
      <c r="L87" s="273">
        <f>I87+J87</f>
        <v>2550000</v>
      </c>
      <c r="M87" s="156" t="s">
        <v>427</v>
      </c>
    </row>
    <row r="88" spans="1:14" ht="24" x14ac:dyDescent="0.25">
      <c r="A88" s="96"/>
      <c r="B88" s="113"/>
      <c r="C88" s="130"/>
      <c r="D88" s="130"/>
      <c r="E88" s="137" t="s">
        <v>431</v>
      </c>
      <c r="F88" s="144"/>
      <c r="G88" s="144"/>
      <c r="H88" s="144"/>
      <c r="I88" s="209"/>
      <c r="J88" s="209"/>
      <c r="K88" s="223"/>
      <c r="L88" s="232"/>
    </row>
    <row r="89" spans="1:14" ht="24" x14ac:dyDescent="0.25">
      <c r="A89" s="96"/>
      <c r="B89" s="113"/>
      <c r="C89" s="130"/>
      <c r="D89" s="130"/>
      <c r="E89" s="137" t="s">
        <v>430</v>
      </c>
      <c r="F89" s="144"/>
      <c r="G89" s="144"/>
      <c r="H89" s="144"/>
      <c r="I89" s="209"/>
      <c r="J89" s="209"/>
      <c r="K89" s="223"/>
      <c r="L89" s="232"/>
    </row>
    <row r="90" spans="1:14" ht="30.75" customHeight="1" x14ac:dyDescent="0.25">
      <c r="A90" s="96"/>
      <c r="B90" s="113"/>
      <c r="C90" s="130"/>
      <c r="D90" s="130"/>
      <c r="E90" s="112" t="s">
        <v>266</v>
      </c>
      <c r="F90" s="144"/>
      <c r="G90" s="144"/>
      <c r="H90" s="144"/>
      <c r="I90" s="271">
        <v>2020000</v>
      </c>
      <c r="J90" s="271"/>
      <c r="K90" s="251" t="s">
        <v>407</v>
      </c>
      <c r="L90" s="273">
        <f>I90+J90</f>
        <v>2020000</v>
      </c>
      <c r="M90" s="156" t="s">
        <v>427</v>
      </c>
      <c r="N90" s="164" t="s">
        <v>465</v>
      </c>
    </row>
    <row r="91" spans="1:14" ht="24" x14ac:dyDescent="0.25">
      <c r="A91" s="96"/>
      <c r="B91" s="113"/>
      <c r="C91" s="130"/>
      <c r="D91" s="130"/>
      <c r="E91" s="137" t="s">
        <v>432</v>
      </c>
      <c r="F91" s="144"/>
      <c r="G91" s="144"/>
      <c r="H91" s="144"/>
      <c r="I91" s="271">
        <v>550000</v>
      </c>
      <c r="J91" s="271"/>
      <c r="K91" s="251" t="s">
        <v>407</v>
      </c>
      <c r="L91" s="273"/>
      <c r="M91" s="156" t="s">
        <v>448</v>
      </c>
    </row>
    <row r="92" spans="1:14" ht="36" x14ac:dyDescent="0.25">
      <c r="A92" s="96"/>
      <c r="B92" s="113"/>
      <c r="C92" s="130"/>
      <c r="D92" s="130"/>
      <c r="E92" s="137" t="s">
        <v>433</v>
      </c>
      <c r="F92" s="144"/>
      <c r="G92" s="144"/>
      <c r="H92" s="144"/>
      <c r="I92" s="209"/>
      <c r="J92" s="209"/>
      <c r="K92" s="223"/>
      <c r="L92" s="232"/>
    </row>
    <row r="93" spans="1:14" ht="36" x14ac:dyDescent="0.25">
      <c r="A93" s="96"/>
      <c r="B93" s="113"/>
      <c r="C93" s="130"/>
      <c r="D93" s="130"/>
      <c r="E93" s="137" t="s">
        <v>434</v>
      </c>
      <c r="F93" s="144"/>
      <c r="G93" s="144"/>
      <c r="H93" s="144"/>
      <c r="I93" s="209"/>
      <c r="J93" s="209"/>
      <c r="K93" s="223"/>
      <c r="L93" s="232"/>
    </row>
    <row r="94" spans="1:14" ht="24" x14ac:dyDescent="0.25">
      <c r="A94" s="96"/>
      <c r="B94" s="113"/>
      <c r="C94" s="130"/>
      <c r="D94" s="130"/>
      <c r="E94" s="137" t="s">
        <v>435</v>
      </c>
      <c r="F94" s="144"/>
      <c r="G94" s="144"/>
      <c r="H94" s="144"/>
      <c r="I94" s="209"/>
      <c r="J94" s="209"/>
      <c r="K94" s="223"/>
      <c r="L94" s="232"/>
    </row>
    <row r="95" spans="1:14" ht="24" x14ac:dyDescent="0.25">
      <c r="A95" s="96"/>
      <c r="B95" s="113"/>
      <c r="C95" s="130"/>
      <c r="D95" s="130"/>
      <c r="E95" s="137" t="s">
        <v>436</v>
      </c>
      <c r="F95" s="144"/>
      <c r="G95" s="144"/>
      <c r="H95" s="144"/>
      <c r="I95" s="209"/>
      <c r="J95" s="209"/>
      <c r="K95" s="223"/>
      <c r="L95" s="232"/>
    </row>
    <row r="96" spans="1:14" x14ac:dyDescent="0.25">
      <c r="A96" s="96"/>
      <c r="B96" s="113"/>
      <c r="C96" s="130"/>
      <c r="D96" s="130"/>
      <c r="E96" s="137" t="s">
        <v>437</v>
      </c>
      <c r="F96" s="144"/>
      <c r="G96" s="144"/>
      <c r="H96" s="144"/>
      <c r="I96" s="209"/>
      <c r="J96" s="209"/>
      <c r="K96" s="223"/>
      <c r="L96" s="232"/>
    </row>
    <row r="97" spans="1:14" ht="24" x14ac:dyDescent="0.25">
      <c r="A97" s="96"/>
      <c r="B97" s="113"/>
      <c r="C97" s="130"/>
      <c r="D97" s="130"/>
      <c r="E97" s="137" t="s">
        <v>438</v>
      </c>
      <c r="F97" s="144"/>
      <c r="G97" s="144"/>
      <c r="H97" s="144"/>
      <c r="I97" s="209"/>
      <c r="J97" s="209"/>
      <c r="K97" s="223"/>
      <c r="L97" s="232"/>
    </row>
    <row r="98" spans="1:14" x14ac:dyDescent="0.25">
      <c r="A98" s="96"/>
      <c r="B98" s="113"/>
      <c r="C98" s="130"/>
      <c r="D98" s="130"/>
      <c r="E98" s="137" t="s">
        <v>439</v>
      </c>
      <c r="F98" s="144"/>
      <c r="G98" s="144"/>
      <c r="H98" s="144"/>
      <c r="I98" s="209"/>
      <c r="J98" s="209"/>
      <c r="K98" s="223"/>
      <c r="L98" s="232"/>
    </row>
    <row r="99" spans="1:14" x14ac:dyDescent="0.25">
      <c r="A99" s="96"/>
      <c r="B99" s="113"/>
      <c r="C99" s="130"/>
      <c r="D99" s="130"/>
      <c r="E99" s="137" t="s">
        <v>440</v>
      </c>
      <c r="F99" s="144"/>
      <c r="G99" s="144"/>
      <c r="H99" s="144"/>
      <c r="I99" s="209"/>
      <c r="J99" s="209"/>
      <c r="K99" s="223"/>
      <c r="L99" s="232"/>
    </row>
    <row r="100" spans="1:14" x14ac:dyDescent="0.25">
      <c r="A100" s="96"/>
      <c r="B100" s="113"/>
      <c r="C100" s="130"/>
      <c r="D100" s="130"/>
      <c r="E100" s="137" t="s">
        <v>441</v>
      </c>
      <c r="F100" s="144"/>
      <c r="G100" s="144"/>
      <c r="H100" s="144"/>
      <c r="I100" s="209"/>
      <c r="J100" s="209"/>
      <c r="K100" s="223"/>
      <c r="L100" s="232"/>
    </row>
    <row r="101" spans="1:14" x14ac:dyDescent="0.25">
      <c r="A101" s="96"/>
      <c r="B101" s="113"/>
      <c r="C101" s="130"/>
      <c r="D101" s="130"/>
      <c r="E101" s="137" t="s">
        <v>442</v>
      </c>
      <c r="F101" s="144"/>
      <c r="G101" s="144"/>
      <c r="H101" s="144"/>
      <c r="I101" s="209"/>
      <c r="J101" s="209"/>
      <c r="K101" s="223"/>
      <c r="L101" s="232"/>
    </row>
    <row r="102" spans="1:14" x14ac:dyDescent="0.25">
      <c r="A102" s="96"/>
      <c r="B102" s="113"/>
      <c r="C102" s="130"/>
      <c r="D102" s="130"/>
      <c r="E102" s="137" t="s">
        <v>443</v>
      </c>
      <c r="F102" s="144"/>
      <c r="G102" s="144"/>
      <c r="H102" s="144"/>
      <c r="I102" s="209"/>
      <c r="J102" s="209"/>
      <c r="K102" s="223"/>
      <c r="L102" s="232"/>
    </row>
    <row r="103" spans="1:14" x14ac:dyDescent="0.25">
      <c r="A103" s="96"/>
      <c r="B103" s="113"/>
      <c r="C103" s="130"/>
      <c r="D103" s="130"/>
      <c r="E103" s="137" t="s">
        <v>444</v>
      </c>
      <c r="F103" s="144"/>
      <c r="G103" s="144"/>
      <c r="H103" s="144"/>
      <c r="I103" s="209"/>
      <c r="J103" s="209"/>
      <c r="K103" s="223"/>
      <c r="L103" s="232"/>
    </row>
    <row r="104" spans="1:14" x14ac:dyDescent="0.25">
      <c r="A104" s="96"/>
      <c r="B104" s="113"/>
      <c r="C104" s="130"/>
      <c r="D104" s="130"/>
      <c r="E104" s="137"/>
      <c r="F104" s="144"/>
      <c r="G104" s="144"/>
      <c r="H104" s="144"/>
      <c r="I104" s="209"/>
      <c r="J104" s="209"/>
      <c r="K104" s="223"/>
      <c r="L104" s="232"/>
    </row>
    <row r="105" spans="1:14" x14ac:dyDescent="0.25">
      <c r="A105" s="96"/>
      <c r="B105" s="274"/>
      <c r="C105" s="275"/>
      <c r="D105" s="275"/>
      <c r="E105" s="268" t="s">
        <v>445</v>
      </c>
      <c r="F105" s="256"/>
      <c r="G105" s="256"/>
      <c r="H105" s="256"/>
      <c r="I105" s="257"/>
      <c r="J105" s="257"/>
      <c r="K105" s="258"/>
      <c r="L105" s="259"/>
    </row>
    <row r="106" spans="1:14" s="96" customFormat="1" x14ac:dyDescent="0.25">
      <c r="B106" s="276"/>
      <c r="C106" s="277"/>
      <c r="D106" s="277"/>
      <c r="E106" s="137" t="s">
        <v>446</v>
      </c>
      <c r="F106" s="144"/>
      <c r="G106" s="144"/>
      <c r="H106" s="144"/>
      <c r="I106" s="209"/>
      <c r="J106" s="209"/>
      <c r="K106" s="223"/>
      <c r="L106" s="232"/>
      <c r="M106" s="278"/>
      <c r="N106" s="270"/>
    </row>
    <row r="107" spans="1:14" s="96" customFormat="1" x14ac:dyDescent="0.25">
      <c r="B107" s="276"/>
      <c r="C107" s="277"/>
      <c r="D107" s="277"/>
      <c r="E107" s="137" t="s">
        <v>447</v>
      </c>
      <c r="F107" s="144"/>
      <c r="G107" s="144"/>
      <c r="H107" s="144"/>
      <c r="I107" s="209"/>
      <c r="J107" s="209"/>
      <c r="K107" s="223"/>
      <c r="L107" s="232"/>
      <c r="M107" s="278"/>
      <c r="N107" s="270"/>
    </row>
    <row r="108" spans="1:14" s="96" customFormat="1" x14ac:dyDescent="0.25">
      <c r="B108" s="276"/>
      <c r="C108" s="277"/>
      <c r="D108" s="277"/>
      <c r="E108" s="137" t="s">
        <v>350</v>
      </c>
      <c r="F108" s="144"/>
      <c r="G108" s="144"/>
      <c r="H108" s="144"/>
      <c r="I108" s="209"/>
      <c r="J108" s="209"/>
      <c r="K108" s="223"/>
      <c r="L108" s="232"/>
      <c r="M108" s="278"/>
      <c r="N108" s="270"/>
    </row>
    <row r="109" spans="1:14" s="96" customFormat="1" x14ac:dyDescent="0.25">
      <c r="B109" s="276"/>
      <c r="C109" s="277"/>
      <c r="D109" s="277"/>
      <c r="E109" s="137" t="s">
        <v>351</v>
      </c>
      <c r="F109" s="144"/>
      <c r="G109" s="144"/>
      <c r="H109" s="144"/>
      <c r="I109" s="271">
        <v>150000</v>
      </c>
      <c r="J109" s="271"/>
      <c r="K109" s="288"/>
      <c r="L109" s="273"/>
      <c r="M109" s="278"/>
      <c r="N109" s="270"/>
    </row>
    <row r="110" spans="1:14" s="96" customFormat="1" x14ac:dyDescent="0.25">
      <c r="B110" s="276"/>
      <c r="C110" s="277"/>
      <c r="D110" s="277"/>
      <c r="E110" s="112" t="s">
        <v>476</v>
      </c>
      <c r="F110" s="144"/>
      <c r="G110" s="144"/>
      <c r="H110" s="144"/>
      <c r="I110" s="289">
        <v>180000</v>
      </c>
      <c r="J110" s="209"/>
      <c r="K110" s="223"/>
      <c r="L110" s="232"/>
      <c r="M110" s="278"/>
      <c r="N110" s="270"/>
    </row>
    <row r="111" spans="1:14" s="96" customFormat="1" x14ac:dyDescent="0.25">
      <c r="B111" s="274"/>
      <c r="C111" s="275"/>
      <c r="D111" s="275"/>
      <c r="E111" s="268" t="s">
        <v>449</v>
      </c>
      <c r="F111" s="256"/>
      <c r="G111" s="256"/>
      <c r="H111" s="256"/>
      <c r="I111" s="257"/>
      <c r="J111" s="257"/>
      <c r="K111" s="258"/>
      <c r="L111" s="259"/>
      <c r="M111" s="278"/>
      <c r="N111" s="270"/>
    </row>
    <row r="112" spans="1:14" s="96" customFormat="1" ht="24" x14ac:dyDescent="0.25">
      <c r="B112" s="276"/>
      <c r="C112" s="277"/>
      <c r="D112" s="277"/>
      <c r="E112" s="137" t="s">
        <v>450</v>
      </c>
      <c r="F112" s="144"/>
      <c r="G112" s="144"/>
      <c r="H112" s="144"/>
      <c r="I112" s="271">
        <v>600000</v>
      </c>
      <c r="J112" s="271"/>
      <c r="K112" s="251" t="s">
        <v>407</v>
      </c>
      <c r="L112" s="273">
        <f>I112+J112</f>
        <v>600000</v>
      </c>
      <c r="M112" s="279" t="s">
        <v>451</v>
      </c>
      <c r="N112" s="270"/>
    </row>
    <row r="113" spans="2:14" s="96" customFormat="1" x14ac:dyDescent="0.25">
      <c r="B113" s="276"/>
      <c r="C113" s="277"/>
      <c r="D113" s="277"/>
      <c r="E113" s="137" t="s">
        <v>466</v>
      </c>
      <c r="F113" s="144"/>
      <c r="G113" s="144"/>
      <c r="H113" s="144"/>
      <c r="I113" s="271"/>
      <c r="J113" s="271"/>
      <c r="K113" s="251"/>
      <c r="L113" s="273"/>
      <c r="M113" s="279"/>
      <c r="N113" s="270"/>
    </row>
    <row r="114" spans="2:14" s="96" customFormat="1" x14ac:dyDescent="0.25">
      <c r="B114" s="276"/>
      <c r="C114" s="277"/>
      <c r="D114" s="277"/>
      <c r="E114" s="137"/>
      <c r="F114" s="144"/>
      <c r="G114" s="144"/>
      <c r="H114" s="144"/>
      <c r="I114" s="209"/>
      <c r="J114" s="209"/>
      <c r="K114" s="223"/>
      <c r="L114" s="232"/>
      <c r="M114" s="278"/>
      <c r="N114" s="270"/>
    </row>
    <row r="115" spans="2:14" s="96" customFormat="1" x14ac:dyDescent="0.25">
      <c r="B115" s="274"/>
      <c r="C115" s="275"/>
      <c r="D115" s="275"/>
      <c r="E115" s="268" t="s">
        <v>452</v>
      </c>
      <c r="F115" s="256"/>
      <c r="G115" s="256"/>
      <c r="H115" s="256"/>
      <c r="I115" s="257"/>
      <c r="J115" s="257"/>
      <c r="K115" s="258"/>
      <c r="L115" s="259"/>
      <c r="M115" s="278"/>
      <c r="N115" s="270"/>
    </row>
    <row r="116" spans="2:14" s="96" customFormat="1" ht="24" x14ac:dyDescent="0.25">
      <c r="B116" s="276"/>
      <c r="C116" s="277"/>
      <c r="D116" s="277"/>
      <c r="E116" s="137" t="s">
        <v>453</v>
      </c>
      <c r="F116" s="144"/>
      <c r="G116" s="144"/>
      <c r="H116" s="144"/>
      <c r="I116" s="271">
        <v>1000000</v>
      </c>
      <c r="J116" s="271"/>
      <c r="K116" s="251" t="s">
        <v>407</v>
      </c>
      <c r="L116" s="273">
        <f>I116+J116</f>
        <v>1000000</v>
      </c>
      <c r="M116" s="278" t="s">
        <v>457</v>
      </c>
      <c r="N116" s="270"/>
    </row>
    <row r="117" spans="2:14" s="96" customFormat="1" x14ac:dyDescent="0.25">
      <c r="B117" s="276"/>
      <c r="C117" s="277"/>
      <c r="D117" s="277"/>
      <c r="E117" s="137" t="s">
        <v>454</v>
      </c>
      <c r="F117" s="144"/>
      <c r="G117" s="144"/>
      <c r="H117" s="144"/>
      <c r="I117" s="209"/>
      <c r="J117" s="209"/>
      <c r="K117" s="223"/>
      <c r="L117" s="232"/>
      <c r="M117" s="278"/>
      <c r="N117" s="270"/>
    </row>
    <row r="118" spans="2:14" s="96" customFormat="1" x14ac:dyDescent="0.25">
      <c r="B118" s="276"/>
      <c r="C118" s="277"/>
      <c r="D118" s="277"/>
      <c r="E118" s="137" t="s">
        <v>455</v>
      </c>
      <c r="F118" s="144"/>
      <c r="G118" s="144"/>
      <c r="H118" s="144"/>
      <c r="I118" s="209"/>
      <c r="J118" s="209"/>
      <c r="K118" s="223"/>
      <c r="L118" s="232"/>
      <c r="M118" s="278"/>
      <c r="N118" s="270"/>
    </row>
    <row r="119" spans="2:14" s="96" customFormat="1" x14ac:dyDescent="0.25">
      <c r="B119" s="276"/>
      <c r="C119" s="277"/>
      <c r="D119" s="277"/>
      <c r="E119" s="137" t="s">
        <v>456</v>
      </c>
      <c r="F119" s="144"/>
      <c r="G119" s="144"/>
      <c r="H119" s="144"/>
      <c r="I119" s="209"/>
      <c r="J119" s="209"/>
      <c r="K119" s="223"/>
      <c r="L119" s="232"/>
      <c r="M119" s="278"/>
      <c r="N119" s="270"/>
    </row>
    <row r="120" spans="2:14" s="96" customFormat="1" x14ac:dyDescent="0.25">
      <c r="B120" s="276"/>
      <c r="C120" s="277"/>
      <c r="D120" s="277"/>
      <c r="E120" s="137"/>
      <c r="F120" s="144"/>
      <c r="G120" s="144"/>
      <c r="H120" s="144"/>
      <c r="I120" s="209"/>
      <c r="J120" s="209"/>
      <c r="K120" s="223"/>
      <c r="L120" s="232"/>
      <c r="M120" s="278"/>
      <c r="N120" s="270"/>
    </row>
    <row r="121" spans="2:14" s="96" customFormat="1" x14ac:dyDescent="0.25">
      <c r="B121" s="274"/>
      <c r="C121" s="275"/>
      <c r="D121" s="275"/>
      <c r="E121" s="268" t="s">
        <v>458</v>
      </c>
      <c r="F121" s="256"/>
      <c r="G121" s="256"/>
      <c r="H121" s="256"/>
      <c r="I121" s="257"/>
      <c r="J121" s="257"/>
      <c r="K121" s="258"/>
      <c r="L121" s="259"/>
      <c r="M121" s="278"/>
      <c r="N121" s="270"/>
    </row>
    <row r="122" spans="2:14" s="96" customFormat="1" ht="24" x14ac:dyDescent="0.25">
      <c r="B122" s="276"/>
      <c r="C122" s="277"/>
      <c r="D122" s="277"/>
      <c r="E122" s="137" t="s">
        <v>459</v>
      </c>
      <c r="F122" s="144"/>
      <c r="G122" s="144"/>
      <c r="H122" s="144"/>
      <c r="I122" s="271">
        <v>1100000</v>
      </c>
      <c r="J122" s="271"/>
      <c r="K122" s="251" t="s">
        <v>407</v>
      </c>
      <c r="L122" s="273"/>
      <c r="M122" s="278" t="s">
        <v>463</v>
      </c>
      <c r="N122" s="270"/>
    </row>
    <row r="123" spans="2:14" s="96" customFormat="1" ht="60" x14ac:dyDescent="0.25">
      <c r="B123" s="276"/>
      <c r="C123" s="277"/>
      <c r="D123" s="277"/>
      <c r="E123" s="137" t="s">
        <v>460</v>
      </c>
      <c r="F123" s="144"/>
      <c r="G123" s="144"/>
      <c r="H123" s="144"/>
      <c r="I123" s="280">
        <f>970000+950000+1260000</f>
        <v>3180000</v>
      </c>
      <c r="J123" s="280"/>
      <c r="K123" s="281" t="s">
        <v>464</v>
      </c>
      <c r="L123" s="282"/>
      <c r="M123" s="279" t="s">
        <v>468</v>
      </c>
      <c r="N123" s="270"/>
    </row>
    <row r="124" spans="2:14" s="96" customFormat="1" ht="37.5" x14ac:dyDescent="0.25">
      <c r="B124" s="276"/>
      <c r="C124" s="277"/>
      <c r="D124" s="277"/>
      <c r="E124" s="137" t="s">
        <v>461</v>
      </c>
      <c r="F124" s="144"/>
      <c r="G124" s="144"/>
      <c r="H124" s="144"/>
      <c r="I124" s="265">
        <f>804956+1127280+1160708</f>
        <v>3092944</v>
      </c>
      <c r="J124" s="265"/>
      <c r="K124" s="266"/>
      <c r="L124" s="283"/>
      <c r="M124" s="278" t="s">
        <v>467</v>
      </c>
      <c r="N124" s="270"/>
    </row>
    <row r="125" spans="2:14" s="96" customFormat="1" ht="78" customHeight="1" x14ac:dyDescent="0.25">
      <c r="B125" s="276"/>
      <c r="C125" s="277"/>
      <c r="D125" s="277"/>
      <c r="E125" s="137" t="s">
        <v>462</v>
      </c>
      <c r="F125" s="144"/>
      <c r="G125" s="144"/>
      <c r="H125" s="144"/>
      <c r="I125" s="209"/>
      <c r="J125" s="209"/>
      <c r="K125" s="223"/>
      <c r="L125" s="232"/>
      <c r="M125" s="278" t="s">
        <v>469</v>
      </c>
      <c r="N125" s="270"/>
    </row>
    <row r="126" spans="2:14" s="96" customFormat="1" x14ac:dyDescent="0.25">
      <c r="B126" s="276"/>
      <c r="C126" s="277"/>
      <c r="D126" s="277"/>
      <c r="E126" s="137"/>
      <c r="F126" s="144"/>
      <c r="G126" s="144"/>
      <c r="H126" s="144"/>
      <c r="I126" s="209"/>
      <c r="J126" s="209"/>
      <c r="K126" s="223"/>
      <c r="L126" s="232"/>
      <c r="M126" s="278"/>
      <c r="N126" s="270"/>
    </row>
    <row r="127" spans="2:14" s="96" customFormat="1" ht="24" x14ac:dyDescent="0.25">
      <c r="B127" s="274"/>
      <c r="C127" s="275"/>
      <c r="D127" s="275"/>
      <c r="E127" s="268" t="s">
        <v>470</v>
      </c>
      <c r="F127" s="256"/>
      <c r="G127" s="256"/>
      <c r="H127" s="256"/>
      <c r="I127" s="257"/>
      <c r="J127" s="257"/>
      <c r="K127" s="258"/>
      <c r="L127" s="259"/>
      <c r="M127" s="278"/>
      <c r="N127" s="270"/>
    </row>
    <row r="128" spans="2:14" s="96" customFormat="1" ht="24" x14ac:dyDescent="0.25">
      <c r="B128" s="276"/>
      <c r="C128" s="277"/>
      <c r="D128" s="277"/>
      <c r="E128" s="137" t="s">
        <v>204</v>
      </c>
      <c r="F128" s="144"/>
      <c r="G128" s="144"/>
      <c r="H128" s="144"/>
      <c r="I128" s="271">
        <v>200000</v>
      </c>
      <c r="J128" s="271"/>
      <c r="K128" s="251" t="s">
        <v>407</v>
      </c>
      <c r="L128" s="273"/>
      <c r="M128" s="278"/>
      <c r="N128" s="270"/>
    </row>
    <row r="129" spans="1:14" s="96" customFormat="1" ht="24" x14ac:dyDescent="0.25">
      <c r="B129" s="276"/>
      <c r="C129" s="277"/>
      <c r="D129" s="277"/>
      <c r="E129" s="137" t="s">
        <v>212</v>
      </c>
      <c r="F129" s="144"/>
      <c r="G129" s="144"/>
      <c r="H129" s="144"/>
      <c r="I129" s="209"/>
      <c r="J129" s="209"/>
      <c r="K129" s="223"/>
      <c r="L129" s="232"/>
      <c r="M129" s="278"/>
      <c r="N129" s="270"/>
    </row>
    <row r="130" spans="1:14" s="96" customFormat="1" x14ac:dyDescent="0.25">
      <c r="B130" s="276"/>
      <c r="C130" s="277"/>
      <c r="D130" s="277"/>
      <c r="E130" s="137"/>
      <c r="F130" s="144"/>
      <c r="G130" s="144"/>
      <c r="H130" s="144"/>
      <c r="I130" s="209"/>
      <c r="J130" s="209"/>
      <c r="K130" s="223"/>
      <c r="L130" s="232"/>
      <c r="M130" s="278"/>
      <c r="N130" s="270"/>
    </row>
    <row r="131" spans="1:14" s="96" customFormat="1" x14ac:dyDescent="0.25">
      <c r="B131" s="276"/>
      <c r="C131" s="277"/>
      <c r="D131" s="277"/>
      <c r="F131" s="144"/>
      <c r="G131" s="144"/>
      <c r="H131" s="144"/>
      <c r="I131" s="209"/>
      <c r="J131" s="209"/>
      <c r="K131" s="223"/>
      <c r="L131" s="232"/>
      <c r="M131" s="278"/>
      <c r="N131" s="270"/>
    </row>
    <row r="132" spans="1:14" s="96" customFormat="1" ht="24" x14ac:dyDescent="0.25">
      <c r="B132" s="274"/>
      <c r="C132" s="275"/>
      <c r="D132" s="275"/>
      <c r="E132" s="268" t="s">
        <v>472</v>
      </c>
      <c r="F132" s="256"/>
      <c r="G132" s="256"/>
      <c r="H132" s="256"/>
      <c r="I132" s="257"/>
      <c r="J132" s="257"/>
      <c r="K132" s="258"/>
      <c r="L132" s="259"/>
      <c r="M132" s="278"/>
      <c r="N132" s="270"/>
    </row>
    <row r="133" spans="1:14" s="96" customFormat="1" ht="24" x14ac:dyDescent="0.25">
      <c r="B133" s="276"/>
      <c r="C133" s="277"/>
      <c r="D133" s="277"/>
      <c r="E133" s="137" t="s">
        <v>471</v>
      </c>
      <c r="F133" s="144"/>
      <c r="G133" s="144"/>
      <c r="H133" s="144"/>
      <c r="I133" s="271">
        <v>200000</v>
      </c>
      <c r="J133" s="271"/>
      <c r="K133" s="251" t="s">
        <v>407</v>
      </c>
      <c r="L133" s="273"/>
      <c r="M133" s="278"/>
      <c r="N133" s="270"/>
    </row>
    <row r="134" spans="1:14" s="96" customFormat="1" x14ac:dyDescent="0.25">
      <c r="B134" s="276"/>
      <c r="C134" s="277"/>
      <c r="D134" s="277"/>
      <c r="E134" s="137"/>
      <c r="F134" s="144"/>
      <c r="G134" s="144"/>
      <c r="H134" s="144"/>
      <c r="I134" s="209"/>
      <c r="J134" s="209"/>
      <c r="K134" s="222"/>
      <c r="L134" s="232"/>
      <c r="M134" s="278"/>
      <c r="N134" s="270"/>
    </row>
    <row r="135" spans="1:14" s="96" customFormat="1" ht="36" x14ac:dyDescent="0.25">
      <c r="B135" s="254"/>
      <c r="C135" s="255"/>
      <c r="D135" s="255"/>
      <c r="E135" s="268" t="s">
        <v>473</v>
      </c>
      <c r="F135" s="202"/>
      <c r="G135" s="202"/>
      <c r="H135" s="202"/>
      <c r="I135" s="211"/>
      <c r="J135" s="211"/>
      <c r="K135" s="225"/>
      <c r="L135" s="284"/>
      <c r="M135" s="278"/>
      <c r="N135" s="270"/>
    </row>
    <row r="136" spans="1:14" s="96" customFormat="1" ht="60" x14ac:dyDescent="0.25">
      <c r="B136" s="276"/>
      <c r="C136" s="277"/>
      <c r="D136" s="277"/>
      <c r="E136" s="137" t="s">
        <v>474</v>
      </c>
      <c r="F136" s="144"/>
      <c r="G136" s="144"/>
      <c r="H136" s="144"/>
      <c r="I136" s="209"/>
      <c r="J136" s="209"/>
      <c r="K136" s="222"/>
      <c r="L136" s="232"/>
      <c r="M136" s="278"/>
      <c r="N136" s="270"/>
    </row>
    <row r="137" spans="1:14" s="96" customFormat="1" ht="60" x14ac:dyDescent="0.25">
      <c r="B137" s="276"/>
      <c r="C137" s="277"/>
      <c r="D137" s="277"/>
      <c r="E137" s="137" t="s">
        <v>475</v>
      </c>
      <c r="F137" s="144"/>
      <c r="G137" s="144"/>
      <c r="H137" s="144"/>
      <c r="I137" s="209"/>
      <c r="J137" s="209"/>
      <c r="K137" s="223"/>
      <c r="L137" s="232"/>
      <c r="M137" s="278"/>
      <c r="N137" s="270"/>
    </row>
    <row r="138" spans="1:14" s="96" customFormat="1" x14ac:dyDescent="0.25">
      <c r="B138" s="276"/>
      <c r="C138" s="277"/>
      <c r="D138" s="277"/>
      <c r="E138" s="137"/>
      <c r="F138" s="144"/>
      <c r="G138" s="144"/>
      <c r="H138" s="144"/>
      <c r="I138" s="209"/>
      <c r="J138" s="209"/>
      <c r="K138" s="223"/>
      <c r="L138" s="232"/>
      <c r="M138" s="278"/>
      <c r="N138" s="270"/>
    </row>
    <row r="139" spans="1:14" x14ac:dyDescent="0.25">
      <c r="A139" s="96"/>
      <c r="B139" s="113"/>
      <c r="C139" s="130"/>
      <c r="D139" s="130"/>
      <c r="E139" s="137"/>
      <c r="F139" s="144"/>
      <c r="G139" s="144"/>
      <c r="H139" s="144"/>
      <c r="I139" s="209"/>
      <c r="J139" s="209"/>
      <c r="K139" s="223"/>
      <c r="L139" s="232"/>
    </row>
    <row r="140" spans="1:14" ht="48" hidden="1" x14ac:dyDescent="0.25">
      <c r="A140" s="96"/>
      <c r="B140" s="113"/>
      <c r="C140" s="130"/>
      <c r="E140" s="137" t="s">
        <v>226</v>
      </c>
      <c r="F140" s="144"/>
      <c r="G140" s="144"/>
      <c r="H140" s="144"/>
      <c r="I140" s="209"/>
      <c r="J140" s="209"/>
      <c r="K140" s="223"/>
      <c r="L140" s="232"/>
    </row>
    <row r="141" spans="1:14" hidden="1" x14ac:dyDescent="0.25">
      <c r="A141" s="96"/>
      <c r="B141" s="113"/>
      <c r="C141" s="130"/>
      <c r="E141" s="112" t="s">
        <v>227</v>
      </c>
      <c r="F141" s="144"/>
      <c r="G141" s="144"/>
      <c r="H141" s="144"/>
      <c r="I141" s="209"/>
      <c r="J141" s="209"/>
      <c r="K141" s="223"/>
      <c r="L141" s="232"/>
    </row>
    <row r="142" spans="1:14" ht="36" hidden="1" x14ac:dyDescent="0.25">
      <c r="A142" s="96"/>
      <c r="B142" s="113"/>
      <c r="C142" s="159" t="s">
        <v>239</v>
      </c>
      <c r="D142" s="159" t="s">
        <v>234</v>
      </c>
      <c r="E142" s="160" t="s">
        <v>228</v>
      </c>
      <c r="F142" s="161" t="s">
        <v>344</v>
      </c>
      <c r="G142" s="144"/>
      <c r="H142" s="144"/>
      <c r="I142" s="209"/>
      <c r="J142" s="209"/>
      <c r="K142" s="223"/>
      <c r="L142" s="232"/>
      <c r="N142" s="172" t="s">
        <v>321</v>
      </c>
    </row>
    <row r="143" spans="1:14" ht="19.5" hidden="1" x14ac:dyDescent="0.25">
      <c r="A143" s="96"/>
      <c r="B143" s="113"/>
      <c r="C143" s="166" t="s">
        <v>240</v>
      </c>
      <c r="D143" s="166" t="s">
        <v>235</v>
      </c>
      <c r="E143" s="167" t="s">
        <v>229</v>
      </c>
      <c r="F143" s="168"/>
      <c r="G143" s="168"/>
      <c r="H143" s="168"/>
      <c r="I143" s="215"/>
      <c r="J143" s="215"/>
      <c r="K143" s="229"/>
      <c r="L143" s="234"/>
      <c r="M143" s="170" t="s">
        <v>230</v>
      </c>
    </row>
    <row r="144" spans="1:14" hidden="1" x14ac:dyDescent="0.25">
      <c r="A144" s="96"/>
      <c r="B144" s="113"/>
      <c r="C144" s="130" t="s">
        <v>241</v>
      </c>
      <c r="D144" s="130" t="s">
        <v>236</v>
      </c>
      <c r="E144" s="137" t="s">
        <v>231</v>
      </c>
      <c r="F144" s="144"/>
      <c r="G144" s="144"/>
      <c r="H144" s="144"/>
      <c r="I144" s="209"/>
      <c r="J144" s="209"/>
      <c r="K144" s="223"/>
      <c r="L144" s="232"/>
    </row>
    <row r="145" spans="1:15" ht="24" hidden="1" x14ac:dyDescent="0.25">
      <c r="A145" s="96"/>
      <c r="B145" s="113"/>
      <c r="C145" s="130" t="s">
        <v>243</v>
      </c>
      <c r="D145" s="130" t="s">
        <v>237</v>
      </c>
      <c r="E145" s="137" t="s">
        <v>232</v>
      </c>
      <c r="F145" s="144"/>
      <c r="G145" s="144"/>
      <c r="H145" s="144"/>
      <c r="I145" s="209"/>
      <c r="J145" s="209"/>
      <c r="K145" s="223"/>
      <c r="L145" s="232"/>
      <c r="N145" s="172" t="s">
        <v>322</v>
      </c>
    </row>
    <row r="146" spans="1:15" ht="24" hidden="1" x14ac:dyDescent="0.25">
      <c r="A146" s="96"/>
      <c r="B146" s="113"/>
      <c r="C146" s="130" t="s">
        <v>242</v>
      </c>
      <c r="D146" s="130" t="s">
        <v>238</v>
      </c>
      <c r="E146" s="137" t="s">
        <v>233</v>
      </c>
      <c r="F146" s="144"/>
      <c r="G146" s="144"/>
      <c r="H146" s="144"/>
      <c r="I146" s="209"/>
      <c r="J146" s="209"/>
      <c r="K146" s="223"/>
      <c r="L146" s="232"/>
      <c r="N146" s="172" t="s">
        <v>322</v>
      </c>
    </row>
    <row r="147" spans="1:15" hidden="1" x14ac:dyDescent="0.25">
      <c r="A147" s="96"/>
      <c r="B147" s="113"/>
      <c r="C147" s="130"/>
      <c r="D147" s="130"/>
      <c r="E147" s="112" t="s">
        <v>244</v>
      </c>
      <c r="F147" s="144"/>
      <c r="G147" s="144"/>
      <c r="H147" s="144"/>
      <c r="I147" s="209"/>
      <c r="J147" s="209"/>
      <c r="K147" s="223"/>
      <c r="L147" s="232"/>
    </row>
    <row r="148" spans="1:15" ht="36" hidden="1" x14ac:dyDescent="0.25">
      <c r="A148" s="96"/>
      <c r="B148" s="113"/>
      <c r="C148" s="159" t="s">
        <v>252</v>
      </c>
      <c r="D148" s="159" t="s">
        <v>298</v>
      </c>
      <c r="E148" s="160" t="s">
        <v>245</v>
      </c>
      <c r="F148" s="161" t="s">
        <v>344</v>
      </c>
      <c r="G148" s="144"/>
      <c r="H148" s="144"/>
      <c r="I148" s="209"/>
      <c r="J148" s="209"/>
      <c r="K148" s="223"/>
      <c r="L148" s="232"/>
      <c r="N148" s="172" t="s">
        <v>323</v>
      </c>
    </row>
    <row r="149" spans="1:15" hidden="1" x14ac:dyDescent="0.25">
      <c r="A149" s="96"/>
      <c r="B149" s="113"/>
      <c r="C149" s="166" t="s">
        <v>253</v>
      </c>
      <c r="D149" s="130" t="s">
        <v>300</v>
      </c>
      <c r="E149" s="167" t="s">
        <v>246</v>
      </c>
      <c r="F149" s="168"/>
      <c r="G149" s="168"/>
      <c r="H149" s="168"/>
      <c r="I149" s="215"/>
      <c r="J149" s="215"/>
      <c r="K149" s="229"/>
      <c r="L149" s="234"/>
      <c r="M149" s="170" t="s">
        <v>261</v>
      </c>
      <c r="N149" s="172" t="s">
        <v>324</v>
      </c>
    </row>
    <row r="150" spans="1:15" ht="24" hidden="1" x14ac:dyDescent="0.25">
      <c r="A150" s="96"/>
      <c r="B150" s="113"/>
      <c r="C150" s="130" t="s">
        <v>262</v>
      </c>
      <c r="D150" s="130" t="s">
        <v>299</v>
      </c>
      <c r="E150" s="137" t="s">
        <v>247</v>
      </c>
      <c r="F150" s="144"/>
      <c r="G150" s="144"/>
      <c r="H150" s="144"/>
      <c r="I150" s="209"/>
      <c r="J150" s="209"/>
      <c r="K150" s="223"/>
      <c r="L150" s="232"/>
      <c r="N150" s="172" t="s">
        <v>322</v>
      </c>
    </row>
    <row r="151" spans="1:15" hidden="1" x14ac:dyDescent="0.25">
      <c r="A151" s="96"/>
      <c r="B151" s="113"/>
      <c r="C151" s="130"/>
      <c r="D151" s="130"/>
      <c r="E151" s="112" t="s">
        <v>248</v>
      </c>
      <c r="F151" s="144"/>
      <c r="G151" s="144"/>
      <c r="H151" s="144"/>
      <c r="I151" s="209"/>
      <c r="J151" s="209"/>
      <c r="K151" s="223"/>
      <c r="L151" s="232"/>
    </row>
    <row r="152" spans="1:15" ht="84" hidden="1" x14ac:dyDescent="0.25">
      <c r="A152" s="96"/>
      <c r="B152" s="113"/>
      <c r="C152" s="159" t="s">
        <v>254</v>
      </c>
      <c r="D152" s="159" t="s">
        <v>301</v>
      </c>
      <c r="E152" s="160" t="s">
        <v>263</v>
      </c>
      <c r="F152" s="161" t="s">
        <v>383</v>
      </c>
      <c r="G152" s="144"/>
      <c r="H152" s="144"/>
      <c r="I152" s="209"/>
      <c r="J152" s="209"/>
      <c r="K152" s="223"/>
      <c r="L152" s="232"/>
    </row>
    <row r="153" spans="1:15" ht="19.5" hidden="1" x14ac:dyDescent="0.25">
      <c r="A153" s="96"/>
      <c r="B153" s="113"/>
      <c r="C153" s="130" t="s">
        <v>255</v>
      </c>
      <c r="D153" s="130" t="s">
        <v>302</v>
      </c>
      <c r="E153" s="167" t="s">
        <v>249</v>
      </c>
      <c r="F153" s="144"/>
      <c r="G153" s="144"/>
      <c r="H153" s="144"/>
      <c r="I153" s="209"/>
      <c r="J153" s="209"/>
      <c r="K153" s="223"/>
      <c r="L153" s="232"/>
      <c r="M153" s="170" t="s">
        <v>230</v>
      </c>
    </row>
    <row r="154" spans="1:15" ht="24" hidden="1" x14ac:dyDescent="0.25">
      <c r="A154" s="96"/>
      <c r="B154" s="113"/>
      <c r="C154" s="130" t="s">
        <v>256</v>
      </c>
      <c r="D154" s="130" t="s">
        <v>303</v>
      </c>
      <c r="E154" s="137" t="s">
        <v>250</v>
      </c>
      <c r="F154" s="144"/>
      <c r="G154" s="144"/>
      <c r="H154" s="144"/>
      <c r="I154" s="209"/>
      <c r="J154" s="209"/>
      <c r="K154" s="223"/>
      <c r="L154" s="232"/>
    </row>
    <row r="155" spans="1:15" ht="24" hidden="1" x14ac:dyDescent="0.25">
      <c r="A155" s="96"/>
      <c r="B155" s="113"/>
      <c r="C155" s="130" t="s">
        <v>257</v>
      </c>
      <c r="D155" s="130" t="s">
        <v>304</v>
      </c>
      <c r="E155" s="137" t="s">
        <v>251</v>
      </c>
      <c r="F155" s="144"/>
      <c r="G155" s="144"/>
      <c r="H155" s="144"/>
      <c r="I155" s="209"/>
      <c r="J155" s="209"/>
      <c r="K155" s="223"/>
      <c r="L155" s="232"/>
    </row>
    <row r="156" spans="1:15" ht="54" hidden="1" x14ac:dyDescent="0.25">
      <c r="A156" s="96"/>
      <c r="B156" s="113"/>
      <c r="C156" s="130"/>
      <c r="D156" s="130"/>
      <c r="E156" s="167" t="s">
        <v>325</v>
      </c>
      <c r="F156" s="144"/>
      <c r="G156" s="144"/>
      <c r="H156" s="144"/>
      <c r="I156" s="209"/>
      <c r="J156" s="209"/>
      <c r="K156" s="223"/>
      <c r="L156" s="232"/>
      <c r="M156" s="170" t="s">
        <v>327</v>
      </c>
      <c r="N156" s="172" t="s">
        <v>326</v>
      </c>
    </row>
    <row r="157" spans="1:15" ht="27" hidden="1" x14ac:dyDescent="0.25">
      <c r="A157" s="96"/>
      <c r="B157" s="113"/>
      <c r="C157" s="130"/>
      <c r="D157" s="130"/>
      <c r="E157" s="167" t="s">
        <v>328</v>
      </c>
      <c r="F157" s="144"/>
      <c r="G157" s="144"/>
      <c r="H157" s="144"/>
      <c r="I157" s="209"/>
      <c r="J157" s="209"/>
      <c r="K157" s="223"/>
      <c r="L157" s="232"/>
      <c r="M157" s="170" t="s">
        <v>327</v>
      </c>
      <c r="N157" s="172" t="s">
        <v>330</v>
      </c>
      <c r="O157" t="s">
        <v>329</v>
      </c>
    </row>
    <row r="158" spans="1:15" hidden="1" x14ac:dyDescent="0.25">
      <c r="A158" s="96"/>
      <c r="B158" s="113"/>
      <c r="C158" s="130"/>
      <c r="D158" s="130"/>
      <c r="E158" s="137"/>
      <c r="F158" s="144"/>
      <c r="G158" s="144"/>
      <c r="H158" s="144"/>
      <c r="I158" s="209"/>
      <c r="J158" s="209"/>
      <c r="K158" s="223"/>
      <c r="L158" s="232"/>
    </row>
    <row r="159" spans="1:15" ht="24" hidden="1" x14ac:dyDescent="0.25">
      <c r="A159" s="96"/>
      <c r="B159" s="113"/>
      <c r="C159" s="130"/>
      <c r="D159" s="130"/>
      <c r="E159" s="112" t="s">
        <v>258</v>
      </c>
      <c r="F159" s="144"/>
      <c r="G159" s="144"/>
      <c r="H159" s="144"/>
      <c r="I159" s="209"/>
      <c r="J159" s="209"/>
      <c r="K159" s="223"/>
      <c r="L159" s="232"/>
    </row>
    <row r="160" spans="1:15" ht="24" hidden="1" x14ac:dyDescent="0.25">
      <c r="A160" s="96"/>
      <c r="B160" s="113"/>
      <c r="C160" s="159" t="s">
        <v>282</v>
      </c>
      <c r="D160" s="159" t="s">
        <v>305</v>
      </c>
      <c r="E160" s="160" t="s">
        <v>259</v>
      </c>
      <c r="F160" s="161" t="s">
        <v>344</v>
      </c>
      <c r="G160" s="144"/>
      <c r="H160" s="144"/>
      <c r="I160" s="209"/>
      <c r="J160" s="209"/>
      <c r="K160" s="223"/>
      <c r="L160" s="232"/>
    </row>
    <row r="161" spans="1:14" hidden="1" x14ac:dyDescent="0.25">
      <c r="A161" s="96"/>
      <c r="B161" s="113"/>
      <c r="C161" s="166" t="s">
        <v>283</v>
      </c>
      <c r="D161" s="130" t="s">
        <v>306</v>
      </c>
      <c r="E161" s="167" t="s">
        <v>264</v>
      </c>
      <c r="F161" s="168"/>
      <c r="G161" s="168"/>
      <c r="H161" s="168"/>
      <c r="I161" s="215"/>
      <c r="J161" s="215"/>
      <c r="K161" s="229"/>
      <c r="L161" s="234"/>
      <c r="M161" s="170"/>
    </row>
    <row r="162" spans="1:14" hidden="1" x14ac:dyDescent="0.25">
      <c r="A162" s="96"/>
      <c r="B162" s="113"/>
      <c r="C162" s="159" t="s">
        <v>284</v>
      </c>
      <c r="D162" s="159" t="s">
        <v>307</v>
      </c>
      <c r="E162" s="160" t="s">
        <v>260</v>
      </c>
      <c r="F162" s="161" t="s">
        <v>344</v>
      </c>
      <c r="G162" s="144"/>
      <c r="H162" s="144"/>
      <c r="I162" s="209"/>
      <c r="J162" s="209"/>
      <c r="K162" s="223"/>
      <c r="L162" s="232"/>
    </row>
    <row r="163" spans="1:14" ht="24" hidden="1" x14ac:dyDescent="0.25">
      <c r="A163" s="96"/>
      <c r="B163" s="113"/>
      <c r="C163" s="159" t="s">
        <v>285</v>
      </c>
      <c r="D163" s="159" t="s">
        <v>308</v>
      </c>
      <c r="E163" s="160" t="s">
        <v>265</v>
      </c>
      <c r="F163" s="161" t="s">
        <v>344</v>
      </c>
      <c r="G163" s="144"/>
      <c r="H163" s="144"/>
      <c r="I163" s="209"/>
      <c r="J163" s="209"/>
      <c r="K163" s="223"/>
      <c r="L163" s="232"/>
    </row>
    <row r="164" spans="1:14" x14ac:dyDescent="0.25">
      <c r="A164" s="96"/>
      <c r="B164" s="113"/>
      <c r="C164" s="130"/>
      <c r="D164" s="130"/>
      <c r="E164" s="112" t="s">
        <v>266</v>
      </c>
      <c r="F164" s="144"/>
      <c r="G164" s="144"/>
      <c r="H164" s="144"/>
      <c r="I164" s="209"/>
      <c r="J164" s="209"/>
      <c r="K164" s="223"/>
      <c r="L164" s="232"/>
    </row>
    <row r="165" spans="1:14" ht="34.5" customHeight="1" x14ac:dyDescent="0.25">
      <c r="A165" s="96"/>
      <c r="B165" s="113"/>
      <c r="C165" s="159" t="s">
        <v>286</v>
      </c>
      <c r="D165" s="159" t="s">
        <v>309</v>
      </c>
      <c r="E165" s="160" t="s">
        <v>267</v>
      </c>
      <c r="F165" s="161" t="s">
        <v>344</v>
      </c>
      <c r="G165" s="144"/>
      <c r="H165" s="144"/>
      <c r="I165" s="209"/>
      <c r="J165" s="209"/>
      <c r="K165" s="223"/>
      <c r="L165" s="232"/>
      <c r="N165" s="172" t="s">
        <v>331</v>
      </c>
    </row>
    <row r="166" spans="1:14" ht="27" x14ac:dyDescent="0.25">
      <c r="A166" s="96"/>
      <c r="B166" s="113"/>
      <c r="C166" s="159"/>
      <c r="D166" s="174" t="s">
        <v>333</v>
      </c>
      <c r="E166" s="175" t="s">
        <v>340</v>
      </c>
      <c r="F166" s="197" t="s">
        <v>344</v>
      </c>
      <c r="G166" s="168"/>
      <c r="H166" s="168"/>
      <c r="I166" s="215"/>
      <c r="J166" s="215"/>
      <c r="K166" s="229"/>
      <c r="L166" s="232"/>
      <c r="N166" s="172" t="s">
        <v>332</v>
      </c>
    </row>
    <row r="167" spans="1:14" ht="27" x14ac:dyDescent="0.25">
      <c r="A167" s="96"/>
      <c r="B167" s="113"/>
      <c r="C167" s="159"/>
      <c r="D167" s="174" t="s">
        <v>334</v>
      </c>
      <c r="E167" s="175" t="s">
        <v>335</v>
      </c>
      <c r="F167" s="161" t="s">
        <v>345</v>
      </c>
      <c r="G167" s="144"/>
      <c r="H167" s="144"/>
      <c r="I167" s="209"/>
      <c r="J167" s="209"/>
      <c r="K167" s="223"/>
      <c r="L167" s="232"/>
      <c r="N167" s="172" t="s">
        <v>336</v>
      </c>
    </row>
    <row r="168" spans="1:14" ht="18" x14ac:dyDescent="0.25">
      <c r="A168" s="96"/>
      <c r="B168" s="113"/>
      <c r="C168" s="130"/>
      <c r="D168" s="166" t="s">
        <v>337</v>
      </c>
      <c r="E168" s="167" t="s">
        <v>338</v>
      </c>
      <c r="F168" s="144"/>
      <c r="G168" s="144"/>
      <c r="H168" s="144"/>
      <c r="I168" s="209"/>
      <c r="J168" s="209"/>
      <c r="K168" s="223"/>
      <c r="L168" s="232"/>
      <c r="N168" s="172" t="s">
        <v>339</v>
      </c>
    </row>
    <row r="169" spans="1:14" ht="24" x14ac:dyDescent="0.25">
      <c r="A169" s="96"/>
      <c r="B169" s="113"/>
      <c r="C169" s="159" t="s">
        <v>287</v>
      </c>
      <c r="D169" s="159" t="s">
        <v>310</v>
      </c>
      <c r="E169" s="160" t="s">
        <v>268</v>
      </c>
      <c r="F169" s="161" t="s">
        <v>344</v>
      </c>
      <c r="G169" s="144"/>
      <c r="H169" s="144"/>
      <c r="I169" s="209"/>
      <c r="J169" s="209"/>
      <c r="K169" s="223"/>
      <c r="L169" s="232"/>
    </row>
    <row r="170" spans="1:14" ht="24" x14ac:dyDescent="0.25">
      <c r="A170" s="96"/>
      <c r="B170" s="113"/>
      <c r="C170" s="130" t="s">
        <v>288</v>
      </c>
      <c r="D170" s="130" t="s">
        <v>311</v>
      </c>
      <c r="E170" s="137" t="s">
        <v>269</v>
      </c>
      <c r="F170" s="144"/>
      <c r="G170" s="144"/>
      <c r="H170" s="144"/>
      <c r="I170" s="209"/>
      <c r="J170" s="209"/>
      <c r="K170" s="223"/>
      <c r="L170" s="232"/>
    </row>
    <row r="171" spans="1:14" x14ac:dyDescent="0.25">
      <c r="A171" s="96"/>
      <c r="B171" s="113"/>
      <c r="C171" s="159" t="s">
        <v>289</v>
      </c>
      <c r="D171" s="159" t="s">
        <v>312</v>
      </c>
      <c r="E171" s="160" t="s">
        <v>270</v>
      </c>
      <c r="F171" s="161" t="s">
        <v>344</v>
      </c>
      <c r="G171" s="144"/>
      <c r="H171" s="144"/>
      <c r="I171" s="209"/>
      <c r="J171" s="209"/>
      <c r="K171" s="223"/>
      <c r="L171" s="232"/>
    </row>
    <row r="172" spans="1:14" ht="36" x14ac:dyDescent="0.25">
      <c r="A172" s="96"/>
      <c r="B172" s="113"/>
      <c r="C172" s="159" t="s">
        <v>290</v>
      </c>
      <c r="D172" s="159" t="s">
        <v>313</v>
      </c>
      <c r="E172" s="160" t="s">
        <v>346</v>
      </c>
      <c r="F172" s="161" t="s">
        <v>344</v>
      </c>
      <c r="G172" s="144"/>
      <c r="H172" s="144"/>
      <c r="I172" s="209"/>
      <c r="J172" s="209"/>
      <c r="K172" s="223"/>
      <c r="L172" s="232"/>
    </row>
    <row r="173" spans="1:14" ht="19.5" x14ac:dyDescent="0.25">
      <c r="A173" s="96"/>
      <c r="B173" s="113"/>
      <c r="C173" s="130" t="s">
        <v>291</v>
      </c>
      <c r="D173" s="130" t="s">
        <v>314</v>
      </c>
      <c r="E173" s="137" t="s">
        <v>271</v>
      </c>
      <c r="F173" s="144"/>
      <c r="G173" s="144"/>
      <c r="H173" s="144"/>
      <c r="I173" s="209"/>
      <c r="J173" s="209"/>
      <c r="K173" s="223"/>
      <c r="L173" s="232"/>
      <c r="M173" s="156" t="s">
        <v>272</v>
      </c>
    </row>
    <row r="174" spans="1:14" x14ac:dyDescent="0.25">
      <c r="A174" s="96"/>
      <c r="B174" s="171"/>
      <c r="C174" s="166" t="s">
        <v>292</v>
      </c>
      <c r="D174" s="166" t="s">
        <v>315</v>
      </c>
      <c r="E174" s="167" t="s">
        <v>274</v>
      </c>
      <c r="F174" s="144"/>
      <c r="G174" s="144"/>
      <c r="H174" s="144"/>
      <c r="I174" s="209"/>
      <c r="J174" s="209"/>
      <c r="K174" s="223"/>
      <c r="L174" s="232"/>
      <c r="M174" s="170" t="s">
        <v>273</v>
      </c>
    </row>
    <row r="175" spans="1:14" x14ac:dyDescent="0.25">
      <c r="A175" s="96"/>
      <c r="B175" s="113"/>
      <c r="C175" s="166" t="s">
        <v>293</v>
      </c>
      <c r="D175" s="166" t="s">
        <v>316</v>
      </c>
      <c r="E175" s="167" t="s">
        <v>275</v>
      </c>
      <c r="F175" s="168"/>
      <c r="G175" s="168"/>
      <c r="H175" s="168"/>
      <c r="I175" s="215"/>
      <c r="J175" s="215"/>
      <c r="K175" s="229"/>
      <c r="L175" s="234"/>
      <c r="M175" s="170" t="s">
        <v>276</v>
      </c>
    </row>
    <row r="176" spans="1:14" ht="33.75" customHeight="1" x14ac:dyDescent="0.25">
      <c r="A176" s="96"/>
      <c r="B176" s="113"/>
      <c r="C176" s="166" t="s">
        <v>294</v>
      </c>
      <c r="D176" s="166" t="s">
        <v>317</v>
      </c>
      <c r="E176" s="167" t="s">
        <v>277</v>
      </c>
      <c r="F176" s="168"/>
      <c r="G176" s="168"/>
      <c r="H176" s="168"/>
      <c r="I176" s="215"/>
      <c r="J176" s="215"/>
      <c r="K176" s="229"/>
      <c r="L176" s="234"/>
      <c r="M176" s="170" t="s">
        <v>341</v>
      </c>
    </row>
    <row r="177" spans="1:14" x14ac:dyDescent="0.25">
      <c r="A177" s="96"/>
      <c r="B177" s="113"/>
      <c r="C177" s="130" t="s">
        <v>295</v>
      </c>
      <c r="D177" s="130" t="s">
        <v>318</v>
      </c>
      <c r="E177" s="137" t="s">
        <v>278</v>
      </c>
      <c r="F177" s="144"/>
      <c r="G177" s="144"/>
      <c r="H177" s="144"/>
      <c r="I177" s="209"/>
      <c r="J177" s="209"/>
      <c r="K177" s="223"/>
      <c r="L177" s="232"/>
    </row>
    <row r="178" spans="1:14" x14ac:dyDescent="0.25">
      <c r="A178" s="96"/>
      <c r="B178" s="113"/>
      <c r="C178" s="130" t="s">
        <v>296</v>
      </c>
      <c r="D178" s="130" t="s">
        <v>319</v>
      </c>
      <c r="E178" s="137" t="s">
        <v>279</v>
      </c>
      <c r="F178" s="144"/>
      <c r="G178" s="144"/>
      <c r="H178" s="144"/>
      <c r="I178" s="209"/>
      <c r="J178" s="209"/>
      <c r="K178" s="223"/>
      <c r="L178" s="232"/>
      <c r="N178" s="172" t="s">
        <v>343</v>
      </c>
    </row>
    <row r="179" spans="1:14" x14ac:dyDescent="0.25">
      <c r="A179" s="96"/>
      <c r="B179" s="113"/>
      <c r="C179" s="173" t="s">
        <v>297</v>
      </c>
      <c r="D179" s="173" t="s">
        <v>320</v>
      </c>
      <c r="E179" s="138" t="s">
        <v>280</v>
      </c>
      <c r="F179" s="168"/>
      <c r="G179" s="168"/>
      <c r="H179" s="168"/>
      <c r="I179" s="215"/>
      <c r="J179" s="215"/>
      <c r="K179" s="229"/>
      <c r="L179" s="234"/>
      <c r="M179" s="170"/>
      <c r="N179" s="172" t="s">
        <v>342</v>
      </c>
    </row>
    <row r="180" spans="1:14" x14ac:dyDescent="0.25">
      <c r="A180" s="96"/>
      <c r="B180" s="113"/>
      <c r="C180" s="130"/>
      <c r="D180" s="130"/>
      <c r="E180" s="112" t="s">
        <v>281</v>
      </c>
      <c r="F180" s="144"/>
      <c r="G180" s="144"/>
      <c r="H180" s="144"/>
      <c r="I180" s="209"/>
      <c r="J180" s="209"/>
      <c r="K180" s="223"/>
      <c r="L180" s="232"/>
    </row>
    <row r="181" spans="1:14" x14ac:dyDescent="0.25">
      <c r="A181" s="96"/>
      <c r="B181" s="113"/>
      <c r="C181" s="159" t="s">
        <v>361</v>
      </c>
      <c r="D181" s="159" t="s">
        <v>354</v>
      </c>
      <c r="E181" s="160" t="s">
        <v>347</v>
      </c>
      <c r="F181" s="161" t="s">
        <v>344</v>
      </c>
      <c r="G181" s="144"/>
      <c r="H181" s="144"/>
      <c r="I181" s="209"/>
      <c r="J181" s="209"/>
      <c r="K181" s="223"/>
      <c r="L181" s="232"/>
    </row>
    <row r="182" spans="1:14" x14ac:dyDescent="0.25">
      <c r="A182" s="96"/>
      <c r="B182" s="113"/>
      <c r="C182" s="130" t="s">
        <v>362</v>
      </c>
      <c r="D182" s="130" t="s">
        <v>355</v>
      </c>
      <c r="E182" s="167" t="s">
        <v>349</v>
      </c>
      <c r="F182" s="144"/>
      <c r="G182" s="144"/>
      <c r="H182" s="144"/>
      <c r="I182" s="209"/>
      <c r="J182" s="209"/>
      <c r="K182" s="223"/>
      <c r="L182" s="232"/>
      <c r="M182" s="156" t="s">
        <v>348</v>
      </c>
    </row>
    <row r="183" spans="1:14" ht="46.5" x14ac:dyDescent="0.25">
      <c r="A183" s="96"/>
      <c r="B183" s="113"/>
      <c r="C183" s="166" t="s">
        <v>363</v>
      </c>
      <c r="D183" s="166" t="s">
        <v>356</v>
      </c>
      <c r="E183" s="167" t="s">
        <v>350</v>
      </c>
      <c r="F183" s="168"/>
      <c r="G183" s="168"/>
      <c r="H183" s="168"/>
      <c r="I183" s="215"/>
      <c r="J183" s="215"/>
      <c r="K183" s="229"/>
      <c r="L183" s="234"/>
      <c r="M183" s="170" t="s">
        <v>378</v>
      </c>
    </row>
    <row r="184" spans="1:14" x14ac:dyDescent="0.25">
      <c r="A184" s="96"/>
      <c r="B184" s="113"/>
      <c r="C184" s="174" t="s">
        <v>364</v>
      </c>
      <c r="D184" s="174" t="s">
        <v>357</v>
      </c>
      <c r="E184" s="175" t="s">
        <v>351</v>
      </c>
      <c r="F184" s="197" t="s">
        <v>344</v>
      </c>
      <c r="G184" s="144"/>
      <c r="H184" s="144"/>
      <c r="I184" s="209"/>
      <c r="J184" s="209"/>
      <c r="K184" s="223"/>
      <c r="L184" s="232"/>
      <c r="M184" s="170" t="s">
        <v>273</v>
      </c>
    </row>
    <row r="185" spans="1:14" x14ac:dyDescent="0.25">
      <c r="A185" s="96"/>
      <c r="B185" s="113"/>
      <c r="C185" s="159" t="s">
        <v>365</v>
      </c>
      <c r="D185" s="159" t="s">
        <v>358</v>
      </c>
      <c r="E185" s="160" t="s">
        <v>352</v>
      </c>
      <c r="F185" s="161" t="s">
        <v>344</v>
      </c>
      <c r="G185" s="144"/>
      <c r="H185" s="144"/>
      <c r="I185" s="209"/>
      <c r="J185" s="209"/>
      <c r="K185" s="223"/>
      <c r="L185" s="232"/>
    </row>
    <row r="186" spans="1:14" ht="36" x14ac:dyDescent="0.25">
      <c r="A186" s="96"/>
      <c r="B186" s="113"/>
      <c r="C186" s="166" t="s">
        <v>366</v>
      </c>
      <c r="D186" s="166" t="s">
        <v>359</v>
      </c>
      <c r="E186" s="167" t="s">
        <v>353</v>
      </c>
      <c r="F186" s="168"/>
      <c r="G186" s="168"/>
      <c r="H186" s="168"/>
      <c r="I186" s="215"/>
      <c r="J186" s="215"/>
      <c r="K186" s="229"/>
      <c r="L186" s="234"/>
      <c r="M186" s="170" t="s">
        <v>377</v>
      </c>
      <c r="N186" s="164" t="s">
        <v>376</v>
      </c>
    </row>
    <row r="187" spans="1:14" x14ac:dyDescent="0.25">
      <c r="A187" s="96"/>
      <c r="B187" s="113"/>
      <c r="C187" s="130"/>
      <c r="D187" s="130"/>
      <c r="E187" s="137"/>
      <c r="F187" s="144"/>
      <c r="G187" s="144"/>
      <c r="H187" s="144"/>
      <c r="I187" s="209"/>
      <c r="J187" s="209"/>
      <c r="K187" s="223"/>
      <c r="L187" s="232"/>
    </row>
    <row r="188" spans="1:14" x14ac:dyDescent="0.25">
      <c r="A188" s="96"/>
      <c r="B188" s="113"/>
      <c r="C188" s="130"/>
      <c r="D188" s="130"/>
      <c r="E188" s="112" t="s">
        <v>360</v>
      </c>
      <c r="F188" s="144"/>
      <c r="G188" s="144"/>
      <c r="H188" s="144"/>
      <c r="I188" s="209"/>
      <c r="J188" s="209"/>
      <c r="K188" s="223"/>
      <c r="L188" s="232"/>
    </row>
    <row r="189" spans="1:14" x14ac:dyDescent="0.25">
      <c r="A189" s="96"/>
      <c r="B189" s="113"/>
      <c r="C189" s="159" t="s">
        <v>370</v>
      </c>
      <c r="D189" s="159" t="s">
        <v>367</v>
      </c>
      <c r="E189" s="160" t="s">
        <v>373</v>
      </c>
      <c r="F189" s="161" t="s">
        <v>344</v>
      </c>
      <c r="G189" s="144"/>
      <c r="H189" s="144"/>
      <c r="I189" s="209"/>
      <c r="J189" s="209"/>
      <c r="K189" s="223"/>
      <c r="L189" s="232"/>
    </row>
    <row r="190" spans="1:14" ht="24" x14ac:dyDescent="0.25">
      <c r="A190" s="96"/>
      <c r="B190" s="113"/>
      <c r="C190" s="130" t="s">
        <v>371</v>
      </c>
      <c r="D190" s="130" t="s">
        <v>368</v>
      </c>
      <c r="E190" s="137" t="s">
        <v>374</v>
      </c>
      <c r="F190" s="144"/>
      <c r="G190" s="144"/>
      <c r="H190" s="144"/>
      <c r="I190" s="209"/>
      <c r="J190" s="209"/>
      <c r="K190" s="223"/>
      <c r="L190" s="232"/>
    </row>
    <row r="191" spans="1:14" x14ac:dyDescent="0.25">
      <c r="A191" s="96"/>
      <c r="B191" s="113"/>
      <c r="C191" s="130" t="s">
        <v>372</v>
      </c>
      <c r="D191" s="130" t="s">
        <v>369</v>
      </c>
      <c r="E191" s="137" t="s">
        <v>375</v>
      </c>
      <c r="F191" s="144"/>
      <c r="G191" s="144"/>
      <c r="H191" s="144"/>
      <c r="I191" s="209"/>
      <c r="J191" s="209"/>
      <c r="K191" s="223"/>
      <c r="L191" s="232"/>
    </row>
    <row r="192" spans="1:14" x14ac:dyDescent="0.25">
      <c r="A192" s="96"/>
      <c r="B192" s="113"/>
      <c r="C192" s="130"/>
      <c r="D192" s="130"/>
      <c r="E192" s="137"/>
      <c r="F192" s="144"/>
      <c r="G192" s="144"/>
      <c r="H192" s="144"/>
      <c r="I192" s="209"/>
      <c r="J192" s="209"/>
      <c r="K192" s="223"/>
      <c r="L192" s="232"/>
    </row>
    <row r="193" spans="1:14" x14ac:dyDescent="0.25">
      <c r="A193" s="96"/>
      <c r="B193" s="113"/>
      <c r="C193" s="130"/>
      <c r="D193" s="130"/>
      <c r="E193" s="112" t="s">
        <v>384</v>
      </c>
      <c r="F193" s="144"/>
      <c r="G193" s="144"/>
      <c r="H193" s="144"/>
      <c r="I193" s="209"/>
      <c r="J193" s="209"/>
      <c r="K193" s="223"/>
      <c r="L193" s="232"/>
    </row>
    <row r="194" spans="1:14" x14ac:dyDescent="0.25">
      <c r="A194" s="96"/>
      <c r="B194" s="113"/>
      <c r="C194" s="130"/>
      <c r="D194" s="130"/>
      <c r="E194" s="112"/>
      <c r="F194" s="144"/>
      <c r="G194" s="144"/>
      <c r="H194" s="144"/>
      <c r="I194" s="209"/>
      <c r="J194" s="209"/>
      <c r="K194" s="223"/>
      <c r="L194" s="232"/>
    </row>
    <row r="195" spans="1:14" x14ac:dyDescent="0.25">
      <c r="A195" s="96"/>
      <c r="B195" s="113"/>
      <c r="C195" s="130"/>
      <c r="D195" s="130"/>
      <c r="E195" s="112"/>
      <c r="F195" s="144"/>
      <c r="G195" s="144"/>
      <c r="H195" s="144"/>
      <c r="I195" s="209"/>
      <c r="J195" s="209"/>
      <c r="K195" s="223"/>
      <c r="L195" s="232"/>
    </row>
    <row r="196" spans="1:14" ht="24" x14ac:dyDescent="0.25">
      <c r="A196" s="96"/>
      <c r="B196" s="113"/>
      <c r="C196" s="159" t="s">
        <v>209</v>
      </c>
      <c r="D196" s="159" t="s">
        <v>202</v>
      </c>
      <c r="E196" s="160" t="s">
        <v>203</v>
      </c>
      <c r="F196" s="161" t="s">
        <v>344</v>
      </c>
      <c r="G196" s="144" t="s">
        <v>206</v>
      </c>
      <c r="H196" s="144"/>
      <c r="I196" s="209"/>
      <c r="J196" s="209" t="s">
        <v>207</v>
      </c>
      <c r="K196" s="223"/>
      <c r="L196" s="232"/>
    </row>
    <row r="197" spans="1:14" ht="27" x14ac:dyDescent="0.25">
      <c r="A197" s="96"/>
      <c r="B197" s="113"/>
      <c r="C197" s="159" t="s">
        <v>201</v>
      </c>
      <c r="D197" s="159" t="s">
        <v>205</v>
      </c>
      <c r="E197" s="160" t="s">
        <v>204</v>
      </c>
      <c r="F197" s="161" t="s">
        <v>344</v>
      </c>
      <c r="G197" s="144" t="s">
        <v>206</v>
      </c>
      <c r="H197" s="144"/>
      <c r="I197" s="209"/>
      <c r="J197" s="216"/>
      <c r="K197" s="230"/>
      <c r="L197" s="235">
        <v>350000</v>
      </c>
      <c r="M197" s="163" t="s">
        <v>208</v>
      </c>
      <c r="N197" s="164" t="s">
        <v>214</v>
      </c>
    </row>
    <row r="198" spans="1:14" ht="27" x14ac:dyDescent="0.25">
      <c r="A198" s="96"/>
      <c r="B198" s="113"/>
      <c r="C198" s="130" t="s">
        <v>210</v>
      </c>
      <c r="D198" s="130" t="s">
        <v>211</v>
      </c>
      <c r="E198" s="137" t="s">
        <v>212</v>
      </c>
      <c r="F198" s="144"/>
      <c r="G198" s="144"/>
      <c r="H198" s="144"/>
      <c r="I198" s="209"/>
      <c r="J198" s="209"/>
      <c r="K198" s="223"/>
      <c r="L198" s="232"/>
      <c r="N198" s="164" t="s">
        <v>213</v>
      </c>
    </row>
    <row r="199" spans="1:14" ht="18" x14ac:dyDescent="0.25">
      <c r="A199" s="96"/>
      <c r="B199" s="113"/>
      <c r="C199" s="166" t="s">
        <v>215</v>
      </c>
      <c r="D199" s="166" t="s">
        <v>215</v>
      </c>
      <c r="E199" s="167" t="s">
        <v>216</v>
      </c>
      <c r="F199" s="168"/>
      <c r="G199" s="168"/>
      <c r="H199" s="168"/>
      <c r="I199" s="215"/>
      <c r="J199" s="215"/>
      <c r="K199" s="229"/>
      <c r="L199" s="234">
        <v>550000</v>
      </c>
      <c r="M199" s="170" t="s">
        <v>217</v>
      </c>
      <c r="N199" s="165" t="s">
        <v>218</v>
      </c>
    </row>
    <row r="200" spans="1:14" ht="18" x14ac:dyDescent="0.25">
      <c r="A200" s="96"/>
      <c r="B200" s="113"/>
      <c r="C200" s="166" t="s">
        <v>215</v>
      </c>
      <c r="D200" s="166" t="s">
        <v>215</v>
      </c>
      <c r="E200" s="167" t="s">
        <v>219</v>
      </c>
      <c r="F200" s="168"/>
      <c r="G200" s="168"/>
      <c r="H200" s="168"/>
      <c r="I200" s="215"/>
      <c r="J200" s="215"/>
      <c r="K200" s="229"/>
      <c r="L200" s="234">
        <v>450000</v>
      </c>
      <c r="M200" s="170" t="s">
        <v>208</v>
      </c>
      <c r="N200" s="165" t="s">
        <v>220</v>
      </c>
    </row>
    <row r="201" spans="1:14" x14ac:dyDescent="0.25">
      <c r="A201" s="96"/>
      <c r="B201" s="113"/>
      <c r="C201" s="166" t="s">
        <v>215</v>
      </c>
      <c r="D201" s="166" t="s">
        <v>215</v>
      </c>
      <c r="E201" s="167" t="s">
        <v>221</v>
      </c>
      <c r="F201" s="168"/>
      <c r="G201" s="168"/>
      <c r="H201" s="168"/>
      <c r="I201" s="215"/>
      <c r="J201" s="215"/>
      <c r="K201" s="229"/>
      <c r="L201" s="234">
        <v>400000</v>
      </c>
      <c r="M201" s="170" t="s">
        <v>222</v>
      </c>
      <c r="N201" s="165" t="s">
        <v>223</v>
      </c>
    </row>
    <row r="202" spans="1:14" x14ac:dyDescent="0.25">
      <c r="A202" s="96"/>
      <c r="B202" s="113"/>
      <c r="C202" s="166"/>
      <c r="D202" s="166"/>
      <c r="E202" s="167" t="s">
        <v>224</v>
      </c>
      <c r="F202" s="168"/>
      <c r="G202" s="168"/>
      <c r="H202" s="168"/>
      <c r="I202" s="215"/>
      <c r="J202" s="215"/>
      <c r="K202" s="229"/>
      <c r="L202" s="234">
        <v>300000</v>
      </c>
      <c r="M202" s="170" t="s">
        <v>222</v>
      </c>
      <c r="N202" s="165" t="s">
        <v>223</v>
      </c>
    </row>
    <row r="203" spans="1:14" x14ac:dyDescent="0.25">
      <c r="A203" s="96"/>
      <c r="B203" s="113"/>
      <c r="C203" s="166"/>
      <c r="D203" s="166"/>
      <c r="E203" s="167" t="s">
        <v>225</v>
      </c>
      <c r="F203" s="168"/>
      <c r="G203" s="168"/>
      <c r="H203" s="168"/>
      <c r="I203" s="215"/>
      <c r="J203" s="215"/>
      <c r="K203" s="229"/>
      <c r="L203" s="234">
        <v>800000</v>
      </c>
      <c r="M203" s="170" t="s">
        <v>222</v>
      </c>
      <c r="N203" s="165" t="s">
        <v>223</v>
      </c>
    </row>
    <row r="204" spans="1:14" x14ac:dyDescent="0.25">
      <c r="A204" s="96"/>
      <c r="B204" s="113"/>
      <c r="C204" s="166"/>
      <c r="D204" s="166"/>
      <c r="E204" s="167"/>
      <c r="F204" s="168"/>
      <c r="G204" s="168"/>
      <c r="H204" s="168"/>
      <c r="I204" s="215"/>
      <c r="J204" s="215"/>
      <c r="K204" s="229"/>
      <c r="L204" s="234"/>
      <c r="M204" s="170"/>
      <c r="N204" s="165"/>
    </row>
    <row r="205" spans="1:14" x14ac:dyDescent="0.25">
      <c r="A205" s="96"/>
      <c r="B205" s="113"/>
      <c r="C205" s="166"/>
      <c r="D205" s="166"/>
      <c r="E205" s="167"/>
      <c r="F205" s="168"/>
      <c r="G205" s="168"/>
      <c r="H205" s="168"/>
      <c r="I205" s="215"/>
      <c r="J205" s="215"/>
      <c r="K205" s="229"/>
      <c r="L205" s="234"/>
      <c r="M205" s="170"/>
      <c r="N205" s="165"/>
    </row>
    <row r="206" spans="1:14" ht="15.75" thickBot="1" x14ac:dyDescent="0.3">
      <c r="B206" s="92"/>
      <c r="C206" s="136"/>
      <c r="D206" s="136"/>
      <c r="E206" s="91" t="s">
        <v>96</v>
      </c>
      <c r="F206" s="153"/>
      <c r="G206" s="181"/>
      <c r="H206" s="181"/>
      <c r="I206" s="240"/>
      <c r="J206" s="242"/>
      <c r="K206" s="243"/>
      <c r="L206" s="236">
        <f>SUM(L9:L205)</f>
        <v>59690000</v>
      </c>
    </row>
    <row r="207" spans="1:14" x14ac:dyDescent="0.25">
      <c r="B207" s="83"/>
      <c r="C207" s="83"/>
      <c r="D207" s="83"/>
      <c r="E207" s="89"/>
      <c r="F207" s="141"/>
      <c r="G207" s="178"/>
      <c r="H207" s="178"/>
      <c r="I207" s="237"/>
      <c r="J207" s="238"/>
      <c r="K207" s="238"/>
      <c r="L207" s="88"/>
    </row>
    <row r="211" spans="2:12" x14ac:dyDescent="0.25">
      <c r="B211" s="239" t="s">
        <v>172</v>
      </c>
      <c r="C211" s="239" t="s">
        <v>401</v>
      </c>
      <c r="D211" s="239"/>
      <c r="E211" s="89"/>
      <c r="F211" s="141"/>
      <c r="G211" s="178"/>
      <c r="H211" s="178"/>
      <c r="I211" s="237"/>
      <c r="J211" s="238"/>
      <c r="K211" s="238"/>
      <c r="L211" s="81" t="s">
        <v>402</v>
      </c>
    </row>
  </sheetData>
  <mergeCells count="11">
    <mergeCell ref="L9:L23"/>
    <mergeCell ref="L24:L29"/>
    <mergeCell ref="L30:L31"/>
    <mergeCell ref="L75:L76"/>
    <mergeCell ref="E6:F6"/>
    <mergeCell ref="L78:L79"/>
    <mergeCell ref="L80:L82"/>
    <mergeCell ref="M24:M29"/>
    <mergeCell ref="M30:M31"/>
    <mergeCell ref="N30:N31"/>
    <mergeCell ref="I33:L33"/>
  </mergeCells>
  <pageMargins left="0.23622047244094491" right="0.23622047244094491" top="0.74803149606299213" bottom="0.74803149606299213" header="0.31496062992125984" footer="0.31496062992125984"/>
  <pageSetup paperSize="9" scale="76" fitToWidth="0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N194"/>
  <sheetViews>
    <sheetView topLeftCell="A151" zoomScale="115" zoomScaleNormal="115" workbookViewId="0">
      <selection activeCell="H190" sqref="H190"/>
    </sheetView>
  </sheetViews>
  <sheetFormatPr defaultRowHeight="15" x14ac:dyDescent="0.25"/>
  <cols>
    <col min="1" max="1" width="44.140625" customWidth="1"/>
    <col min="2" max="2" width="8.7109375" style="82" bestFit="1" customWidth="1"/>
    <col min="3" max="4" width="8.7109375" style="82" customWidth="1"/>
    <col min="5" max="5" width="52" customWidth="1"/>
    <col min="6" max="6" width="12.140625" style="139" customWidth="1"/>
    <col min="7" max="9" width="12.140625" style="176" customWidth="1"/>
    <col min="10" max="10" width="12.140625" style="139" customWidth="1"/>
    <col min="11" max="11" width="18.28515625" style="81" customWidth="1"/>
    <col min="12" max="12" width="17" style="156" customWidth="1"/>
    <col min="13" max="13" width="25" style="164" customWidth="1"/>
  </cols>
  <sheetData>
    <row r="2" spans="2:11" ht="122.25" customHeight="1" x14ac:dyDescent="0.25">
      <c r="B2"/>
      <c r="C2"/>
      <c r="D2"/>
      <c r="E2" s="344" t="s">
        <v>200</v>
      </c>
      <c r="F2" s="344"/>
      <c r="G2" s="344"/>
      <c r="H2" s="344"/>
      <c r="I2" s="344"/>
      <c r="J2" s="344"/>
      <c r="K2" s="344"/>
    </row>
    <row r="4" spans="2:11" x14ac:dyDescent="0.25">
      <c r="B4" s="128" t="s">
        <v>199</v>
      </c>
      <c r="C4" s="128"/>
      <c r="D4" s="128"/>
      <c r="K4" s="127" t="s">
        <v>198</v>
      </c>
    </row>
    <row r="5" spans="2:11" x14ac:dyDescent="0.25">
      <c r="B5" s="126"/>
      <c r="C5" s="126"/>
      <c r="D5" s="126"/>
      <c r="K5" s="125"/>
    </row>
    <row r="6" spans="2:11" x14ac:dyDescent="0.25">
      <c r="B6" s="126" t="s">
        <v>197</v>
      </c>
      <c r="C6" s="126"/>
      <c r="D6" s="126"/>
      <c r="K6" s="125"/>
    </row>
    <row r="7" spans="2:11" ht="35.25" customHeight="1" thickBot="1" x14ac:dyDescent="0.3">
      <c r="B7" s="124" t="s">
        <v>196</v>
      </c>
      <c r="C7" s="124"/>
      <c r="D7" s="124"/>
      <c r="E7" s="346" t="s">
        <v>195</v>
      </c>
      <c r="F7" s="346"/>
      <c r="G7" s="346"/>
      <c r="H7" s="346"/>
      <c r="I7" s="346"/>
      <c r="J7" s="346"/>
      <c r="K7" s="346"/>
    </row>
    <row r="8" spans="2:11" ht="30.75" customHeight="1" thickBot="1" x14ac:dyDescent="0.3">
      <c r="B8" s="124" t="s">
        <v>194</v>
      </c>
      <c r="C8" s="124"/>
      <c r="D8" s="124"/>
      <c r="E8" s="347" t="s">
        <v>193</v>
      </c>
      <c r="F8" s="347"/>
      <c r="G8" s="347"/>
      <c r="H8" s="347"/>
      <c r="I8" s="347"/>
      <c r="J8" s="347"/>
      <c r="K8" s="347"/>
    </row>
    <row r="9" spans="2:11" ht="15.75" thickBot="1" x14ac:dyDescent="0.3">
      <c r="B9" s="124" t="s">
        <v>192</v>
      </c>
      <c r="C9" s="124"/>
      <c r="D9" s="124"/>
      <c r="E9" s="347" t="s">
        <v>191</v>
      </c>
      <c r="F9" s="347"/>
      <c r="G9" s="347"/>
      <c r="H9" s="347"/>
      <c r="I9" s="347"/>
      <c r="J9" s="347"/>
      <c r="K9" s="347"/>
    </row>
    <row r="10" spans="2:11" ht="23.25" thickBot="1" x14ac:dyDescent="0.3">
      <c r="B10" s="124" t="s">
        <v>190</v>
      </c>
      <c r="C10" s="124"/>
      <c r="D10" s="124"/>
      <c r="E10" s="345" t="s">
        <v>189</v>
      </c>
      <c r="F10" s="345"/>
      <c r="G10" s="345"/>
      <c r="H10" s="345"/>
      <c r="I10" s="345"/>
      <c r="J10" s="345"/>
      <c r="K10" s="345"/>
    </row>
    <row r="11" spans="2:11" x14ac:dyDescent="0.25">
      <c r="B11" s="124"/>
      <c r="C11" s="124"/>
      <c r="D11" s="124"/>
      <c r="E11" s="123"/>
      <c r="F11" s="140"/>
      <c r="G11" s="177"/>
      <c r="H11" s="177"/>
      <c r="I11" s="177"/>
      <c r="J11" s="140"/>
      <c r="K11" s="123"/>
    </row>
    <row r="12" spans="2:11" x14ac:dyDescent="0.25">
      <c r="B12" s="342" t="s">
        <v>188</v>
      </c>
      <c r="C12" s="342"/>
      <c r="D12" s="342"/>
      <c r="E12" s="342"/>
      <c r="F12" s="342"/>
      <c r="G12" s="342"/>
      <c r="H12" s="342"/>
      <c r="I12" s="342"/>
      <c r="J12" s="342"/>
      <c r="K12" s="342"/>
    </row>
    <row r="13" spans="2:11" x14ac:dyDescent="0.25">
      <c r="B13" s="342"/>
      <c r="C13" s="342"/>
      <c r="D13" s="342"/>
      <c r="E13" s="342"/>
      <c r="F13" s="342"/>
      <c r="G13" s="342"/>
      <c r="H13" s="342"/>
      <c r="I13" s="342"/>
      <c r="J13" s="342"/>
      <c r="K13" s="342"/>
    </row>
    <row r="14" spans="2:11" x14ac:dyDescent="0.25">
      <c r="B14" s="342"/>
      <c r="C14" s="342"/>
      <c r="D14" s="342"/>
      <c r="E14" s="342"/>
      <c r="F14" s="342"/>
      <c r="G14" s="342"/>
      <c r="H14" s="342"/>
      <c r="I14" s="342"/>
      <c r="J14" s="342"/>
      <c r="K14" s="342"/>
    </row>
    <row r="15" spans="2:11" x14ac:dyDescent="0.25">
      <c r="B15" s="122" t="s">
        <v>187</v>
      </c>
      <c r="C15" s="122"/>
      <c r="D15" s="122"/>
      <c r="E15" s="89"/>
      <c r="F15" s="141"/>
      <c r="G15" s="178"/>
      <c r="H15" s="178"/>
      <c r="I15" s="178"/>
      <c r="J15" s="141"/>
      <c r="K15" s="120"/>
    </row>
    <row r="16" spans="2:11" x14ac:dyDescent="0.25">
      <c r="B16" s="120" t="s">
        <v>186</v>
      </c>
      <c r="C16" s="120"/>
      <c r="D16" s="120"/>
      <c r="E16" s="121" t="s">
        <v>185</v>
      </c>
      <c r="F16" s="120"/>
      <c r="G16" s="179"/>
      <c r="H16" s="179"/>
      <c r="I16" s="179"/>
      <c r="J16" s="120"/>
      <c r="K16" s="120"/>
    </row>
    <row r="17" spans="1:11" ht="22.5" x14ac:dyDescent="0.25">
      <c r="B17" s="120" t="s">
        <v>184</v>
      </c>
      <c r="C17" s="120"/>
      <c r="D17" s="120"/>
      <c r="E17" s="121" t="s">
        <v>183</v>
      </c>
      <c r="F17" s="120"/>
      <c r="G17" s="179"/>
      <c r="H17" s="179"/>
      <c r="I17" s="179"/>
      <c r="J17" s="120"/>
      <c r="K17" s="120"/>
    </row>
    <row r="18" spans="1:11" x14ac:dyDescent="0.25">
      <c r="B18" s="120" t="s">
        <v>182</v>
      </c>
      <c r="C18" s="120"/>
      <c r="D18" s="120"/>
      <c r="E18" s="121" t="s">
        <v>181</v>
      </c>
      <c r="F18" s="120"/>
      <c r="G18" s="179"/>
      <c r="H18" s="179"/>
      <c r="I18" s="179"/>
      <c r="J18" s="120"/>
      <c r="K18" s="120"/>
    </row>
    <row r="19" spans="1:11" x14ac:dyDescent="0.25">
      <c r="B19" s="120" t="s">
        <v>180</v>
      </c>
      <c r="C19" s="120"/>
      <c r="D19" s="120"/>
      <c r="E19" s="121" t="s">
        <v>179</v>
      </c>
      <c r="F19" s="120"/>
      <c r="G19" s="179"/>
      <c r="H19" s="179"/>
      <c r="I19" s="179"/>
      <c r="J19" s="120"/>
      <c r="K19" s="120"/>
    </row>
    <row r="20" spans="1:11" x14ac:dyDescent="0.25">
      <c r="B20" s="122" t="s">
        <v>178</v>
      </c>
      <c r="C20" s="122"/>
      <c r="D20" s="122"/>
      <c r="E20" s="121"/>
      <c r="F20" s="120"/>
      <c r="G20" s="179"/>
      <c r="H20" s="179"/>
      <c r="I20" s="179"/>
      <c r="J20" s="120"/>
      <c r="K20" s="120"/>
    </row>
    <row r="21" spans="1:11" x14ac:dyDescent="0.25">
      <c r="B21" s="120">
        <v>1</v>
      </c>
      <c r="C21" s="120"/>
      <c r="D21" s="120"/>
      <c r="E21" s="121" t="s">
        <v>177</v>
      </c>
      <c r="F21" s="120"/>
      <c r="G21" s="179"/>
      <c r="H21" s="179"/>
      <c r="I21" s="179"/>
      <c r="J21" s="120"/>
      <c r="K21" s="120"/>
    </row>
    <row r="22" spans="1:11" ht="22.5" x14ac:dyDescent="0.25">
      <c r="B22" s="120">
        <v>2</v>
      </c>
      <c r="C22" s="120"/>
      <c r="D22" s="120"/>
      <c r="E22" s="121" t="s">
        <v>176</v>
      </c>
      <c r="F22" s="120"/>
      <c r="G22" s="179"/>
      <c r="H22" s="179"/>
      <c r="I22" s="179"/>
      <c r="J22" s="120"/>
      <c r="K22" s="120"/>
    </row>
    <row r="23" spans="1:11" x14ac:dyDescent="0.25">
      <c r="B23" s="118"/>
      <c r="C23" s="118"/>
      <c r="D23" s="118"/>
      <c r="E23" s="119"/>
      <c r="F23" s="118"/>
      <c r="G23" s="180"/>
      <c r="H23" s="180"/>
      <c r="I23" s="180"/>
      <c r="J23" s="118"/>
      <c r="K23" s="118"/>
    </row>
    <row r="24" spans="1:11" x14ac:dyDescent="0.25">
      <c r="B24" s="118"/>
      <c r="C24" s="118"/>
      <c r="D24" s="118"/>
      <c r="E24" s="119"/>
      <c r="F24" s="118"/>
      <c r="G24" s="180"/>
      <c r="H24" s="180"/>
      <c r="I24" s="180"/>
      <c r="J24" s="118"/>
      <c r="K24" s="118"/>
    </row>
    <row r="25" spans="1:11" ht="15.75" thickBot="1" x14ac:dyDescent="0.3">
      <c r="H25" s="176" t="s">
        <v>395</v>
      </c>
      <c r="K25" s="117"/>
    </row>
    <row r="26" spans="1:11" ht="34.5" customHeight="1" thickBot="1" x14ac:dyDescent="0.3">
      <c r="A26" s="96"/>
      <c r="B26" s="116" t="s">
        <v>175</v>
      </c>
      <c r="C26" s="129"/>
      <c r="D26" s="129"/>
      <c r="E26" s="115" t="s">
        <v>174</v>
      </c>
      <c r="F26" s="115"/>
      <c r="G26" s="115"/>
      <c r="H26" s="115"/>
      <c r="I26" s="115"/>
      <c r="J26" s="115"/>
      <c r="K26" s="114" t="s">
        <v>173</v>
      </c>
    </row>
    <row r="27" spans="1:11" ht="14.25" customHeight="1" thickBot="1" x14ac:dyDescent="0.3">
      <c r="A27" s="96"/>
      <c r="B27" s="113"/>
      <c r="C27" s="130"/>
      <c r="D27" s="130"/>
      <c r="E27" s="112"/>
      <c r="F27" s="142"/>
      <c r="G27" s="142"/>
      <c r="H27" s="142"/>
      <c r="I27" s="142"/>
      <c r="J27" s="142"/>
      <c r="K27" s="111"/>
    </row>
    <row r="28" spans="1:11" ht="14.25" customHeight="1" x14ac:dyDescent="0.25">
      <c r="A28" s="96"/>
      <c r="B28" s="102" t="s">
        <v>172</v>
      </c>
      <c r="C28" s="131"/>
      <c r="D28" s="131"/>
      <c r="E28" s="101" t="s">
        <v>171</v>
      </c>
      <c r="F28" s="143"/>
      <c r="G28" s="143"/>
      <c r="H28" s="143"/>
      <c r="I28" s="143"/>
      <c r="J28" s="143"/>
      <c r="K28" s="340">
        <v>4500000</v>
      </c>
    </row>
    <row r="29" spans="1:11" x14ac:dyDescent="0.25">
      <c r="A29" s="96"/>
      <c r="B29" s="100"/>
      <c r="C29" s="132"/>
      <c r="D29" s="132"/>
      <c r="E29" s="99" t="s">
        <v>170</v>
      </c>
      <c r="F29" s="144"/>
      <c r="G29" s="144"/>
      <c r="H29" s="144"/>
      <c r="I29" s="144"/>
      <c r="J29" s="144"/>
      <c r="K29" s="339"/>
    </row>
    <row r="30" spans="1:11" ht="14.25" customHeight="1" x14ac:dyDescent="0.25">
      <c r="A30" s="96"/>
      <c r="B30" s="100"/>
      <c r="C30" s="132"/>
      <c r="D30" s="132"/>
      <c r="E30" s="99" t="s">
        <v>169</v>
      </c>
      <c r="F30" s="144"/>
      <c r="G30" s="144"/>
      <c r="H30" s="144"/>
      <c r="I30" s="144"/>
      <c r="J30" s="144"/>
      <c r="K30" s="339"/>
    </row>
    <row r="31" spans="1:11" ht="14.25" customHeight="1" x14ac:dyDescent="0.25">
      <c r="A31" s="96"/>
      <c r="B31" s="100"/>
      <c r="C31" s="132"/>
      <c r="D31" s="132"/>
      <c r="E31" s="99" t="s">
        <v>168</v>
      </c>
      <c r="F31" s="144"/>
      <c r="G31" s="144"/>
      <c r="H31" s="144"/>
      <c r="I31" s="144"/>
      <c r="J31" s="144"/>
      <c r="K31" s="339"/>
    </row>
    <row r="32" spans="1:11" ht="14.25" customHeight="1" x14ac:dyDescent="0.25">
      <c r="A32" s="96"/>
      <c r="B32" s="100"/>
      <c r="C32" s="132"/>
      <c r="D32" s="132"/>
      <c r="E32" s="99" t="s">
        <v>167</v>
      </c>
      <c r="F32" s="144"/>
      <c r="G32" s="144"/>
      <c r="H32" s="144"/>
      <c r="I32" s="144"/>
      <c r="J32" s="144"/>
      <c r="K32" s="339"/>
    </row>
    <row r="33" spans="1:11" ht="14.25" customHeight="1" x14ac:dyDescent="0.25">
      <c r="A33" s="96"/>
      <c r="B33" s="100"/>
      <c r="C33" s="132"/>
      <c r="D33" s="132"/>
      <c r="E33" s="99" t="s">
        <v>166</v>
      </c>
      <c r="F33" s="144"/>
      <c r="G33" s="144"/>
      <c r="H33" s="144"/>
      <c r="I33" s="144"/>
      <c r="J33" s="144"/>
      <c r="K33" s="339"/>
    </row>
    <row r="34" spans="1:11" ht="14.25" customHeight="1" x14ac:dyDescent="0.25">
      <c r="A34" s="96"/>
      <c r="B34" s="100"/>
      <c r="C34" s="132"/>
      <c r="D34" s="132"/>
      <c r="E34" s="99" t="s">
        <v>165</v>
      </c>
      <c r="F34" s="144"/>
      <c r="G34" s="144"/>
      <c r="H34" s="144"/>
      <c r="I34" s="144"/>
      <c r="J34" s="144"/>
      <c r="K34" s="339"/>
    </row>
    <row r="35" spans="1:11" ht="14.25" customHeight="1" x14ac:dyDescent="0.25">
      <c r="A35" s="96"/>
      <c r="B35" s="100"/>
      <c r="C35" s="132"/>
      <c r="D35" s="132"/>
      <c r="E35" s="99" t="s">
        <v>164</v>
      </c>
      <c r="F35" s="144"/>
      <c r="G35" s="144"/>
      <c r="H35" s="144"/>
      <c r="I35" s="144"/>
      <c r="J35" s="144"/>
      <c r="K35" s="339"/>
    </row>
    <row r="36" spans="1:11" x14ac:dyDescent="0.25">
      <c r="A36" s="96"/>
      <c r="B36" s="100"/>
      <c r="C36" s="132"/>
      <c r="D36" s="132"/>
      <c r="E36" s="99" t="s">
        <v>163</v>
      </c>
      <c r="F36" s="144"/>
      <c r="G36" s="144"/>
      <c r="H36" s="144"/>
      <c r="I36" s="144"/>
      <c r="J36" s="144"/>
      <c r="K36" s="339"/>
    </row>
    <row r="37" spans="1:11" ht="14.25" customHeight="1" x14ac:dyDescent="0.25">
      <c r="A37" s="96"/>
      <c r="B37" s="100"/>
      <c r="C37" s="132"/>
      <c r="D37" s="132"/>
      <c r="E37" s="99" t="s">
        <v>162</v>
      </c>
      <c r="F37" s="144"/>
      <c r="G37" s="144"/>
      <c r="H37" s="144"/>
      <c r="I37" s="144"/>
      <c r="J37" s="144"/>
      <c r="K37" s="339"/>
    </row>
    <row r="38" spans="1:11" ht="14.25" customHeight="1" x14ac:dyDescent="0.25">
      <c r="A38" s="96"/>
      <c r="B38" s="100"/>
      <c r="C38" s="132"/>
      <c r="D38" s="132"/>
      <c r="E38" s="99" t="s">
        <v>161</v>
      </c>
      <c r="F38" s="144"/>
      <c r="G38" s="144"/>
      <c r="H38" s="144"/>
      <c r="I38" s="144"/>
      <c r="J38" s="144"/>
      <c r="K38" s="339"/>
    </row>
    <row r="39" spans="1:11" ht="14.25" customHeight="1" x14ac:dyDescent="0.25">
      <c r="A39" s="96"/>
      <c r="B39" s="100"/>
      <c r="C39" s="132"/>
      <c r="D39" s="132"/>
      <c r="E39" s="99" t="s">
        <v>160</v>
      </c>
      <c r="F39" s="144"/>
      <c r="G39" s="144"/>
      <c r="H39" s="144"/>
      <c r="I39" s="144"/>
      <c r="J39" s="144"/>
      <c r="K39" s="339"/>
    </row>
    <row r="40" spans="1:11" ht="14.25" customHeight="1" x14ac:dyDescent="0.25">
      <c r="A40" s="96"/>
      <c r="B40" s="100"/>
      <c r="C40" s="132"/>
      <c r="D40" s="132"/>
      <c r="E40" s="99" t="s">
        <v>159</v>
      </c>
      <c r="F40" s="144"/>
      <c r="G40" s="144"/>
      <c r="H40" s="144"/>
      <c r="I40" s="144"/>
      <c r="J40" s="144"/>
      <c r="K40" s="339"/>
    </row>
    <row r="41" spans="1:11" ht="27.6" customHeight="1" x14ac:dyDescent="0.25">
      <c r="A41" s="96"/>
      <c r="B41" s="100"/>
      <c r="C41" s="132"/>
      <c r="D41" s="132"/>
      <c r="E41" s="99" t="s">
        <v>158</v>
      </c>
      <c r="F41" s="144"/>
      <c r="G41" s="144"/>
      <c r="H41" s="144"/>
      <c r="I41" s="144"/>
      <c r="J41" s="144"/>
      <c r="K41" s="339"/>
    </row>
    <row r="42" spans="1:11" ht="15.75" thickBot="1" x14ac:dyDescent="0.3">
      <c r="A42" s="96"/>
      <c r="B42" s="98"/>
      <c r="C42" s="133"/>
      <c r="D42" s="133"/>
      <c r="E42" s="97" t="s">
        <v>157</v>
      </c>
      <c r="F42" s="145"/>
      <c r="G42" s="145"/>
      <c r="H42" s="145"/>
      <c r="I42" s="145"/>
      <c r="J42" s="145"/>
      <c r="K42" s="341"/>
    </row>
    <row r="43" spans="1:11" ht="14.25" customHeight="1" x14ac:dyDescent="0.25">
      <c r="A43" s="96"/>
      <c r="B43" s="199" t="s">
        <v>156</v>
      </c>
      <c r="C43" s="200"/>
      <c r="D43" s="200"/>
      <c r="E43" s="201" t="s">
        <v>155</v>
      </c>
      <c r="F43" s="202"/>
      <c r="G43" s="202"/>
      <c r="H43" s="202" t="s">
        <v>396</v>
      </c>
      <c r="I43" s="202"/>
      <c r="J43" s="202" t="s">
        <v>397</v>
      </c>
      <c r="K43" s="339">
        <v>2325000</v>
      </c>
    </row>
    <row r="44" spans="1:11" ht="14.25" customHeight="1" x14ac:dyDescent="0.25">
      <c r="A44" s="96"/>
      <c r="B44" s="100"/>
      <c r="C44" s="132"/>
      <c r="D44" s="132"/>
      <c r="E44" s="99" t="s">
        <v>154</v>
      </c>
      <c r="F44" s="144"/>
      <c r="G44" s="144"/>
      <c r="H44" s="144"/>
      <c r="I44" s="144"/>
      <c r="J44" s="144"/>
      <c r="K44" s="339"/>
    </row>
    <row r="45" spans="1:11" ht="14.25" customHeight="1" x14ac:dyDescent="0.25">
      <c r="A45" s="96"/>
      <c r="B45" s="100"/>
      <c r="C45" s="132"/>
      <c r="D45" s="132"/>
      <c r="E45" s="99" t="s">
        <v>153</v>
      </c>
      <c r="F45" s="144"/>
      <c r="G45" s="144"/>
      <c r="H45" s="144"/>
      <c r="I45" s="144"/>
      <c r="J45" s="144"/>
      <c r="K45" s="339"/>
    </row>
    <row r="46" spans="1:11" ht="14.25" customHeight="1" x14ac:dyDescent="0.25">
      <c r="A46" s="96"/>
      <c r="B46" s="100"/>
      <c r="C46" s="132"/>
      <c r="D46" s="132"/>
      <c r="E46" s="99" t="s">
        <v>152</v>
      </c>
      <c r="F46" s="144"/>
      <c r="G46" s="144"/>
      <c r="H46" s="144"/>
      <c r="I46" s="144"/>
      <c r="J46" s="144"/>
      <c r="K46" s="339"/>
    </row>
    <row r="47" spans="1:11" ht="25.15" customHeight="1" x14ac:dyDescent="0.25">
      <c r="A47" s="96"/>
      <c r="B47" s="100"/>
      <c r="C47" s="132"/>
      <c r="D47" s="132"/>
      <c r="E47" s="99" t="s">
        <v>151</v>
      </c>
      <c r="F47" s="144"/>
      <c r="G47" s="144"/>
      <c r="H47" s="144"/>
      <c r="I47" s="144"/>
      <c r="J47" s="144"/>
      <c r="K47" s="339"/>
    </row>
    <row r="48" spans="1:11" ht="14.25" customHeight="1" thickBot="1" x14ac:dyDescent="0.3">
      <c r="A48" s="96"/>
      <c r="B48" s="104"/>
      <c r="C48" s="135"/>
      <c r="D48" s="135"/>
      <c r="E48" s="103" t="s">
        <v>150</v>
      </c>
      <c r="F48" s="144"/>
      <c r="G48" s="144"/>
      <c r="H48" s="144"/>
      <c r="I48" s="144"/>
      <c r="J48" s="144"/>
      <c r="K48" s="339"/>
    </row>
    <row r="49" spans="1:12" x14ac:dyDescent="0.25">
      <c r="A49" s="96"/>
      <c r="B49" s="102">
        <v>3</v>
      </c>
      <c r="C49" s="131"/>
      <c r="D49" s="131"/>
      <c r="E49" s="101" t="s">
        <v>149</v>
      </c>
      <c r="F49" s="143"/>
      <c r="G49" s="143"/>
      <c r="H49" s="143"/>
      <c r="I49" s="143"/>
      <c r="J49" s="143"/>
      <c r="K49" s="340">
        <v>10650000</v>
      </c>
    </row>
    <row r="50" spans="1:12" x14ac:dyDescent="0.25">
      <c r="A50" s="96"/>
      <c r="B50" s="100"/>
      <c r="C50" s="132"/>
      <c r="D50" s="132"/>
      <c r="E50" s="99" t="s">
        <v>149</v>
      </c>
      <c r="F50" s="146"/>
      <c r="G50" s="146"/>
      <c r="H50" s="146"/>
      <c r="I50" s="146"/>
      <c r="J50" s="146"/>
      <c r="K50" s="343"/>
    </row>
    <row r="51" spans="1:12" ht="15.75" thickBot="1" x14ac:dyDescent="0.3">
      <c r="A51" s="96"/>
      <c r="B51" s="98"/>
      <c r="C51" s="133"/>
      <c r="D51" s="133"/>
      <c r="E51" s="97" t="s">
        <v>148</v>
      </c>
      <c r="F51" s="145"/>
      <c r="G51" s="145"/>
      <c r="H51" s="145"/>
      <c r="I51" s="145"/>
      <c r="J51" s="145"/>
      <c r="K51" s="105">
        <v>470000</v>
      </c>
    </row>
    <row r="52" spans="1:12" ht="26.25" customHeight="1" x14ac:dyDescent="0.25">
      <c r="A52" s="96"/>
      <c r="B52" s="102">
        <v>4</v>
      </c>
      <c r="C52" s="131"/>
      <c r="D52" s="131"/>
      <c r="E52" s="101" t="s">
        <v>147</v>
      </c>
      <c r="F52" s="143"/>
      <c r="G52" s="143"/>
      <c r="H52" s="143"/>
      <c r="I52" s="143"/>
      <c r="J52" s="143"/>
      <c r="K52" s="340">
        <v>15120000</v>
      </c>
    </row>
    <row r="53" spans="1:12" x14ac:dyDescent="0.25">
      <c r="A53" s="96"/>
      <c r="B53" s="100"/>
      <c r="C53" s="132"/>
      <c r="D53" s="132"/>
      <c r="E53" s="99" t="s">
        <v>146</v>
      </c>
      <c r="F53" s="144"/>
      <c r="G53" s="144"/>
      <c r="H53" s="144"/>
      <c r="I53" s="144"/>
      <c r="J53" s="144"/>
      <c r="K53" s="339"/>
    </row>
    <row r="54" spans="1:12" ht="15.75" thickBot="1" x14ac:dyDescent="0.3">
      <c r="A54" s="96"/>
      <c r="B54" s="98"/>
      <c r="C54" s="133"/>
      <c r="D54" s="133"/>
      <c r="E54" s="97" t="s">
        <v>145</v>
      </c>
      <c r="F54" s="145"/>
      <c r="G54" s="145"/>
      <c r="H54" s="145"/>
      <c r="I54" s="145"/>
      <c r="J54" s="145"/>
      <c r="K54" s="341"/>
      <c r="L54" s="157"/>
    </row>
    <row r="55" spans="1:12" x14ac:dyDescent="0.25">
      <c r="A55" s="96"/>
      <c r="B55" s="95" t="s">
        <v>78</v>
      </c>
      <c r="C55" s="134"/>
      <c r="D55" s="134"/>
      <c r="E55" s="94" t="s">
        <v>144</v>
      </c>
      <c r="F55" s="142"/>
      <c r="G55" s="142"/>
      <c r="H55" s="142"/>
      <c r="I55" s="142"/>
      <c r="J55" s="142"/>
      <c r="K55" s="339">
        <v>10500000</v>
      </c>
      <c r="L55" s="158"/>
    </row>
    <row r="56" spans="1:12" x14ac:dyDescent="0.25">
      <c r="A56" s="96"/>
      <c r="B56" s="100"/>
      <c r="C56" s="132"/>
      <c r="D56" s="132"/>
      <c r="E56" s="99" t="s">
        <v>143</v>
      </c>
      <c r="F56" s="144"/>
      <c r="G56" s="144"/>
      <c r="H56" s="144"/>
      <c r="I56" s="144"/>
      <c r="J56" s="144"/>
      <c r="K56" s="339"/>
      <c r="L56" s="158"/>
    </row>
    <row r="57" spans="1:12" x14ac:dyDescent="0.25">
      <c r="A57" s="96"/>
      <c r="B57" s="100"/>
      <c r="C57" s="132"/>
      <c r="D57" s="132"/>
      <c r="E57" s="99" t="s">
        <v>142</v>
      </c>
      <c r="F57" s="144"/>
      <c r="G57" s="144"/>
      <c r="H57" s="144"/>
      <c r="I57" s="144"/>
      <c r="J57" s="144"/>
      <c r="K57" s="339"/>
      <c r="L57" s="158"/>
    </row>
    <row r="58" spans="1:12" ht="29.45" customHeight="1" x14ac:dyDescent="0.25">
      <c r="A58" s="96"/>
      <c r="B58" s="100"/>
      <c r="C58" s="132"/>
      <c r="D58" s="132"/>
      <c r="E58" s="99" t="s">
        <v>141</v>
      </c>
      <c r="F58" s="144"/>
      <c r="G58" s="144"/>
      <c r="H58" s="144"/>
      <c r="I58" s="144"/>
      <c r="J58" s="144"/>
      <c r="K58" s="339"/>
      <c r="L58" s="158"/>
    </row>
    <row r="59" spans="1:12" x14ac:dyDescent="0.25">
      <c r="A59" s="96"/>
      <c r="B59" s="100" t="s">
        <v>140</v>
      </c>
      <c r="C59" s="132"/>
      <c r="D59" s="132"/>
      <c r="E59" s="110" t="s">
        <v>139</v>
      </c>
      <c r="F59" s="142"/>
      <c r="G59" s="142"/>
      <c r="H59" s="142"/>
      <c r="I59" s="142"/>
      <c r="J59" s="142"/>
      <c r="K59" s="339"/>
      <c r="L59" s="158"/>
    </row>
    <row r="60" spans="1:12" x14ac:dyDescent="0.25">
      <c r="A60" s="96"/>
      <c r="B60" s="100"/>
      <c r="C60" s="132"/>
      <c r="D60" s="132"/>
      <c r="E60" s="99" t="s">
        <v>138</v>
      </c>
      <c r="F60" s="144"/>
      <c r="G60" s="144"/>
      <c r="H60" s="144"/>
      <c r="I60" s="144"/>
      <c r="J60" s="144"/>
      <c r="K60" s="339"/>
      <c r="L60" s="158"/>
    </row>
    <row r="61" spans="1:12" x14ac:dyDescent="0.25">
      <c r="A61" s="96"/>
      <c r="B61" s="100"/>
      <c r="C61" s="132"/>
      <c r="D61" s="132"/>
      <c r="E61" s="107" t="s">
        <v>137</v>
      </c>
      <c r="F61" s="147"/>
      <c r="G61" s="147"/>
      <c r="H61" s="147"/>
      <c r="I61" s="147"/>
      <c r="J61" s="147"/>
      <c r="K61" s="339"/>
      <c r="L61" s="158"/>
    </row>
    <row r="62" spans="1:12" x14ac:dyDescent="0.25">
      <c r="A62" s="96"/>
      <c r="B62" s="100"/>
      <c r="C62" s="132"/>
      <c r="D62" s="132"/>
      <c r="E62" s="107" t="s">
        <v>136</v>
      </c>
      <c r="F62" s="147"/>
      <c r="G62" s="147"/>
      <c r="H62" s="147"/>
      <c r="I62" s="147"/>
      <c r="J62" s="147"/>
      <c r="K62" s="339"/>
      <c r="L62" s="158"/>
    </row>
    <row r="63" spans="1:12" x14ac:dyDescent="0.25">
      <c r="A63" s="96"/>
      <c r="B63" s="100"/>
      <c r="C63" s="132"/>
      <c r="D63" s="132"/>
      <c r="E63" s="107" t="s">
        <v>135</v>
      </c>
      <c r="F63" s="147"/>
      <c r="G63" s="147"/>
      <c r="H63" s="147"/>
      <c r="I63" s="147"/>
      <c r="J63" s="147"/>
      <c r="K63" s="339"/>
      <c r="L63" s="158"/>
    </row>
    <row r="64" spans="1:12" x14ac:dyDescent="0.25">
      <c r="A64" s="96"/>
      <c r="B64" s="100" t="s">
        <v>134</v>
      </c>
      <c r="C64" s="132"/>
      <c r="D64" s="132"/>
      <c r="E64" s="109" t="s">
        <v>133</v>
      </c>
      <c r="F64" s="148"/>
      <c r="G64" s="148"/>
      <c r="H64" s="148"/>
      <c r="I64" s="148"/>
      <c r="J64" s="148"/>
      <c r="K64" s="339"/>
      <c r="L64" s="158"/>
    </row>
    <row r="65" spans="1:12" ht="24.6" customHeight="1" x14ac:dyDescent="0.25">
      <c r="A65" s="96"/>
      <c r="B65" s="100"/>
      <c r="C65" s="132"/>
      <c r="D65" s="132"/>
      <c r="E65" s="107" t="s">
        <v>132</v>
      </c>
      <c r="F65" s="147"/>
      <c r="G65" s="147"/>
      <c r="H65" s="147"/>
      <c r="I65" s="147"/>
      <c r="J65" s="147"/>
      <c r="K65" s="339"/>
      <c r="L65" s="158"/>
    </row>
    <row r="66" spans="1:12" x14ac:dyDescent="0.25">
      <c r="A66" s="96"/>
      <c r="B66" s="100" t="s">
        <v>131</v>
      </c>
      <c r="C66" s="132"/>
      <c r="D66" s="132"/>
      <c r="E66" s="109" t="s">
        <v>130</v>
      </c>
      <c r="F66" s="148"/>
      <c r="G66" s="148"/>
      <c r="H66" s="148"/>
      <c r="I66" s="148"/>
      <c r="J66" s="148"/>
      <c r="K66" s="339"/>
      <c r="L66" s="158"/>
    </row>
    <row r="67" spans="1:12" x14ac:dyDescent="0.25">
      <c r="A67" s="96"/>
      <c r="B67" s="100"/>
      <c r="C67" s="132"/>
      <c r="D67" s="132"/>
      <c r="E67" s="107" t="s">
        <v>129</v>
      </c>
      <c r="F67" s="147"/>
      <c r="G67" s="147"/>
      <c r="H67" s="147"/>
      <c r="I67" s="147"/>
      <c r="J67" s="147"/>
      <c r="K67" s="339"/>
      <c r="L67" s="158"/>
    </row>
    <row r="68" spans="1:12" x14ac:dyDescent="0.25">
      <c r="A68" s="96"/>
      <c r="B68" s="100"/>
      <c r="C68" s="132"/>
      <c r="D68" s="132"/>
      <c r="E68" s="107" t="s">
        <v>128</v>
      </c>
      <c r="F68" s="147"/>
      <c r="G68" s="147"/>
      <c r="H68" s="147"/>
      <c r="I68" s="147"/>
      <c r="J68" s="147"/>
      <c r="K68" s="339"/>
      <c r="L68" s="158"/>
    </row>
    <row r="69" spans="1:12" x14ac:dyDescent="0.25">
      <c r="A69" s="96"/>
      <c r="B69" s="100"/>
      <c r="C69" s="132"/>
      <c r="D69" s="132"/>
      <c r="E69" s="107" t="s">
        <v>127</v>
      </c>
      <c r="F69" s="147"/>
      <c r="G69" s="147"/>
      <c r="H69" s="147"/>
      <c r="I69" s="147"/>
      <c r="J69" s="147"/>
      <c r="K69" s="339"/>
      <c r="L69" s="158"/>
    </row>
    <row r="70" spans="1:12" x14ac:dyDescent="0.25">
      <c r="A70" s="96"/>
      <c r="B70" s="100" t="s">
        <v>126</v>
      </c>
      <c r="C70" s="132"/>
      <c r="D70" s="132"/>
      <c r="E70" s="109" t="s">
        <v>125</v>
      </c>
      <c r="F70" s="148"/>
      <c r="G70" s="148"/>
      <c r="H70" s="148"/>
      <c r="I70" s="148"/>
      <c r="J70" s="148"/>
      <c r="K70" s="339"/>
      <c r="L70" s="158"/>
    </row>
    <row r="71" spans="1:12" ht="24" x14ac:dyDescent="0.25">
      <c r="A71" s="96"/>
      <c r="B71" s="100"/>
      <c r="C71" s="132"/>
      <c r="D71" s="132"/>
      <c r="E71" s="107" t="s">
        <v>124</v>
      </c>
      <c r="F71" s="147"/>
      <c r="G71" s="147"/>
      <c r="H71" s="147"/>
      <c r="I71" s="147"/>
      <c r="J71" s="147"/>
      <c r="K71" s="339"/>
      <c r="L71" s="158"/>
    </row>
    <row r="72" spans="1:12" x14ac:dyDescent="0.25">
      <c r="A72" s="96"/>
      <c r="B72" s="100"/>
      <c r="C72" s="132"/>
      <c r="D72" s="132"/>
      <c r="E72" s="107" t="s">
        <v>123</v>
      </c>
      <c r="F72" s="147"/>
      <c r="G72" s="147"/>
      <c r="H72" s="147"/>
      <c r="I72" s="147"/>
      <c r="J72" s="147"/>
      <c r="K72" s="339"/>
      <c r="L72" s="158"/>
    </row>
    <row r="73" spans="1:12" x14ac:dyDescent="0.25">
      <c r="A73" s="96"/>
      <c r="B73" s="100"/>
      <c r="C73" s="132"/>
      <c r="D73" s="132"/>
      <c r="E73" s="107" t="s">
        <v>122</v>
      </c>
      <c r="F73" s="147"/>
      <c r="G73" s="147"/>
      <c r="H73" s="147"/>
      <c r="I73" s="147"/>
      <c r="J73" s="147"/>
      <c r="K73" s="339"/>
      <c r="L73" s="158"/>
    </row>
    <row r="74" spans="1:12" x14ac:dyDescent="0.25">
      <c r="A74" s="96"/>
      <c r="B74" s="100"/>
      <c r="C74" s="132"/>
      <c r="D74" s="132"/>
      <c r="E74" s="107" t="s">
        <v>121</v>
      </c>
      <c r="F74" s="147"/>
      <c r="G74" s="147"/>
      <c r="H74" s="147"/>
      <c r="I74" s="147"/>
      <c r="J74" s="147"/>
      <c r="K74" s="339"/>
      <c r="L74" s="158"/>
    </row>
    <row r="75" spans="1:12" ht="36" x14ac:dyDescent="0.25">
      <c r="A75" s="96"/>
      <c r="B75" s="100"/>
      <c r="C75" s="132"/>
      <c r="D75" s="132"/>
      <c r="E75" s="107" t="s">
        <v>120</v>
      </c>
      <c r="F75" s="147"/>
      <c r="G75" s="147"/>
      <c r="H75" s="147"/>
      <c r="I75" s="147"/>
      <c r="J75" s="147"/>
      <c r="K75" s="339"/>
      <c r="L75" s="158"/>
    </row>
    <row r="76" spans="1:12" x14ac:dyDescent="0.25">
      <c r="A76" s="96"/>
      <c r="B76" s="100"/>
      <c r="C76" s="132"/>
      <c r="D76" s="132"/>
      <c r="E76" s="107"/>
      <c r="F76" s="147"/>
      <c r="G76" s="147"/>
      <c r="H76" s="147"/>
      <c r="I76" s="147"/>
      <c r="J76" s="147"/>
      <c r="K76" s="339"/>
      <c r="L76" s="158"/>
    </row>
    <row r="77" spans="1:12" ht="24" x14ac:dyDescent="0.25">
      <c r="A77" s="96"/>
      <c r="B77" s="100"/>
      <c r="C77" s="132"/>
      <c r="D77" s="132"/>
      <c r="E77" s="107" t="s">
        <v>119</v>
      </c>
      <c r="F77" s="147"/>
      <c r="G77" s="147"/>
      <c r="H77" s="147"/>
      <c r="I77" s="147"/>
      <c r="J77" s="147"/>
      <c r="K77" s="339"/>
      <c r="L77" s="158"/>
    </row>
    <row r="78" spans="1:12" x14ac:dyDescent="0.25">
      <c r="A78" s="96"/>
      <c r="B78" s="100"/>
      <c r="C78" s="132"/>
      <c r="D78" s="132"/>
      <c r="E78" s="99" t="s">
        <v>118</v>
      </c>
      <c r="F78" s="144"/>
      <c r="G78" s="144"/>
      <c r="H78" s="144"/>
      <c r="I78" s="144"/>
      <c r="J78" s="144"/>
      <c r="K78" s="339"/>
      <c r="L78" s="158"/>
    </row>
    <row r="79" spans="1:12" ht="24" x14ac:dyDescent="0.25">
      <c r="A79" s="96"/>
      <c r="B79" s="100"/>
      <c r="C79" s="132"/>
      <c r="D79" s="132"/>
      <c r="E79" s="99" t="s">
        <v>117</v>
      </c>
      <c r="F79" s="144"/>
      <c r="G79" s="144"/>
      <c r="H79" s="144"/>
      <c r="I79" s="144"/>
      <c r="J79" s="144"/>
      <c r="K79" s="339"/>
      <c r="L79" s="158"/>
    </row>
    <row r="80" spans="1:12" x14ac:dyDescent="0.25">
      <c r="A80" s="96"/>
      <c r="B80" s="100"/>
      <c r="C80" s="132"/>
      <c r="D80" s="132"/>
      <c r="E80" s="107" t="s">
        <v>116</v>
      </c>
      <c r="F80" s="147"/>
      <c r="G80" s="147"/>
      <c r="H80" s="147"/>
      <c r="I80" s="147"/>
      <c r="J80" s="147"/>
      <c r="K80" s="339"/>
      <c r="L80" s="158"/>
    </row>
    <row r="81" spans="1:12" x14ac:dyDescent="0.25">
      <c r="A81" s="96"/>
      <c r="B81" s="100"/>
      <c r="C81" s="132"/>
      <c r="D81" s="132"/>
      <c r="E81" s="107" t="s">
        <v>115</v>
      </c>
      <c r="F81" s="147"/>
      <c r="G81" s="147"/>
      <c r="H81" s="147"/>
      <c r="I81" s="147"/>
      <c r="J81" s="147"/>
      <c r="K81" s="339"/>
      <c r="L81" s="158"/>
    </row>
    <row r="82" spans="1:12" ht="14.25" customHeight="1" x14ac:dyDescent="0.25">
      <c r="A82" s="96"/>
      <c r="B82" s="100"/>
      <c r="C82" s="132"/>
      <c r="D82" s="132"/>
      <c r="E82" s="99" t="s">
        <v>114</v>
      </c>
      <c r="F82" s="144"/>
      <c r="G82" s="144"/>
      <c r="H82" s="144"/>
      <c r="I82" s="144"/>
      <c r="J82" s="144"/>
      <c r="K82" s="339"/>
      <c r="L82" s="158"/>
    </row>
    <row r="83" spans="1:12" x14ac:dyDescent="0.25">
      <c r="A83" s="96"/>
      <c r="B83" s="100"/>
      <c r="C83" s="132"/>
      <c r="D83" s="132"/>
      <c r="E83" s="99" t="s">
        <v>113</v>
      </c>
      <c r="F83" s="144"/>
      <c r="G83" s="144"/>
      <c r="H83" s="144"/>
      <c r="I83" s="144"/>
      <c r="J83" s="144"/>
      <c r="K83" s="339"/>
      <c r="L83" s="158"/>
    </row>
    <row r="84" spans="1:12" x14ac:dyDescent="0.25">
      <c r="A84" s="96"/>
      <c r="B84" s="100"/>
      <c r="C84" s="132"/>
      <c r="D84" s="132"/>
      <c r="E84" s="99" t="s">
        <v>112</v>
      </c>
      <c r="F84" s="144"/>
      <c r="G84" s="144"/>
      <c r="H84" s="144"/>
      <c r="I84" s="144"/>
      <c r="J84" s="144"/>
      <c r="K84" s="339"/>
      <c r="L84" s="158"/>
    </row>
    <row r="85" spans="1:12" ht="24" x14ac:dyDescent="0.25">
      <c r="A85" s="96"/>
      <c r="B85" s="100"/>
      <c r="C85" s="132"/>
      <c r="D85" s="132"/>
      <c r="E85" s="99" t="s">
        <v>111</v>
      </c>
      <c r="F85" s="144"/>
      <c r="G85" s="144"/>
      <c r="H85" s="144"/>
      <c r="I85" s="144"/>
      <c r="J85" s="144"/>
      <c r="K85" s="339"/>
      <c r="L85" s="158"/>
    </row>
    <row r="86" spans="1:12" x14ac:dyDescent="0.25">
      <c r="A86" s="96"/>
      <c r="B86" s="100"/>
      <c r="C86" s="132"/>
      <c r="D86" s="132"/>
      <c r="E86" s="107" t="s">
        <v>110</v>
      </c>
      <c r="F86" s="147"/>
      <c r="G86" s="147"/>
      <c r="H86" s="147"/>
      <c r="I86" s="147"/>
      <c r="J86" s="147"/>
      <c r="K86" s="339"/>
      <c r="L86" s="158"/>
    </row>
    <row r="87" spans="1:12" x14ac:dyDescent="0.25">
      <c r="A87" s="96"/>
      <c r="B87" s="100"/>
      <c r="C87" s="132"/>
      <c r="D87" s="132"/>
      <c r="E87" s="99" t="s">
        <v>109</v>
      </c>
      <c r="F87" s="144"/>
      <c r="G87" s="144"/>
      <c r="H87" s="144"/>
      <c r="I87" s="144"/>
      <c r="J87" s="144"/>
      <c r="K87" s="339"/>
      <c r="L87" s="158"/>
    </row>
    <row r="88" spans="1:12" ht="15.75" thickBot="1" x14ac:dyDescent="0.3">
      <c r="A88" s="96"/>
      <c r="B88" s="104"/>
      <c r="C88" s="135"/>
      <c r="D88" s="135"/>
      <c r="E88" s="103" t="s">
        <v>108</v>
      </c>
      <c r="F88" s="144"/>
      <c r="G88" s="144"/>
      <c r="H88" s="144"/>
      <c r="I88" s="144"/>
      <c r="J88" s="144"/>
      <c r="K88" s="339"/>
      <c r="L88" s="158"/>
    </row>
    <row r="89" spans="1:12" x14ac:dyDescent="0.25">
      <c r="A89" s="96"/>
      <c r="B89" s="102" t="s">
        <v>107</v>
      </c>
      <c r="C89" s="131"/>
      <c r="D89" s="131"/>
      <c r="E89" s="108" t="s">
        <v>106</v>
      </c>
      <c r="F89" s="149"/>
      <c r="G89" s="149"/>
      <c r="H89" s="149"/>
      <c r="I89" s="149"/>
      <c r="J89" s="149"/>
      <c r="K89" s="340">
        <v>850000</v>
      </c>
      <c r="L89" s="158"/>
    </row>
    <row r="90" spans="1:12" ht="25.9" customHeight="1" x14ac:dyDescent="0.25">
      <c r="A90" s="96"/>
      <c r="B90" s="100"/>
      <c r="C90" s="132"/>
      <c r="D90" s="132"/>
      <c r="E90" s="107" t="s">
        <v>105</v>
      </c>
      <c r="F90" s="150"/>
      <c r="G90" s="150"/>
      <c r="H90" s="150"/>
      <c r="I90" s="150"/>
      <c r="J90" s="150"/>
      <c r="K90" s="343"/>
      <c r="L90" s="158"/>
    </row>
    <row r="91" spans="1:12" ht="19.149999999999999" customHeight="1" thickBot="1" x14ac:dyDescent="0.3">
      <c r="A91" s="96"/>
      <c r="B91" s="98"/>
      <c r="C91" s="133"/>
      <c r="D91" s="133"/>
      <c r="E91" s="106" t="s">
        <v>104</v>
      </c>
      <c r="F91" s="151"/>
      <c r="G91" s="151"/>
      <c r="H91" s="151"/>
      <c r="I91" s="151"/>
      <c r="J91" s="151"/>
      <c r="K91" s="105">
        <v>150000</v>
      </c>
      <c r="L91" s="158"/>
    </row>
    <row r="92" spans="1:12" x14ac:dyDescent="0.25">
      <c r="A92" s="96"/>
      <c r="B92" s="95" t="s">
        <v>103</v>
      </c>
      <c r="C92" s="134"/>
      <c r="D92" s="134"/>
      <c r="E92" s="94" t="s">
        <v>102</v>
      </c>
      <c r="F92" s="142"/>
      <c r="G92" s="142"/>
      <c r="H92" s="142"/>
      <c r="I92" s="142"/>
      <c r="J92" s="142"/>
      <c r="K92" s="339">
        <v>100000</v>
      </c>
    </row>
    <row r="93" spans="1:12" ht="15.75" thickBot="1" x14ac:dyDescent="0.3">
      <c r="A93" s="96"/>
      <c r="B93" s="104"/>
      <c r="C93" s="135"/>
      <c r="D93" s="135"/>
      <c r="E93" s="103" t="s">
        <v>101</v>
      </c>
      <c r="F93" s="144"/>
      <c r="G93" s="144"/>
      <c r="H93" s="144"/>
      <c r="I93" s="144"/>
      <c r="J93" s="144"/>
      <c r="K93" s="339"/>
    </row>
    <row r="94" spans="1:12" x14ac:dyDescent="0.25">
      <c r="A94" s="96"/>
      <c r="B94" s="102" t="s">
        <v>100</v>
      </c>
      <c r="C94" s="131"/>
      <c r="D94" s="131"/>
      <c r="E94" s="101" t="s">
        <v>99</v>
      </c>
      <c r="F94" s="143"/>
      <c r="G94" s="143"/>
      <c r="H94" s="143"/>
      <c r="I94" s="143"/>
      <c r="J94" s="143"/>
      <c r="K94" s="340">
        <v>470000</v>
      </c>
    </row>
    <row r="95" spans="1:12" x14ac:dyDescent="0.25">
      <c r="A95" s="96"/>
      <c r="B95" s="100"/>
      <c r="C95" s="132"/>
      <c r="D95" s="132"/>
      <c r="E95" s="99" t="s">
        <v>98</v>
      </c>
      <c r="F95" s="144"/>
      <c r="G95" s="144"/>
      <c r="H95" s="144"/>
      <c r="I95" s="144"/>
      <c r="J95" s="144"/>
      <c r="K95" s="339"/>
    </row>
    <row r="96" spans="1:12" ht="15.75" thickBot="1" x14ac:dyDescent="0.3">
      <c r="A96" s="96"/>
      <c r="B96" s="98"/>
      <c r="C96" s="133"/>
      <c r="D96" s="133"/>
      <c r="E96" s="97" t="s">
        <v>97</v>
      </c>
      <c r="F96" s="145"/>
      <c r="G96" s="145"/>
      <c r="H96" s="145"/>
      <c r="I96" s="145"/>
      <c r="J96" s="145"/>
      <c r="K96" s="341"/>
    </row>
    <row r="97" spans="1:13" x14ac:dyDescent="0.25">
      <c r="A97" s="96"/>
      <c r="B97" s="113"/>
      <c r="C97" s="130"/>
      <c r="D97" s="130"/>
      <c r="E97" s="137"/>
      <c r="F97" s="144"/>
      <c r="G97" s="144"/>
      <c r="H97" s="144"/>
      <c r="I97" s="144"/>
      <c r="J97" s="144"/>
      <c r="K97" s="111"/>
    </row>
    <row r="98" spans="1:13" x14ac:dyDescent="0.25">
      <c r="A98" s="96"/>
      <c r="B98" s="113"/>
      <c r="C98" s="130"/>
      <c r="D98" s="130"/>
      <c r="E98" s="137"/>
      <c r="F98" s="144"/>
      <c r="G98" s="144"/>
      <c r="H98" s="144"/>
      <c r="I98" s="144"/>
      <c r="J98" s="144"/>
      <c r="K98" s="111"/>
    </row>
    <row r="99" spans="1:13" x14ac:dyDescent="0.25">
      <c r="A99" s="96"/>
      <c r="B99" s="113"/>
      <c r="C99" s="130"/>
      <c r="D99" s="130"/>
      <c r="E99" s="137"/>
      <c r="F99" s="144"/>
      <c r="G99" s="144"/>
      <c r="H99" s="144"/>
      <c r="I99" s="144"/>
      <c r="J99" s="144"/>
      <c r="K99" s="111"/>
    </row>
    <row r="100" spans="1:13" x14ac:dyDescent="0.25">
      <c r="A100" s="96"/>
      <c r="B100" s="113"/>
      <c r="C100" s="130"/>
      <c r="D100" s="130"/>
      <c r="E100" s="137"/>
      <c r="F100" s="144"/>
      <c r="G100" s="144"/>
      <c r="H100" s="144"/>
      <c r="I100" s="144"/>
      <c r="J100" s="144"/>
      <c r="K100" s="111"/>
    </row>
    <row r="101" spans="1:13" x14ac:dyDescent="0.25">
      <c r="A101" s="96"/>
      <c r="B101" s="113"/>
      <c r="C101" s="130"/>
      <c r="D101" s="130"/>
      <c r="E101" s="137"/>
      <c r="F101" s="144"/>
      <c r="G101" s="144"/>
      <c r="H101" s="144"/>
      <c r="I101" s="144"/>
      <c r="J101" s="144"/>
      <c r="K101" s="111"/>
    </row>
    <row r="102" spans="1:13" ht="48" x14ac:dyDescent="0.25">
      <c r="A102" s="96"/>
      <c r="B102" s="113"/>
      <c r="C102" s="130"/>
      <c r="E102" s="137" t="s">
        <v>226</v>
      </c>
      <c r="F102" s="144"/>
      <c r="G102" s="144"/>
      <c r="H102" s="144"/>
      <c r="I102" s="144"/>
      <c r="J102" s="144"/>
      <c r="K102" s="111"/>
    </row>
    <row r="103" spans="1:13" x14ac:dyDescent="0.25">
      <c r="A103" s="96"/>
      <c r="B103" s="113"/>
      <c r="C103" s="130"/>
      <c r="E103" s="112" t="s">
        <v>227</v>
      </c>
      <c r="F103" s="144"/>
      <c r="G103" s="144"/>
      <c r="H103" s="144"/>
      <c r="I103" s="144"/>
      <c r="J103" s="144"/>
      <c r="K103" s="111"/>
    </row>
    <row r="104" spans="1:13" ht="36" x14ac:dyDescent="0.25">
      <c r="A104" s="96"/>
      <c r="B104" s="113"/>
      <c r="C104" s="159" t="s">
        <v>239</v>
      </c>
      <c r="D104" s="159" t="s">
        <v>234</v>
      </c>
      <c r="E104" s="160" t="s">
        <v>228</v>
      </c>
      <c r="F104" s="161" t="s">
        <v>344</v>
      </c>
      <c r="G104" s="144"/>
      <c r="H104" s="144"/>
      <c r="I104" s="144"/>
      <c r="J104" s="144"/>
      <c r="K104" s="111"/>
      <c r="M104" s="172" t="s">
        <v>321</v>
      </c>
    </row>
    <row r="105" spans="1:13" ht="19.5" x14ac:dyDescent="0.25">
      <c r="A105" s="96"/>
      <c r="B105" s="113"/>
      <c r="C105" s="166" t="s">
        <v>240</v>
      </c>
      <c r="D105" s="166" t="s">
        <v>235</v>
      </c>
      <c r="E105" s="167" t="s">
        <v>229</v>
      </c>
      <c r="F105" s="168"/>
      <c r="G105" s="168"/>
      <c r="H105" s="168"/>
      <c r="I105" s="168"/>
      <c r="J105" s="168"/>
      <c r="K105" s="169"/>
      <c r="L105" s="170" t="s">
        <v>230</v>
      </c>
    </row>
    <row r="106" spans="1:13" x14ac:dyDescent="0.25">
      <c r="A106" s="96"/>
      <c r="B106" s="113"/>
      <c r="C106" s="130" t="s">
        <v>241</v>
      </c>
      <c r="D106" s="130" t="s">
        <v>236</v>
      </c>
      <c r="E106" s="137" t="s">
        <v>231</v>
      </c>
      <c r="F106" s="144"/>
      <c r="G106" s="144"/>
      <c r="H106" s="144"/>
      <c r="I106" s="144"/>
      <c r="J106" s="144"/>
      <c r="K106" s="111"/>
    </row>
    <row r="107" spans="1:13" ht="24" x14ac:dyDescent="0.25">
      <c r="A107" s="96"/>
      <c r="B107" s="113"/>
      <c r="C107" s="130" t="s">
        <v>243</v>
      </c>
      <c r="D107" s="130" t="s">
        <v>237</v>
      </c>
      <c r="E107" s="137" t="s">
        <v>232</v>
      </c>
      <c r="F107" s="144"/>
      <c r="G107" s="144"/>
      <c r="H107" s="144"/>
      <c r="I107" s="144"/>
      <c r="J107" s="144"/>
      <c r="K107" s="111"/>
      <c r="M107" s="172" t="s">
        <v>322</v>
      </c>
    </row>
    <row r="108" spans="1:13" ht="24" x14ac:dyDescent="0.25">
      <c r="A108" s="96"/>
      <c r="B108" s="113"/>
      <c r="C108" s="130" t="s">
        <v>242</v>
      </c>
      <c r="D108" s="130" t="s">
        <v>238</v>
      </c>
      <c r="E108" s="137" t="s">
        <v>233</v>
      </c>
      <c r="F108" s="144"/>
      <c r="G108" s="144"/>
      <c r="H108" s="144"/>
      <c r="I108" s="144"/>
      <c r="J108" s="144"/>
      <c r="K108" s="111"/>
      <c r="M108" s="172" t="s">
        <v>322</v>
      </c>
    </row>
    <row r="109" spans="1:13" x14ac:dyDescent="0.25">
      <c r="A109" s="96"/>
      <c r="B109" s="113"/>
      <c r="C109" s="130"/>
      <c r="D109" s="130"/>
      <c r="E109" s="112" t="s">
        <v>244</v>
      </c>
      <c r="F109" s="144"/>
      <c r="G109" s="144"/>
      <c r="H109" s="144"/>
      <c r="I109" s="144"/>
      <c r="J109" s="144"/>
      <c r="K109" s="111"/>
    </row>
    <row r="110" spans="1:13" ht="36" x14ac:dyDescent="0.25">
      <c r="A110" s="96"/>
      <c r="B110" s="113"/>
      <c r="C110" s="159" t="s">
        <v>252</v>
      </c>
      <c r="D110" s="159" t="s">
        <v>298</v>
      </c>
      <c r="E110" s="160" t="s">
        <v>245</v>
      </c>
      <c r="F110" s="161" t="s">
        <v>344</v>
      </c>
      <c r="G110" s="144"/>
      <c r="H110" s="144"/>
      <c r="I110" s="144"/>
      <c r="J110" s="144"/>
      <c r="K110" s="111"/>
      <c r="M110" s="172" t="s">
        <v>323</v>
      </c>
    </row>
    <row r="111" spans="1:13" x14ac:dyDescent="0.25">
      <c r="A111" s="96"/>
      <c r="B111" s="113"/>
      <c r="C111" s="166" t="s">
        <v>253</v>
      </c>
      <c r="D111" s="130" t="s">
        <v>300</v>
      </c>
      <c r="E111" s="167" t="s">
        <v>246</v>
      </c>
      <c r="F111" s="168"/>
      <c r="G111" s="168"/>
      <c r="H111" s="168"/>
      <c r="I111" s="168"/>
      <c r="J111" s="168"/>
      <c r="K111" s="169"/>
      <c r="L111" s="170" t="s">
        <v>261</v>
      </c>
      <c r="M111" s="172" t="s">
        <v>324</v>
      </c>
    </row>
    <row r="112" spans="1:13" ht="24" x14ac:dyDescent="0.25">
      <c r="A112" s="96"/>
      <c r="B112" s="113"/>
      <c r="C112" s="130" t="s">
        <v>262</v>
      </c>
      <c r="D112" s="130" t="s">
        <v>299</v>
      </c>
      <c r="E112" s="137" t="s">
        <v>247</v>
      </c>
      <c r="F112" s="144"/>
      <c r="G112" s="144"/>
      <c r="H112" s="144"/>
      <c r="I112" s="144"/>
      <c r="J112" s="144"/>
      <c r="K112" s="111"/>
      <c r="M112" s="172" t="s">
        <v>322</v>
      </c>
    </row>
    <row r="113" spans="1:14" x14ac:dyDescent="0.25">
      <c r="A113" s="96"/>
      <c r="B113" s="113"/>
      <c r="C113" s="130"/>
      <c r="D113" s="130"/>
      <c r="E113" s="112" t="s">
        <v>248</v>
      </c>
      <c r="F113" s="144"/>
      <c r="G113" s="144"/>
      <c r="H113" s="144"/>
      <c r="I113" s="144"/>
      <c r="J113" s="144"/>
      <c r="K113" s="111"/>
    </row>
    <row r="114" spans="1:14" ht="84" x14ac:dyDescent="0.25">
      <c r="A114" s="96"/>
      <c r="B114" s="113"/>
      <c r="C114" s="159" t="s">
        <v>254</v>
      </c>
      <c r="D114" s="159" t="s">
        <v>301</v>
      </c>
      <c r="E114" s="160" t="s">
        <v>263</v>
      </c>
      <c r="F114" s="161" t="s">
        <v>383</v>
      </c>
      <c r="G114" s="144"/>
      <c r="H114" s="144"/>
      <c r="I114" s="144"/>
      <c r="J114" s="144"/>
      <c r="K114" s="111"/>
    </row>
    <row r="115" spans="1:14" ht="19.5" x14ac:dyDescent="0.25">
      <c r="A115" s="96"/>
      <c r="B115" s="113"/>
      <c r="C115" s="130" t="s">
        <v>255</v>
      </c>
      <c r="D115" s="130" t="s">
        <v>302</v>
      </c>
      <c r="E115" s="167" t="s">
        <v>249</v>
      </c>
      <c r="F115" s="144"/>
      <c r="G115" s="144"/>
      <c r="H115" s="144"/>
      <c r="I115" s="144"/>
      <c r="J115" s="144"/>
      <c r="K115" s="111"/>
      <c r="L115" s="170" t="s">
        <v>230</v>
      </c>
    </row>
    <row r="116" spans="1:14" ht="24" x14ac:dyDescent="0.25">
      <c r="A116" s="96"/>
      <c r="B116" s="113"/>
      <c r="C116" s="130" t="s">
        <v>256</v>
      </c>
      <c r="D116" s="130" t="s">
        <v>303</v>
      </c>
      <c r="E116" s="137" t="s">
        <v>250</v>
      </c>
      <c r="F116" s="144"/>
      <c r="G116" s="144"/>
      <c r="H116" s="144"/>
      <c r="I116" s="144"/>
      <c r="J116" s="144"/>
      <c r="K116" s="111"/>
    </row>
    <row r="117" spans="1:14" ht="24" x14ac:dyDescent="0.25">
      <c r="A117" s="96"/>
      <c r="B117" s="113"/>
      <c r="C117" s="130" t="s">
        <v>257</v>
      </c>
      <c r="D117" s="130" t="s">
        <v>304</v>
      </c>
      <c r="E117" s="137" t="s">
        <v>251</v>
      </c>
      <c r="F117" s="144"/>
      <c r="G117" s="144"/>
      <c r="H117" s="144"/>
      <c r="I117" s="144"/>
      <c r="J117" s="144"/>
      <c r="K117" s="111"/>
    </row>
    <row r="118" spans="1:14" ht="54" x14ac:dyDescent="0.25">
      <c r="A118" s="96"/>
      <c r="B118" s="113"/>
      <c r="C118" s="130"/>
      <c r="D118" s="130"/>
      <c r="E118" s="167" t="s">
        <v>325</v>
      </c>
      <c r="F118" s="144"/>
      <c r="G118" s="144"/>
      <c r="H118" s="144"/>
      <c r="I118" s="144"/>
      <c r="J118" s="144"/>
      <c r="K118" s="111"/>
      <c r="L118" s="170" t="s">
        <v>327</v>
      </c>
      <c r="M118" s="172" t="s">
        <v>326</v>
      </c>
    </row>
    <row r="119" spans="1:14" ht="27" x14ac:dyDescent="0.25">
      <c r="A119" s="96"/>
      <c r="B119" s="113"/>
      <c r="C119" s="130"/>
      <c r="D119" s="130"/>
      <c r="E119" s="167" t="s">
        <v>328</v>
      </c>
      <c r="F119" s="144"/>
      <c r="G119" s="144"/>
      <c r="H119" s="144"/>
      <c r="I119" s="144"/>
      <c r="J119" s="144"/>
      <c r="K119" s="111"/>
      <c r="L119" s="170" t="s">
        <v>327</v>
      </c>
      <c r="M119" s="172" t="s">
        <v>330</v>
      </c>
      <c r="N119" t="s">
        <v>329</v>
      </c>
    </row>
    <row r="120" spans="1:14" x14ac:dyDescent="0.25">
      <c r="A120" s="96"/>
      <c r="B120" s="113"/>
      <c r="C120" s="130"/>
      <c r="D120" s="130"/>
      <c r="E120" s="137"/>
      <c r="F120" s="144"/>
      <c r="G120" s="144"/>
      <c r="H120" s="144"/>
      <c r="I120" s="144"/>
      <c r="J120" s="144"/>
      <c r="K120" s="111"/>
    </row>
    <row r="121" spans="1:14" ht="24" x14ac:dyDescent="0.25">
      <c r="A121" s="96"/>
      <c r="B121" s="113"/>
      <c r="C121" s="130"/>
      <c r="D121" s="130"/>
      <c r="E121" s="112" t="s">
        <v>258</v>
      </c>
      <c r="F121" s="144"/>
      <c r="G121" s="144"/>
      <c r="H121" s="144"/>
      <c r="I121" s="144"/>
      <c r="J121" s="144"/>
      <c r="K121" s="111"/>
    </row>
    <row r="122" spans="1:14" ht="24" x14ac:dyDescent="0.25">
      <c r="A122" s="96"/>
      <c r="B122" s="113"/>
      <c r="C122" s="159" t="s">
        <v>282</v>
      </c>
      <c r="D122" s="159" t="s">
        <v>305</v>
      </c>
      <c r="E122" s="160" t="s">
        <v>259</v>
      </c>
      <c r="F122" s="161" t="s">
        <v>344</v>
      </c>
      <c r="G122" s="144"/>
      <c r="H122" s="144"/>
      <c r="I122" s="144"/>
      <c r="J122" s="144"/>
      <c r="K122" s="111"/>
    </row>
    <row r="123" spans="1:14" x14ac:dyDescent="0.25">
      <c r="A123" s="96"/>
      <c r="B123" s="113"/>
      <c r="C123" s="166" t="s">
        <v>283</v>
      </c>
      <c r="D123" s="130" t="s">
        <v>306</v>
      </c>
      <c r="E123" s="167" t="s">
        <v>264</v>
      </c>
      <c r="F123" s="168"/>
      <c r="G123" s="168"/>
      <c r="H123" s="168"/>
      <c r="I123" s="168"/>
      <c r="J123" s="168"/>
      <c r="K123" s="169"/>
      <c r="L123" s="170"/>
    </row>
    <row r="124" spans="1:14" x14ac:dyDescent="0.25">
      <c r="A124" s="96"/>
      <c r="B124" s="113"/>
      <c r="C124" s="159" t="s">
        <v>284</v>
      </c>
      <c r="D124" s="159" t="s">
        <v>307</v>
      </c>
      <c r="E124" s="160" t="s">
        <v>260</v>
      </c>
      <c r="F124" s="161" t="s">
        <v>344</v>
      </c>
      <c r="G124" s="144"/>
      <c r="H124" s="144"/>
      <c r="I124" s="144"/>
      <c r="J124" s="144"/>
      <c r="K124" s="111"/>
    </row>
    <row r="125" spans="1:14" ht="24" x14ac:dyDescent="0.25">
      <c r="A125" s="96"/>
      <c r="B125" s="113"/>
      <c r="C125" s="159" t="s">
        <v>285</v>
      </c>
      <c r="D125" s="159" t="s">
        <v>308</v>
      </c>
      <c r="E125" s="160" t="s">
        <v>265</v>
      </c>
      <c r="F125" s="161" t="s">
        <v>344</v>
      </c>
      <c r="G125" s="144"/>
      <c r="H125" s="144"/>
      <c r="I125" s="144"/>
      <c r="J125" s="144"/>
      <c r="K125" s="111"/>
    </row>
    <row r="126" spans="1:14" x14ac:dyDescent="0.25">
      <c r="A126" s="96"/>
      <c r="B126" s="113"/>
      <c r="C126" s="130"/>
      <c r="D126" s="130"/>
      <c r="E126" s="112" t="s">
        <v>266</v>
      </c>
      <c r="F126" s="144"/>
      <c r="G126" s="144"/>
      <c r="H126" s="144"/>
      <c r="I126" s="144"/>
      <c r="J126" s="144"/>
      <c r="K126" s="111"/>
    </row>
    <row r="127" spans="1:14" ht="34.5" customHeight="1" x14ac:dyDescent="0.25">
      <c r="A127" s="96"/>
      <c r="B127" s="113"/>
      <c r="C127" s="159" t="s">
        <v>286</v>
      </c>
      <c r="D127" s="159" t="s">
        <v>309</v>
      </c>
      <c r="E127" s="160" t="s">
        <v>267</v>
      </c>
      <c r="F127" s="161" t="s">
        <v>344</v>
      </c>
      <c r="G127" s="144"/>
      <c r="H127" s="144"/>
      <c r="I127" s="144"/>
      <c r="J127" s="144"/>
      <c r="K127" s="111"/>
      <c r="M127" s="172" t="s">
        <v>331</v>
      </c>
    </row>
    <row r="128" spans="1:14" ht="27" x14ac:dyDescent="0.25">
      <c r="A128" s="96"/>
      <c r="B128" s="113"/>
      <c r="C128" s="159"/>
      <c r="D128" s="174" t="s">
        <v>333</v>
      </c>
      <c r="E128" s="175" t="s">
        <v>340</v>
      </c>
      <c r="F128" s="197" t="s">
        <v>344</v>
      </c>
      <c r="G128" s="168"/>
      <c r="H128" s="168"/>
      <c r="I128" s="168"/>
      <c r="J128" s="168"/>
      <c r="K128" s="111"/>
      <c r="M128" s="172" t="s">
        <v>332</v>
      </c>
    </row>
    <row r="129" spans="1:13" ht="36" x14ac:dyDescent="0.25">
      <c r="A129" s="96"/>
      <c r="B129" s="113"/>
      <c r="C129" s="159"/>
      <c r="D129" s="174" t="s">
        <v>334</v>
      </c>
      <c r="E129" s="175" t="s">
        <v>335</v>
      </c>
      <c r="F129" s="161" t="s">
        <v>345</v>
      </c>
      <c r="G129" s="144"/>
      <c r="H129" s="144"/>
      <c r="I129" s="144"/>
      <c r="J129" s="144"/>
      <c r="K129" s="111"/>
      <c r="M129" s="172" t="s">
        <v>336</v>
      </c>
    </row>
    <row r="130" spans="1:13" ht="18" x14ac:dyDescent="0.25">
      <c r="A130" s="96"/>
      <c r="B130" s="113"/>
      <c r="C130" s="130"/>
      <c r="D130" s="166" t="s">
        <v>337</v>
      </c>
      <c r="E130" s="167" t="s">
        <v>338</v>
      </c>
      <c r="F130" s="144"/>
      <c r="G130" s="144"/>
      <c r="H130" s="144"/>
      <c r="I130" s="144"/>
      <c r="J130" s="144"/>
      <c r="K130" s="111"/>
      <c r="M130" s="172" t="s">
        <v>339</v>
      </c>
    </row>
    <row r="131" spans="1:13" ht="24" x14ac:dyDescent="0.25">
      <c r="A131" s="96"/>
      <c r="B131" s="113"/>
      <c r="C131" s="159" t="s">
        <v>287</v>
      </c>
      <c r="D131" s="159" t="s">
        <v>310</v>
      </c>
      <c r="E131" s="160" t="s">
        <v>268</v>
      </c>
      <c r="F131" s="161" t="s">
        <v>344</v>
      </c>
      <c r="G131" s="144"/>
      <c r="H131" s="144"/>
      <c r="I131" s="144"/>
      <c r="J131" s="144"/>
      <c r="K131" s="111"/>
    </row>
    <row r="132" spans="1:13" ht="24" x14ac:dyDescent="0.25">
      <c r="A132" s="96"/>
      <c r="B132" s="113"/>
      <c r="C132" s="130" t="s">
        <v>288</v>
      </c>
      <c r="D132" s="130" t="s">
        <v>311</v>
      </c>
      <c r="E132" s="137" t="s">
        <v>269</v>
      </c>
      <c r="F132" s="144"/>
      <c r="G132" s="144"/>
      <c r="H132" s="144"/>
      <c r="I132" s="144"/>
      <c r="J132" s="144"/>
      <c r="K132" s="111"/>
    </row>
    <row r="133" spans="1:13" x14ac:dyDescent="0.25">
      <c r="A133" s="96"/>
      <c r="B133" s="113"/>
      <c r="C133" s="159" t="s">
        <v>289</v>
      </c>
      <c r="D133" s="159" t="s">
        <v>312</v>
      </c>
      <c r="E133" s="160" t="s">
        <v>270</v>
      </c>
      <c r="F133" s="161" t="s">
        <v>344</v>
      </c>
      <c r="G133" s="144"/>
      <c r="H133" s="144"/>
      <c r="I133" s="144"/>
      <c r="J133" s="144"/>
      <c r="K133" s="111"/>
    </row>
    <row r="134" spans="1:13" ht="36" x14ac:dyDescent="0.25">
      <c r="A134" s="96"/>
      <c r="B134" s="113"/>
      <c r="C134" s="159" t="s">
        <v>290</v>
      </c>
      <c r="D134" s="159" t="s">
        <v>313</v>
      </c>
      <c r="E134" s="160" t="s">
        <v>346</v>
      </c>
      <c r="F134" s="161" t="s">
        <v>344</v>
      </c>
      <c r="G134" s="144"/>
      <c r="H134" s="144"/>
      <c r="I134" s="144"/>
      <c r="J134" s="144"/>
      <c r="K134" s="111"/>
    </row>
    <row r="135" spans="1:13" ht="19.5" x14ac:dyDescent="0.25">
      <c r="A135" s="96"/>
      <c r="B135" s="113"/>
      <c r="C135" s="130" t="s">
        <v>291</v>
      </c>
      <c r="D135" s="130" t="s">
        <v>314</v>
      </c>
      <c r="E135" s="137" t="s">
        <v>271</v>
      </c>
      <c r="F135" s="144"/>
      <c r="G135" s="144"/>
      <c r="H135" s="144"/>
      <c r="I135" s="144"/>
      <c r="J135" s="144"/>
      <c r="K135" s="111"/>
      <c r="L135" s="156" t="s">
        <v>272</v>
      </c>
    </row>
    <row r="136" spans="1:13" x14ac:dyDescent="0.25">
      <c r="A136" s="96"/>
      <c r="B136" s="171"/>
      <c r="C136" s="166" t="s">
        <v>292</v>
      </c>
      <c r="D136" s="166" t="s">
        <v>315</v>
      </c>
      <c r="E136" s="167" t="s">
        <v>274</v>
      </c>
      <c r="F136" s="144"/>
      <c r="G136" s="144"/>
      <c r="H136" s="144"/>
      <c r="I136" s="144"/>
      <c r="J136" s="144"/>
      <c r="K136" s="111"/>
      <c r="L136" s="170" t="s">
        <v>273</v>
      </c>
    </row>
    <row r="137" spans="1:13" x14ac:dyDescent="0.25">
      <c r="A137" s="96"/>
      <c r="B137" s="113"/>
      <c r="C137" s="166" t="s">
        <v>293</v>
      </c>
      <c r="D137" s="166" t="s">
        <v>316</v>
      </c>
      <c r="E137" s="167" t="s">
        <v>275</v>
      </c>
      <c r="F137" s="168"/>
      <c r="G137" s="168"/>
      <c r="H137" s="168"/>
      <c r="I137" s="168"/>
      <c r="J137" s="168"/>
      <c r="K137" s="169"/>
      <c r="L137" s="170" t="s">
        <v>276</v>
      </c>
    </row>
    <row r="138" spans="1:13" ht="33.75" customHeight="1" x14ac:dyDescent="0.25">
      <c r="A138" s="96"/>
      <c r="B138" s="113"/>
      <c r="C138" s="166" t="s">
        <v>294</v>
      </c>
      <c r="D138" s="166" t="s">
        <v>317</v>
      </c>
      <c r="E138" s="167" t="s">
        <v>277</v>
      </c>
      <c r="F138" s="168"/>
      <c r="G138" s="168"/>
      <c r="H138" s="168"/>
      <c r="I138" s="168"/>
      <c r="J138" s="168"/>
      <c r="K138" s="169"/>
      <c r="L138" s="170" t="s">
        <v>341</v>
      </c>
    </row>
    <row r="139" spans="1:13" x14ac:dyDescent="0.25">
      <c r="A139" s="96"/>
      <c r="B139" s="113"/>
      <c r="C139" s="130" t="s">
        <v>295</v>
      </c>
      <c r="D139" s="130" t="s">
        <v>318</v>
      </c>
      <c r="E139" s="137" t="s">
        <v>278</v>
      </c>
      <c r="F139" s="144"/>
      <c r="G139" s="144"/>
      <c r="H139" s="144"/>
      <c r="I139" s="144"/>
      <c r="J139" s="144"/>
      <c r="K139" s="111"/>
    </row>
    <row r="140" spans="1:13" x14ac:dyDescent="0.25">
      <c r="A140" s="96"/>
      <c r="B140" s="113"/>
      <c r="C140" s="130" t="s">
        <v>296</v>
      </c>
      <c r="D140" s="130" t="s">
        <v>319</v>
      </c>
      <c r="E140" s="137" t="s">
        <v>279</v>
      </c>
      <c r="F140" s="144"/>
      <c r="G140" s="144"/>
      <c r="H140" s="144"/>
      <c r="I140" s="144"/>
      <c r="J140" s="144"/>
      <c r="K140" s="111"/>
      <c r="M140" s="172" t="s">
        <v>343</v>
      </c>
    </row>
    <row r="141" spans="1:13" x14ac:dyDescent="0.25">
      <c r="A141" s="96"/>
      <c r="B141" s="113"/>
      <c r="C141" s="173" t="s">
        <v>297</v>
      </c>
      <c r="D141" s="173" t="s">
        <v>320</v>
      </c>
      <c r="E141" s="138" t="s">
        <v>280</v>
      </c>
      <c r="F141" s="168"/>
      <c r="G141" s="168"/>
      <c r="H141" s="168"/>
      <c r="I141" s="168"/>
      <c r="J141" s="168"/>
      <c r="K141" s="169"/>
      <c r="L141" s="170"/>
      <c r="M141" s="172" t="s">
        <v>342</v>
      </c>
    </row>
    <row r="142" spans="1:13" x14ac:dyDescent="0.25">
      <c r="A142" s="96"/>
      <c r="B142" s="113"/>
      <c r="C142" s="130"/>
      <c r="D142" s="130"/>
      <c r="E142" s="112" t="s">
        <v>281</v>
      </c>
      <c r="F142" s="144"/>
      <c r="G142" s="144"/>
      <c r="H142" s="144"/>
      <c r="I142" s="144"/>
      <c r="J142" s="144"/>
      <c r="K142" s="111"/>
    </row>
    <row r="143" spans="1:13" x14ac:dyDescent="0.25">
      <c r="A143" s="96"/>
      <c r="B143" s="113"/>
      <c r="C143" s="159" t="s">
        <v>361</v>
      </c>
      <c r="D143" s="159" t="s">
        <v>354</v>
      </c>
      <c r="E143" s="160" t="s">
        <v>347</v>
      </c>
      <c r="F143" s="161" t="s">
        <v>344</v>
      </c>
      <c r="G143" s="144"/>
      <c r="H143" s="144"/>
      <c r="I143" s="144"/>
      <c r="J143" s="144"/>
      <c r="K143" s="111"/>
    </row>
    <row r="144" spans="1:13" x14ac:dyDescent="0.25">
      <c r="A144" s="96"/>
      <c r="B144" s="113"/>
      <c r="C144" s="130" t="s">
        <v>362</v>
      </c>
      <c r="D144" s="130" t="s">
        <v>355</v>
      </c>
      <c r="E144" s="167" t="s">
        <v>349</v>
      </c>
      <c r="F144" s="144"/>
      <c r="G144" s="144"/>
      <c r="H144" s="144"/>
      <c r="I144" s="144"/>
      <c r="J144" s="144"/>
      <c r="K144" s="111"/>
      <c r="L144" s="156" t="s">
        <v>348</v>
      </c>
    </row>
    <row r="145" spans="1:13" ht="46.5" x14ac:dyDescent="0.25">
      <c r="A145" s="96"/>
      <c r="B145" s="113"/>
      <c r="C145" s="166" t="s">
        <v>363</v>
      </c>
      <c r="D145" s="166" t="s">
        <v>356</v>
      </c>
      <c r="E145" s="167" t="s">
        <v>350</v>
      </c>
      <c r="F145" s="168"/>
      <c r="G145" s="168"/>
      <c r="H145" s="168"/>
      <c r="I145" s="168"/>
      <c r="J145" s="168"/>
      <c r="K145" s="169"/>
      <c r="L145" s="170" t="s">
        <v>378</v>
      </c>
    </row>
    <row r="146" spans="1:13" x14ac:dyDescent="0.25">
      <c r="A146" s="96"/>
      <c r="B146" s="113"/>
      <c r="C146" s="174" t="s">
        <v>364</v>
      </c>
      <c r="D146" s="174" t="s">
        <v>357</v>
      </c>
      <c r="E146" s="175" t="s">
        <v>351</v>
      </c>
      <c r="F146" s="197" t="s">
        <v>344</v>
      </c>
      <c r="G146" s="144"/>
      <c r="H146" s="144"/>
      <c r="I146" s="144"/>
      <c r="J146" s="144"/>
      <c r="K146" s="111"/>
      <c r="L146" s="170" t="s">
        <v>273</v>
      </c>
    </row>
    <row r="147" spans="1:13" x14ac:dyDescent="0.25">
      <c r="A147" s="96"/>
      <c r="B147" s="113"/>
      <c r="C147" s="159" t="s">
        <v>365</v>
      </c>
      <c r="D147" s="159" t="s">
        <v>358</v>
      </c>
      <c r="E147" s="160" t="s">
        <v>352</v>
      </c>
      <c r="F147" s="161" t="s">
        <v>344</v>
      </c>
      <c r="G147" s="144"/>
      <c r="H147" s="144"/>
      <c r="I147" s="144"/>
      <c r="J147" s="144"/>
      <c r="K147" s="111"/>
    </row>
    <row r="148" spans="1:13" ht="36" x14ac:dyDescent="0.25">
      <c r="A148" s="96"/>
      <c r="B148" s="113"/>
      <c r="C148" s="166" t="s">
        <v>366</v>
      </c>
      <c r="D148" s="166" t="s">
        <v>359</v>
      </c>
      <c r="E148" s="167" t="s">
        <v>353</v>
      </c>
      <c r="F148" s="168"/>
      <c r="G148" s="168"/>
      <c r="H148" s="168"/>
      <c r="I148" s="168"/>
      <c r="J148" s="168"/>
      <c r="K148" s="169"/>
      <c r="L148" s="170" t="s">
        <v>377</v>
      </c>
      <c r="M148" s="164" t="s">
        <v>376</v>
      </c>
    </row>
    <row r="149" spans="1:13" x14ac:dyDescent="0.25">
      <c r="A149" s="96"/>
      <c r="B149" s="113"/>
      <c r="C149" s="130"/>
      <c r="D149" s="130"/>
      <c r="E149" s="137"/>
      <c r="F149" s="144"/>
      <c r="G149" s="144"/>
      <c r="H149" s="144"/>
      <c r="I149" s="144"/>
      <c r="J149" s="144"/>
      <c r="K149" s="111"/>
    </row>
    <row r="150" spans="1:13" x14ac:dyDescent="0.25">
      <c r="A150" s="96"/>
      <c r="B150" s="113"/>
      <c r="C150" s="130"/>
      <c r="D150" s="130"/>
      <c r="E150" s="112" t="s">
        <v>360</v>
      </c>
      <c r="F150" s="144"/>
      <c r="G150" s="144"/>
      <c r="H150" s="144"/>
      <c r="I150" s="144"/>
      <c r="J150" s="144"/>
      <c r="K150" s="111"/>
    </row>
    <row r="151" spans="1:13" x14ac:dyDescent="0.25">
      <c r="A151" s="96"/>
      <c r="B151" s="113"/>
      <c r="C151" s="159" t="s">
        <v>370</v>
      </c>
      <c r="D151" s="159" t="s">
        <v>367</v>
      </c>
      <c r="E151" s="160" t="s">
        <v>373</v>
      </c>
      <c r="F151" s="161" t="s">
        <v>344</v>
      </c>
      <c r="G151" s="144"/>
      <c r="H151" s="144"/>
      <c r="I151" s="144"/>
      <c r="J151" s="144"/>
      <c r="K151" s="111"/>
    </row>
    <row r="152" spans="1:13" ht="24" x14ac:dyDescent="0.25">
      <c r="A152" s="96"/>
      <c r="B152" s="113"/>
      <c r="C152" s="130" t="s">
        <v>371</v>
      </c>
      <c r="D152" s="130" t="s">
        <v>368</v>
      </c>
      <c r="E152" s="137" t="s">
        <v>374</v>
      </c>
      <c r="F152" s="144"/>
      <c r="G152" s="144"/>
      <c r="H152" s="144"/>
      <c r="I152" s="144"/>
      <c r="J152" s="144"/>
      <c r="K152" s="111"/>
    </row>
    <row r="153" spans="1:13" x14ac:dyDescent="0.25">
      <c r="A153" s="96"/>
      <c r="B153" s="113"/>
      <c r="C153" s="130" t="s">
        <v>372</v>
      </c>
      <c r="D153" s="130" t="s">
        <v>369</v>
      </c>
      <c r="E153" s="137" t="s">
        <v>375</v>
      </c>
      <c r="F153" s="144"/>
      <c r="G153" s="144"/>
      <c r="H153" s="144"/>
      <c r="I153" s="144"/>
      <c r="J153" s="144"/>
      <c r="K153" s="111"/>
    </row>
    <row r="154" spans="1:13" x14ac:dyDescent="0.25">
      <c r="A154" s="96"/>
      <c r="B154" s="113"/>
      <c r="C154" s="130"/>
      <c r="D154" s="130"/>
      <c r="E154" s="137"/>
      <c r="F154" s="144"/>
      <c r="G154" s="144"/>
      <c r="H154" s="144"/>
      <c r="I154" s="144"/>
      <c r="J154" s="144"/>
      <c r="K154" s="111"/>
    </row>
    <row r="155" spans="1:13" x14ac:dyDescent="0.25">
      <c r="A155" s="96"/>
      <c r="B155" s="113"/>
      <c r="C155" s="130"/>
      <c r="D155" s="130"/>
      <c r="E155" s="112" t="s">
        <v>384</v>
      </c>
      <c r="F155" s="144"/>
      <c r="G155" s="144"/>
      <c r="H155" s="144"/>
      <c r="I155" s="144"/>
      <c r="J155" s="144"/>
      <c r="K155" s="111"/>
    </row>
    <row r="156" spans="1:13" x14ac:dyDescent="0.25">
      <c r="A156" s="96"/>
      <c r="B156" s="113"/>
      <c r="C156" s="130"/>
      <c r="D156" s="130"/>
      <c r="E156" s="112"/>
      <c r="F156" s="144"/>
      <c r="G156" s="144"/>
      <c r="H156" s="144"/>
      <c r="I156" s="144"/>
      <c r="J156" s="144"/>
      <c r="K156" s="188"/>
    </row>
    <row r="157" spans="1:13" x14ac:dyDescent="0.25">
      <c r="A157" s="96"/>
      <c r="B157" s="113"/>
      <c r="C157" s="130"/>
      <c r="D157" s="130"/>
      <c r="E157" s="112"/>
      <c r="F157" s="144"/>
      <c r="G157" s="144"/>
      <c r="H157" s="144"/>
      <c r="I157" s="144"/>
      <c r="J157" s="144"/>
      <c r="K157" s="188"/>
    </row>
    <row r="158" spans="1:13" x14ac:dyDescent="0.25">
      <c r="A158" s="96"/>
      <c r="B158" s="113"/>
      <c r="C158" s="130"/>
      <c r="D158" s="130"/>
      <c r="E158" s="112"/>
      <c r="F158" s="144"/>
      <c r="G158" s="144"/>
      <c r="H158" s="144"/>
      <c r="I158" s="144"/>
      <c r="J158" s="144"/>
      <c r="K158" s="188"/>
    </row>
    <row r="159" spans="1:13" x14ac:dyDescent="0.25">
      <c r="A159" s="96"/>
      <c r="B159" s="113"/>
      <c r="C159" s="130"/>
      <c r="D159" s="130"/>
      <c r="E159" s="137"/>
      <c r="F159" s="144"/>
      <c r="G159" s="144"/>
      <c r="H159" s="144"/>
      <c r="I159" s="144"/>
      <c r="J159" s="144"/>
      <c r="K159" s="111"/>
    </row>
    <row r="160" spans="1:13" x14ac:dyDescent="0.25">
      <c r="A160" s="96"/>
      <c r="B160" s="113"/>
      <c r="C160" s="130"/>
      <c r="D160" s="130"/>
      <c r="E160" s="137"/>
      <c r="F160" s="144"/>
      <c r="G160" s="144"/>
      <c r="H160" s="144"/>
      <c r="I160" s="144"/>
      <c r="J160" s="144"/>
      <c r="K160" s="188"/>
    </row>
    <row r="161" spans="1:13" x14ac:dyDescent="0.25">
      <c r="A161" s="96"/>
      <c r="B161" s="113"/>
      <c r="C161" s="130"/>
      <c r="D161" s="130"/>
      <c r="E161" s="137"/>
      <c r="F161" s="144"/>
      <c r="G161" s="144"/>
      <c r="H161" s="144"/>
      <c r="I161" s="144"/>
      <c r="J161" s="144"/>
      <c r="K161" s="188"/>
    </row>
    <row r="162" spans="1:13" x14ac:dyDescent="0.25">
      <c r="A162" s="96"/>
      <c r="B162" s="113"/>
      <c r="C162" s="130"/>
      <c r="D162" s="130"/>
      <c r="E162" s="137"/>
      <c r="F162" s="144"/>
      <c r="G162" s="144"/>
      <c r="H162" s="144"/>
      <c r="I162" s="144"/>
      <c r="J162" s="144"/>
      <c r="K162" s="188"/>
    </row>
    <row r="163" spans="1:13" x14ac:dyDescent="0.25">
      <c r="A163" s="96"/>
      <c r="B163" s="113"/>
      <c r="C163" s="130"/>
      <c r="D163" s="130"/>
      <c r="E163" s="137"/>
      <c r="F163" s="144"/>
      <c r="G163" s="144"/>
      <c r="H163" s="144"/>
      <c r="I163" s="144"/>
      <c r="J163" s="144"/>
      <c r="K163" s="111"/>
    </row>
    <row r="164" spans="1:13" x14ac:dyDescent="0.25">
      <c r="A164" s="96"/>
      <c r="B164" s="113"/>
      <c r="C164" s="130"/>
      <c r="D164" s="130"/>
      <c r="E164" s="137"/>
      <c r="F164" s="144"/>
      <c r="G164" s="144"/>
      <c r="H164" s="144"/>
      <c r="I164" s="144"/>
      <c r="J164" s="144"/>
      <c r="K164" s="111"/>
    </row>
    <row r="165" spans="1:13" ht="24" x14ac:dyDescent="0.25">
      <c r="A165" s="96"/>
      <c r="B165" s="113"/>
      <c r="C165" s="159" t="s">
        <v>209</v>
      </c>
      <c r="D165" s="159" t="s">
        <v>202</v>
      </c>
      <c r="E165" s="160" t="s">
        <v>203</v>
      </c>
      <c r="F165" s="161" t="s">
        <v>344</v>
      </c>
      <c r="G165" s="144" t="s">
        <v>206</v>
      </c>
      <c r="H165" s="144"/>
      <c r="I165" s="144"/>
      <c r="J165" s="144" t="s">
        <v>207</v>
      </c>
      <c r="K165" s="111"/>
    </row>
    <row r="166" spans="1:13" ht="27" x14ac:dyDescent="0.25">
      <c r="A166" s="96"/>
      <c r="B166" s="113"/>
      <c r="C166" s="159" t="s">
        <v>201</v>
      </c>
      <c r="D166" s="159" t="s">
        <v>205</v>
      </c>
      <c r="E166" s="160" t="s">
        <v>204</v>
      </c>
      <c r="F166" s="161" t="s">
        <v>344</v>
      </c>
      <c r="G166" s="144" t="s">
        <v>206</v>
      </c>
      <c r="H166" s="144"/>
      <c r="I166" s="144"/>
      <c r="J166" s="161"/>
      <c r="K166" s="162">
        <v>350000</v>
      </c>
      <c r="L166" s="163" t="s">
        <v>208</v>
      </c>
      <c r="M166" s="164" t="s">
        <v>214</v>
      </c>
    </row>
    <row r="167" spans="1:13" ht="27" x14ac:dyDescent="0.25">
      <c r="A167" s="96"/>
      <c r="B167" s="113"/>
      <c r="C167" s="130" t="s">
        <v>210</v>
      </c>
      <c r="D167" s="130" t="s">
        <v>211</v>
      </c>
      <c r="E167" s="137" t="s">
        <v>212</v>
      </c>
      <c r="F167" s="144"/>
      <c r="G167" s="144"/>
      <c r="H167" s="144"/>
      <c r="I167" s="144"/>
      <c r="J167" s="144"/>
      <c r="K167" s="111"/>
      <c r="M167" s="164" t="s">
        <v>213</v>
      </c>
    </row>
    <row r="168" spans="1:13" ht="18" x14ac:dyDescent="0.25">
      <c r="A168" s="96"/>
      <c r="B168" s="113"/>
      <c r="C168" s="166" t="s">
        <v>215</v>
      </c>
      <c r="D168" s="166" t="s">
        <v>215</v>
      </c>
      <c r="E168" s="167" t="s">
        <v>216</v>
      </c>
      <c r="F168" s="168"/>
      <c r="G168" s="168"/>
      <c r="H168" s="168"/>
      <c r="I168" s="168"/>
      <c r="J168" s="168"/>
      <c r="K168" s="169">
        <v>550000</v>
      </c>
      <c r="L168" s="170" t="s">
        <v>217</v>
      </c>
      <c r="M168" s="165" t="s">
        <v>218</v>
      </c>
    </row>
    <row r="169" spans="1:13" ht="18" x14ac:dyDescent="0.25">
      <c r="A169" s="96"/>
      <c r="B169" s="113"/>
      <c r="C169" s="166" t="s">
        <v>215</v>
      </c>
      <c r="D169" s="166" t="s">
        <v>215</v>
      </c>
      <c r="E169" s="167" t="s">
        <v>219</v>
      </c>
      <c r="F169" s="168"/>
      <c r="G169" s="168"/>
      <c r="H169" s="168"/>
      <c r="I169" s="168"/>
      <c r="J169" s="168"/>
      <c r="K169" s="169">
        <v>450000</v>
      </c>
      <c r="L169" s="170" t="s">
        <v>208</v>
      </c>
      <c r="M169" s="165" t="s">
        <v>220</v>
      </c>
    </row>
    <row r="170" spans="1:13" x14ac:dyDescent="0.25">
      <c r="A170" s="96"/>
      <c r="B170" s="113"/>
      <c r="C170" s="166" t="s">
        <v>215</v>
      </c>
      <c r="D170" s="166" t="s">
        <v>215</v>
      </c>
      <c r="E170" s="167" t="s">
        <v>221</v>
      </c>
      <c r="F170" s="168"/>
      <c r="G170" s="168"/>
      <c r="H170" s="168"/>
      <c r="I170" s="168"/>
      <c r="J170" s="168"/>
      <c r="K170" s="169">
        <v>400000</v>
      </c>
      <c r="L170" s="170" t="s">
        <v>222</v>
      </c>
      <c r="M170" s="165" t="s">
        <v>223</v>
      </c>
    </row>
    <row r="171" spans="1:13" x14ac:dyDescent="0.25">
      <c r="A171" s="96"/>
      <c r="B171" s="113"/>
      <c r="C171" s="166"/>
      <c r="D171" s="166"/>
      <c r="E171" s="167" t="s">
        <v>224</v>
      </c>
      <c r="F171" s="168"/>
      <c r="G171" s="168"/>
      <c r="H171" s="168"/>
      <c r="I171" s="168"/>
      <c r="J171" s="168"/>
      <c r="K171" s="169">
        <v>300000</v>
      </c>
      <c r="L171" s="170" t="s">
        <v>222</v>
      </c>
      <c r="M171" s="165" t="s">
        <v>223</v>
      </c>
    </row>
    <row r="172" spans="1:13" x14ac:dyDescent="0.25">
      <c r="A172" s="96"/>
      <c r="B172" s="113"/>
      <c r="C172" s="166"/>
      <c r="D172" s="166"/>
      <c r="E172" s="167" t="s">
        <v>225</v>
      </c>
      <c r="F172" s="168"/>
      <c r="G172" s="168"/>
      <c r="H172" s="168"/>
      <c r="I172" s="168"/>
      <c r="J172" s="168"/>
      <c r="K172" s="169">
        <v>800000</v>
      </c>
      <c r="L172" s="170" t="s">
        <v>222</v>
      </c>
      <c r="M172" s="165" t="s">
        <v>223</v>
      </c>
    </row>
    <row r="173" spans="1:13" x14ac:dyDescent="0.25">
      <c r="A173" s="96"/>
      <c r="B173" s="113"/>
      <c r="C173" s="166"/>
      <c r="D173" s="166"/>
      <c r="E173" s="167"/>
      <c r="F173" s="168"/>
      <c r="G173" s="168"/>
      <c r="H173" s="168"/>
      <c r="I173" s="168"/>
      <c r="J173" s="168"/>
      <c r="K173" s="169"/>
      <c r="L173" s="170"/>
      <c r="M173" s="165"/>
    </row>
    <row r="174" spans="1:13" x14ac:dyDescent="0.25">
      <c r="A174" s="96"/>
      <c r="B174" s="113"/>
      <c r="C174" s="166"/>
      <c r="D174" s="166"/>
      <c r="E174" s="167"/>
      <c r="F174" s="168"/>
      <c r="G174" s="168"/>
      <c r="H174" s="168"/>
      <c r="I174" s="168"/>
      <c r="J174" s="168"/>
      <c r="K174" s="169"/>
      <c r="L174" s="170"/>
      <c r="M174" s="165"/>
    </row>
    <row r="175" spans="1:13" x14ac:dyDescent="0.25">
      <c r="A175" s="96"/>
      <c r="B175" s="113"/>
      <c r="C175" s="166"/>
      <c r="D175" s="166"/>
      <c r="E175" s="167"/>
      <c r="F175" s="168"/>
      <c r="G175" s="168"/>
      <c r="H175" s="168"/>
      <c r="I175" s="168"/>
      <c r="J175" s="168"/>
      <c r="K175" s="169"/>
      <c r="L175" s="170"/>
      <c r="M175" s="165"/>
    </row>
    <row r="176" spans="1:13" x14ac:dyDescent="0.25">
      <c r="A176" s="96"/>
      <c r="B176" s="113"/>
      <c r="C176" s="166"/>
      <c r="D176" s="166"/>
      <c r="E176" s="167"/>
      <c r="F176" s="168"/>
      <c r="G176" s="168"/>
      <c r="H176" s="168"/>
      <c r="I176" s="168"/>
      <c r="J176" s="168"/>
      <c r="K176" s="169"/>
      <c r="L176" s="170"/>
      <c r="M176" s="165"/>
    </row>
    <row r="177" spans="1:13" x14ac:dyDescent="0.25">
      <c r="A177" s="96"/>
      <c r="B177" s="113"/>
      <c r="C177" s="166"/>
      <c r="D177" s="166"/>
      <c r="E177" s="167"/>
      <c r="F177" s="168"/>
      <c r="G177" s="168"/>
      <c r="H177" s="168"/>
      <c r="I177" s="168"/>
      <c r="J177" s="168"/>
      <c r="K177" s="169"/>
      <c r="L177" s="170"/>
      <c r="M177" s="165"/>
    </row>
    <row r="178" spans="1:13" x14ac:dyDescent="0.25">
      <c r="A178" s="96"/>
      <c r="B178" s="113"/>
      <c r="C178" s="166"/>
      <c r="D178" s="166"/>
      <c r="E178" s="167"/>
      <c r="F178" s="168"/>
      <c r="G178" s="168"/>
      <c r="H178" s="168"/>
      <c r="I178" s="168"/>
      <c r="J178" s="168"/>
      <c r="K178" s="169"/>
      <c r="L178" s="170"/>
      <c r="M178" s="165"/>
    </row>
    <row r="179" spans="1:13" x14ac:dyDescent="0.25">
      <c r="A179" s="96"/>
      <c r="B179" s="113"/>
      <c r="C179" s="166"/>
      <c r="D179" s="166"/>
      <c r="E179" s="167"/>
      <c r="F179" s="168"/>
      <c r="G179" s="168"/>
      <c r="H179" s="168"/>
      <c r="I179" s="168"/>
      <c r="J179" s="168"/>
      <c r="K179" s="169"/>
      <c r="L179" s="170"/>
      <c r="M179" s="165"/>
    </row>
    <row r="180" spans="1:13" x14ac:dyDescent="0.25">
      <c r="A180" s="96"/>
      <c r="B180" s="113"/>
      <c r="C180" s="166"/>
      <c r="D180" s="166"/>
      <c r="E180" s="167"/>
      <c r="F180" s="168"/>
      <c r="G180" s="168"/>
      <c r="H180" s="168"/>
      <c r="I180" s="168"/>
      <c r="J180" s="168"/>
      <c r="K180" s="169"/>
      <c r="L180" s="170"/>
      <c r="M180" s="165"/>
    </row>
    <row r="181" spans="1:13" x14ac:dyDescent="0.25">
      <c r="A181" s="96"/>
      <c r="B181" s="113"/>
      <c r="C181" s="166"/>
      <c r="D181" s="166"/>
      <c r="E181" s="167"/>
      <c r="F181" s="168"/>
      <c r="G181" s="168"/>
      <c r="H181" s="168"/>
      <c r="I181" s="168"/>
      <c r="J181" s="168"/>
      <c r="K181" s="169"/>
      <c r="L181" s="170"/>
      <c r="M181" s="165"/>
    </row>
    <row r="182" spans="1:13" x14ac:dyDescent="0.25">
      <c r="A182" s="96"/>
      <c r="B182" s="113"/>
      <c r="C182" s="166"/>
      <c r="D182" s="166"/>
      <c r="E182" s="167"/>
      <c r="F182" s="168"/>
      <c r="G182" s="168"/>
      <c r="H182" s="168"/>
      <c r="I182" s="168"/>
      <c r="J182" s="168"/>
      <c r="K182" s="169"/>
      <c r="L182" s="170"/>
      <c r="M182" s="165"/>
    </row>
    <row r="183" spans="1:13" x14ac:dyDescent="0.25">
      <c r="A183" s="96"/>
      <c r="B183" s="113"/>
      <c r="C183" s="166"/>
      <c r="D183" s="166"/>
      <c r="E183" s="167"/>
      <c r="F183" s="168"/>
      <c r="G183" s="168"/>
      <c r="H183" s="168"/>
      <c r="I183" s="168"/>
      <c r="J183" s="168"/>
      <c r="K183" s="169"/>
      <c r="L183" s="170"/>
      <c r="M183" s="165"/>
    </row>
    <row r="184" spans="1:13" x14ac:dyDescent="0.25">
      <c r="A184" s="96"/>
      <c r="B184" s="95"/>
      <c r="C184" s="134"/>
      <c r="D184" s="134"/>
      <c r="E184" s="94"/>
      <c r="F184" s="152"/>
      <c r="G184" s="152"/>
      <c r="H184" s="152"/>
      <c r="I184" s="152"/>
      <c r="J184" s="152"/>
      <c r="K184" s="93"/>
    </row>
    <row r="185" spans="1:13" ht="15.75" thickBot="1" x14ac:dyDescent="0.3">
      <c r="B185" s="92"/>
      <c r="C185" s="136"/>
      <c r="D185" s="136"/>
      <c r="E185" s="91" t="s">
        <v>96</v>
      </c>
      <c r="F185" s="153"/>
      <c r="G185" s="181"/>
      <c r="H185" s="181"/>
      <c r="I185" s="181"/>
      <c r="J185" s="153"/>
      <c r="K185" s="90">
        <f>SUM(K28:K184)</f>
        <v>47985000</v>
      </c>
    </row>
    <row r="186" spans="1:13" x14ac:dyDescent="0.25">
      <c r="B186" s="83"/>
      <c r="C186" s="83"/>
      <c r="D186" s="83"/>
      <c r="E186" s="89"/>
      <c r="F186" s="141"/>
      <c r="G186" s="178"/>
      <c r="H186" s="178"/>
      <c r="I186" s="178"/>
      <c r="J186" s="141"/>
      <c r="K186" s="88"/>
    </row>
    <row r="187" spans="1:13" x14ac:dyDescent="0.25">
      <c r="B187" s="83"/>
      <c r="C187" s="83"/>
      <c r="D187" s="83"/>
      <c r="E187" s="89"/>
      <c r="F187" s="141"/>
      <c r="G187" s="178"/>
      <c r="H187" s="178"/>
      <c r="I187" s="178"/>
      <c r="J187" s="141"/>
      <c r="K187" s="88"/>
    </row>
    <row r="188" spans="1:13" x14ac:dyDescent="0.25">
      <c r="B188" s="83"/>
      <c r="C188" s="83"/>
      <c r="D188" s="83"/>
      <c r="E188" s="83" t="s">
        <v>95</v>
      </c>
      <c r="F188" s="154"/>
      <c r="G188" s="182"/>
      <c r="H188" s="182"/>
      <c r="I188" s="182"/>
      <c r="J188" s="154"/>
      <c r="K188" s="88"/>
    </row>
    <row r="189" spans="1:13" ht="15.75" thickBot="1" x14ac:dyDescent="0.3">
      <c r="B189" s="83"/>
      <c r="C189" s="83"/>
      <c r="D189" s="83"/>
      <c r="K189" s="88"/>
    </row>
    <row r="190" spans="1:13" ht="77.25" customHeight="1" thickBot="1" x14ac:dyDescent="0.3">
      <c r="B190" s="87">
        <v>1</v>
      </c>
      <c r="C190" s="87"/>
      <c r="D190" s="87"/>
      <c r="E190" s="86" t="s">
        <v>94</v>
      </c>
      <c r="F190" s="155"/>
      <c r="G190" s="183"/>
      <c r="H190" s="183"/>
      <c r="I190" s="183"/>
      <c r="J190" s="155"/>
      <c r="K190" s="85">
        <v>1920000</v>
      </c>
    </row>
    <row r="191" spans="1:13" x14ac:dyDescent="0.25">
      <c r="B191" s="83"/>
      <c r="C191" s="83"/>
      <c r="D191" s="83"/>
      <c r="K191" s="84"/>
    </row>
    <row r="192" spans="1:13" x14ac:dyDescent="0.25">
      <c r="B192" s="83"/>
      <c r="C192" s="83"/>
      <c r="D192" s="83"/>
      <c r="K192" s="84"/>
    </row>
    <row r="193" spans="2:4" x14ac:dyDescent="0.25">
      <c r="B193" s="83"/>
      <c r="C193" s="83"/>
      <c r="D193" s="83"/>
    </row>
    <row r="194" spans="2:4" x14ac:dyDescent="0.25">
      <c r="B194" s="83"/>
      <c r="C194" s="83"/>
      <c r="D194" s="83"/>
    </row>
  </sheetData>
  <mergeCells count="14">
    <mergeCell ref="E2:K2"/>
    <mergeCell ref="E10:K10"/>
    <mergeCell ref="E7:K7"/>
    <mergeCell ref="E8:K8"/>
    <mergeCell ref="E9:K9"/>
    <mergeCell ref="K92:K93"/>
    <mergeCell ref="K94:K96"/>
    <mergeCell ref="K28:K42"/>
    <mergeCell ref="K43:K48"/>
    <mergeCell ref="B12:K14"/>
    <mergeCell ref="K49:K50"/>
    <mergeCell ref="K52:K54"/>
    <mergeCell ref="K55:K88"/>
    <mergeCell ref="K89:K90"/>
  </mergeCells>
  <pageMargins left="0.23622047244094491" right="0.23622047244094491" top="0.74803149606299213" bottom="0.74803149606299213" header="0.31496062992125984" footer="0.31496062992125984"/>
  <pageSetup paperSize="9" scale="76" fitToWidth="0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04171-A6C8-46AE-A6E8-F52D00017D7A}">
  <sheetPr>
    <tabColor rgb="FFFF0000"/>
    <pageSetUpPr fitToPage="1"/>
  </sheetPr>
  <dimension ref="A1:N56"/>
  <sheetViews>
    <sheetView tabSelected="1" topLeftCell="A15" zoomScale="85" zoomScaleNormal="85" zoomScaleSheetLayoutView="85" workbookViewId="0">
      <selection activeCell="N32" sqref="N32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490</v>
      </c>
      <c r="C3" s="293"/>
      <c r="D3" s="293"/>
      <c r="E3" s="293"/>
      <c r="F3" s="293"/>
      <c r="G3" s="293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15" t="s">
        <v>489</v>
      </c>
      <c r="C4" s="315"/>
      <c r="D4" s="315"/>
      <c r="E4" s="315"/>
      <c r="F4" s="315"/>
      <c r="G4" s="315"/>
      <c r="H4" s="17"/>
      <c r="I4" s="18"/>
    </row>
    <row r="5" spans="2:14" ht="20.25" customHeight="1" x14ac:dyDescent="0.25">
      <c r="B5" s="292"/>
      <c r="C5" s="292"/>
      <c r="D5" s="292"/>
      <c r="E5" s="292"/>
      <c r="F5" s="292"/>
      <c r="G5" s="292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10478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4839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290" t="s">
        <v>72</v>
      </c>
      <c r="D13" s="39" t="s">
        <v>73</v>
      </c>
      <c r="E13" s="291" t="s">
        <v>74</v>
      </c>
      <c r="F13" s="291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4839</v>
      </c>
      <c r="F15" s="66">
        <f>G15/E8</f>
        <v>708.6</v>
      </c>
      <c r="G15" s="189">
        <f>G17/0.6*0.1</f>
        <v>3428997.3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4839</v>
      </c>
      <c r="F16" s="66">
        <f>G16/E8</f>
        <v>2125.9</v>
      </c>
      <c r="G16" s="189">
        <f>G17/0.6*0.3</f>
        <v>10286991.9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4839</v>
      </c>
      <c r="F17" s="66">
        <f>G17/E8</f>
        <v>4251.7</v>
      </c>
      <c r="G17" s="189">
        <f>1609.4599218*1.22*E7</f>
        <v>20573983.699999999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4839</v>
      </c>
      <c r="F18" s="191">
        <f>SUM(F15:F17)</f>
        <v>7086.2</v>
      </c>
      <c r="G18" s="71">
        <f>G17+G16+G15</f>
        <v>34289972.899999999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6183437.7000000002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46:G46"/>
    <mergeCell ref="C35:G35"/>
    <mergeCell ref="C36:G36"/>
    <mergeCell ref="C37:G37"/>
    <mergeCell ref="C38:G38"/>
    <mergeCell ref="C39:G39"/>
    <mergeCell ref="C40:G40"/>
    <mergeCell ref="C29:G29"/>
    <mergeCell ref="C30:G30"/>
    <mergeCell ref="C31:G31"/>
    <mergeCell ref="C32:G32"/>
    <mergeCell ref="C33:G33"/>
    <mergeCell ref="C34:G34"/>
    <mergeCell ref="B9:D9"/>
    <mergeCell ref="C24:G24"/>
    <mergeCell ref="C25:G25"/>
    <mergeCell ref="C26:G26"/>
    <mergeCell ref="C27:G27"/>
    <mergeCell ref="C28:G28"/>
    <mergeCell ref="B1:G1"/>
    <mergeCell ref="B2:G2"/>
    <mergeCell ref="B4:G4"/>
    <mergeCell ref="B6:D6"/>
    <mergeCell ref="B7:D7"/>
    <mergeCell ref="B8:D8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79952-BCB8-4E3E-89B5-8A970B25B97B}">
  <sheetPr>
    <tabColor rgb="FFFF0000"/>
    <pageSetUpPr fitToPage="1"/>
  </sheetPr>
  <dimension ref="A1:N56"/>
  <sheetViews>
    <sheetView topLeftCell="A2" zoomScale="85" zoomScaleNormal="85" zoomScaleSheetLayoutView="85" workbookViewId="0">
      <selection activeCell="G18" sqref="G18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490</v>
      </c>
      <c r="C3" s="293"/>
      <c r="D3" s="293"/>
      <c r="E3" s="293"/>
      <c r="F3" s="293"/>
      <c r="G3" s="293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15" t="s">
        <v>491</v>
      </c>
      <c r="C4" s="315"/>
      <c r="D4" s="315"/>
      <c r="E4" s="315"/>
      <c r="F4" s="315"/>
      <c r="G4" s="315"/>
      <c r="H4" s="17"/>
      <c r="I4" s="18"/>
    </row>
    <row r="5" spans="2:14" ht="20.25" customHeight="1" x14ac:dyDescent="0.25">
      <c r="B5" s="292"/>
      <c r="C5" s="292"/>
      <c r="D5" s="292"/>
      <c r="E5" s="292"/>
      <c r="F5" s="292"/>
      <c r="G5" s="292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8673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4977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290" t="s">
        <v>72</v>
      </c>
      <c r="D13" s="39" t="s">
        <v>73</v>
      </c>
      <c r="E13" s="291" t="s">
        <v>74</v>
      </c>
      <c r="F13" s="291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4977</v>
      </c>
      <c r="F15" s="66">
        <f>G15/E8</f>
        <v>570.29999999999995</v>
      </c>
      <c r="G15" s="189">
        <f>G17/0.6*0.1</f>
        <v>2838298.7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4977</v>
      </c>
      <c r="F16" s="66">
        <f>G16/E8</f>
        <v>1710.8</v>
      </c>
      <c r="G16" s="189">
        <f>G17/0.6*0.3</f>
        <v>8514896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4977</v>
      </c>
      <c r="F17" s="66">
        <f>G17/E8</f>
        <v>3421.7</v>
      </c>
      <c r="G17" s="189">
        <f>1609.4599218*1.22*E7</f>
        <v>17029792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4977</v>
      </c>
      <c r="F18" s="191">
        <f>SUM(F15:F17)</f>
        <v>5702.8</v>
      </c>
      <c r="G18" s="71">
        <f>G17+G16+G15</f>
        <v>28382986.699999999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5118243.5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46:G46"/>
    <mergeCell ref="C35:G35"/>
    <mergeCell ref="C36:G36"/>
    <mergeCell ref="C37:G37"/>
    <mergeCell ref="C38:G38"/>
    <mergeCell ref="C39:G39"/>
    <mergeCell ref="C40:G40"/>
    <mergeCell ref="C29:G29"/>
    <mergeCell ref="C30:G30"/>
    <mergeCell ref="C31:G31"/>
    <mergeCell ref="C32:G32"/>
    <mergeCell ref="C33:G33"/>
    <mergeCell ref="C34:G34"/>
    <mergeCell ref="B9:D9"/>
    <mergeCell ref="C24:G24"/>
    <mergeCell ref="C25:G25"/>
    <mergeCell ref="C26:G26"/>
    <mergeCell ref="C27:G27"/>
    <mergeCell ref="C28:G28"/>
    <mergeCell ref="B1:G1"/>
    <mergeCell ref="B2:G2"/>
    <mergeCell ref="B4:G4"/>
    <mergeCell ref="B6:D6"/>
    <mergeCell ref="B7:D7"/>
    <mergeCell ref="B8:D8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19FBA-383B-4DC5-984C-121ADCFED06D}">
  <sheetPr>
    <tabColor rgb="FFFF0000"/>
    <pageSetUpPr fitToPage="1"/>
  </sheetPr>
  <dimension ref="A1:N56"/>
  <sheetViews>
    <sheetView topLeftCell="A2" zoomScale="85" zoomScaleNormal="85" zoomScaleSheetLayoutView="85" workbookViewId="0">
      <selection activeCell="G20" sqref="G20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490</v>
      </c>
      <c r="C3" s="293"/>
      <c r="D3" s="293"/>
      <c r="E3" s="293"/>
      <c r="F3" s="293"/>
      <c r="G3" s="293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48" t="s">
        <v>492</v>
      </c>
      <c r="C4" s="348"/>
      <c r="D4" s="348"/>
      <c r="E4" s="348"/>
      <c r="F4" s="348"/>
      <c r="G4" s="348"/>
      <c r="H4" s="17"/>
      <c r="I4" s="18"/>
    </row>
    <row r="5" spans="2:14" ht="20.25" customHeight="1" x14ac:dyDescent="0.25">
      <c r="B5" s="292"/>
      <c r="C5" s="292"/>
      <c r="D5" s="292"/>
      <c r="E5" s="292"/>
      <c r="F5" s="292"/>
      <c r="G5" s="292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19870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11492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290" t="s">
        <v>72</v>
      </c>
      <c r="D13" s="39" t="s">
        <v>73</v>
      </c>
      <c r="E13" s="291" t="s">
        <v>74</v>
      </c>
      <c r="F13" s="291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11492</v>
      </c>
      <c r="F15" s="66">
        <f>G15/E8</f>
        <v>565.79999999999995</v>
      </c>
      <c r="G15" s="189">
        <f>G17/0.6*0.1</f>
        <v>6502593.5999999996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11492</v>
      </c>
      <c r="F16" s="66">
        <f>G16/E8</f>
        <v>1697.5</v>
      </c>
      <c r="G16" s="189">
        <f>G17/0.6*0.3</f>
        <v>19507780.899999999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11492</v>
      </c>
      <c r="F17" s="66">
        <f>G17/E8</f>
        <v>3395</v>
      </c>
      <c r="G17" s="189">
        <f>1609.4599218*1.22*E7</f>
        <v>39015561.700000003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11492</v>
      </c>
      <c r="F18" s="191">
        <f>SUM(F15:F17)</f>
        <v>5658.3</v>
      </c>
      <c r="G18" s="71">
        <f>G17+G16+G15</f>
        <v>65025936.200000003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11725988.5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46:G46"/>
    <mergeCell ref="C35:G35"/>
    <mergeCell ref="C36:G36"/>
    <mergeCell ref="C37:G37"/>
    <mergeCell ref="C38:G38"/>
    <mergeCell ref="C39:G39"/>
    <mergeCell ref="C40:G40"/>
    <mergeCell ref="C29:G29"/>
    <mergeCell ref="C30:G30"/>
    <mergeCell ref="C31:G31"/>
    <mergeCell ref="C32:G32"/>
    <mergeCell ref="C33:G33"/>
    <mergeCell ref="C34:G34"/>
    <mergeCell ref="B9:D9"/>
    <mergeCell ref="C24:G24"/>
    <mergeCell ref="C25:G25"/>
    <mergeCell ref="C26:G26"/>
    <mergeCell ref="C27:G27"/>
    <mergeCell ref="C28:G28"/>
    <mergeCell ref="B1:G1"/>
    <mergeCell ref="B2:G2"/>
    <mergeCell ref="B4:G4"/>
    <mergeCell ref="B6:D6"/>
    <mergeCell ref="B7:D7"/>
    <mergeCell ref="B8:D8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Форма расчета цены</vt:lpstr>
      <vt:lpstr>Оренбургская_17</vt:lpstr>
      <vt:lpstr>Оренбургская_17 (2)</vt:lpstr>
      <vt:lpstr>Оренбургская_17 (3)</vt:lpstr>
      <vt:lpstr>Оренбургская_17 (+2экз бум РД )</vt:lpstr>
      <vt:lpstr>Оренбургская_17 Вар от Анатолия</vt:lpstr>
      <vt:lpstr>Оренбургская_17 Вар от Елены</vt:lpstr>
      <vt:lpstr>Расчет цен с Анатолием</vt:lpstr>
      <vt:lpstr>Лист1 (8)</vt:lpstr>
      <vt:lpstr>Первомайская_49, корп.2</vt:lpstr>
      <vt:lpstr>Первомайская_45</vt:lpstr>
      <vt:lpstr>Первомайская_45 (2)</vt:lpstr>
      <vt:lpstr>'Лист1 (8)'!Область_печати</vt:lpstr>
      <vt:lpstr>Оренбургская_17!Область_печати</vt:lpstr>
      <vt:lpstr>'Оренбургская_17 (+2экз бум РД )'!Область_печати</vt:lpstr>
      <vt:lpstr>'Оренбургская_17 (2)'!Область_печати</vt:lpstr>
      <vt:lpstr>'Оренбургская_17 (3)'!Область_печати</vt:lpstr>
      <vt:lpstr>'Оренбургская_17 Вар от Анатолия'!Область_печати</vt:lpstr>
      <vt:lpstr>'Оренбургская_17 Вар от Елены'!Область_печати</vt:lpstr>
      <vt:lpstr>Первомайская_45!Область_печати</vt:lpstr>
      <vt:lpstr>'Первомайская_45 (2)'!Область_печати</vt:lpstr>
      <vt:lpstr>'Первомайская_49, корп.2'!Область_печати</vt:lpstr>
      <vt:lpstr>'Расчет цен с Анатолием'!Область_печати</vt:lpstr>
      <vt:lpstr>'Форма расчета цены'!Область_печати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Бирючинская Екатерина</dc:creator>
  <cp:lastModifiedBy>2</cp:lastModifiedBy>
  <cp:lastPrinted>2026-04-17T12:08:12Z</cp:lastPrinted>
  <dcterms:created xsi:type="dcterms:W3CDTF">2024-10-01T13:23:09Z</dcterms:created>
  <dcterms:modified xsi:type="dcterms:W3CDTF">2026-10-23T15:19:47Z</dcterms:modified>
</cp:coreProperties>
</file>