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sheets/sheet10.xml" ContentType="application/vnd.openxmlformats-officedocument.spreadsheetml.worksheet+xml"/>
  <Override PartName="/xl/drawings/drawing7.xml" ContentType="application/vnd.openxmlformats-officedocument.drawing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6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Люки" sheetId="1" state="hidden" r:id="rId1"/>
    <sheet name="Двери. Версия 3" sheetId="2" state="visible" r:id="rId2"/>
    <sheet name="Ручки" sheetId="3" state="visible" r:id="rId3"/>
    <sheet name="Замки" sheetId="4" state="visible" r:id="rId4"/>
    <sheet name="Петли" sheetId="5" state="visible" r:id="rId5"/>
    <sheet name="Ссылки" sheetId="6" state="hidden" r:id="rId6"/>
    <sheet name="Доводчик" sheetId="7" state="visible" r:id="rId7"/>
    <sheet name="Архив" sheetId="8" state="hidden" r:id="rId8"/>
    <sheet name="DoorHan (архив)" sheetId="9" state="hidden" r:id="rId9"/>
    <sheet name="Фортус (архив)" sheetId="10" state="hidden" r:id="rId10"/>
    <sheet name="Риксар (архив)" sheetId="11" state="hidden" r:id="rId11"/>
    <sheet name="Люки (архив)" sheetId="12" state="hidden" r:id="rId12"/>
  </sheets>
  <calcPr/>
</workbook>
</file>

<file path=xl/sharedStrings.xml><?xml version="1.0" encoding="utf-8"?>
<sst xmlns="http://schemas.openxmlformats.org/spreadsheetml/2006/main" count="890" uniqueCount="890">
  <si>
    <t xml:space="preserve">ДВЕРИ. ВЕРСИЯ 2.</t>
  </si>
  <si>
    <t>Назначение</t>
  </si>
  <si>
    <t xml:space="preserve">Марка (правая/ левая)</t>
  </si>
  <si>
    <t>Характеристики</t>
  </si>
  <si>
    <t xml:space="preserve">Проем в стене, мм</t>
  </si>
  <si>
    <t xml:space="preserve">Коробка, мм</t>
  </si>
  <si>
    <t xml:space="preserve">Проем в свету, мм</t>
  </si>
  <si>
    <t xml:space="preserve">Огнестой-
кость</t>
  </si>
  <si>
    <t>Фурнитура</t>
  </si>
  <si>
    <t>Цвет</t>
  </si>
  <si>
    <t>Обозначение</t>
  </si>
  <si>
    <t xml:space="preserve">Наименование (правая/левая)</t>
  </si>
  <si>
    <t>Примечание</t>
  </si>
  <si>
    <t xml:space="preserve">Документы от производителя, необходимые для предоставления в МФР и МГЭ</t>
  </si>
  <si>
    <t>Ширина</t>
  </si>
  <si>
    <t>Высота</t>
  </si>
  <si>
    <t xml:space="preserve">Порог констр., мм</t>
  </si>
  <si>
    <t xml:space="preserve">Механический замок</t>
  </si>
  <si>
    <t>Ручка</t>
  </si>
  <si>
    <t>Петли</t>
  </si>
  <si>
    <t xml:space="preserve">Наличие дверного упора</t>
  </si>
  <si>
    <t xml:space="preserve">Наличие доводчика</t>
  </si>
  <si>
    <t xml:space="preserve">Наличие добора</t>
  </si>
  <si>
    <t>ЛЮКИ</t>
  </si>
  <si>
    <t xml:space="preserve">- Люк в перекрытии в тех.пространство
- Люк в перекрытии в машинное помещение</t>
  </si>
  <si>
    <t>Л-1</t>
  </si>
  <si>
    <t xml:space="preserve">Люк металлический в перекрытии противопожарный, покрытие из рифленого листового металла 3мм, газовые пружины, контурный уплотнитель, поворотная ручка</t>
  </si>
  <si>
    <t xml:space="preserve">1040
(800*)</t>
  </si>
  <si>
    <t xml:space="preserve">1090
(824*)</t>
  </si>
  <si>
    <t>нет</t>
  </si>
  <si>
    <t xml:space="preserve">EI 60</t>
  </si>
  <si>
    <t>-</t>
  </si>
  <si>
    <t xml:space="preserve">ГОСТ Р 57327-2016</t>
  </si>
  <si>
    <t xml:space="preserve">ЛПС 01 1000-1050 EI60 ГОСТ Р 57327-2016</t>
  </si>
  <si>
    <t xml:space="preserve">*Размер проема в плите перекрытия в свету без учета выемки под опирание люка (см. альбом ЖД-ТАС-РЕН-АР-ТУ.ТЭ)</t>
  </si>
  <si>
    <t xml:space="preserve">Сертификата соответствия Техническому регламенту о требованиях пожарной безопасности</t>
  </si>
  <si>
    <t xml:space="preserve">- Люк ревизионный в с/у консьержа
- Люк ревизионный в с/у ЦИН
- Люк ревизионный в ПУИ ЦИН
- Люк ревизионный в с/у ОДС
- Люк ревизионный в универсальный с/у ОДС
- Люк ревизионный в ПУИ ОДС
- Люк ревизионный в душевой персонала ОДС
- Люк ревизионный в с/у квартиры</t>
  </si>
  <si>
    <t>Л-2</t>
  </si>
  <si>
    <t xml:space="preserve">по проекту</t>
  </si>
  <si>
    <t xml:space="preserve">ЛС 01 200-200 </t>
  </si>
  <si>
    <t xml:space="preserve">- Люк ревизионный в с/у ЦИН
- Люк ревизионный в ПУИ ЦИН</t>
  </si>
  <si>
    <t>Л-3</t>
  </si>
  <si>
    <t xml:space="preserve">ЛС 01 400-300 </t>
  </si>
  <si>
    <t xml:space="preserve">- Люк ревизионный в с/у охраны
- Люк ревизионный в с/у консьержа
- Люк ревизионный в с/у ОДС
- Люк ревизионный в универсальный с/у ОДС
- Люк ревизионный в ПУИ ОДС
- Люк ревизионный в душевой персонала ОДС
- Люк ревизионный в с/у квартиры</t>
  </si>
  <si>
    <t>Л-4</t>
  </si>
  <si>
    <t xml:space="preserve">ЛС 01 600-400 </t>
  </si>
  <si>
    <t xml:space="preserve">- Люк ревизионный в с/у консьержа
- Люк ревизионный в с/у ОДС
- Люк ревизионный в универсальный с/у ОДС
- Люк ревизионный в ПУИ ОДС
- Люк ревизионный в душевой персонала ОДС
- Люк ревизионный в с/у квартиры</t>
  </si>
  <si>
    <t>Л-5</t>
  </si>
  <si>
    <t xml:space="preserve">ЛС 01 800-400 </t>
  </si>
  <si>
    <t xml:space="preserve">- Люк потолочный в с/у консьержа
- Люк потолочный в ПУИ консьержа
- Люк потолочный в ЦИН</t>
  </si>
  <si>
    <t>Л-6</t>
  </si>
  <si>
    <t xml:space="preserve">ЛП 01 600-600</t>
  </si>
  <si>
    <t xml:space="preserve">- Люк ревизионный в кухне</t>
  </si>
  <si>
    <t>Л-7</t>
  </si>
  <si>
    <t xml:space="preserve">ЛС 400-300 </t>
  </si>
  <si>
    <t xml:space="preserve">- Люк ревизионный в межквартирном коридоре</t>
  </si>
  <si>
    <t>Л-8</t>
  </si>
  <si>
    <t xml:space="preserve">ЛС 01 800-300 </t>
  </si>
  <si>
    <t>Л-9</t>
  </si>
  <si>
    <t xml:space="preserve">ЛС 01 800-500 </t>
  </si>
  <si>
    <t>Л-10</t>
  </si>
  <si>
    <t>Л-11</t>
  </si>
  <si>
    <t xml:space="preserve">Люк выше отм. верха ШПК</t>
  </si>
  <si>
    <t>Л-12</t>
  </si>
  <si>
    <t xml:space="preserve">Люк ниже отм. верха ШПК</t>
  </si>
  <si>
    <t>Л-13</t>
  </si>
  <si>
    <t xml:space="preserve">Монтаж на саморезы (окраска шляпок в цвет панели)</t>
  </si>
  <si>
    <t>Л-14</t>
  </si>
  <si>
    <t xml:space="preserve">Огнестой
кость</t>
  </si>
  <si>
    <t xml:space="preserve">Дверной блок</t>
  </si>
  <si>
    <t xml:space="preserve">Тип двери в Revit</t>
  </si>
  <si>
    <t xml:space="preserve">Порог конструктивный, мм от ур.ч.пола</t>
  </si>
  <si>
    <t xml:space="preserve">Тип дверной коробки</t>
  </si>
  <si>
    <t xml:space="preserve">Материал дверного полотна</t>
  </si>
  <si>
    <t xml:space="preserve">Заполнение дверного полотна</t>
  </si>
  <si>
    <t xml:space="preserve">Толщина дверного полотна, мм</t>
  </si>
  <si>
    <t>Наличник</t>
  </si>
  <si>
    <t>Добор</t>
  </si>
  <si>
    <t xml:space="preserve">Дверной упор</t>
  </si>
  <si>
    <t xml:space="preserve">Устройство самозакрывания</t>
  </si>
  <si>
    <t xml:space="preserve">ПОДЗЕМНЫЙ ЭТАЖ, АВТОСТОЯНКА</t>
  </si>
  <si>
    <t xml:space="preserve">- Дверь в ИТП
- Дверь в насосную
- Дверь в помещение СС с противопожарным клапаном для вентиляции
- Дверь в венткамеру
- Дверь в помещение уборочной техники
- Дверь в помещение узла учета тепла
- Дверь в водомерный узел
- Дверь в тамбур-шлюз электрощитовой
- Дверь в узловое помещение связи</t>
  </si>
  <si>
    <t xml:space="preserve">Д-1 / Д-1л</t>
  </si>
  <si>
    <t xml:space="preserve">В тех. помещениях подземного этажа без автостоянки предусмотреть конструктивный порог по проекту</t>
  </si>
  <si>
    <t xml:space="preserve">EI 30 
см. п.5 Правил</t>
  </si>
  <si>
    <t>Угловая</t>
  </si>
  <si>
    <t xml:space="preserve">Сталь, толщина  1.0 мм </t>
  </si>
  <si>
    <t xml:space="preserve">Минеральная вата</t>
  </si>
  <si>
    <t xml:space="preserve">В составе дверной коробки, материал: сталь, ширина: 67 мм, толщина: 15 мм</t>
  </si>
  <si>
    <t xml:space="preserve">ГОСТ Р 57327-2016 /
ТУ 25.12.10-001-17157160-2018</t>
  </si>
  <si>
    <t xml:space="preserve">ДПС 01 2079-958 пр. EI 30 ГОСТ Р 57327-2016 / 
ТУ 25.12.10-001-17157160-2018 
/
ДПС 01 2079-958 л. EI 30 ГОСТ Р 57327-2016 /
ТУ 25.12.10-001-17157160-2018</t>
  </si>
  <si>
    <t xml:space="preserve">Сертификат соответствия Техническому регламенту о требованиях пожарной безопасности</t>
  </si>
  <si>
    <t xml:space="preserve">Дверь_Рен_1Ст_Угловая коробка_V3,
типоразмер 
Д-1_1000х2100h_EI30</t>
  </si>
  <si>
    <t xml:space="preserve">- Дверь в электрощитовую и ВРУ автостоянки
- Дверь в электрощитовую жилой и нежилой части</t>
  </si>
  <si>
    <t xml:space="preserve">Д-1.1 / 
Д-1.1л</t>
  </si>
  <si>
    <t xml:space="preserve">EI 30
см. п.5 Правил</t>
  </si>
  <si>
    <t xml:space="preserve">ДПС 01 2079-958 пр. EI 30 ГОСТ Р 57327-2016 / ТУ 25.12.10-001-17157160-2018 
/
ДПС 01 2079-958 л. EI 30 ГОСТ Р 57327-2016 / ТУ 25.12.10-001-17157160-2018</t>
  </si>
  <si>
    <t xml:space="preserve">Дверь_Рен_1Ст_Угловая коробка_V3,
типоразмер 
Д-1.1_1000х2100h_EI30_ВРУ</t>
  </si>
  <si>
    <t xml:space="preserve">- Дверь в ИТП
- Дверь в насосную
- Дверь в помещение СС с противопожарным клапаном для вентиляции
- Дверь в венткамеру
- Дверь в помещение уборочной техники
- Дверь в помещение узла учета тепла
- Дверь в водомерный узел
- Дверь в помещение для прокладки инженерных коммуникаций
- Дверь в тамбур-шлюз электрощитовой
- Дверь в узловое помещение связи</t>
  </si>
  <si>
    <t xml:space="preserve">Д-2 / Д-2л</t>
  </si>
  <si>
    <t xml:space="preserve">EI 60
см. п.5 Правил</t>
  </si>
  <si>
    <t xml:space="preserve">ДПС 01 2079-958 пр. EI 60 ГОСТ Р 57327-2016 /
ТУ 25.12.10-001-17157160-2018 
/
ДПС 01 2079-958 л. EI 60 ГОСТ Р 57327-2016 /
ТУ 25.12.10-001-17157160-2018</t>
  </si>
  <si>
    <t xml:space="preserve">Дверь_Рен_1Ст_Угловая коробка_V3,
типоразмер 
Д-2_1000х2100h__EI60</t>
  </si>
  <si>
    <t xml:space="preserve">Д-2.1 / 
Д-2.1л</t>
  </si>
  <si>
    <t xml:space="preserve">ДПС 01 2079-958 пр. EI 60 ГОСТ Р 57327-2016 /
ТУ 25.12.10-001-17157160-2018 
/
ДПС 01 2079-9580 л. EI 60 ГОСТ Р 57327-2016 /
ТУ 25.12.10-001-17157160-2018</t>
  </si>
  <si>
    <t xml:space="preserve">Дверь_Рен_1Ст_Угловая коробка_V3,
типоразмер 
Д-2.1_1000х2100h_EI60_ВРУ</t>
  </si>
  <si>
    <t xml:space="preserve">- Дверь в ИТП
(для применения в подземных этажах с автостоянкой)</t>
  </si>
  <si>
    <t xml:space="preserve">Д-57 / 
Д-57л</t>
  </si>
  <si>
    <t xml:space="preserve">ГОСТ Р 57327-2016 /
ТУ 25.12.10-003-17157160-2022</t>
  </si>
  <si>
    <t xml:space="preserve">ДПС 02 2359-1608 пр. EI 30 ГОСТ Р 57327-2016 / 
ТУ 25.12.10-003-17157160-2022 
/
ДПС 02 2359-1608 л. EI 30 ГОСТ Р 57327-2016 /
ТУ 25.12.10-003-17157160-2022</t>
  </si>
  <si>
    <t xml:space="preserve">Дверь_Рен_2Ст_Угловая коробка_V3,
типоразмер Д-57_1650х2380h_EI30</t>
  </si>
  <si>
    <t xml:space="preserve">Д-58 / 
Д-58л</t>
  </si>
  <si>
    <t xml:space="preserve">ДПС 02 2359-1608 пр. EI 60 ГОСТ Р 57327-2016 / 
ТУ 25.12.10-003-17157160-2022 
/
ДПС 02 2359-1608 л. EI 60 ГОСТ Р 57327-2016 /
ТУ 25.12.10-003-17157160-2022</t>
  </si>
  <si>
    <t xml:space="preserve">Дверь_Рен_2Ст_Угловая коробка_V3,
типоразмер Д-58_1650х2380h_EI60</t>
  </si>
  <si>
    <t xml:space="preserve">- Дверь в ИТП
(для применения в подземных этажах без автостоянки)</t>
  </si>
  <si>
    <t xml:space="preserve">Д-59 / 
Д-59л</t>
  </si>
  <si>
    <t xml:space="preserve">ДПС 02 2079-1308 пр. EI 30 ГОСТ Р 57327-2016 / 
ТУ 25.12.10-003-17157160-2022 
/
ДПС 02 2079-1308 л. EI 30 ГОСТ Р 57327-2016 /
ТУ 25.12.10-003-17157160-2022</t>
  </si>
  <si>
    <t xml:space="preserve">Дверь_Рен_2Ст_Угловая коробка_V3,
типоразмер Д-59_1350х2100h_EI30</t>
  </si>
  <si>
    <t xml:space="preserve">Д-60 / 
Д-60л</t>
  </si>
  <si>
    <t xml:space="preserve">ДПС 02 2079-1308 пр. EI 60 ГОСТ Р 57327-2016 / 
ТУ 25.12.10-003-17157160-2022 
/
ДПС 02 2079-1308 л. EI 60 ГОСТ Р 57327-2016 /
ТУ 25.12.10-003-17157160-2022</t>
  </si>
  <si>
    <t xml:space="preserve">Дверь_Рен_2Ст_Угловая коробка_V3,
типоразмер Д-60_1350х2100h_EI60</t>
  </si>
  <si>
    <t xml:space="preserve">- Дверь в помещение для прокладки инженерных коммуникаций</t>
  </si>
  <si>
    <t xml:space="preserve">Д-3 / Д-3л</t>
  </si>
  <si>
    <t xml:space="preserve">ГОСТ Р 31173-2016 /
ТУ 25.12.10-001-17157160-2017</t>
  </si>
  <si>
    <t xml:space="preserve">ДСВв, В1, Оп, Пр, Прг, Н, П2лс, М2, О - ГОСТ 31173-2016 /
ТУ 25.12.10-001-17157160-2017
/
ДСВв, В1, Оп, Л, Прг, Н, П2лс, М2, О - ГОСТ 31173-2016 /
ТУ 25.12.10-001-17157160-2017</t>
  </si>
  <si>
    <t xml:space="preserve">При размещении входа в стене, разделяющей пожарные отсеки, применять дверной блок Д-2 / Д-2л</t>
  </si>
  <si>
    <t xml:space="preserve">Дверь_Рен_1Ст_Угловая коробка_V3,
типоразмер Д-3_1000х2100h</t>
  </si>
  <si>
    <t xml:space="preserve">- Дверь выхода из ИТП непосредственно наружу</t>
  </si>
  <si>
    <t xml:space="preserve">Д-4 / Д-4л</t>
  </si>
  <si>
    <t>Блочная</t>
  </si>
  <si>
    <t xml:space="preserve">ДСН, А, Оп, Пр, Прг, Н, Псп, М2, УЗ - ГОСТ 31173-2016 /
ТУ 25.12.10-001-17157160-2017
/
ДСН, А, Оп, Л, Прг, Н, Псп, М2, УЗ - ГОСТ 31173-2016 /
ТУ 25.12.10-001-17157160-2017</t>
  </si>
  <si>
    <t xml:space="preserve">Дверь_Рен_1Ст_Блочная коробка_V3,
типоразмер Д-4_1100х2100h</t>
  </si>
  <si>
    <t xml:space="preserve">Д-46 / 
Д-46л</t>
  </si>
  <si>
    <t xml:space="preserve">ДСН, А, Дп, Пр, Прг, Н, Псп, М2, УЗ - ГОСТ 31173-2016 /
ТУ 25.12.10-001-17157160-2017
/
ДСН, А, Дп, Л, Прг, Н, Псп, М2, УЗ - ГОСТ 31173-2016 /
ТУ 25.12.10-001-17157160-2017</t>
  </si>
  <si>
    <t xml:space="preserve">Дверь_Рен_2Ст_Блочная коробка_V3,
типоразмер Д-46_1500х2100h</t>
  </si>
  <si>
    <t xml:space="preserve">- Дверь в лестничную клетку</t>
  </si>
  <si>
    <t xml:space="preserve">Д-5 / Д-5л</t>
  </si>
  <si>
    <t xml:space="preserve">ДСВх, Б, Оп, Пр, Прг, Н, П2лс, О - ГОСТ 31173-2016 /
ТУ 25.12.10-001-17157160-2017
/
ДСВх, Б, Оп, Л, Прг, Н, П2лс, О - ГОСТ 31173-2016 /
ТУ 25.12.10-001-17157160-2017</t>
  </si>
  <si>
    <t xml:space="preserve">При размещении входа в лестничную клетку в стене, разделяющей пожарные отсеки, применять дверной блок Д-6 / Д-6л</t>
  </si>
  <si>
    <t xml:space="preserve">Дверь_Рен_1Ст_Угловая коробка_V3,
типоразмер
Д-5_1100х2100h</t>
  </si>
  <si>
    <t xml:space="preserve">- Дверь в лестничную клетку
- Дверь выхода на рампу</t>
  </si>
  <si>
    <t xml:space="preserve">Д-6 / Д-6л</t>
  </si>
  <si>
    <t xml:space="preserve">ДПС 01 2079-1058 пр. EI 60 ГОСТ Р 57327-2016 /
ТУ 25.12.10-001-17157160-2018
/
ДПС 01 2079-1058 л. EI 60 ГОСТ Р 57327-2016 /
ТУ 25.12.10-001-17157160-2018</t>
  </si>
  <si>
    <t xml:space="preserve">Дверь_Рен_1Ст_Угловая коробка_V3,
типоразмер
Д-6_1100х2100h_EI60</t>
  </si>
  <si>
    <t xml:space="preserve">- Дверь в лестничную клетку
- Дверь между смежными пожарными отсеками автостоянки
- Дверь выхода на рампу</t>
  </si>
  <si>
    <t xml:space="preserve">Д-21 / 
Д-21л</t>
  </si>
  <si>
    <t xml:space="preserve">ГОСТ Р 57327-2016 /
ТУ 25.12.10-007-17157160-2023</t>
  </si>
  <si>
    <t xml:space="preserve">ДПС 01 2074-1366 пр. EI 60 ГОСТ Р 57327-2016 /
ТУ 25.12.10-007-17157160-2023 
/
ДПС 01 2074-1366 л. EI 60 ГОСТ Р 57327-2016 /
ТУ 25.12.10-007-17157160-2023</t>
  </si>
  <si>
    <t xml:space="preserve">Дверь_Рен_1Ст_Блочная коробка_V3,
типоразмер
Д-21_1400х2100h_EI60</t>
  </si>
  <si>
    <t xml:space="preserve">- Дверь выхода на рампу</t>
  </si>
  <si>
    <t xml:space="preserve">Д-7 / Д-7л</t>
  </si>
  <si>
    <t xml:space="preserve">ДПС 01 2079-1058 пр. EI 30 ГОСТ Р 57327-2016 / 
ТУ 25.12.10-001-17157160-2018
/
ДПС 01 2079-1058 л. EI 30 ГОСТ Р 57327-2016 /
ТУ 25.12.10-001-17157160-2018</t>
  </si>
  <si>
    <t xml:space="preserve">Дверь_Рен_1Ст_Угловая коробка_V3,
типоразмер
Д-7_1100х2100h_EI30</t>
  </si>
  <si>
    <t xml:space="preserve">Д-48 / Д-48л</t>
  </si>
  <si>
    <t xml:space="preserve">ДПС 01 2074-1366 пр. EI 30 ГОСТ Р 57327-2016 /
ТУ 25.12.10-007-17157160-2023
/
ДПС 01 2074-1366 л. EI 30 ГОСТ Р 57327-2016 /
ТУ 25.12.10-007-17157160-2023</t>
  </si>
  <si>
    <t xml:space="preserve">Дверь_Рен_1Ст_Блочная коробка_V3,
типоразмер
Д-48_1400х2100h_EI30</t>
  </si>
  <si>
    <t xml:space="preserve">- Дверь в лифтовый холл
</t>
  </si>
  <si>
    <t xml:space="preserve">Д-8.1 / 
Д-8.1л</t>
  </si>
  <si>
    <t xml:space="preserve">EIS 60
см. п.5 Правил</t>
  </si>
  <si>
    <t xml:space="preserve">ДПСО 02 2078-1358 пр. EIS 60 ГОСТ Р 57327-2016 /
ТУ 25.12.10-003-17157160-2022
/
ДПСО 02 2078-1358 л. EIS 60 ГОСТ Р 57327-2016 /
ТУ 25.12.10-003-17157160-2022</t>
  </si>
  <si>
    <t xml:space="preserve">Дверь_Рен_2Ст_Угловая коробка_V3,
типоразмер
Д-8.1_1400х2100h_EIS60</t>
  </si>
  <si>
    <t xml:space="preserve">Д-9 / Д-9л</t>
  </si>
  <si>
    <t xml:space="preserve">EIS 30
см. п.5 Правил</t>
  </si>
  <si>
    <t xml:space="preserve">ДПСО 02 2078-1358 пр. EIS 30 ГОСТ Р 57327-2016 /
ТУ 25.12.10-003-17157160-2022 
/
ДПСО 02 2078-1358 л. EIS 30 ГОСТ Р 57327-2016 /
ТУ 25.12.10-003-17157160-2022</t>
  </si>
  <si>
    <t xml:space="preserve">Дверь_Рен_2Ст_Угловая коробка_V3,
типоразмер
Д-9_1400х2100h_EIS30</t>
  </si>
  <si>
    <t xml:space="preserve">- Дверь в тамбур-шлюз при лифтовом холле</t>
  </si>
  <si>
    <t xml:space="preserve">Д-10 / 
Д-10л</t>
  </si>
  <si>
    <t xml:space="preserve">ДПСО 02 2079-1358 пр. EI 60 ГОСТ Р 57327-2016 /
ТУ 25.12.10-003-17157160-2022
/
ДПСО 02 2079-1358 л. EI 60 ГОСТ Р 57327-2016 /
ТУ 25.12.10-003-17157160-2022</t>
  </si>
  <si>
    <t xml:space="preserve">Дверь_Рен_2Ст_Угловая коробка_V3,
типоразмер
Д-10_1400х2100h_EI60</t>
  </si>
  <si>
    <t xml:space="preserve">Д-11 / 
Д-11л</t>
  </si>
  <si>
    <t xml:space="preserve">ДПСО 02 2079-1358 пр. EI 30 ГОСТ Р 57327-2016 /
ТУ 25.12.10-003-17157160-2022 
/
ДПСО 02 2079-1358 л. EI 30 ГОСТ Р 57327-2016 /
ТУ 25.12.10-003-17157160-2022</t>
  </si>
  <si>
    <t xml:space="preserve">Дверь_Рен_2Ст_Угловая коробка_V3,
типоразмер
Д-11_1400х2100h_EI30</t>
  </si>
  <si>
    <t xml:space="preserve">- Гермодверь в венткамере</t>
  </si>
  <si>
    <t xml:space="preserve">Д-12 /
 Д-12л</t>
  </si>
  <si>
    <t xml:space="preserve">770
(600**)</t>
  </si>
  <si>
    <t xml:space="preserve">1545
(1350**)</t>
  </si>
  <si>
    <t xml:space="preserve">Угловая / Накладная</t>
  </si>
  <si>
    <t xml:space="preserve">Сталь, толщина  0.8 мм </t>
  </si>
  <si>
    <t xml:space="preserve">В составе дверной коробки, материал: сталь, ширина: 57 мм, толщина: 15 мм</t>
  </si>
  <si>
    <t xml:space="preserve">Серия-5.904-4 /
ТУ 25.12.10-003-83198695-2020</t>
  </si>
  <si>
    <t xml:space="preserve">ДУс 1,25х0,5 /
ТУ 25.12.10-003-83198695-2020</t>
  </si>
  <si>
    <t xml:space="preserve">**Размер проема в утеплителе в свету с учётом отделки (см. альбом ЖД-ТАС-РЕН-АР-ТУ.ПЭ.3)</t>
  </si>
  <si>
    <t xml:space="preserve">Дверь_Рен_1Ст_Герметичная_V3, 
типоразмер Д-12_770х1545h</t>
  </si>
  <si>
    <t xml:space="preserve">- Ворота металлические</t>
  </si>
  <si>
    <t>ВМ-3</t>
  </si>
  <si>
    <t xml:space="preserve">3400
(3300***) 
см. п. 3 Правил</t>
  </si>
  <si>
    <t xml:space="preserve">2300
(2250***)</t>
  </si>
  <si>
    <t>Накладная</t>
  </si>
  <si>
    <t xml:space="preserve">Сэндвич-панели стальные</t>
  </si>
  <si>
    <t xml:space="preserve">ГОСТ 31174-2017/ 
ТУ 5284-001-18897806-2016
ГОСТ 53307-2009</t>
  </si>
  <si>
    <t xml:space="preserve">ВМ 3400х2300 ГОСТ 31174-2017 /
ТУ 5284-001-18897806-2016</t>
  </si>
  <si>
    <t xml:space="preserve">***Размер проема в утеплителе в свету</t>
  </si>
  <si>
    <t xml:space="preserve">Ворота_Рен_Подъемно-опускные_V3,
типоразмер
ВМ-3_3400х2300_EI60</t>
  </si>
  <si>
    <t>ВМ-4</t>
  </si>
  <si>
    <t xml:space="preserve">Ворота_Рен_Подъемно-опускные_V3,
типоразмер
ВМ-4_3400х2300_EI60_с дверью</t>
  </si>
  <si>
    <t xml:space="preserve">- Дверь в универсальный с/у в помещении автостоянки</t>
  </si>
  <si>
    <t xml:space="preserve">Д-49 / 
Д-49л</t>
  </si>
  <si>
    <t xml:space="preserve">В составе дверной коробки,
 материал: сталь, ширина: 67 мм, толщина: 15 мм</t>
  </si>
  <si>
    <t xml:space="preserve">ДСВ, В, Оп, Пр, Брг, Н, Псп, О
- ГОСТ 31173-2016 /ТУ
25.12.10-001-17157160-2017
/
ДСВ, В, Оп, Л, Брг, Н, Псп, О -
ГОСТ 31173-2016 /
ТУ 25.12.10-001-17157160-2017</t>
  </si>
  <si>
    <t xml:space="preserve">Дверь_Рен_1Ст_Угловая коробка_V3,
типоразмер
Д-49_1050х2100h_с/у_парковка</t>
  </si>
  <si>
    <t xml:space="preserve">ПЕРВЫЙ ЭТАЖ</t>
  </si>
  <si>
    <t xml:space="preserve">- Дверь в помещение охраны (при входе из помещения рампы)</t>
  </si>
  <si>
    <t xml:space="preserve">Д-13 / 
Д-13л</t>
  </si>
  <si>
    <t xml:space="preserve">ДПС 01 2079-958 пр. EI 60 ГОСТ Р 57327-2016 /
ТУ 25.12.10-001-17157160-2018
/
ДПС 01 2079-958 л. EI 60 ГОСТ Р 57327-2016 /
ТУ 25.12.10-001-17157160-2018</t>
  </si>
  <si>
    <t xml:space="preserve">Дверь_Рен_1Ст_Угловая коробка_V3,
типоразмер
Д-13_1000х2100h_EI60_Охрана</t>
  </si>
  <si>
    <t xml:space="preserve">- Дверь в помещение консьержа</t>
  </si>
  <si>
    <t xml:space="preserve">Д-14 / 
Д-14л
см. п. 1 Правил</t>
  </si>
  <si>
    <t xml:space="preserve">ДСВ, В, Оп, Пр, Прг, Вн, Псп, О - ГОСТ 31173-2016 / ТУ 25.12.10-001-17157160-2017
/
ДСВ, В, Оп, Л, Прг, Вн, Псп, О - ГОСТ 31173-2016 /
ТУ 25.12.10-001-17157160-2017</t>
  </si>
  <si>
    <t xml:space="preserve">Дверь_Рен_1Ст_Угловая коробка_V3,
типоразмер
Д-14_1000х2100h_Консьерж</t>
  </si>
  <si>
    <t xml:space="preserve">- Дверь в с/у консьержа
- Дверь в ПУИ консьержа (при входе из помещения консьержа)</t>
  </si>
  <si>
    <t xml:space="preserve">Д-15 / 
Д-15л</t>
  </si>
  <si>
    <t>Телескопическая</t>
  </si>
  <si>
    <t xml:space="preserve">Каркас из бруса хвойных пород, внешняя отделка двери древесноволокнистая плита средней плотности с защитным покрытием</t>
  </si>
  <si>
    <t xml:space="preserve">Сплошное заполнение из бруса хвойных пород</t>
  </si>
  <si>
    <t xml:space="preserve">ГОСТ 475-2016</t>
  </si>
  <si>
    <t xml:space="preserve">ДС 1 Рп 20.7х8 Г ПрБ Мд1 ГОСТ 475-2016 /
ДС 1 Рл 20.7х8 Г ПрБ Мд1 ГОСТ 475-2016</t>
  </si>
  <si>
    <t xml:space="preserve">Дверь_Рен_1Ст_Телескопическая коробка_V3,
типоразмер
Д-15_800х2070h</t>
  </si>
  <si>
    <t xml:space="preserve">- Дверь в с/у охраны</t>
  </si>
  <si>
    <t xml:space="preserve">- Дверь в душевую ОДС
- Дверь в ПУИ ОДС</t>
  </si>
  <si>
    <t xml:space="preserve">- Дверь в ПУИ ЦИН
</t>
  </si>
  <si>
    <t xml:space="preserve">Д-15.1 / 
Д-15.1л</t>
  </si>
  <si>
    <t xml:space="preserve">Телескопический, материал: МДФ с защитным покрытием, ширина:  70 мм, толщина: 10 мм, финишное покрытие: эмаль и акриловый полуматовый лак</t>
  </si>
  <si>
    <t xml:space="preserve">Добор с пазом под телескопический наличник, материал: МДФ, финишное покрытие: эмаль и акриловый полуматовый лак</t>
  </si>
  <si>
    <t xml:space="preserve">Дверь_Рен_1Ст_Телескопическая коробка_V3,
типоразмер
Д-15.1_800х2070h</t>
  </si>
  <si>
    <t xml:space="preserve">- Дверь в универсальный с/у ОДС</t>
  </si>
  <si>
    <t xml:space="preserve">Д-16 / 
Д-16л</t>
  </si>
  <si>
    <t xml:space="preserve">ДС 1 Рп 20.7х10.5 Г ПрБ Мд1 ГОСТ 475-2016 /
ДС 1 Рл 20.7х10.5 Г ПрБ Мд1 ГОСТ 475-2016</t>
  </si>
  <si>
    <t xml:space="preserve">Дверь_Рен_1Ст_Телескопическая коробка_V3,
типоразмер
Д-16_1050х2070h_санузел_ОДС</t>
  </si>
  <si>
    <t xml:space="preserve">- Дверь в универсальный с/у ЦИН</t>
  </si>
  <si>
    <t xml:space="preserve">Д-16.1 / 
Д-16.1л</t>
  </si>
  <si>
    <t xml:space="preserve">Дверь_Рен_1Ст_Телескопическая коробка_V2,
типоразмер
Д-16.1_1050х2070h_санузел_ЦИН</t>
  </si>
  <si>
    <t xml:space="preserve">- Дверь в сухие помещения ОДС</t>
  </si>
  <si>
    <t xml:space="preserve">Д-17 / 
Д-17л</t>
  </si>
  <si>
    <t xml:space="preserve">ДМ 1 Рп 20.7х10.5 Г ПрБ Мд1 ГОСТ 475-2016 /
ДМ 1 Рл 20.7х10.5 Г ПрБ Мд1 ГОСТ 475-2016</t>
  </si>
  <si>
    <t xml:space="preserve">Дверь_Рен_1Ст_Телескопическая коробка_V3,
типоразмер
Д-17_1050х2070h_ОДС</t>
  </si>
  <si>
    <t xml:space="preserve">- Дверь в служебное помещение ЦИН
</t>
  </si>
  <si>
    <t xml:space="preserve">Д-17.1 / 
Д-17.1л</t>
  </si>
  <si>
    <t xml:space="preserve">Дверь_Рен_1Ст_Телескопическая коробка_V3,
типоразмер
Д-17.1_1050х2070h_ЦИН</t>
  </si>
  <si>
    <t xml:space="preserve">- Дверь в диспетчерскую </t>
  </si>
  <si>
    <t xml:space="preserve">Д-20 / 
Д-20л</t>
  </si>
  <si>
    <t xml:space="preserve">ДСВв, В1, Оп, Пр, Прг, Н, П2лс, О - ГОСТ 31173-2016 /
ТУ 25.12.10-001-17157160-2017
/
ДСВв, В1, Оп, Л, Прг, Н, П2лс, О - ГОСТ 31173-2016 /
ТУ 25.12.10-001-17157160-2017</t>
  </si>
  <si>
    <t xml:space="preserve">Дверь_Рен_1Ст_Угловая коробка_V3,
типоразмер
Д-20_1100х2100h</t>
  </si>
  <si>
    <t xml:space="preserve">- Дверь в нишу СС</t>
  </si>
  <si>
    <t xml:space="preserve">Д-22 / 
Д-22л
см. п. 1 Правил</t>
  </si>
  <si>
    <t xml:space="preserve">В составе дверной коробки, материал: сталь, ширина: 70 мм, толщина: 15 мм</t>
  </si>
  <si>
    <t xml:space="preserve">ДСВв, В1, Оп, Пр, Прг, Н, П2лс, О - ГОСТ 31173-2016 /
ТУ 25.12.10-001-17157160-2017
/
ДСВв, В1, Оп, Л, Прг, Н, П2лс, О - ГОСТ 31173-2016/ 
ТУ 25.12.10-001-17157160-2017</t>
  </si>
  <si>
    <t xml:space="preserve">Дверь_Рен_1Ст_Угловая коробка_V3,
типоразмер
Д-22_1000х2100h_СС</t>
  </si>
  <si>
    <t xml:space="preserve">- Дверь в пространство для прокладки инженерных коммуникаций</t>
  </si>
  <si>
    <t xml:space="preserve">Д-23 / 
Д-23л</t>
  </si>
  <si>
    <t xml:space="preserve">ДПС 01 1689-958 пр. EI 60 ГОСТ Р 57327-2016 / 
ТУ 25.12.10-001-17157160-2018
/
ДПС 01 1689-958 л. EI 60 ГОСТ Р 57327-2016 /
ТУ 25.12.10-001-17157160-2018</t>
  </si>
  <si>
    <t xml:space="preserve">Дверь_Рен_1Ст_Угловая коробка_V3,
типоразмер
Д-23_1000х1710h_EI60</t>
  </si>
  <si>
    <t xml:space="preserve">- Дверь в ПУИ консьержа (при входе из вестибюля)</t>
  </si>
  <si>
    <t xml:space="preserve">Д-40 / 
Д-40л 
см. п. 1 Правил</t>
  </si>
  <si>
    <t xml:space="preserve">ГОСТ 31173-2016 /
ТУ 25.12.10-001-17157160-2017</t>
  </si>
  <si>
    <t xml:space="preserve">ДСВ, В, Оп, Пр, Прг, Вн, Псп, О - ГОСТ 31173-2016 /ТУ 25.12.10-001-17157160-2017
/
ДСВ, В, Оп, Л, Прг, Вн, Псп, О - ГОСТ 31173-2016 /
ТУ 25.12.10-001-17157160-2017</t>
  </si>
  <si>
    <t xml:space="preserve">Дверь_Рен_1Ст_Блочная коробка_V3,
типоразмер
Д-40_1000х2100h_ПУИ консьерж</t>
  </si>
  <si>
    <t xml:space="preserve">- Дверь в ПУИ консьержа (при входе из вестибюля)
для стесненных условий</t>
  </si>
  <si>
    <t xml:space="preserve">Д-41 / 
Д-41л 
см. п. 1 Правил</t>
  </si>
  <si>
    <t xml:space="preserve">Дверь_Рен_1Ст_Блочная коробка_V3,
типоразмер
Д-41_800х2100h_ПУИ консьерж</t>
  </si>
  <si>
    <t xml:space="preserve">- Дверь в объектовый пункт пожаротушения</t>
  </si>
  <si>
    <t xml:space="preserve">Д-50 / 
Д-50л</t>
  </si>
  <si>
    <t xml:space="preserve">EI 30
см. п. 5 Правил</t>
  </si>
  <si>
    <t xml:space="preserve">ГОСТ Р 57327-2016 /
ТУ 25.12.10-001-
17157160-2018</t>
  </si>
  <si>
    <t xml:space="preserve">ДПС 01 2079-958 пр. EI 30 ГОСТ Р 57327-2016 / 
ТУ 25.12.10-001-17157160-2018
/
ДПС 01 2079-958 л. EI 30 ГОСТ Р 57327-2016 /
ТУ 25.12.10-001-17157160-2018</t>
  </si>
  <si>
    <t xml:space="preserve">Дверь_Рен_1Ст_Угловая коробка_V3,
типоразмер
Д-50_1000х2100h_EI30</t>
  </si>
  <si>
    <t xml:space="preserve">Д-51 / 
Д-51л</t>
  </si>
  <si>
    <t xml:space="preserve">В составе дверной коробки,
 материал: сталь, ширина: 70 мм, толщина: 15 мм</t>
  </si>
  <si>
    <t xml:space="preserve">ГОСТ Р 31173-2016 /
ТУ 25.12.10-001-
17157160-2017</t>
  </si>
  <si>
    <t xml:space="preserve">ДСВ, В, Оп, Пр, Прг, Н, Псп, О - ГОСТ 31173-2016 /ТУ 25.12.10-001-17157160-2017
/
ДСВ, В, Оп, Л, Прг, Н, Псп, О - ГОСТ 31173-2016 /
ТУ 25.12.10-001-17157160-2017</t>
  </si>
  <si>
    <t xml:space="preserve">Дверь_Рен_1Ст_Угловая коробка_V3,
типоразмер
Д-51_1000х2100h</t>
  </si>
  <si>
    <t>ВМ-1</t>
  </si>
  <si>
    <t xml:space="preserve">3400
(3300***) 
см. п. 2 Правил</t>
  </si>
  <si>
    <t xml:space="preserve">ГОСТ 31174-2017</t>
  </si>
  <si>
    <t xml:space="preserve">ВМ 3400х2300 ГОСТ 31174-2017</t>
  </si>
  <si>
    <t xml:space="preserve">Ворота_Рен_Подъемно-опускные_V3,
типоразмер
ВМ-1_3400х2300</t>
  </si>
  <si>
    <t>ВМ-2</t>
  </si>
  <si>
    <t xml:space="preserve">Ворота_Рен_Подъемно-опускные_V3,
типоразмер
ВМ-2_3400х2300_с дверью</t>
  </si>
  <si>
    <t xml:space="preserve"> ТИПОВЫЕ ЭТАЖИ</t>
  </si>
  <si>
    <t xml:space="preserve">- Дверь в лифтовый холл из межквартирного коридора
(угловая коробка)</t>
  </si>
  <si>
    <t xml:space="preserve">Д-8.2 / 
Д-8.2л</t>
  </si>
  <si>
    <t xml:space="preserve">EIS 60</t>
  </si>
  <si>
    <t xml:space="preserve">ДПСО 02 2078-1358 пр. EIS 60 ГОСТ Р 57327-2016 /
ТУ 25.12.10-003-17157160-2022
/
ДПСО 02 2078-1358 л. EIS 60 ГОСТ Р 57327-2016 /
ТУ 25.12.10-003-17157160-2022</t>
  </si>
  <si>
    <t xml:space="preserve">Дверь_Рен_2Ст_Угловая коробка_V3,
типоразмер
Д-8.2_1400х2100h_EIS60_RAL7016</t>
  </si>
  <si>
    <t xml:space="preserve">- Дверь в лифтовый холл из межквартирного коридора (для примененя в стесненных условиях)
(угловая коробка)</t>
  </si>
  <si>
    <t xml:space="preserve">Д-24 / 
Д-24л</t>
  </si>
  <si>
    <t xml:space="preserve">ДПСО 01 2078-1108 пр. EIS 60 ГОСТ Р 57327-2016 /
ТУ 25.12.10-001-17157160-2018
/
ДПСО 01 2078-1108 л. EIS 60 ГОСТ Р 57327-2016 /
ТУ 25.12.10-001-17157160-2018</t>
  </si>
  <si>
    <t xml:space="preserve">Дверь_Рен_1Ст_Угловая коробка_V3,
типоразмер
Д-24_1150х2100h_EIS60</t>
  </si>
  <si>
    <t xml:space="preserve">- Дверь в лифтовый холл из межквартирного коридора (для примененя в стесненных условиях)
(блочная коробка)</t>
  </si>
  <si>
    <t xml:space="preserve">Д-61 / 
Д-61л</t>
  </si>
  <si>
    <t xml:space="preserve">ДПСО 01 2073-1046 пр. EIS 60 ГОСТ Р 57327-2016 /
ТУ 25.12.10-001-17157160-2018
/
ДПСО 01 2073-1046 л. EIS 60 ГОСТ Р 57327-2016 /
ТУ 25.12.10-001-17157160-2018</t>
  </si>
  <si>
    <t xml:space="preserve">Дверь_Рен_1Ст_Блочная коробка_V3,
типоразмер
Д-61_1080х2100h_EIS60</t>
  </si>
  <si>
    <t xml:space="preserve">- Дверь из лифтового холла в лестничную клетку (угловая коробка)</t>
  </si>
  <si>
    <t xml:space="preserve">Д-47 / 
Д-47л</t>
  </si>
  <si>
    <t xml:space="preserve">ДПСО 01 2068-1108 пр. EIS 60 ГОСТ Р 57327-2016 /
ТУ 25.12.10-001-17157160-2018
/
ДПСО 01 2068-1108 л. EIS 60 ГОСТ Р 57327-2016 /
ТУ 25.12.10-001-17157160-2018</t>
  </si>
  <si>
    <t xml:space="preserve">Дверь_Рен_1Ст_Угловая коробка_V3,
типоразмер
Д-47_1150х2090h_EIS60</t>
  </si>
  <si>
    <t xml:space="preserve">- Дверь из лифтового холла в лестничную клетку 
(блочная коробка)</t>
  </si>
  <si>
    <t xml:space="preserve">Д-56 / 
Д-56л</t>
  </si>
  <si>
    <t xml:space="preserve">ДПСО 01 2063-1166 пр. EIS 60 ГОСТ Р 57327-2016 /
ТУ 25.12.10-001-17157160-2018
/
ДПСО 01 2063-1166 л. EIS 60 ГОСТ Р 57327-2016 /
ТУ 25.12.10-001-17157160-2018</t>
  </si>
  <si>
    <t xml:space="preserve">Дверь_Рен_1Ст_Блочная коробка_V3,
типоразмер
Д-56_1200х2090h_EIS60</t>
  </si>
  <si>
    <t xml:space="preserve">ДПС 01 2079-871 пр. EI 30 ГОСТ Р 57327-2016 / 
ТУ 25.12.10-001-17157160-2018
/
ДПС 01 2079-871 л. EI 30 ГОСТ Р 57327-2016 /
ТУ 25.12.10-001-17157160-2018</t>
  </si>
  <si>
    <t xml:space="preserve">- Дверь в квартиру (угловая коробка)
</t>
  </si>
  <si>
    <t xml:space="preserve">Д-26 / 
Д-26л</t>
  </si>
  <si>
    <t xml:space="preserve">Сталь, толщина: 2 мм</t>
  </si>
  <si>
    <t xml:space="preserve">Со стороны коридора: в составе дверной коробки, материал: сталь, ширина: 67 мм, толщина: 15 мм, цвет: RAL 9003 (сигнальный белый);
Со стороны квартиры: телескопический, материал: МДФ с защитным покрытием, ширина:  70 мм, толщина: 10 мм, цвет: RAL 9003 (сигнальный белый)</t>
  </si>
  <si>
    <t xml:space="preserve">ГОСТ Р 31173-2016/
ТУ 25.12.10-001-17157160-2017 </t>
  </si>
  <si>
    <t xml:space="preserve">ДСВх, Б, Оп, Пр, Прг, Н, Псп, М2, О - ГОСТ 31173-2016 /
ТУ 25.12.10-001-17157160-2017
/
ДСВх, Б, Оп, Л, Прг, Н, Псп, М2, О - ГОСТ 31173-2016 /
ТУ 25.12.10-001-17157160-2017</t>
  </si>
  <si>
    <t xml:space="preserve">Дверь_Рен_1Ст_Угловая коробка_V3,
типоразмер
Д-26_1050х2100h_Кв</t>
  </si>
  <si>
    <t xml:space="preserve">- Дверь в квартиру (блочная коробка)
</t>
  </si>
  <si>
    <t xml:space="preserve">Д-27 / 
Д-27л</t>
  </si>
  <si>
    <t xml:space="preserve">Со стороны квартиры: телескопический, материал: МДФ с защитным покрытием, ширина:  70 мм, толщина: 10 мм, цвет: RAL 9003 (сигнальный белый)</t>
  </si>
  <si>
    <t xml:space="preserve">ГОСТ Р 31173-2016/
ТУ 25.12.10-001-17157160-2017</t>
  </si>
  <si>
    <t xml:space="preserve">При размещении дверного блока в зоне примыкающей под 90 град. стены без заплечика ширину проема в монолите/ячеистом бетонном блоке необходимо увеличить на 20 мм. Штукатурный слой примыкающей стены заводится на откос дверного проема до монтажа дверного блока (см. ЖД-ТАС-РЕН-АИ-ТУ, узел 59)</t>
  </si>
  <si>
    <t xml:space="preserve">Дверь_Рен_1Ст_Блочная коробка_V3,
типоразмер
Д-27_1100х2100h_Кв</t>
  </si>
  <si>
    <t xml:space="preserve">- Дверь в квартиру для инвалидов (угловая коробка)</t>
  </si>
  <si>
    <t xml:space="preserve">Д-28 / 
Д-28л</t>
  </si>
  <si>
    <t xml:space="preserve">Дверь_Рен_1Ст_Угловая коробка_V3,
типоразмер
Д-28_1050х2100h_Кв_МГН</t>
  </si>
  <si>
    <t xml:space="preserve">- Дверь в квартиру для инвалидов (блочная коробка)</t>
  </si>
  <si>
    <t xml:space="preserve">Д-29 / 
Д-29л</t>
  </si>
  <si>
    <t xml:space="preserve">Дверь_Рен_1Ст_Блочная коробка_V3,
типоразмер
Д-29_1100х2100h_Кв_МГН</t>
  </si>
  <si>
    <t xml:space="preserve">- Дверь в жилую комнату</t>
  </si>
  <si>
    <t xml:space="preserve">Д-30 / 
Д-30л</t>
  </si>
  <si>
    <t xml:space="preserve">ДМ 1 Рп 20.7х9 Г ПрБ Мд1 ГОСТ 475-2016 /
ДМ 1 Рл 20.7х9 Г ПрБ Мд1 ГОСТ 475-2016</t>
  </si>
  <si>
    <t xml:space="preserve">Дверь_Рен_1Ст_Телескопическая коробка_V3,
типоразмер
Д-30_900х2070h</t>
  </si>
  <si>
    <t xml:space="preserve">- Дверь в жилую комнату
(квартира для инвалидов)</t>
  </si>
  <si>
    <t xml:space="preserve">Д-31 / 
Д-31л</t>
  </si>
  <si>
    <t xml:space="preserve">ДМ 1 Рп 20.7х9.5 Г ПрБ Мд1 ГОСТ 475-2016 /
ДМ 1 Рл 20.7х9.5 Г ПрБ Мд1 ГОСТ 475-2016</t>
  </si>
  <si>
    <t xml:space="preserve">Дверь_Рен_1Ст_Телескопическая коробка_V3,
типоразмер
Д-31_950х2070h_кв</t>
  </si>
  <si>
    <t xml:space="preserve">- Дверь в кухню
</t>
  </si>
  <si>
    <t xml:space="preserve">Д-44 / 
Д-44л</t>
  </si>
  <si>
    <t xml:space="preserve">Стекло - 4мм, матовое химического травления, защитная пленка А3 </t>
  </si>
  <si>
    <t xml:space="preserve">ДМ 1 Рп 20.7х8 О ПрБ Мд1 ГОСТ 475-2016 /
ДМ 1 Рл 20.7х8 О ПрБ Мд1 ГОСТ 475-2016</t>
  </si>
  <si>
    <t xml:space="preserve">Дверь_Рен_1Ст_Телескопическая коробка_V3,
типоразмер
Д-44_800х2070h</t>
  </si>
  <si>
    <t xml:space="preserve">- Дверь в кухню (квартира для инвалидов )
</t>
  </si>
  <si>
    <t xml:space="preserve">Д-45 / 
Д-45л</t>
  </si>
  <si>
    <t xml:space="preserve">ДМ 1 Рп 20.7х9.5 О ПрБ Мд1 ГОСТ 475-2016 /
ДМ 1 Рл 20.7х9.5 О ПрБ Мд1 ГОСТ 475-2016</t>
  </si>
  <si>
    <t xml:space="preserve">Дверь_Рен_1Ст_Телескопическая коробка_V3,
типоразмер
Д-45_950х2070h</t>
  </si>
  <si>
    <t xml:space="preserve">- Дверь в с/у</t>
  </si>
  <si>
    <t xml:space="preserve">Д-34 / 
Д-34л</t>
  </si>
  <si>
    <t xml:space="preserve">Дверь_Рен_1Ст_Телескопическая коробка_V3,
типоразмер
Д-34_800х2070h</t>
  </si>
  <si>
    <t xml:space="preserve">- Дверь в с/у (квартира для инвалидов , в т.ч. гостевой с/у в квартире для инвалидов )</t>
  </si>
  <si>
    <t xml:space="preserve">Д-35 /
 Д-35л</t>
  </si>
  <si>
    <t xml:space="preserve">ДС 1 Рп 20.7х9.5 Г ПрБ Мд1 ГОСТ 475-2016 /
ДС 1 Рл 20.7х9.5 Г ПрБ Мд1 ГОСТ 475-2016</t>
  </si>
  <si>
    <t xml:space="preserve">Дверь_Рен_1Ст_Телескопическая коробка_V3,
типоразмер
Д-35_950х2070h_санузел_кв</t>
  </si>
  <si>
    <t xml:space="preserve">- Дверь в СТМ</t>
  </si>
  <si>
    <t xml:space="preserve">Д-55 / 
Д-55л</t>
  </si>
  <si>
    <t xml:space="preserve">Дверь_Рен_1Ст_Телескопическая коробка_V3,
типоразмер
Д-55_800х2070h_санузел_СТМ</t>
  </si>
  <si>
    <t xml:space="preserve">ЧЕРДАК, МАШИННОЕ ПОМЕЩЕНИЕ ЛИФТОВ И КРОВЛЯ</t>
  </si>
  <si>
    <t xml:space="preserve">- Дверь чердака между тех.пространствами для прокладки инж. коммуникаций</t>
  </si>
  <si>
    <t xml:space="preserve">Д-36 / 
Д-36л</t>
  </si>
  <si>
    <t xml:space="preserve">Дверь_Рен_1Ст_Блочная коробка_V3,
типоразмер
Д-36_1000х1710h</t>
  </si>
  <si>
    <t xml:space="preserve">- Дверь выхода из чердака на кровлю
- Дверь выхода из помещения СС на кровле
(блочная коробка) 
см. п. 6 Правил</t>
  </si>
  <si>
    <t xml:space="preserve">Д-37 / 
Д-37л</t>
  </si>
  <si>
    <t xml:space="preserve">1000    см. п. 4 Правил</t>
  </si>
  <si>
    <t>EI30</t>
  </si>
  <si>
    <t xml:space="preserve">ДПС 01 2124-966 пр. EI 30 ГОСТ Р 57327-2016 /
ТУ 25.12.10-001-17157160-2018 
/
ДПС 01 2124-966 л. EI 30 ГОСТ Р 57327-2016 /
ТУ 25.12.10-001-17157160-2018</t>
  </si>
  <si>
    <t xml:space="preserve">Дверь_Рен_1Ст_Блочная коробка_V3,
типоразмер
Д-37_1000х2150h_EI30</t>
  </si>
  <si>
    <t xml:space="preserve">- Дверь выхода из чердака на кровлю
- Дверь выхода из помещения СС на кровле
(угловая коробка) 
см. п. 6 Правил</t>
  </si>
  <si>
    <t xml:space="preserve">Д-52 / 
Д-52л</t>
  </si>
  <si>
    <t xml:space="preserve">ДПС 01 2129-958 пр. EI 30 ГОСТ Р 57327-2016 /
ТУ 25.12.10-001-17157160-2018 
/
ДПС 01 2129-958 л. EI 30 ГОСТ Р 57327-2016 /
ТУ 25.12.10-001-17157160-2018</t>
  </si>
  <si>
    <t xml:space="preserve">Дверь_Рен_1Ст_Угловая коробка_V3,
типоразмер
Д-52_1000х2150h_EI30</t>
  </si>
  <si>
    <t xml:space="preserve">- Дверь выхода из машинного помещения лифтов на кровлю
(блочная коробка) 
см. п. 6 Правил</t>
  </si>
  <si>
    <t xml:space="preserve">Д-38 / 
Д-38л</t>
  </si>
  <si>
    <t xml:space="preserve">ДПС 01 2124-966 пр. EIS 60 ГОСТ Р 57327-2016 /
ТУ 25.12.10-001-17157160-2018 
/
ДПС 01 2124-966 л. EIS 60 ГОСТ Р 57327-2016 /
ТУ 25.12.10-001-17157160-2018</t>
  </si>
  <si>
    <t xml:space="preserve">Дверь_Рен_1Ст_Блочная коробка_V3,
типоразмер
Д-38_1000х2150h_EIS60</t>
  </si>
  <si>
    <t xml:space="preserve">- Дверь выхода из машинного помещения лифтов на кровлю
(угловая коробка) 
см. п. 6 Правил</t>
  </si>
  <si>
    <t xml:space="preserve">Д-53 / 
Д-53л</t>
  </si>
  <si>
    <t xml:space="preserve">ДПС 01 2129-958 пр. EIS 60 ГОСТ Р 57327-2016 /
ТУ 25.12.10-001-17157160-2018 
/
ДПС 01 2129-958 л. EIS 60 ГОСТ Р 57327-2016 /
ТУ 25.12.10-001-17157160-2018</t>
  </si>
  <si>
    <t xml:space="preserve">Дверь_Рен_1Ст_Угловая коробка_V3,
типоразмер
Д-53_1000х2150h_EIS60</t>
  </si>
  <si>
    <t xml:space="preserve">- Дверь выхода из лестничной клетки на кровлю
(блочная коробка) 
см. п. 6 Правил</t>
  </si>
  <si>
    <t xml:space="preserve">Д-39 / 
Д-39л</t>
  </si>
  <si>
    <t xml:space="preserve">EI 30</t>
  </si>
  <si>
    <t xml:space="preserve">ДПС 01 2124-966 пр. EI 30 ГОСТ Р 57327-2016 / 
ТУ 25.12.10-001-17157160-2018
/
ДПС 01 2124-966 л. EI 30 ГОСТ Р 57327-2016 /
ТУ 25.12.10-001-17157160-2018</t>
  </si>
  <si>
    <t xml:space="preserve">Дверь_Рен_1Ст_Блочная коробка_V3,
типоразмер
Д-39_1000х2150h_EI30</t>
  </si>
  <si>
    <t xml:space="preserve">- Дверь выхода из лестничной клетки на кровлю
(угловая коробка) 
см. п. 6 Правил</t>
  </si>
  <si>
    <t xml:space="preserve">Д-54 / 
Д-54л</t>
  </si>
  <si>
    <t xml:space="preserve">Дверь_Рен_1Ст_Угловая коробка_V3,
типоразмер
Д-54_1000х2150h_EI30</t>
  </si>
  <si>
    <t xml:space="preserve">1010
(800*)</t>
  </si>
  <si>
    <t xml:space="preserve">1060
(824*)</t>
  </si>
  <si>
    <t xml:space="preserve">Рифленый листовой металл, толщина: 3 мм</t>
  </si>
  <si>
    <t xml:space="preserve">Петли с газовыми пружинами</t>
  </si>
  <si>
    <t xml:space="preserve">ГОСТ Р 57327-2016 /
ТУ 25.12.10-001-71298931-2019</t>
  </si>
  <si>
    <t xml:space="preserve">ЛПС 01 1000-1050 EI60 ГОСТ Р 57327-2016 /
ТУ 25.12.10-001-71298931-2019</t>
  </si>
  <si>
    <t xml:space="preserve">Люк_Рен_1Ст_V3, 
типоразмер
Л-1_1000х1060_EI60</t>
  </si>
  <si>
    <t xml:space="preserve">Люк доступа пластиковый ревизионный, утопленная ручка, цвет белый</t>
  </si>
  <si>
    <t>ABS-пластик</t>
  </si>
  <si>
    <t xml:space="preserve">В составе дверной коробки, 
материал: ABS-пластик, 
ширина: 11 мм, толщина: 4 мм</t>
  </si>
  <si>
    <t xml:space="preserve">Люк_Рен_1Ст_V3, 
типоразмер
Л-2_200х200h</t>
  </si>
  <si>
    <t xml:space="preserve">Люк_Рен_1Ст_V3, 
типоразмер
Л-3_300х400h</t>
  </si>
  <si>
    <t xml:space="preserve">Люк_Рен_1Ст_V3, 
типоразмер
Л-4_400х600h</t>
  </si>
  <si>
    <t xml:space="preserve">Алюминий, ГСП-А</t>
  </si>
  <si>
    <t xml:space="preserve">Люк_Рен_1Ст_V3, 
типоразмер
Л-6_604х604h_потолочный</t>
  </si>
  <si>
    <t>Л-17</t>
  </si>
  <si>
    <t xml:space="preserve">ЛП 01 500-700</t>
  </si>
  <si>
    <t xml:space="preserve">Люк_Рен_1Ст_V3, 
типоразмер
Л-17_504х704h_потолочный</t>
  </si>
  <si>
    <t xml:space="preserve">Сталь Ст3 толщ. 0,7 мм</t>
  </si>
  <si>
    <t xml:space="preserve">В составе дверной коробки, материал: сталь Ст3 0,8 мм, ширина: 30 мм, толщина: 5 мм</t>
  </si>
  <si>
    <t xml:space="preserve">Люк_Рен_1Ст_V3, 
типоразмер
Л-7_300х400h_кв</t>
  </si>
  <si>
    <t xml:space="preserve">Люк_Рен_1Ст_V3, 
типоразмер
Л-8_300х800h</t>
  </si>
  <si>
    <t xml:space="preserve">Люк_Рен_1Ст_V3, 
типоразмер
Л-9_500х800h</t>
  </si>
  <si>
    <t xml:space="preserve">Люк_Рен_1Ст_V3, 
типоразмер
Л-10</t>
  </si>
  <si>
    <t xml:space="preserve">Люк_Рен_1Ст_V3, 
типоразмер
Л-11</t>
  </si>
  <si>
    <t xml:space="preserve">Люк_Рен_1Ст_V3, 
типоразмер
Л-12</t>
  </si>
  <si>
    <t xml:space="preserve">Люк_Рен_1Ст_V3, 
типоразмер
Л-13</t>
  </si>
  <si>
    <t xml:space="preserve">Люк_Рен_1Ст_V3, 
типоразмер
Л-14</t>
  </si>
  <si>
    <t xml:space="preserve">- Люк выхода из чердака на кровлю (угловая коробка)
см. п.6 Правил</t>
  </si>
  <si>
    <t>Л-15</t>
  </si>
  <si>
    <t xml:space="preserve">1000
см. п.4 Правил</t>
  </si>
  <si>
    <t xml:space="preserve">Сталь, толщина  0,8 мм </t>
  </si>
  <si>
    <t xml:space="preserve">ДСН, А, Оп, Пр, Прг, Н, Псп, М2 - ГОСТ 31173-2016 /ТУ 25.12.10-001-17157160-2017
/
ДСН, А, Оп, Л, Прг, Н, Псп, М2 - ГОСТ 31173-2016/ 
ТУ 25.12.10-001-17157160-2017</t>
  </si>
  <si>
    <t xml:space="preserve">Люк_Рен_1Ст_Угловая коробка_Кровля_V3, 
типоразмер
Л-15_1000х1400h</t>
  </si>
  <si>
    <t xml:space="preserve">- Люк выхода из чердака на кровлю (блочная коробка)
см. п.6 Правил</t>
  </si>
  <si>
    <t>Л-16</t>
  </si>
  <si>
    <t xml:space="preserve">Люк_Рен_1Ст_Блочная коробка_Кровля_V3, 
типоразмер
Л-16_1000х1400h</t>
  </si>
  <si>
    <t xml:space="preserve">Правила маркировки и размещения дверей:</t>
  </si>
  <si>
    <t xml:space="preserve">1. Если двери при всех одинаковых характеристиках отличаются только цветом, то маркировать такие двери следует с числовым индексом через точку.
Например: дверь в нишу СС на типовом этаже имеет цвет RAL 9003, а на 1 этаже RAL 7016. Тогда дверь на 1 этаже будет иметь марку Д-22.1, дверь на типовом этаже будет иметь марку Д-22.2. </t>
  </si>
  <si>
    <t xml:space="preserve">2. При необходимости допускается применять нетиповые размеры проема в стене для металлических ворот, в пределах от 3400 мм до 6000 мм по ширине с шагом 200 и от 2300 до 3500 мм по высоте, с шагом 100 мм.
Минимальная высота притолоки для подсистемы ворот 550 мм. Минимальный размер боковых простенков 300 мм - со стороны установки привода, 120 мм - с другой стороны.</t>
  </si>
  <si>
    <t xml:space="preserve">3. При необходимости допускается применять нетиповые размеры проема в стене для металлических противопожарных ворот, в пределах от 3400 мм до 6000 мм по ширине и от 2300 до 6000 мм по высоте, с шагом 100 мм.
Минимальная высота притолоки для подсистемы ворот: 650 мм - при ширине ворот до 4000 мм; 750 мм - при ширине ворот 4000 мм и более. Минимальный размер боковых простенков 450 мм - со стороны установки привода, 300 мм - с другой стороны.</t>
  </si>
  <si>
    <t xml:space="preserve">4. При отсутствии возможности заложить в проект дверной блок с указанной шириной, можно изменить габариты. Минимально допустимая ширина дверного блока 910 мм. </t>
  </si>
  <si>
    <t xml:space="preserve">5. Степень огнестойкости дверного блока определяется типом противопожарной преграды, в которой он устанавливается (согласно Федеральному закону от 22.07.2008 (ред. от 25.12.2023) N 123-ФЗ Технический регламент о требованиях пожарной безопасности).</t>
  </si>
  <si>
    <t xml:space="preserve">6. Двери марок Д-37, Д38, Д-39, Л-16 (с блочной коробкой) устанавливаются в конструкцию стены с навесной фасадной системой. Двери марок Д-52, Д-53, Д-54, Л-15 (с угловой коробкой) устанавливаются в конструкцию стены со штукатурным облицовочным слоем.</t>
  </si>
  <si>
    <t xml:space="preserve">7. Марки люков в межквартирном коридоре приняты в соответствии со схемой размещения. </t>
  </si>
  <si>
    <t xml:space="preserve">8. Цвет наружных металлических дверей и ворот уточнять согласно Фасадной концепции.</t>
  </si>
  <si>
    <t xml:space="preserve">ДВЕРИ СТАЛЬНЫЕ
 правила наименования согласно ГОСТ 31173-2016</t>
  </si>
  <si>
    <t xml:space="preserve"> - по назначению  </t>
  </si>
  <si>
    <t xml:space="preserve">Назначение дверных блоков</t>
  </si>
  <si>
    <t>ДСН</t>
  </si>
  <si>
    <t xml:space="preserve">дверной стальной блок наружный группа А</t>
  </si>
  <si>
    <t xml:space="preserve">А - наружные входные в здания и cоружения</t>
  </si>
  <si>
    <t>ДСВх</t>
  </si>
  <si>
    <t xml:space="preserve">дверной стальной блок входной с лестничной клетки группа Б</t>
  </si>
  <si>
    <t xml:space="preserve">Б - входные в квартиры с ЛК</t>
  </si>
  <si>
    <t>ДСВ</t>
  </si>
  <si>
    <t xml:space="preserve">дверной стальной блок внутренний группа В</t>
  </si>
  <si>
    <t xml:space="preserve">В - внутренние разделяющие отапливаемые помещения внутри зданий, в том числе общественных и производственных зданий (офисы, кабинеты, номера отелей), а также на путях эвакуации</t>
  </si>
  <si>
    <t>ДСВв</t>
  </si>
  <si>
    <t xml:space="preserve">дверной стальной блок внутренний для вспомогательных помещений группа В1</t>
  </si>
  <si>
    <t xml:space="preserve">В1- внутренние дверные блоки вспомогательных помещений чердаков подвалов технических этажей тамбуров</t>
  </si>
  <si>
    <t>ДСУЗ</t>
  </si>
  <si>
    <t xml:space="preserve">дверной стальной блок с усиленными защитными функциями группа Г</t>
  </si>
  <si>
    <t xml:space="preserve">Г - наружные входные в здания и входные в квартиры с усиленными защитными функциями</t>
  </si>
  <si>
    <t xml:space="preserve">- по конструктивному исполнению</t>
  </si>
  <si>
    <t>Дп</t>
  </si>
  <si>
    <t>двупольный</t>
  </si>
  <si>
    <t>Оп</t>
  </si>
  <si>
    <t>однопольный</t>
  </si>
  <si>
    <t>Прг</t>
  </si>
  <si>
    <t xml:space="preserve">с порогом</t>
  </si>
  <si>
    <t>Брг</t>
  </si>
  <si>
    <t xml:space="preserve">без порога</t>
  </si>
  <si>
    <t>Л</t>
  </si>
  <si>
    <t xml:space="preserve">левого открывания</t>
  </si>
  <si>
    <t>Пр</t>
  </si>
  <si>
    <t xml:space="preserve">правого открывания</t>
  </si>
  <si>
    <t>Вн</t>
  </si>
  <si>
    <t xml:space="preserve">открывания внутрь помещения</t>
  </si>
  <si>
    <t>Н</t>
  </si>
  <si>
    <t xml:space="preserve">открывание наружу</t>
  </si>
  <si>
    <t>П2лс</t>
  </si>
  <si>
    <t xml:space="preserve">с полотном из двух стальных листов</t>
  </si>
  <si>
    <t>Пкомб</t>
  </si>
  <si>
    <t>комбинированный</t>
  </si>
  <si>
    <t>Псп</t>
  </si>
  <si>
    <t xml:space="preserve">с дверным полотном типа сэндвич</t>
  </si>
  <si>
    <t>О</t>
  </si>
  <si>
    <t xml:space="preserve">обычное исполнение</t>
  </si>
  <si>
    <t>УЗ</t>
  </si>
  <si>
    <t xml:space="preserve">с усиленными защитными функциями</t>
  </si>
  <si>
    <t xml:space="preserve">- по классу механической прочности</t>
  </si>
  <si>
    <t>М1</t>
  </si>
  <si>
    <t>М2</t>
  </si>
  <si>
    <t>М3</t>
  </si>
  <si>
    <t>М4</t>
  </si>
  <si>
    <t>М5</t>
  </si>
  <si>
    <t>Марка</t>
  </si>
  <si>
    <t xml:space="preserve">Изображение (условное)</t>
  </si>
  <si>
    <t>Параметр</t>
  </si>
  <si>
    <t>Наименование</t>
  </si>
  <si>
    <t xml:space="preserve">Условие применения</t>
  </si>
  <si>
    <t>РД-1</t>
  </si>
  <si>
    <t xml:space="preserve">Наименование </t>
  </si>
  <si>
    <t xml:space="preserve">Ручка нажимная  </t>
  </si>
  <si>
    <t xml:space="preserve">Строго </t>
  </si>
  <si>
    <t xml:space="preserve">Торговая марка</t>
  </si>
  <si>
    <t>DOORLOCK</t>
  </si>
  <si>
    <t xml:space="preserve">Допускается применение аналогов</t>
  </si>
  <si>
    <t>Артикул</t>
  </si>
  <si>
    <t xml:space="preserve">038/F-S9/55 U-form</t>
  </si>
  <si>
    <t xml:space="preserve">Вариант исполнения</t>
  </si>
  <si>
    <t xml:space="preserve">На круглой розетке</t>
  </si>
  <si>
    <t>Строго</t>
  </si>
  <si>
    <t>Материал</t>
  </si>
  <si>
    <t xml:space="preserve">Сталь нержавеющая AISI 304</t>
  </si>
  <si>
    <t xml:space="preserve">Сталь нержавеющая матовая</t>
  </si>
  <si>
    <t xml:space="preserve">Допускается отклонение</t>
  </si>
  <si>
    <t>РД-2</t>
  </si>
  <si>
    <t xml:space="preserve">Ручка нажимная </t>
  </si>
  <si>
    <t xml:space="preserve">038KP/F PZ72 U-form</t>
  </si>
  <si>
    <t xml:space="preserve">На накладке</t>
  </si>
  <si>
    <t>РД-3</t>
  </si>
  <si>
    <t xml:space="preserve">V S38KP/F PZ72</t>
  </si>
  <si>
    <t xml:space="preserve">Сталь нержавеющая/Нейлон</t>
  </si>
  <si>
    <t>Черный</t>
  </si>
  <si>
    <t>РД-4</t>
  </si>
  <si>
    <t xml:space="preserve">Fenix A16R, SNi</t>
  </si>
  <si>
    <t>Алюминий</t>
  </si>
  <si>
    <t xml:space="preserve">Никель матовый</t>
  </si>
  <si>
    <t>РД-5</t>
  </si>
  <si>
    <t>FUARO</t>
  </si>
  <si>
    <t xml:space="preserve">(DSS-0201/19) INOX 201</t>
  </si>
  <si>
    <t xml:space="preserve">Сталь нержавеющая</t>
  </si>
  <si>
    <t>РД-6</t>
  </si>
  <si>
    <t xml:space="preserve">Ручка П-образная </t>
  </si>
  <si>
    <t>н/д</t>
  </si>
  <si>
    <t xml:space="preserve">0,5-0,8 м</t>
  </si>
  <si>
    <t>РД-7</t>
  </si>
  <si>
    <t xml:space="preserve">Ручка врезная</t>
  </si>
  <si>
    <t>ARMADILLO</t>
  </si>
  <si>
    <t>SH.QUADRO55.010</t>
  </si>
  <si>
    <t xml:space="preserve">Для раздвижных дверей</t>
  </si>
  <si>
    <t xml:space="preserve">Цинковый сплав</t>
  </si>
  <si>
    <t xml:space="preserve">Матовый никель</t>
  </si>
  <si>
    <t>РД-8</t>
  </si>
  <si>
    <t xml:space="preserve">Ручка нажимная</t>
  </si>
  <si>
    <t xml:space="preserve">038KP/F UG</t>
  </si>
  <si>
    <t>РД-9</t>
  </si>
  <si>
    <t xml:space="preserve">Ручка нажимная / фиксированная</t>
  </si>
  <si>
    <t xml:space="preserve">V S38KP-KNOB/F PZ72</t>
  </si>
  <si>
    <t>ЗД-1</t>
  </si>
  <si>
    <t xml:space="preserve">Замок цилиндровый</t>
  </si>
  <si>
    <t xml:space="preserve">V K2300AB N</t>
  </si>
  <si>
    <t>Ключ-вертушка</t>
  </si>
  <si>
    <t xml:space="preserve">Сплав алюминиевый</t>
  </si>
  <si>
    <t>Никель</t>
  </si>
  <si>
    <t>ЗД-2</t>
  </si>
  <si>
    <t xml:space="preserve">V 2300AB N</t>
  </si>
  <si>
    <t>Ключ-ключ</t>
  </si>
  <si>
    <t>ЗД-3</t>
  </si>
  <si>
    <t>ГАРДИАН</t>
  </si>
  <si>
    <t>32.11</t>
  </si>
  <si>
    <t>Основной</t>
  </si>
  <si>
    <t>ЗД-4</t>
  </si>
  <si>
    <t xml:space="preserve">Замок антивандальный</t>
  </si>
  <si>
    <t>Сувальдный</t>
  </si>
  <si>
    <t>ЗД-5</t>
  </si>
  <si>
    <t xml:space="preserve">Замок цилиндровый огнестойкий</t>
  </si>
  <si>
    <t>V1901</t>
  </si>
  <si>
    <t>Антипаника/самозапирающийся</t>
  </si>
  <si>
    <t>Оцинкованный</t>
  </si>
  <si>
    <t>ЗД-6</t>
  </si>
  <si>
    <t>V1739С</t>
  </si>
  <si>
    <t>Огнестойкий</t>
  </si>
  <si>
    <t>ЗД-7</t>
  </si>
  <si>
    <t xml:space="preserve">Защелка бесшумная многофункциональная</t>
  </si>
  <si>
    <t>MORELLI</t>
  </si>
  <si>
    <t xml:space="preserve">1870P SN</t>
  </si>
  <si>
    <t>ЗД-8</t>
  </si>
  <si>
    <t xml:space="preserve">Ручка поворотная</t>
  </si>
  <si>
    <t>Fuaro</t>
  </si>
  <si>
    <t>DSS-02-BK6</t>
  </si>
  <si>
    <t>Завертка</t>
  </si>
  <si>
    <t>ЗД-9</t>
  </si>
  <si>
    <t>DL4292С/55/72/20/SCr</t>
  </si>
  <si>
    <t xml:space="preserve">Матовый хром</t>
  </si>
  <si>
    <t>ПД-1</t>
  </si>
  <si>
    <t xml:space="preserve">Петля дверная</t>
  </si>
  <si>
    <t xml:space="preserve">La Florida</t>
  </si>
  <si>
    <t xml:space="preserve">Ф 1000044</t>
  </si>
  <si>
    <t>Ввертная</t>
  </si>
  <si>
    <t xml:space="preserve">Допускается замена на приварные регулируаемые</t>
  </si>
  <si>
    <t>ПД-2</t>
  </si>
  <si>
    <t xml:space="preserve">Петля накладная</t>
  </si>
  <si>
    <t xml:space="preserve">Допускается монтаж во врезном исполнении</t>
  </si>
  <si>
    <t>Ajax</t>
  </si>
  <si>
    <t xml:space="preserve">IN4000W SN (100/P-2B 100x2,3)</t>
  </si>
  <si>
    <t xml:space="preserve">Без врезки</t>
  </si>
  <si>
    <t>Сталь</t>
  </si>
  <si>
    <t>ПД-3</t>
  </si>
  <si>
    <t xml:space="preserve">Складная система книжка</t>
  </si>
  <si>
    <t xml:space="preserve">FOLDING/40/1000 track</t>
  </si>
  <si>
    <t>Врезная</t>
  </si>
  <si>
    <t>Ручки</t>
  </si>
  <si>
    <t xml:space="preserve">Устройства самозакрывания</t>
  </si>
  <si>
    <t>Замки</t>
  </si>
  <si>
    <t xml:space="preserve">Дверные упоры</t>
  </si>
  <si>
    <t xml:space="preserve">Цвет двери</t>
  </si>
  <si>
    <t xml:space="preserve">Цвет фурнитуры</t>
  </si>
  <si>
    <t xml:space="preserve">Материал фурнитуры</t>
  </si>
  <si>
    <t>Доборы</t>
  </si>
  <si>
    <t xml:space="preserve">нажимная ручка на круглой розетке</t>
  </si>
  <si>
    <t>доводчик</t>
  </si>
  <si>
    <t xml:space="preserve">накладные без врезки</t>
  </si>
  <si>
    <t xml:space="preserve">защелка врезная бесшумная</t>
  </si>
  <si>
    <t xml:space="preserve">напольный, высота 40 мм, цвет: никель матовый, резинка серая</t>
  </si>
  <si>
    <t xml:space="preserve">RAL 7016 (антрацитово-серый) матовый </t>
  </si>
  <si>
    <t xml:space="preserve">сталь нержавеющая матовая</t>
  </si>
  <si>
    <t xml:space="preserve">сталь нержавеющая AISI 304</t>
  </si>
  <si>
    <t xml:space="preserve">Металлический наружный, материал: сталь, цвет определяется  в соответствии с фасадной концепцией</t>
  </si>
  <si>
    <t>врезная</t>
  </si>
  <si>
    <t>ввертные</t>
  </si>
  <si>
    <t xml:space="preserve">цилиндровый замок</t>
  </si>
  <si>
    <t xml:space="preserve">напольный, высота 85 мм, цвет: серый /   серебристый</t>
  </si>
  <si>
    <t xml:space="preserve">ПВХ плёнка рельефная по типу текстурированная Imawell Laerche Bianco 21-75033-2930-0-110</t>
  </si>
  <si>
    <t xml:space="preserve">никель матовый</t>
  </si>
  <si>
    <t xml:space="preserve">сталь нержавеющая /    нейлон</t>
  </si>
  <si>
    <t xml:space="preserve">Металлический наружный, материал: сталь, цвет: RAL 7016 (антрацитово-серый) </t>
  </si>
  <si>
    <t xml:space="preserve">складная система книжка</t>
  </si>
  <si>
    <t xml:space="preserve">цилиндровый замок, самозапирающийся, антипаника</t>
  </si>
  <si>
    <t xml:space="preserve">RAL 9003 (сигнальный белый) со стороны межквартирного коридора, порошковая окраска, МДФ-панель в цвет межкомнатных дверей со стороны квартиры</t>
  </si>
  <si>
    <t>серебристый</t>
  </si>
  <si>
    <t>алюминий</t>
  </si>
  <si>
    <t xml:space="preserve">Добор со стороны квартиры, с пазом под телескопический наличник, материал: МДФ, цвет: RAL 9003 (сигнальный белый)</t>
  </si>
  <si>
    <t xml:space="preserve">дополнительная ручка П-образной формы,            длина: 0,5-0,8 м</t>
  </si>
  <si>
    <t xml:space="preserve"> "ключ-ключ"</t>
  </si>
  <si>
    <t xml:space="preserve">RAL 2011 (насыщенный оранжевый) матовый </t>
  </si>
  <si>
    <t>черный</t>
  </si>
  <si>
    <t xml:space="preserve">сталь нержавеющая</t>
  </si>
  <si>
    <t xml:space="preserve">Добор со стороны межквартирного коридора, материал: сталь, цвет: RAL 9003 (сигнальный белый)</t>
  </si>
  <si>
    <t xml:space="preserve">фиксатор, материал: сталь нержавеющая, цвет: сталь нержавеющая </t>
  </si>
  <si>
    <t xml:space="preserve">антивандальный сувальдный замок, под универсальный мастер-ключ</t>
  </si>
  <si>
    <t xml:space="preserve">RAL 9003 (сигнальный белый) / RAL 7016 (антрацитово-серый) / RAL 9004 (сигнальный черный) / RAL 9017 (черный транспортный) </t>
  </si>
  <si>
    <t xml:space="preserve">сталь нержавеющая </t>
  </si>
  <si>
    <t xml:space="preserve">цинковый сплав</t>
  </si>
  <si>
    <t xml:space="preserve">Металлический, материал: сталь, цвет: RAL 2011 (насыщенный оранжевый)</t>
  </si>
  <si>
    <t xml:space="preserve">утопленная ручка</t>
  </si>
  <si>
    <t>"ключ-вертушка"</t>
  </si>
  <si>
    <t xml:space="preserve">цвет принять в соответствии с фасадной концепцией</t>
  </si>
  <si>
    <t>оцинкованный</t>
  </si>
  <si>
    <t xml:space="preserve">Металлический, материал: сталь, цвет: RAL 7016 (антрацитово-серый)</t>
  </si>
  <si>
    <t xml:space="preserve">RAL 7016 (антрацитово-серый) / RAL 9004 (сигнальный черный)</t>
  </si>
  <si>
    <t xml:space="preserve">матовый хром</t>
  </si>
  <si>
    <t xml:space="preserve">Металлический, материал: сталь, цвет принять в соответствии с Цветовой матрицей</t>
  </si>
  <si>
    <t>ручка-скоба</t>
  </si>
  <si>
    <t xml:space="preserve">почтовый замок ø23 мм</t>
  </si>
  <si>
    <t xml:space="preserve">RAL 9001 (кремово-белый)</t>
  </si>
  <si>
    <t xml:space="preserve">никель </t>
  </si>
  <si>
    <t xml:space="preserve">Добор с пазом под телескопический наличник, материал: МДФ</t>
  </si>
  <si>
    <t xml:space="preserve">нажимная ручка на планке</t>
  </si>
  <si>
    <t xml:space="preserve">ПВХ пленка гладкая FineVinyl МВР 15АР-024 0,25*1400, цвет: белый снег</t>
  </si>
  <si>
    <t xml:space="preserve">защелка магнитная</t>
  </si>
  <si>
    <t xml:space="preserve">RAL 7044 (серый шелк) матовый </t>
  </si>
  <si>
    <t xml:space="preserve">поворотная ручка</t>
  </si>
  <si>
    <t xml:space="preserve">RAL 9003 (сигнальный белый)</t>
  </si>
  <si>
    <t xml:space="preserve">нажимная / фиксированная ручка на планке</t>
  </si>
  <si>
    <t xml:space="preserve">замок "антипаника"</t>
  </si>
  <si>
    <t xml:space="preserve">RAL 7016 (антрацитово-серый)</t>
  </si>
  <si>
    <t xml:space="preserve">RAL 9003 (сигнальный белый) / RAL 9017 (черный транспортный) / RAL 1018 (цинково-желтый) (NCS S 0570-Y) / NCS S 1060-G70Y / NCS S 0570-Y30R / RAL 2008 (ярко-красно-оранжевый)</t>
  </si>
  <si>
    <t xml:space="preserve">цвет принять в соответствии с Цветовой матрицей</t>
  </si>
  <si>
    <t xml:space="preserve">без окраски</t>
  </si>
  <si>
    <t xml:space="preserve">ПВХ плёнка рельефная, цвет: лиственница белая</t>
  </si>
  <si>
    <t xml:space="preserve">RAL 9003 (сигнальный белый)/ 
RAL 7016 (антрацитово-
серый) матовый</t>
  </si>
  <si>
    <t>белый</t>
  </si>
  <si>
    <t>ДД-1</t>
  </si>
  <si>
    <t>Доводчик</t>
  </si>
  <si>
    <t xml:space="preserve">DL100 size 3/4</t>
  </si>
  <si>
    <t>Верхний</t>
  </si>
  <si>
    <t>Серебристый</t>
  </si>
  <si>
    <t xml:space="preserve">Дверные ручки</t>
  </si>
  <si>
    <t>Доводчики</t>
  </si>
  <si>
    <t xml:space="preserve">DoorLock
DL 038/F-S9/55 PZ U-form Rt,
материал: нержавеющая сталь,
цвет: нержавеющая сталь матовая</t>
  </si>
  <si>
    <t xml:space="preserve">DL100, цвет: серебристый</t>
  </si>
  <si>
    <t xml:space="preserve">Rucetti RFH-100*75*2.5 SN, высота: 100 мм,
материал: сталь,
цвет: белый никель, 2 шт.</t>
  </si>
  <si>
    <t xml:space="preserve">Morelli 1870cp, материал: сталь,
цвет: белый никель</t>
  </si>
  <si>
    <t xml:space="preserve">Apecs DS-0014-NIS, напольный, высота 40 мм, цвет: сатин, резинка серая</t>
  </si>
  <si>
    <t xml:space="preserve">матовый RAL 7016 (серый)</t>
  </si>
  <si>
    <t xml:space="preserve">DoorLock
DL 038/F PZ Rt,
материал: нержавеющая сталь,
цвет: нержавеющая сталь матовая</t>
  </si>
  <si>
    <t xml:space="preserve">La Florida Ф 1000044, 4 шт.</t>
  </si>
  <si>
    <t xml:space="preserve">цилиндровый замок NEMEF 1769/01, материал: сталь, цвет: цинк</t>
  </si>
  <si>
    <t xml:space="preserve">Apecs DS-0009-INOX, напольный, высота 85 мм, цвет: нержавеющая сталь</t>
  </si>
  <si>
    <t xml:space="preserve">рельефная ПВХ плёнка по типу текстурированная Imawell Laerche Bianco 21-75033-2930-0-110</t>
  </si>
  <si>
    <t xml:space="preserve">DoorLock
DL Fenix A 16R SN,
материал: алюминий,
цвет: матовый никель</t>
  </si>
  <si>
    <t xml:space="preserve">AGB ECLIPSE 2.0, высота: 110 мм, материал: ЦАМ, цвет: матовый хром, 3 шт.</t>
  </si>
  <si>
    <t xml:space="preserve">цилиндровый механизм Fuaro/Apecs, 30/30 мм, ключ-вертушка, цвет: матовый хром</t>
  </si>
  <si>
    <t xml:space="preserve">со стороны межквартирного коридора RAL 9003 (белый), порошковая окраска, со стороны квартиры: МДФ-панель в цвет межкомнатных дверей</t>
  </si>
  <si>
    <t xml:space="preserve">нажимная ручка Fuaro DSS 0201/19,
материал: нержавеющая сталь, цвет: матовый никель</t>
  </si>
  <si>
    <t xml:space="preserve">La Florida Ф 1000044, 3 шт.</t>
  </si>
  <si>
    <t xml:space="preserve">накладка на цилиндр Fuaro DSS-02-ET,
материал: нержавеющая сталь, цвет: матовый никель</t>
  </si>
  <si>
    <t xml:space="preserve">матовый RAL 2011 (оранжевый)</t>
  </si>
  <si>
    <t xml:space="preserve">фиксатор Fuaro DSS-02-BK6,
материал: нержавеющая сталь, цвет: матовый никель</t>
  </si>
  <si>
    <t xml:space="preserve">сувальдный замок BORDER 72221 3В8-6 ЛК 5Т/15, под универсальный мастер-ключ, материал: сталь, цвет: никель</t>
  </si>
  <si>
    <r>
      <rPr>
        <sz val="10"/>
        <rFont val="Century Gothic"/>
      </rPr>
      <t xml:space="preserve">цвет определяется в соответствии с </t>
    </r>
    <r>
      <rPr>
        <u val="single"/>
        <sz val="10"/>
        <color rgb="FF1155CC"/>
        <rFont val="Century Gothic"/>
      </rPr>
      <t xml:space="preserve">Цветовой матрицей</t>
    </r>
  </si>
  <si>
    <t xml:space="preserve">накладка на цилиндр Brialma 9400 YALE F1 CR SAT, цвет: матовый хром</t>
  </si>
  <si>
    <t xml:space="preserve">цвет определяется  в соответствии с фасадной концепцией</t>
  </si>
  <si>
    <t xml:space="preserve">дополнительная ручка П-образной формы, "ОЛИМП" PNPot-25-800-S, длина: 0,8 м, материал: сталь, цвет: сталь сатиновая</t>
  </si>
  <si>
    <t xml:space="preserve">RAL 9001 (бежевый)</t>
  </si>
  <si>
    <t xml:space="preserve">матовый RAL 7044 (серый)</t>
  </si>
  <si>
    <t xml:space="preserve">RAL 9003 (белый)</t>
  </si>
  <si>
    <t xml:space="preserve">цвет металлоконструкций RAL 7016 (серый), цвет полотна серый</t>
  </si>
  <si>
    <t xml:space="preserve">ДВЕРИ ВЕРСИЯ 2</t>
  </si>
  <si>
    <t>Помещение</t>
  </si>
  <si>
    <t>Описание</t>
  </si>
  <si>
    <t xml:space="preserve">Лестничная клетка</t>
  </si>
  <si>
    <t xml:space="preserve">Д-21 / Д-21л</t>
  </si>
  <si>
    <t xml:space="preserve">металлическая противопожарная</t>
  </si>
  <si>
    <t xml:space="preserve">Дверь противопожарная глухая со стационарным порогом 14 мм, контурный уплотнитель, нажимная ручка на круглой розетке, отбойная пластина h=200мм со стороны помещения автостоянки, цвет RAL 7016</t>
  </si>
  <si>
    <t xml:space="preserve">Ворота металлические</t>
  </si>
  <si>
    <t xml:space="preserve">Ворота гаражные</t>
  </si>
  <si>
    <t xml:space="preserve">Ворота подъемно-поворотные с секционным полотном из стальных сэндвич-панелей с вальным приводом, крепление внутри помещения</t>
  </si>
  <si>
    <t>3500*</t>
  </si>
  <si>
    <t>2400*</t>
  </si>
  <si>
    <t xml:space="preserve">Ворота гаражные противопожарные</t>
  </si>
  <si>
    <t xml:space="preserve">Ворота противопожарные подъемно-поворотные с секционным полотном из стальных сэндвич-панелей с вальным приводом, крепление внутри помещения, в нижней части ворот люк с самозакрывающейся заслонкой 200х200мм, цвет RAL 7016</t>
  </si>
  <si>
    <t xml:space="preserve">ГОСТ 31174-2017
ГОСТ 53307-2009</t>
  </si>
  <si>
    <t>3200*</t>
  </si>
  <si>
    <t>2300*</t>
  </si>
  <si>
    <t xml:space="preserve">Ворота гаражные противопожарные с дверью</t>
  </si>
  <si>
    <t xml:space="preserve">Ворота противопожарные подъемно-поворотные с секционным полотном из стальных сэндвич-панелей с вальным приводом, с дверью, крепление внутри помещения, в нижней части ворот люк с самозакрывающейся заслонкой 200х200мм, цвет RAL 7016</t>
  </si>
  <si>
    <t xml:space="preserve">Штора противопожарная</t>
  </si>
  <si>
    <t>ШТ-1</t>
  </si>
  <si>
    <r>
      <rPr>
        <sz val="10"/>
        <rFont val="Century Gothic"/>
      </rPr>
      <t xml:space="preserve">Штора противопожарная с электроприводом, накладной монтаж, </t>
    </r>
    <r>
      <rPr>
        <sz val="10"/>
        <rFont val="Century Gothic"/>
      </rPr>
      <t xml:space="preserve">цвет RAL 7016</t>
    </r>
  </si>
  <si>
    <t xml:space="preserve">ГОСТ 53307-2009</t>
  </si>
  <si>
    <t xml:space="preserve">E120 I60</t>
  </si>
  <si>
    <t>А</t>
  </si>
  <si>
    <t>Этаж</t>
  </si>
  <si>
    <t xml:space="preserve">Наличие механического замка</t>
  </si>
  <si>
    <t xml:space="preserve">Замечания к ранее разработанному ППР</t>
  </si>
  <si>
    <t xml:space="preserve">Толщина стены</t>
  </si>
  <si>
    <t xml:space="preserve">Подземный этаж, автостоянка</t>
  </si>
  <si>
    <t xml:space="preserve">Подземный этаж</t>
  </si>
  <si>
    <t xml:space="preserve">- ИТП
- Насосная
- Помещение СС с противопожарным клапаном для вентиляции
- Венткамера
- ПУТ
- Помещение узла учета тепла
- Водомерный узел</t>
  </si>
  <si>
    <t>да</t>
  </si>
  <si>
    <t xml:space="preserve">Дверь противопожарная глухая со стационарным порогом, контурный уплотнитель, нажимная ручка, цилиндровый замок "ключ-вертушка", цвет RAL 7016</t>
  </si>
  <si>
    <t xml:space="preserve">Электрощитовая и ВРУ автостоянки</t>
  </si>
  <si>
    <t xml:space="preserve">Д-1.1 / Д-1.1л</t>
  </si>
  <si>
    <t xml:space="preserve">Дверь противопожарная глухая со стационарным порогом, контурный уплотнитель, нажимная ручка, врезной самозапирающийся замок (ключ только с наружной стороны), крепление заводского исполнения для присоединения заземления на высоте 400мм, цвет RAL 7016</t>
  </si>
  <si>
    <t xml:space="preserve">- ИТП
- Насосная
- Помещение СС с противопожарным клапаном для вентиляции
- Венткамера
- ПУТ
- Помещение узла учета тепла
- Водомерный узел
- Помещение для прокладки инженерных коммуникаций</t>
  </si>
  <si>
    <t xml:space="preserve"> В тех. помещениях подземного этажа без автостоянки предусмотреть конструктивный порог по проекту</t>
  </si>
  <si>
    <t xml:space="preserve">Д-2.1 / Д-2.1л</t>
  </si>
  <si>
    <t xml:space="preserve">- Помещение для прокладки инженерных коммуникациий</t>
  </si>
  <si>
    <t>металлическая</t>
  </si>
  <si>
    <t xml:space="preserve">Дверь глухая со стационарным порогом, контурный уплотнитель, нажимная ручка, цилиндровый замок "ключ-вертушка", цвет RAL 7016</t>
  </si>
  <si>
    <t xml:space="preserve">ГОСТ Р 31173-2016</t>
  </si>
  <si>
    <t xml:space="preserve">ИТП (дверь выхода непосредственно наружу)</t>
  </si>
  <si>
    <t xml:space="preserve">Дверь глухая усиленная, утепленная, с порогом, контурный уплотнитель, нажимная ручка, цилиндровый замок "ключ-вертушка", цвет RAL 7016</t>
  </si>
  <si>
    <t xml:space="preserve">металлическая </t>
  </si>
  <si>
    <t xml:space="preserve">Дверь глухая со стационарным порогом 14 мм, контурный уплотнитель, нажимная ручка на круглой розетке, отбойная пластина h=200мм со стороны помещения автостоянки, цвет RAL 7016</t>
  </si>
  <si>
    <t xml:space="preserve">- Лестничная клетка
- Рампа</t>
  </si>
  <si>
    <t>Рампа</t>
  </si>
  <si>
    <t xml:space="preserve">Дверь противопожарная глухая со стационарным порогом 14мм, контурный уплотнитель, нажимная ручка на круглой розетке, отбойная пластина h=200мм со стороны помещения автостоянки, цвет RAL 7016</t>
  </si>
  <si>
    <t xml:space="preserve">Лифтовый холл
</t>
  </si>
  <si>
    <t xml:space="preserve">Д-8.1 / Д-8.1л</t>
  </si>
  <si>
    <t xml:space="preserve">металлическая противопожарная остекленная</t>
  </si>
  <si>
    <t xml:space="preserve">Дверь противопожарная дымогазонепроницаемая остекленная двупольная, противопожарное остекление 150х1400мм, с автоматически выпадающим порогом, контурный уплотнитель, нажимная ручка на круглой розетке, отбойная пластина h=200мм с узкой стороны полотна, цвет RAL 7016, минимальная ширина рабочей створки 1000мм</t>
  </si>
  <si>
    <t xml:space="preserve">EIS 30</t>
  </si>
  <si>
    <t xml:space="preserve">Тамбур-шлюз при лифтовом холле</t>
  </si>
  <si>
    <t xml:space="preserve">Д-10 / Д-10л</t>
  </si>
  <si>
    <t xml:space="preserve">Дверь противопожарная остекленная двупольная, противопожарное остекление 150х1400мм, со стационарным порогом 14 мм, контурный уплотнитель, нажимная ручка на круглой розетке, отбойная пластина h=200мм со стороны лифтового холла, цвет RAL 7016, минимальная ширина рабочей створки 1000мм</t>
  </si>
  <si>
    <t xml:space="preserve">Д-11 / Д-11л</t>
  </si>
  <si>
    <t xml:space="preserve">Гермодверь в венткамере</t>
  </si>
  <si>
    <t xml:space="preserve">Д-12 </t>
  </si>
  <si>
    <t xml:space="preserve">Дверь герметичная</t>
  </si>
  <si>
    <t xml:space="preserve">Дверь герметичная утепленная</t>
  </si>
  <si>
    <t>Серия-5.904-4</t>
  </si>
  <si>
    <t xml:space="preserve">500мм от чистого пола</t>
  </si>
  <si>
    <t xml:space="preserve">Первый этаж</t>
  </si>
  <si>
    <t xml:space="preserve">1 этаж</t>
  </si>
  <si>
    <t xml:space="preserve">Помещение охраны</t>
  </si>
  <si>
    <t xml:space="preserve">Д-13 / Д-13л</t>
  </si>
  <si>
    <t xml:space="preserve">Дверь противопожарная глухая, со стационарным порогом, утепленная, контурный уплотнитель, нажимная ручка, цилиндровый замок "ключ-вертушка", цвет RAL 7016  </t>
  </si>
  <si>
    <t xml:space="preserve">Помещение консьержа</t>
  </si>
  <si>
    <t xml:space="preserve">Д-14 / Д-14л
см. прим.1 под таблицей</t>
  </si>
  <si>
    <t xml:space="preserve">Дверь глухая, со стационарным порогом, утепленная, контурный уплотнитель, нажимная ручка, цилиндровый замок "ключ-вертушка", цвет*</t>
  </si>
  <si>
    <t xml:space="preserve">ПУИ ЦИН
</t>
  </si>
  <si>
    <t xml:space="preserve">Д-15.1 / Д-15.1л</t>
  </si>
  <si>
    <t>деревянная</t>
  </si>
  <si>
    <t xml:space="preserve">Дверь глухая без порога, телескопический наличник, контурный уплотнитель, поверхность - эмаль, нажимная ручка, цилиндровый замок "ключ-вертушка", ограничитель</t>
  </si>
  <si>
    <t xml:space="preserve">Универсальный с/у ЦИН</t>
  </si>
  <si>
    <t xml:space="preserve">Д-16.1 / Д-16.1л</t>
  </si>
  <si>
    <t xml:space="preserve">Служебное помещение ЦИН
</t>
  </si>
  <si>
    <t xml:space="preserve">Д-17.1 / Д-17.1л</t>
  </si>
  <si>
    <t xml:space="preserve">- Тамбур мусоросборной камеры (наружная дверь)</t>
  </si>
  <si>
    <t xml:space="preserve">Д-18 / Д-18л</t>
  </si>
  <si>
    <t xml:space="preserve">Дверь глухая с верхней фрамугой, со стационарным порогом 14мм, утепленная, контурный уплотнитель, металлический добор внешний, нажимная ручка, цилиндровый замок,  высота дверного полотна 2400мм, цвет*</t>
  </si>
  <si>
    <t>3300*</t>
  </si>
  <si>
    <t>3260*</t>
  </si>
  <si>
    <t xml:space="preserve">Дверь между тамбуром и мусоросборной камерой</t>
  </si>
  <si>
    <t xml:space="preserve">Диспетчерская </t>
  </si>
  <si>
    <t xml:space="preserve">Д-20 / Д-20л</t>
  </si>
  <si>
    <t xml:space="preserve">Дверь глухая со стационарным порогом 14мм, с доводчиком, контурный уплотнитель, нажимная ручка, цилиндровый замок "ключ-вертушка", цвет RAL 7016</t>
  </si>
  <si>
    <t xml:space="preserve">Дверь в нишу СС</t>
  </si>
  <si>
    <t xml:space="preserve">Д-22 / Д-22л
см. прим.1 под таблицей</t>
  </si>
  <si>
    <t xml:space="preserve">Двери двустенная из листов металла толщиной 1,2мм каждый (суммарной толщиной металла 2,4мм), с приточно-вытяжным вентиляционным отверстием 600х24мм (2 шт.),со стационарным порогом 14 мм, антивандальным сувальдным замком под универсальный мастер-ключ</t>
  </si>
  <si>
    <t xml:space="preserve">- Пространство для прокладки инженерных коммуникаций</t>
  </si>
  <si>
    <t xml:space="preserve">Д-23 / Д-23л</t>
  </si>
  <si>
    <t xml:space="preserve">Типовые этажи</t>
  </si>
  <si>
    <t xml:space="preserve">Типовой этаж</t>
  </si>
  <si>
    <t xml:space="preserve">Дверь в лифтовый холл из межквартирного коридора
(угловая коробка)</t>
  </si>
  <si>
    <t xml:space="preserve">Д-8.2 / Д-8.2л</t>
  </si>
  <si>
    <t xml:space="preserve">Дверь противопожарная дымогазонепроницаемая остекленная двупольная,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 2011, минимальная ширина рабочей створки 1000мм</t>
  </si>
  <si>
    <t xml:space="preserve">
не указан размер отбойной пластины</t>
  </si>
  <si>
    <t xml:space="preserve">Д-24.1 / Д-24.1л</t>
  </si>
  <si>
    <t xml:space="preserve"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 2011</t>
  </si>
  <si>
    <t xml:space="preserve">Дверь из лифтового холла в тамбур / лестничную клетку (угловая коробка)</t>
  </si>
  <si>
    <t xml:space="preserve">Д-24.2 / Д-24.2л</t>
  </si>
  <si>
    <t xml:space="preserve"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 7016</t>
  </si>
  <si>
    <t xml:space="preserve">240
340</t>
  </si>
  <si>
    <t xml:space="preserve">Дверь в помещение ствола мусоропровода (угловая коробка)</t>
  </si>
  <si>
    <t xml:space="preserve">Д-25 / Д-25л</t>
  </si>
  <si>
    <t xml:space="preserve">Дверь противопожарная дымогазонепроницаемая остекленная, противопожарное остекление 150х1400мм, со стационарным порогом 14 мм с накладкой из нерж. стали, контурный уплотнитель, металлические доборы, нажимная ручка на круглой розетке, отбойная пластина h=200мм со стороны лифтового холла / тамбура, цвет RAL 7016</t>
  </si>
  <si>
    <t xml:space="preserve">Двери двустенная из листов металла толщиной 1,2мм каждый (суммарной толщиной металла 2,4мм), с приточно-вытяжным вентиляционным отверстием 600х24мм (2 шт.),со стационарным порогом 14 мм, антивандальным сувальдным замком под универсальный мастер-ключ, цвет RAL 9003</t>
  </si>
  <si>
    <t xml:space="preserve">Дверь в квартиру (угловая коробка)
</t>
  </si>
  <si>
    <t xml:space="preserve">Д-26 / Д-26л</t>
  </si>
  <si>
    <t xml:space="preserve">Дверь квартирная, глухая, с угловой коробкой, со стационарным порогом 14 мм с накладкой из нерж. стали, контурный уплотнитель, доборы и наличники из МДФ, нажимная ручка, цилиндровый замок "ключ-ключ", ночная задвижка, смотровой глазок, цвет со стороны межквартирного коридора RAL 9003, со стороны квартиры панель в цвет межкомнатных дверей</t>
  </si>
  <si>
    <t xml:space="preserve">не указан цвет доборов и наличников из МДФ</t>
  </si>
  <si>
    <t xml:space="preserve">Дверь в квартиру (блочная коробка)
</t>
  </si>
  <si>
    <t xml:space="preserve">Д-27 / Д-27л</t>
  </si>
  <si>
    <t xml:space="preserve">Дверь квартирная, глухая, с блочной коробкой, со стационарным порогом 14 мм с накладкой из нерж. стали, контурный уплотнитель, наличники из МДФ со стороны квартиры, доборы металлические со стороны межквартирного коридора, нажимная ручка, цилиндровый замок "ключ-ключ", ночная задвижка, смотровой глазок, цвет со стороны межквартирного коридора RAL 9003, со стороны квартиры панель в цвет межкомнатных дверей </t>
  </si>
  <si>
    <t xml:space="preserve">не указан цвет наличников из МДФ</t>
  </si>
  <si>
    <t xml:space="preserve">Дверь в квартиру для МГН (угловая коробка)</t>
  </si>
  <si>
    <t xml:space="preserve">Д-28 / Д-28л</t>
  </si>
  <si>
    <t xml:space="preserve">Дверь квартирная, глухая, с угловой коробкой, со стационарным порогом 14 мм с накладкой из нерж. стали, контурный уплотнитель, доборы из МДФ, нажимная ручка, цилиндровый замок "ключ-ключ", ночная задвижка, 2 смотровых глазка на высоте  1,2 и 1,4 м, цвет со стороны межквартирного коридора RAL 9003, со стороны квартиры панель в цвет межкомнатных дверей</t>
  </si>
  <si>
    <t xml:space="preserve">Дверь в квартиру для МГН (блочная коробка)</t>
  </si>
  <si>
    <t xml:space="preserve">Д-29 / Д-29л</t>
  </si>
  <si>
    <t xml:space="preserve">Дверь квартирная, глухая, с блочной коробкой, со стационарным порогом 14 мм с накладкой из нерж. стали, контурный уплотнитель, наличники из МДФ со стороны квартиры, доборы металлические со стороны межквартирного коридора, нажимная ручка, цилиндровый замок "ключ-ключ", ночная задвижка, 2 смотровых глазка на высоте  1,2 и 1,4 м, цвет со стороны межквартирного коридора RAL 9003, со стороны квартиры панель в цвет межкомнатных дверей</t>
  </si>
  <si>
    <t xml:space="preserve">Чердак, машинное помещение лифтов и кровля</t>
  </si>
  <si>
    <t xml:space="preserve">Чердак, маш. пом. и кровля</t>
  </si>
  <si>
    <t xml:space="preserve">Д-36 / Д-36л</t>
  </si>
  <si>
    <t xml:space="preserve">Дверь глухая с порогом, контурный уплотнитель, нажимная ручка, цвет RAL 7016</t>
  </si>
  <si>
    <t xml:space="preserve">- Дверь выхода из чердака на кровлю
- Дверь выхода из помещения СС на кровле</t>
  </si>
  <si>
    <t xml:space="preserve">Д-37 / Д-37л</t>
  </si>
  <si>
    <t xml:space="preserve">Дверь глухая с порогом, утепленная, контурный уплотнитель, нажимная ручка, цилиндровый замок "ключ-ключ", цвет RAL 7044</t>
  </si>
  <si>
    <t>1000*</t>
  </si>
  <si>
    <t>2000*</t>
  </si>
  <si>
    <t>960*</t>
  </si>
  <si>
    <t>1970*</t>
  </si>
  <si>
    <t xml:space="preserve">- Дверь выхода из машинного помещения лифтов на кровлю</t>
  </si>
  <si>
    <t xml:space="preserve">Д-38 / Д-38л</t>
  </si>
  <si>
    <r>
      <rPr>
        <rFont val="Century Gothic"/>
      </rPr>
      <t xml:space="preserve">Дверь противопожарная глухая с порогом, утепленная, контурный уплотнитель, нажимная ручка, </t>
    </r>
    <r>
      <rPr>
        <rFont val="Century Gothic"/>
      </rPr>
      <t xml:space="preserve">цилиндровый замок "ключ-ключ", цвет RAL 7044</t>
    </r>
  </si>
  <si>
    <t xml:space="preserve">- Дверь выхода из лестничной клетки на кровлю</t>
  </si>
  <si>
    <t xml:space="preserve">Д-39 / Д-39л</t>
  </si>
  <si>
    <t xml:space="preserve">- Люк выхода из чердака на кровлю</t>
  </si>
  <si>
    <t>1400*</t>
  </si>
  <si>
    <t>1370*</t>
  </si>
  <si>
    <t xml:space="preserve">- С/у консьержа
- ПУИ консьержа
- с/у охраны
- Душевая ОДС
- ПУИ ОДС
</t>
  </si>
  <si>
    <t xml:space="preserve">Д-15 / Д-15л</t>
  </si>
  <si>
    <t xml:space="preserve">Дверь глухая без порога, телескопический наличник, контурный уплотнитель, поверхность - рельефная ПВХ пленка, нажимная ручка, цилиндровый замок "ключ-вертушка", ограничитель</t>
  </si>
  <si>
    <t xml:space="preserve">Универсальный с/у ОДС</t>
  </si>
  <si>
    <t xml:space="preserve">Д-16 / Д-16л</t>
  </si>
  <si>
    <t xml:space="preserve">Дверь глухая без порога, телескопический наличник, контурный уплотнитель, поверхность - рельефная ПВХ пленка, нажимная ручка,  цилиндровый замок "ключ-вертушка", ограничитель</t>
  </si>
  <si>
    <t xml:space="preserve"> Сухие помещения ОДС</t>
  </si>
  <si>
    <t xml:space="preserve">Д-17 / Д-17л</t>
  </si>
  <si>
    <t xml:space="preserve">130
240</t>
  </si>
  <si>
    <t xml:space="preserve">Дверь в жилую комнату</t>
  </si>
  <si>
    <t xml:space="preserve">Д-30 / Д-30л</t>
  </si>
  <si>
    <t>Деревянная</t>
  </si>
  <si>
    <t xml:space="preserve">Дверь глухая без порога, телескопический наличник, контурный уплотнитель, поверхность - рельефная ПВХ пленка, нажимная ручка, врезная защелка, ограничитель</t>
  </si>
  <si>
    <t xml:space="preserve">100
120
240
290</t>
  </si>
  <si>
    <t xml:space="preserve">Дверь в жилую комнату
(квартира для МГН)</t>
  </si>
  <si>
    <t xml:space="preserve">Д-31 / Д-31л</t>
  </si>
  <si>
    <t xml:space="preserve">Дверь глухая без порога, телескопический наличник, контурный уплотнитель, нажимная ручка, врезная защелка, ограничитель</t>
  </si>
  <si>
    <t xml:space="preserve">Дверь в кухню</t>
  </si>
  <si>
    <t xml:space="preserve">Д-32 / Д-32л</t>
  </si>
  <si>
    <t xml:space="preserve">Деревянная остекленная</t>
  </si>
  <si>
    <t xml:space="preserve">Дверь остекленная без порога, телескопический наличник, контурный уплотнитель, поверхность - рельефная ПВХ пленка, нажимная ручка, врезная защелка, ограничитель</t>
  </si>
  <si>
    <t xml:space="preserve">Дверь в кухню (квартира для МГН)</t>
  </si>
  <si>
    <t xml:space="preserve">Д-33 / Д-33л</t>
  </si>
  <si>
    <t xml:space="preserve">Дверь в с/у</t>
  </si>
  <si>
    <t xml:space="preserve">Д-34 / Д-34л</t>
  </si>
  <si>
    <t xml:space="preserve">Дверь глухая без порога, телескопический наличник, контурный уплотнитель, поверхность - рельефная ПВХ пленка, нажимная ручка, врезная защелка, фиксатор, ограничитель</t>
  </si>
  <si>
    <t xml:space="preserve">115
165</t>
  </si>
  <si>
    <t xml:space="preserve">ширина полотна в описании 700 мм</t>
  </si>
  <si>
    <t xml:space="preserve">Дверь в с/у (квартира для МГН, в т.ч. гостевой с/у в квартире для МГН)</t>
  </si>
  <si>
    <t xml:space="preserve">Д-35 / Д-35л</t>
  </si>
  <si>
    <t xml:space="preserve">115
165</t>
  </si>
  <si>
    <t xml:space="preserve">размер блока</t>
  </si>
  <si>
    <t>Производитель</t>
  </si>
  <si>
    <t xml:space="preserve">Учет в РД</t>
  </si>
  <si>
    <t>Модель/Артикул</t>
  </si>
  <si>
    <t>Люки</t>
  </si>
  <si>
    <t>Хаммер</t>
  </si>
  <si>
    <t>Люкс</t>
  </si>
  <si>
    <t xml:space="preserve">металлический противопожарный</t>
  </si>
  <si>
    <t xml:space="preserve">Люк в перекрытии противопожарный, покрытие из рифленого листового металла 3мм, газовые пружины, контурный уплотнитель, поворотная ручка</t>
  </si>
  <si>
    <t xml:space="preserve">- С/у консьержа
- С/у ЦИН
- ПУИ ЦИН
- С/у ОДС
- Универсальный с/у ОДС
- ПУИ ОДС
- Душевая персонала ОДС
- С/у квартиры</t>
  </si>
  <si>
    <t>Event</t>
  </si>
  <si>
    <t>ЛММ</t>
  </si>
  <si>
    <t>металлический</t>
  </si>
  <si>
    <t xml:space="preserve">Люк доступа ревизионный, утопленная ручка, цвет матовый RAL 9003</t>
  </si>
  <si>
    <t xml:space="preserve">- С/у ЦИН
- ПУИ ЦИН</t>
  </si>
  <si>
    <t xml:space="preserve">- С/у охраны
- С/у консьержа
- С/у ОДС
- Универсальный с/у ОДС
- ПУИ ОДС
- Душевая персонала ОДС
- С/у квартиры</t>
  </si>
  <si>
    <t xml:space="preserve">- С/у консьержа
- С/у ОДС
- Универсальный с/у ОДС
- ПУИ ОДС
- Душевая персонала ОДС
- С/у квартиры</t>
  </si>
  <si>
    <t xml:space="preserve">- Люк потолочный в с/у консьержа
- Люк потолочный в ПУИ консьержа</t>
  </si>
  <si>
    <t>Ультра</t>
  </si>
  <si>
    <t xml:space="preserve">Люк доступа ревизионный, потолочный, контурный уплотнитель, замок-защелка, под покраску, цвет RAL 9003  </t>
  </si>
  <si>
    <t>Кухня</t>
  </si>
  <si>
    <t>инд.изготовления</t>
  </si>
  <si>
    <t xml:space="preserve">Люк доступа ревизионный, съемная дверца, утопленные ручки, цвет матовый RAL 9003</t>
  </si>
  <si>
    <t xml:space="preserve">Межквартирный коридор</t>
  </si>
  <si>
    <t xml:space="preserve">Люк доступа ревизионный, почтовый замок ø23 мм, цвет RAL 9003</t>
  </si>
  <si>
    <t xml:space="preserve">Панель доступа съемная ревизионная, цвет RAL 9003</t>
  </si>
  <si>
    <t xml:space="preserve">Монтаж на саморезы (покраска шляпок в цвет панели)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</si>
</sst>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.mm"/>
  </numFmts>
  <fonts count="42">
    <font>
      <sz val="10.000000"/>
      <color theme="1"/>
      <name val="Arial"/>
    </font>
    <font>
      <b/>
      <sz val="12.000000"/>
      <color indexed="65"/>
      <name val="Century Gothic"/>
    </font>
    <font/>
    <font>
      <b/>
      <sz val="14.000000"/>
      <color indexed="65"/>
      <name val="Century Gothic"/>
    </font>
    <font>
      <b/>
      <sz val="11.000000"/>
      <color indexed="65"/>
      <name val="Century Gothic"/>
    </font>
    <font>
      <b/>
      <sz val="10.000000"/>
      <color indexed="65"/>
      <name val="Century Gothic"/>
    </font>
    <font>
      <sz val="12.000000"/>
      <color indexed="65"/>
      <name val="Century Gothic"/>
    </font>
    <font>
      <sz val="10.000000"/>
      <name val="Century Gothic"/>
    </font>
    <font>
      <name val="Century Gothic"/>
    </font>
    <font>
      <color indexed="2"/>
      <name val="Century Gothic"/>
    </font>
    <font>
      <color rgb="FF434343"/>
      <name val="Century Gothic"/>
    </font>
    <font>
      <color indexed="2"/>
    </font>
    <font>
      <sz val="10.000000"/>
      <name val="Graphik App"/>
    </font>
    <font>
      <sz val="11.000000"/>
      <color indexed="65"/>
      <name val="Graphik App Semibold"/>
    </font>
    <font>
      <sz val="11.000000"/>
      <name val="Graphik App Semibold"/>
    </font>
    <font>
      <sz val="12.000000"/>
      <color indexed="65"/>
      <name val="Graphik App"/>
    </font>
    <font>
      <name val="Graphik App"/>
    </font>
    <font>
      <b/>
      <sz val="14.000000"/>
      <color indexed="65"/>
      <name val="Graphik App"/>
    </font>
    <font>
      <sz val="11.000000"/>
      <name val="Graphik App"/>
    </font>
    <font>
      <sz val="11.000000"/>
      <color rgb="FF222222"/>
      <name val="Graphik App"/>
    </font>
    <font>
      <u/>
      <sz val="11.000000"/>
      <color indexed="4"/>
      <name val="Graphik App"/>
    </font>
    <font>
      <u/>
      <sz val="11.000000"/>
      <color rgb="FF1155CC"/>
      <name val="Graphik App"/>
    </font>
    <font>
      <b/>
      <sz val="10.000000"/>
      <color indexed="65"/>
      <name val="Graphik App"/>
    </font>
    <font>
      <sz val="14.000000"/>
      <color indexed="65"/>
      <name val="Graphik App"/>
    </font>
    <font>
      <sz val="11.000000"/>
      <color indexed="2"/>
      <name val="Graphik App"/>
    </font>
    <font>
      <sz val="11.000000"/>
      <color rgb="FF434343"/>
      <name val="Graphik App"/>
    </font>
    <font>
      <color indexed="2"/>
      <name val="Graphik App"/>
    </font>
    <font>
      <u/>
      <sz val="11.000000"/>
      <name val="Graphik App"/>
    </font>
    <font>
      <b/>
      <sz val="11.000000"/>
      <color indexed="65"/>
      <name val="Graphik App"/>
    </font>
    <font>
      <b/>
      <sz val="11.000000"/>
      <name val="Graphik App"/>
    </font>
    <font>
      <b/>
      <name val="Graphik App Medium"/>
    </font>
    <font>
      <sz val="10.000000"/>
      <name val="OpenSymbol"/>
    </font>
    <font>
      <b/>
      <sz val="10.000000"/>
      <color indexed="65"/>
      <name val="OpenSymbol"/>
    </font>
    <font>
      <sz val="11.000000"/>
      <name val="OpenSymbol"/>
    </font>
    <font>
      <u/>
      <sz val="10.000000"/>
      <color indexed="4"/>
      <name val="Century Gothic"/>
    </font>
    <font>
      <sz val="14.000000"/>
      <color rgb="FF0A055F"/>
      <name val="Century Gothic"/>
    </font>
    <font>
      <sz val="10.000000"/>
      <color indexed="65"/>
      <name val="Century Gothic"/>
    </font>
    <font>
      <sz val="10.000000"/>
      <name val="Tahoma"/>
    </font>
    <font>
      <b/>
      <sz val="14.000000"/>
      <color rgb="FF0A055F"/>
      <name val="Century Gothic"/>
    </font>
    <font>
      <b/>
      <name val="Century Gothic"/>
    </font>
    <font>
      <sz val="14.000000"/>
      <name val="Century Gothic"/>
    </font>
    <font>
      <sz val="11.000000"/>
      <name val="Century Gothic"/>
    </font>
  </fonts>
  <fills count="9">
    <fill>
      <patternFill patternType="none"/>
    </fill>
    <fill>
      <patternFill patternType="gray125"/>
    </fill>
    <fill>
      <patternFill patternType="solid">
        <fgColor rgb="FF489B81"/>
        <bgColor rgb="FF489B81"/>
      </patternFill>
    </fill>
    <fill>
      <patternFill patternType="solid">
        <fgColor rgb="FF999999"/>
        <bgColor rgb="FF999999"/>
      </patternFill>
    </fill>
    <fill>
      <patternFill patternType="solid">
        <fgColor indexed="65"/>
        <bgColor indexed="65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rgb="FFF4CCCC"/>
        <bgColor rgb="FFF4CCCC"/>
      </patternFill>
    </fill>
    <fill>
      <patternFill patternType="solid">
        <fgColor rgb="FFA2C4C9"/>
        <bgColor rgb="FFA2C4C9"/>
      </patternFill>
    </fill>
    <fill>
      <patternFill patternType="solid">
        <fgColor rgb="FFEFEFEF"/>
        <bgColor rgb="FFEFEFEF"/>
      </patternFill>
    </fill>
  </fills>
  <borders count="60">
    <border>
      <left style="none"/>
      <right style="none"/>
      <top style="none"/>
      <bottom style="none"/>
      <diagonal style="none"/>
    </border>
    <border>
      <left style="thin">
        <color indexed="65"/>
      </left>
      <right style="none"/>
      <top style="thin">
        <color indexed="65"/>
      </top>
      <bottom style="thin">
        <color indexed="65"/>
      </bottom>
      <diagonal style="none"/>
    </border>
    <border>
      <left style="none"/>
      <right style="none"/>
      <top style="thin">
        <color indexed="65"/>
      </top>
      <bottom style="thin">
        <color indexed="65"/>
      </bottom>
      <diagonal style="none"/>
    </border>
    <border>
      <left style="none"/>
      <right style="thin">
        <color indexed="65"/>
      </right>
      <top style="thin">
        <color indexed="65"/>
      </top>
      <bottom style="thin">
        <color indexed="65"/>
      </bottom>
      <diagonal style="none"/>
    </border>
    <border>
      <left style="thin">
        <color indexed="65"/>
      </left>
      <right style="thin">
        <color indexed="65"/>
      </right>
      <top style="thin">
        <color indexed="65"/>
      </top>
      <bottom style="thin">
        <color indexed="65"/>
      </bottom>
      <diagonal style="none"/>
    </border>
    <border>
      <left style="thin">
        <color indexed="65"/>
      </left>
      <right style="thin">
        <color indexed="65"/>
      </right>
      <top style="thin">
        <color indexed="65"/>
      </top>
      <bottom style="none"/>
      <diagonal style="none"/>
    </border>
    <border>
      <left style="thin">
        <color indexed="65"/>
      </left>
      <right style="thin">
        <color indexed="65"/>
      </right>
      <top style="none"/>
      <bottom style="thin">
        <color indexed="65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rgb="FF999999"/>
      </right>
      <top style="none"/>
      <bottom style="none"/>
      <diagonal style="none"/>
    </border>
    <border>
      <left style="dotted">
        <color theme="0" tint="-0.049989318521683403"/>
      </left>
      <right style="dotted">
        <color theme="0" tint="-0.049989318521683403"/>
      </right>
      <top style="dotted">
        <color theme="0" tint="-0.049989318521683403"/>
      </top>
      <bottom style="dotted">
        <color theme="0" tint="-0.049989318521683403"/>
      </bottom>
      <diagonal style="none"/>
    </border>
    <border>
      <left style="dotted">
        <color theme="1"/>
      </left>
      <right style="dotted">
        <color theme="1"/>
      </right>
      <top style="none"/>
      <bottom style="dotted">
        <color theme="1"/>
      </bottom>
      <diagonal style="none"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 style="none"/>
    </border>
    <border>
      <left style="thin">
        <color indexed="65"/>
      </left>
      <right style="none"/>
      <top style="none"/>
      <bottom style="none"/>
      <diagonal style="none"/>
    </border>
    <border>
      <left style="thin">
        <color rgb="FF489B81"/>
      </left>
      <right style="none"/>
      <top style="thin">
        <color rgb="FF489B81"/>
      </top>
      <bottom style="none"/>
      <diagonal style="none"/>
    </border>
    <border>
      <left style="none"/>
      <right style="none"/>
      <top style="thin">
        <color rgb="FF489B81"/>
      </top>
      <bottom style="none"/>
      <diagonal style="none"/>
    </border>
    <border>
      <left style="none"/>
      <right style="thin">
        <color rgb="FF489B81"/>
      </right>
      <top style="thin">
        <color rgb="FF489B81"/>
      </top>
      <bottom style="none"/>
      <diagonal style="none"/>
    </border>
    <border>
      <left style="dotted">
        <color theme="1"/>
      </left>
      <right style="dotted">
        <color theme="1"/>
      </right>
      <top style="dotted">
        <color theme="1"/>
      </top>
      <bottom style="none"/>
      <diagonal style="none"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 style="none"/>
    </border>
    <border>
      <left style="thin">
        <color rgb="FF999999"/>
      </left>
      <right style="thin">
        <color rgb="FF999999"/>
      </right>
      <top style="none"/>
      <bottom style="thin">
        <color rgb="FF999999"/>
      </bottom>
      <diagonal style="none"/>
    </border>
    <border>
      <left style="none"/>
      <right style="none"/>
      <top style="none"/>
      <bottom style="thin">
        <color indexed="65"/>
      </bottom>
      <diagonal style="none"/>
    </border>
    <border>
      <left style="none"/>
      <right style="thin">
        <color indexed="65"/>
      </right>
      <top style="none"/>
      <bottom style="thin">
        <color indexed="65"/>
      </bottom>
      <diagonal style="none"/>
    </border>
    <border>
      <left style="none"/>
      <right style="none"/>
      <top style="none"/>
      <bottom style="thin">
        <color rgb="FF489B81"/>
      </bottom>
      <diagonal style="none"/>
    </border>
    <border>
      <left style="none"/>
      <right style="none"/>
      <top style="none"/>
      <bottom style="medium">
        <color rgb="FF999999"/>
      </bottom>
      <diagonal style="none"/>
    </border>
    <border>
      <left style="none"/>
      <right style="thin">
        <color rgb="FF999999"/>
      </right>
      <top style="thin">
        <color rgb="FF999999"/>
      </top>
      <bottom style="medium">
        <color rgb="FF999999"/>
      </bottom>
      <diagonal style="none"/>
    </border>
    <border>
      <left style="thin">
        <color rgb="FF999999"/>
      </left>
      <right style="thick">
        <color rgb="FF999999"/>
      </right>
      <top style="none"/>
      <bottom style="medium">
        <color rgb="FF999999"/>
      </bottom>
      <diagonal style="none"/>
    </border>
    <border>
      <left style="thin">
        <color rgb="FF999999"/>
      </left>
      <right style="thin">
        <color rgb="FF999999"/>
      </right>
      <top style="none"/>
      <bottom style="medium">
        <color rgb="FF999999"/>
      </bottom>
      <diagonal style="none"/>
    </border>
    <border>
      <left style="thin">
        <color rgb="FF999999"/>
      </left>
      <right style="none"/>
      <top style="none"/>
      <bottom style="medium">
        <color rgb="FF999999"/>
      </bottom>
      <diagonal style="none"/>
    </border>
    <border>
      <left style="thick">
        <color rgb="FF999999"/>
      </left>
      <right style="thin">
        <color rgb="FF999999"/>
      </right>
      <top style="none"/>
      <bottom style="medium">
        <color rgb="FF999999"/>
      </bottom>
      <diagonal style="none"/>
    </border>
    <border>
      <left style="none"/>
      <right style="thin">
        <color indexed="65"/>
      </right>
      <top style="thin">
        <color rgb="FF999999"/>
      </top>
      <bottom style="medium">
        <color rgb="FF999999"/>
      </bottom>
      <diagonal style="none"/>
    </border>
    <border>
      <left style="thin">
        <color rgb="FF999999"/>
      </left>
      <right style="thick">
        <color rgb="FF999999"/>
      </right>
      <top style="none"/>
      <bottom style="thin">
        <color rgb="FF999999"/>
      </bottom>
      <diagonal style="none"/>
    </border>
    <border>
      <left style="none"/>
      <right style="none"/>
      <top style="none"/>
      <bottom style="thin">
        <color rgb="FF999999"/>
      </bottom>
      <diagonal style="none"/>
    </border>
    <border>
      <left style="thin">
        <color rgb="FF999999"/>
      </left>
      <right style="none"/>
      <top style="none"/>
      <bottom style="thin">
        <color rgb="FF999999"/>
      </bottom>
      <diagonal style="none"/>
    </border>
    <border>
      <left style="thick">
        <color rgb="FF999999"/>
      </left>
      <right style="thin">
        <color rgb="FF999999"/>
      </right>
      <top style="none"/>
      <bottom style="thin">
        <color rgb="FF999999"/>
      </bottom>
      <diagonal style="none"/>
    </border>
    <border>
      <left style="none"/>
      <right style="thin">
        <color indexed="65"/>
      </right>
      <top style="thin">
        <color rgb="FF999999"/>
      </top>
      <bottom style="thin">
        <color rgb="FF999999"/>
      </bottom>
      <diagonal style="none"/>
    </border>
    <border>
      <left style="none"/>
      <right style="none"/>
      <top style="thick">
        <color rgb="FF999999"/>
      </top>
      <bottom style="none"/>
      <diagonal style="none"/>
    </border>
    <border>
      <left style="thin">
        <color rgb="FF999999"/>
      </left>
      <right style="thick">
        <color rgb="FF999999"/>
      </right>
      <top style="thin">
        <color rgb="FF999999"/>
      </top>
      <bottom style="none"/>
      <diagonal style="none"/>
    </border>
    <border>
      <left style="none"/>
      <right style="thin">
        <color rgb="FF999999"/>
      </right>
      <top style="thin">
        <color rgb="FF999999"/>
      </top>
      <bottom style="thin">
        <color rgb="FF999999"/>
      </bottom>
      <diagonal style="none"/>
    </border>
    <border>
      <left style="thin">
        <color rgb="FF999999"/>
      </left>
      <right style="thick">
        <color rgb="FF999999"/>
      </right>
      <top style="thin">
        <color rgb="FF999999"/>
      </top>
      <bottom style="thin">
        <color rgb="FF999999"/>
      </bottom>
      <diagonal style="none"/>
    </border>
    <border>
      <left style="thin">
        <color rgb="FF999999"/>
      </left>
      <right style="thick">
        <color rgb="FF999999"/>
      </right>
      <top style="none"/>
      <bottom style="none"/>
      <diagonal style="none"/>
    </border>
    <border>
      <left style="none"/>
      <right style="thin">
        <color rgb="FF999999"/>
      </right>
      <top style="thin">
        <color rgb="FF999999"/>
      </top>
      <bottom style="none"/>
      <diagonal style="none"/>
    </border>
    <border>
      <left style="thin">
        <color rgb="FF999999"/>
      </left>
      <right style="thin">
        <color rgb="FF999999"/>
      </right>
      <top style="thin">
        <color rgb="FF999999"/>
      </top>
      <bottom style="none"/>
      <diagonal style="none"/>
    </border>
    <border>
      <left style="none"/>
      <right style="thin">
        <color rgb="FF999999"/>
      </right>
      <top style="none"/>
      <bottom style="thin">
        <color rgb="FF999999"/>
      </bottom>
      <diagonal style="none"/>
    </border>
    <border>
      <left style="medium">
        <color rgb="FF999999"/>
      </left>
      <right style="none"/>
      <top style="none"/>
      <bottom style="medium">
        <color rgb="FF999999"/>
      </bottom>
      <diagonal style="none"/>
    </border>
    <border>
      <left style="none"/>
      <right style="medium">
        <color rgb="FF999999"/>
      </right>
      <top style="none"/>
      <bottom style="medium">
        <color rgb="FF999999"/>
      </bottom>
      <diagonal style="none"/>
    </border>
    <border>
      <left style="thin">
        <color auto="1"/>
      </left>
      <right style="thick">
        <color rgb="FF999999"/>
      </right>
      <top style="none"/>
      <bottom style="none"/>
      <diagonal style="none"/>
    </border>
    <border>
      <left style="thin">
        <color auto="1"/>
      </left>
      <right style="thick">
        <color rgb="FF999999"/>
      </right>
      <top style="none"/>
      <bottom style="medium">
        <color rgb="FF999999"/>
      </bottom>
      <diagonal style="none"/>
    </border>
    <border>
      <left style="thin">
        <color rgb="FF999999"/>
      </left>
      <right style="thick">
        <color rgb="FF999999"/>
      </right>
      <top style="thin">
        <color rgb="FF999999"/>
      </top>
      <bottom style="medium">
        <color rgb="FF999999"/>
      </bottom>
      <diagonal style="none"/>
    </border>
    <border>
      <left style="none"/>
      <right style="none"/>
      <top style="thin">
        <color rgb="FF999999"/>
      </top>
      <bottom style="thin">
        <color rgb="FF999999"/>
      </bottom>
      <diagonal style="none"/>
    </border>
    <border>
      <left style="none"/>
      <right style="thin">
        <color indexed="65"/>
      </right>
      <top style="none"/>
      <bottom style="thin">
        <color rgb="FF999999"/>
      </bottom>
      <diagonal style="none"/>
    </border>
    <border>
      <left style="thick">
        <color rgb="FF999999"/>
      </left>
      <right style="thin">
        <color rgb="FF999999"/>
      </right>
      <top style="thin">
        <color rgb="FF999999"/>
      </top>
      <bottom style="none"/>
      <diagonal style="none"/>
    </border>
    <border>
      <left style="thick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 style="none"/>
    </border>
    <border>
      <left style="thin">
        <color auto="1"/>
      </left>
      <right style="thick">
        <color rgb="FF999999"/>
      </right>
      <top style="none"/>
      <bottom style="thick">
        <color rgb="FF999999"/>
      </bottom>
      <diagonal style="none"/>
    </border>
    <border>
      <left style="thin">
        <color rgb="FF999999"/>
      </left>
      <right style="none"/>
      <top style="thin">
        <color rgb="FF999999"/>
      </top>
      <bottom style="thin">
        <color rgb="FF999999"/>
      </bottom>
      <diagonal style="none"/>
    </border>
    <border>
      <left style="thick">
        <color rgb="FF999999"/>
      </left>
      <right style="thin">
        <color rgb="FF999999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40">
    <xf fontId="0" fillId="0" borderId="0" numFmtId="0" xfId="0"/>
    <xf fontId="1" fillId="2" borderId="1" numFmtId="0" xfId="0" applyFont="1" applyFill="1" applyBorder="1" applyAlignment="1">
      <alignment horizontal="center" vertical="center" wrapText="1"/>
    </xf>
    <xf fontId="2" fillId="0" borderId="2" numFmtId="0" xfId="0" applyFont="1" applyBorder="1"/>
    <xf fontId="2" fillId="0" borderId="3" numFmtId="0" xfId="0" applyFont="1" applyBorder="1"/>
    <xf fontId="3" fillId="2" borderId="4" numFmtId="0" xfId="0" applyFont="1" applyFill="1" applyBorder="1" applyAlignment="1">
      <alignment horizontal="center" vertical="center" wrapText="1"/>
    </xf>
    <xf fontId="4" fillId="2" borderId="5" numFmtId="0" xfId="0" applyFont="1" applyFill="1" applyBorder="1" applyAlignment="1">
      <alignment horizontal="center" vertical="center" wrapText="1"/>
    </xf>
    <xf fontId="5" fillId="2" borderId="5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center" wrapText="1"/>
    </xf>
    <xf fontId="2" fillId="0" borderId="6" numFmtId="0" xfId="0" applyFont="1" applyBorder="1"/>
    <xf fontId="5" fillId="2" borderId="4" numFmtId="0" xfId="0" applyFont="1" applyFill="1" applyBorder="1" applyAlignment="1">
      <alignment horizontal="center" vertical="center" wrapText="1"/>
    </xf>
    <xf fontId="6" fillId="3" borderId="7" numFmtId="0" xfId="0" applyFont="1" applyFill="1" applyBorder="1" applyAlignment="1">
      <alignment horizontal="center" vertical="center" wrapText="1"/>
    </xf>
    <xf fontId="2" fillId="0" borderId="8" numFmtId="0" xfId="0" applyFont="1" applyBorder="1"/>
    <xf fontId="2" fillId="0" borderId="9" numFmtId="0" xfId="0" applyFont="1" applyBorder="1"/>
    <xf fontId="3" fillId="3" borderId="10" numFmtId="0" xfId="0" applyFont="1" applyFill="1" applyBorder="1" applyAlignment="1">
      <alignment horizontal="center" vertical="center" wrapText="1"/>
    </xf>
    <xf fontId="7" fillId="0" borderId="10" numFmtId="0" xfId="0" applyFont="1" applyBorder="1" applyAlignment="1">
      <alignment horizontal="left" vertical="center" wrapText="1"/>
    </xf>
    <xf fontId="8" fillId="0" borderId="10" numFmtId="0" xfId="0" applyFont="1" applyBorder="1" applyAlignment="1">
      <alignment horizontal="center" vertical="center" wrapText="1"/>
    </xf>
    <xf fontId="8" fillId="4" borderId="10" numFmtId="0" xfId="0" applyFont="1" applyFill="1" applyBorder="1" applyAlignment="1">
      <alignment horizontal="left" vertical="center" wrapText="1"/>
    </xf>
    <xf fontId="8" fillId="4" borderId="10" numFmtId="0" xfId="0" applyFont="1" applyFill="1" applyBorder="1" applyAlignment="1">
      <alignment horizontal="center" vertical="center" wrapText="1"/>
    </xf>
    <xf fontId="8" fillId="0" borderId="10" numFmtId="0" xfId="0" applyFont="1" applyBorder="1" applyAlignment="1">
      <alignment horizontal="left" vertical="center" wrapText="1"/>
    </xf>
    <xf fontId="9" fillId="0" borderId="10" numFmtId="0" xfId="0" applyFont="1" applyBorder="1" applyAlignment="1">
      <alignment horizontal="left" vertical="center" wrapText="1"/>
    </xf>
    <xf fontId="10" fillId="0" borderId="10" numFmtId="0" xfId="0" applyFont="1" applyBorder="1" applyAlignment="1">
      <alignment horizontal="left" vertical="center" wrapText="1"/>
    </xf>
    <xf fontId="8" fillId="0" borderId="11" numFmtId="0" xfId="0" applyFont="1" applyBorder="1" applyAlignment="1">
      <alignment horizontal="left" vertical="center" wrapText="1"/>
    </xf>
    <xf fontId="2" fillId="0" borderId="12" numFmtId="0" xfId="0" applyFont="1" applyBorder="1"/>
    <xf fontId="2" fillId="0" borderId="13" numFmtId="0" xfId="0" applyFont="1" applyBorder="1"/>
    <xf fontId="2" fillId="0" borderId="0" numFmtId="0" xfId="0" applyFont="1" applyAlignment="1">
      <alignment horizontal="left" vertical="center" wrapText="1"/>
    </xf>
    <xf fontId="2" fillId="0" borderId="0" numFmtId="0" xfId="0" applyFont="1" applyAlignment="1">
      <alignment horizontal="center" vertical="center" wrapText="1"/>
    </xf>
    <xf fontId="2" fillId="4" borderId="0" numFmtId="0" xfId="0" applyFont="1" applyFill="1" applyAlignment="1">
      <alignment horizontal="center" vertical="center" wrapText="1"/>
    </xf>
    <xf fontId="11" fillId="0" borderId="14" numFmtId="0" xfId="0" applyFont="1" applyBorder="1" applyAlignment="1">
      <alignment horizontal="left" vertical="center" wrapText="1"/>
    </xf>
    <xf fontId="2" fillId="0" borderId="0" numFmtId="0" xfId="0" applyFont="1" applyAlignment="1">
      <alignment vertical="center" wrapText="1"/>
    </xf>
    <xf fontId="12" fillId="5" borderId="0" numFmtId="0" xfId="0" applyFont="1" applyFill="1"/>
    <xf fontId="13" fillId="2" borderId="15" numFmtId="0" xfId="0" applyFont="1" applyFill="1" applyBorder="1" applyAlignment="1">
      <alignment horizontal="center" vertical="center" wrapText="1"/>
    </xf>
    <xf fontId="14" fillId="2" borderId="15" numFmtId="0" xfId="0" applyFont="1" applyFill="1" applyBorder="1"/>
    <xf fontId="13" fillId="2" borderId="15" numFmtId="0" xfId="0" applyFont="1" applyFill="1" applyBorder="1" applyAlignment="1">
      <alignment horizontal="center" textRotation="90" vertical="center" wrapText="1"/>
    </xf>
    <xf fontId="13" fillId="3" borderId="15" numFmtId="0" xfId="0" applyFont="1" applyFill="1" applyBorder="1" applyAlignment="1">
      <alignment horizontal="center" vertical="center" wrapText="1"/>
    </xf>
    <xf fontId="14" fillId="2" borderId="15" numFmtId="0" xfId="0" applyFont="1" applyFill="1" applyBorder="1" applyAlignment="1">
      <alignment vertical="center"/>
    </xf>
    <xf fontId="14" fillId="3" borderId="15" numFmtId="0" xfId="0" applyFont="1" applyFill="1" applyBorder="1"/>
    <xf fontId="15" fillId="3" borderId="16" numFmtId="0" xfId="0" applyFont="1" applyFill="1" applyBorder="1" applyAlignment="1">
      <alignment horizontal="center" vertical="center" wrapText="1"/>
    </xf>
    <xf fontId="16" fillId="3" borderId="16" numFmtId="0" xfId="0" applyFont="1" applyFill="1" applyBorder="1"/>
    <xf fontId="17" fillId="3" borderId="16" numFmtId="0" xfId="0" applyFont="1" applyFill="1" applyBorder="1" applyAlignment="1">
      <alignment horizontal="center" vertical="center" wrapText="1"/>
    </xf>
    <xf fontId="17" fillId="3" borderId="16" numFmtId="0" xfId="0" applyFont="1" applyFill="1" applyBorder="1" applyAlignment="1">
      <alignment horizontal="left" vertical="center" wrapText="1"/>
    </xf>
    <xf fontId="18" fillId="0" borderId="17" numFmtId="0" xfId="0" applyFont="1" applyBorder="1" applyAlignment="1">
      <alignment horizontal="left" vertical="center" wrapText="1"/>
    </xf>
    <xf fontId="18" fillId="0" borderId="17" numFmtId="0" xfId="0" applyFont="1" applyBorder="1" applyAlignment="1">
      <alignment horizontal="center" vertical="center" wrapText="1"/>
    </xf>
    <xf fontId="19" fillId="3" borderId="17" numFmtId="0" xfId="0" applyFont="1" applyFill="1" applyBorder="1" applyAlignment="1">
      <alignment horizontal="center" vertical="center" wrapText="1"/>
    </xf>
    <xf fontId="20" fillId="0" borderId="17" numFmtId="0" xfId="0" applyFont="1" applyBorder="1" applyAlignment="1">
      <alignment horizontal="left" vertical="center" wrapText="1"/>
    </xf>
    <xf fontId="18" fillId="3" borderId="17" numFmtId="0" xfId="0" applyFont="1" applyFill="1" applyBorder="1" applyAlignment="1">
      <alignment horizontal="center" vertical="center" wrapText="1"/>
    </xf>
    <xf fontId="19" fillId="0" borderId="17" numFmtId="0" xfId="0" applyFont="1" applyBorder="1" applyAlignment="1">
      <alignment horizontal="center" vertical="center" wrapText="1"/>
    </xf>
    <xf fontId="19" fillId="0" borderId="17" numFmtId="0" xfId="0" applyFont="1" applyBorder="1" applyAlignment="1">
      <alignment horizontal="left" vertical="center" wrapText="1"/>
    </xf>
    <xf fontId="18" fillId="0" borderId="17" numFmtId="0" xfId="0" applyFont="1" applyBorder="1"/>
    <xf fontId="18" fillId="0" borderId="17" numFmtId="0" xfId="0" applyFont="1" applyBorder="1" applyAlignment="1">
      <alignment vertical="center" wrapText="1"/>
    </xf>
    <xf fontId="18" fillId="3" borderId="17" numFmtId="0" xfId="0" applyFont="1" applyFill="1" applyBorder="1" applyAlignment="1">
      <alignment vertical="center"/>
    </xf>
    <xf fontId="21" fillId="0" borderId="17" numFmtId="0" xfId="0" applyFont="1" applyBorder="1" applyAlignment="1">
      <alignment vertical="center" wrapText="1"/>
    </xf>
    <xf fontId="18" fillId="0" borderId="17" numFmtId="0" xfId="0" applyFont="1" applyBorder="1" applyAlignment="1">
      <alignment vertical="center"/>
    </xf>
    <xf fontId="15" fillId="3" borderId="17" numFmtId="0" xfId="0" applyFont="1" applyFill="1" applyBorder="1" applyAlignment="1">
      <alignment horizontal="center" vertical="center" wrapText="1"/>
    </xf>
    <xf fontId="16" fillId="3" borderId="17" numFmtId="0" xfId="0" applyFont="1" applyFill="1" applyBorder="1"/>
    <xf fontId="17" fillId="3" borderId="17" numFmtId="0" xfId="0" applyFont="1" applyFill="1" applyBorder="1" applyAlignment="1">
      <alignment horizontal="center" vertical="center" wrapText="1"/>
    </xf>
    <xf fontId="17" fillId="0" borderId="17" numFmtId="0" xfId="0" applyFont="1" applyBorder="1" applyAlignment="1">
      <alignment horizontal="left" vertical="center" wrapText="1"/>
    </xf>
    <xf fontId="22" fillId="0" borderId="17" numFmtId="0" xfId="0" applyFont="1" applyBorder="1" applyAlignment="1">
      <alignment horizontal="center" vertical="center" wrapText="1"/>
    </xf>
    <xf fontId="18" fillId="3" borderId="17" numFmtId="0" xfId="0" applyFont="1" applyFill="1" applyBorder="1"/>
    <xf fontId="12" fillId="0" borderId="17" numFmtId="0" xfId="0" applyFont="1" applyBorder="1" applyAlignment="1">
      <alignment horizontal="center" vertical="center" wrapText="1"/>
    </xf>
    <xf fontId="17" fillId="3" borderId="17" numFmtId="0" xfId="0" applyFont="1" applyFill="1" applyBorder="1" applyAlignment="1">
      <alignment horizontal="left" vertical="center" wrapText="1"/>
    </xf>
    <xf fontId="18" fillId="0" borderId="17" numFmtId="0" xfId="0" applyFont="1" applyBorder="1" applyAlignment="1">
      <alignment horizontal="left" vertical="top" wrapText="1"/>
    </xf>
    <xf fontId="23" fillId="0" borderId="17" numFmtId="0" xfId="0" applyFont="1" applyBorder="1" applyAlignment="1">
      <alignment horizontal="center" vertical="center" wrapText="1"/>
    </xf>
    <xf fontId="22" fillId="3" borderId="17" numFmtId="0" xfId="0" applyFont="1" applyFill="1" applyBorder="1" applyAlignment="1">
      <alignment horizontal="center" vertical="center" wrapText="1"/>
    </xf>
    <xf fontId="24" fillId="0" borderId="17" numFmtId="0" xfId="0" applyFont="1" applyBorder="1" applyAlignment="1">
      <alignment horizontal="left" vertical="center" wrapText="1"/>
    </xf>
    <xf fontId="25" fillId="0" borderId="17" numFmtId="0" xfId="0" applyFont="1" applyBorder="1" applyAlignment="1">
      <alignment horizontal="left" vertical="center" wrapText="1"/>
    </xf>
    <xf fontId="16" fillId="5" borderId="0" numFmtId="0" xfId="0" applyFont="1" applyFill="1" applyAlignment="1">
      <alignment horizontal="left" vertical="center" wrapText="1"/>
    </xf>
    <xf fontId="16" fillId="5" borderId="0" numFmtId="0" xfId="0" applyFont="1" applyFill="1" applyAlignment="1">
      <alignment horizontal="center" vertical="center" wrapText="1"/>
    </xf>
    <xf fontId="26" fillId="5" borderId="14" numFmtId="0" xfId="0" applyFont="1" applyFill="1" applyBorder="1" applyAlignment="1">
      <alignment horizontal="left" vertical="center" wrapText="1"/>
    </xf>
    <xf fontId="16" fillId="5" borderId="0" numFmtId="0" xfId="0" applyFont="1" applyFill="1" applyAlignment="1">
      <alignment vertical="center" wrapText="1"/>
    </xf>
    <xf fontId="16" fillId="5" borderId="0" numFmtId="0" xfId="0" applyFont="1" applyFill="1" applyAlignment="1">
      <alignment horizontal="left"/>
    </xf>
    <xf fontId="18" fillId="0" borderId="0" numFmtId="0" xfId="0" applyFont="1" applyAlignment="1">
      <alignment horizontal="left" vertical="center" wrapText="1"/>
    </xf>
    <xf fontId="18" fillId="0" borderId="0" numFmtId="0" xfId="0" applyFont="1"/>
    <xf fontId="26" fillId="5" borderId="0" numFmtId="0" xfId="0" applyFont="1" applyFill="1" applyAlignment="1">
      <alignment horizontal="left" vertical="center" wrapText="1"/>
    </xf>
    <xf fontId="18" fillId="0" borderId="0" numFmtId="0" xfId="0" applyFont="1" applyAlignment="1">
      <alignment wrapText="1"/>
    </xf>
    <xf fontId="16" fillId="5" borderId="0" numFmtId="0" xfId="0" applyFont="1" applyFill="1" applyAlignment="1">
      <alignment wrapText="1"/>
    </xf>
    <xf fontId="12" fillId="5" borderId="0" numFmtId="0" xfId="0" applyFont="1" applyFill="1" applyAlignment="1">
      <alignment horizontal="left"/>
    </xf>
    <xf fontId="18" fillId="0" borderId="0" numFmtId="0" xfId="0" applyFont="1" applyAlignment="1">
      <alignment horizontal="left" wrapText="1"/>
    </xf>
    <xf fontId="27" fillId="0" borderId="0" numFmtId="0" xfId="0" applyFont="1" applyAlignment="1">
      <alignment horizontal="left" wrapText="1"/>
    </xf>
    <xf fontId="16" fillId="5" borderId="0" numFmtId="0" xfId="0" applyFont="1" applyFill="1" applyAlignment="1">
      <alignment horizontal="left" wrapText="1"/>
    </xf>
    <xf fontId="18" fillId="0" borderId="18" numFmtId="0" xfId="0" applyFont="1" applyBorder="1" applyAlignment="1">
      <alignment horizontal="left" vertical="center" wrapText="1"/>
    </xf>
    <xf fontId="28" fillId="2" borderId="19" numFmtId="0" xfId="0" applyFont="1" applyFill="1" applyBorder="1" applyAlignment="1">
      <alignment horizontal="center" vertical="center" wrapText="1"/>
    </xf>
    <xf fontId="18" fillId="2" borderId="20" numFmtId="0" xfId="0" applyFont="1" applyFill="1" applyBorder="1"/>
    <xf fontId="18" fillId="2" borderId="21" numFmtId="0" xfId="0" applyFont="1" applyFill="1" applyBorder="1"/>
    <xf fontId="18" fillId="5" borderId="0" numFmtId="0" xfId="0" applyFont="1" applyFill="1"/>
    <xf fontId="18" fillId="0" borderId="17" numFmtId="0" xfId="0" applyFont="1" applyBorder="1" applyAlignment="1">
      <alignment horizontal="left" wrapText="1"/>
    </xf>
    <xf fontId="29" fillId="0" borderId="17" numFmtId="0" xfId="0" applyFont="1" applyBorder="1" applyAlignment="1">
      <alignment horizontal="center" vertical="center" wrapText="1"/>
    </xf>
    <xf fontId="18" fillId="5" borderId="0" numFmtId="0" xfId="0" applyFont="1" applyFill="1" applyAlignment="1">
      <alignment vertical="top"/>
    </xf>
    <xf fontId="18" fillId="0" borderId="17" numFmtId="0" xfId="0" applyFont="1" applyBorder="1" applyAlignment="1">
      <alignment vertical="top" wrapText="1"/>
    </xf>
    <xf fontId="29" fillId="0" borderId="17" numFmtId="0" xfId="0" applyFont="1" applyBorder="1" applyAlignment="1">
      <alignment horizontal="center" wrapText="1"/>
    </xf>
    <xf fontId="30" fillId="0" borderId="17" numFmtId="0" xfId="0" applyFont="1" applyBorder="1" applyAlignment="1">
      <alignment horizontal="center" vertical="center" wrapText="1"/>
    </xf>
    <xf fontId="16" fillId="0" borderId="17" numFmtId="0" xfId="0" applyFont="1" applyBorder="1" applyAlignment="1">
      <alignment horizontal="center" vertical="center" wrapText="1"/>
    </xf>
    <xf fontId="16" fillId="0" borderId="17" numFmtId="0" xfId="0" applyFont="1" applyBorder="1" applyAlignment="1">
      <alignment vertical="center" wrapText="1"/>
    </xf>
    <xf fontId="12" fillId="0" borderId="17" numFmtId="0" xfId="0" applyFont="1" applyBorder="1"/>
    <xf fontId="12" fillId="0" borderId="17" numFmtId="0" xfId="0" applyFont="1" applyBorder="1" applyAlignment="1">
      <alignment wrapText="1"/>
    </xf>
    <xf fontId="16" fillId="0" borderId="22" numFmtId="0" xfId="0" applyFont="1" applyBorder="1" applyAlignment="1">
      <alignment horizontal="center" vertical="center" wrapText="1"/>
    </xf>
    <xf fontId="12" fillId="0" borderId="16" numFmtId="0" xfId="0" applyFont="1" applyBorder="1" applyAlignment="1">
      <alignment wrapText="1"/>
    </xf>
    <xf fontId="16" fillId="0" borderId="17" numFmtId="160" xfId="0" applyNumberFormat="1" applyFont="1" applyBorder="1" applyAlignment="1">
      <alignment horizontal="left" vertical="center" wrapText="1"/>
    </xf>
    <xf fontId="16" fillId="0" borderId="17" numFmtId="0" xfId="0" applyFont="1" applyBorder="1" applyAlignment="1">
      <alignment horizontal="left" vertical="center" wrapText="1"/>
    </xf>
    <xf fontId="31" fillId="0" borderId="0" numFmtId="0" xfId="0" applyFont="1"/>
    <xf fontId="32" fillId="2" borderId="0" numFmtId="0" xfId="0" applyFont="1" applyFill="1" applyAlignment="1">
      <alignment horizontal="center" vertical="center" wrapText="1"/>
    </xf>
    <xf fontId="31" fillId="4" borderId="10" numFmtId="0" xfId="0" applyFont="1" applyFill="1" applyBorder="1" applyAlignment="1">
      <alignment horizontal="center" vertical="center" wrapText="1"/>
    </xf>
    <xf fontId="31" fillId="0" borderId="10" numFmtId="0" xfId="0" applyFont="1" applyBorder="1" applyAlignment="1">
      <alignment horizontal="center" vertical="center" wrapText="1"/>
    </xf>
    <xf fontId="31" fillId="6" borderId="10" numFmtId="0" xfId="0" applyFont="1" applyFill="1" applyBorder="1" applyAlignment="1">
      <alignment horizontal="center" vertical="center" wrapText="1"/>
    </xf>
    <xf fontId="33" fillId="0" borderId="0" numFmtId="0" xfId="0" applyFont="1" applyAlignment="1">
      <alignment horizontal="center" vertical="center" wrapText="1"/>
    </xf>
    <xf fontId="33" fillId="0" borderId="0" numFmtId="0" xfId="0" applyFont="1"/>
    <xf fontId="5" fillId="2" borderId="0" numFmtId="0" xfId="0" applyFont="1" applyFill="1" applyAlignment="1">
      <alignment horizontal="center" vertical="center" wrapText="1"/>
    </xf>
    <xf fontId="8" fillId="0" borderId="0" numFmtId="0" xfId="0" applyFont="1" applyAlignment="1">
      <alignment wrapText="1"/>
    </xf>
    <xf fontId="7" fillId="4" borderId="23" numFmtId="0" xfId="0" applyFont="1" applyFill="1" applyBorder="1" applyAlignment="1">
      <alignment horizontal="center" vertical="center" wrapText="1"/>
    </xf>
    <xf fontId="7" fillId="6" borderId="23" numFmtId="0" xfId="0" applyFont="1" applyFill="1" applyBorder="1" applyAlignment="1">
      <alignment horizontal="center" vertical="center" wrapText="1"/>
    </xf>
    <xf fontId="34" fillId="0" borderId="24" numFmtId="0" xfId="0" applyFont="1" applyBorder="1" applyAlignment="1">
      <alignment horizontal="center" vertical="center" wrapText="1"/>
    </xf>
    <xf fontId="8" fillId="4" borderId="23" numFmtId="0" xfId="0" applyFont="1" applyFill="1" applyBorder="1" applyAlignment="1">
      <alignment horizontal="center" vertical="center" wrapText="1"/>
    </xf>
    <xf fontId="7" fillId="7" borderId="25" numFmtId="0" xfId="0" applyFont="1" applyFill="1" applyBorder="1" applyAlignment="1">
      <alignment horizontal="left" vertical="center"/>
    </xf>
    <xf fontId="2" fillId="0" borderId="25" numFmtId="0" xfId="0" applyFont="1" applyBorder="1"/>
    <xf fontId="2" fillId="0" borderId="26" numFmtId="0" xfId="0" applyFont="1" applyBorder="1"/>
    <xf fontId="8" fillId="0" borderId="0" numFmtId="0" xfId="0" applyFont="1" applyAlignment="1">
      <alignment vertical="center"/>
    </xf>
    <xf fontId="35" fillId="2" borderId="27" numFmtId="0" xfId="0" applyFont="1" applyFill="1" applyBorder="1" applyAlignment="1">
      <alignment horizontal="center" vertical="center" wrapText="1"/>
    </xf>
    <xf fontId="2" fillId="0" borderId="27" numFmtId="0" xfId="0" applyFont="1" applyBorder="1"/>
    <xf fontId="3" fillId="2" borderId="0" numFmtId="0" xfId="0" applyFont="1" applyFill="1" applyAlignment="1">
      <alignment horizontal="center" vertical="center"/>
    </xf>
    <xf fontId="36" fillId="2" borderId="0" numFmtId="0" xfId="0" applyFont="1" applyFill="1" applyAlignment="1">
      <alignment horizontal="center" vertical="center" wrapText="1"/>
    </xf>
    <xf fontId="8" fillId="2" borderId="0" numFmtId="0" xfId="0" applyFont="1" applyFill="1" applyAlignment="1">
      <alignment vertical="center"/>
    </xf>
    <xf fontId="3" fillId="3" borderId="28" numFmtId="0" xfId="0" applyFont="1" applyFill="1" applyBorder="1" applyAlignment="1">
      <alignment horizontal="center" vertical="center" wrapText="1"/>
    </xf>
    <xf fontId="2" fillId="0" borderId="28" numFmtId="0" xfId="0" applyFont="1" applyBorder="1"/>
    <xf fontId="8" fillId="0" borderId="29" numFmtId="0" xfId="0" applyFont="1" applyBorder="1" applyAlignment="1">
      <alignment horizontal="left" vertical="center" wrapText="1"/>
    </xf>
    <xf fontId="8" fillId="0" borderId="30" numFmtId="0" xfId="0" applyFont="1" applyBorder="1" applyAlignment="1">
      <alignment horizontal="center" vertical="center" wrapText="1"/>
    </xf>
    <xf fontId="8" fillId="0" borderId="31" numFmtId="0" xfId="0" applyFont="1" applyBorder="1" applyAlignment="1">
      <alignment horizontal="center" vertical="center" wrapText="1"/>
    </xf>
    <xf fontId="7" fillId="4" borderId="28" numFmtId="0" xfId="0" applyFont="1" applyFill="1" applyBorder="1" applyAlignment="1">
      <alignment horizontal="left" vertical="top" wrapText="1"/>
    </xf>
    <xf fontId="8" fillId="4" borderId="32" numFmtId="0" xfId="0" applyFont="1" applyFill="1" applyBorder="1" applyAlignment="1">
      <alignment horizontal="center" vertical="center"/>
    </xf>
    <xf fontId="8" fillId="0" borderId="33" numFmtId="0" xfId="0" applyFont="1" applyBorder="1" applyAlignment="1">
      <alignment horizontal="center" vertical="center"/>
    </xf>
    <xf fontId="8" fillId="0" borderId="31" numFmtId="0" xfId="0" applyFont="1" applyBorder="1" applyAlignment="1">
      <alignment horizontal="center" vertical="center"/>
    </xf>
    <xf fontId="8" fillId="4" borderId="31" numFmtId="0" xfId="0" applyFont="1" applyFill="1" applyBorder="1" applyAlignment="1">
      <alignment horizontal="center" vertical="center"/>
    </xf>
    <xf fontId="8" fillId="0" borderId="34" numFmtId="0" xfId="0" applyFont="1" applyBorder="1" applyAlignment="1">
      <alignment horizontal="center" vertical="center" wrapText="1"/>
    </xf>
    <xf fontId="8" fillId="0" borderId="14" numFmtId="0" xfId="0" applyFont="1" applyBorder="1" applyAlignment="1">
      <alignment horizontal="left" vertical="center" wrapText="1"/>
    </xf>
    <xf fontId="8" fillId="0" borderId="35" numFmtId="0" xfId="0" applyFont="1" applyBorder="1" applyAlignment="1">
      <alignment horizontal="center" vertical="center" wrapText="1"/>
    </xf>
    <xf fontId="8" fillId="0" borderId="24" numFmtId="0" xfId="0" applyFont="1" applyBorder="1" applyAlignment="1">
      <alignment horizontal="center" vertical="center" wrapText="1"/>
    </xf>
    <xf fontId="7" fillId="4" borderId="36" numFmtId="0" xfId="0" applyFont="1" applyFill="1" applyBorder="1" applyAlignment="1">
      <alignment horizontal="left" vertical="top" wrapText="1"/>
    </xf>
    <xf fontId="8" fillId="0" borderId="37" numFmtId="0" xfId="0" applyFont="1" applyBorder="1" applyAlignment="1">
      <alignment horizontal="center" vertical="center"/>
    </xf>
    <xf fontId="8" fillId="4" borderId="38" numFmtId="0" xfId="0" applyFont="1" applyFill="1" applyBorder="1" applyAlignment="1">
      <alignment horizontal="center" vertical="center"/>
    </xf>
    <xf fontId="8" fillId="4" borderId="24" numFmtId="0" xfId="0" applyFont="1" applyFill="1" applyBorder="1" applyAlignment="1">
      <alignment horizontal="center" vertical="center"/>
    </xf>
    <xf fontId="8" fillId="0" borderId="24" numFmtId="0" xfId="0" applyFont="1" applyBorder="1" applyAlignment="1">
      <alignment horizontal="center" vertical="center"/>
    </xf>
    <xf fontId="8" fillId="0" borderId="39" numFmtId="0" xfId="0" applyFont="1" applyBorder="1" applyAlignment="1">
      <alignment horizontal="center" vertical="center" wrapText="1"/>
    </xf>
    <xf fontId="2" fillId="0" borderId="14" numFmtId="0" xfId="0" applyFont="1" applyBorder="1"/>
    <xf fontId="8" fillId="4" borderId="37" numFmtId="0" xfId="0" applyFont="1" applyFill="1" applyBorder="1" applyAlignment="1">
      <alignment horizontal="center" vertical="center"/>
    </xf>
    <xf fontId="8" fillId="0" borderId="38" numFmtId="0" xfId="0" applyFont="1" applyBorder="1" applyAlignment="1">
      <alignment horizontal="center" vertical="center"/>
    </xf>
    <xf fontId="37" fillId="7" borderId="25" numFmtId="0" xfId="0" applyFont="1" applyFill="1" applyBorder="1" applyAlignment="1">
      <alignment horizontal="left" vertical="center"/>
    </xf>
    <xf fontId="37" fillId="7" borderId="0" numFmtId="0" xfId="0" applyFont="1" applyFill="1" applyAlignment="1">
      <alignment horizontal="left" vertical="center"/>
    </xf>
    <xf fontId="2" fillId="0" borderId="0" numFmtId="0" xfId="0" applyFont="1" applyAlignment="1">
      <alignment vertical="center"/>
    </xf>
    <xf fontId="38" fillId="2" borderId="0" numFmtId="0" xfId="0" applyFont="1" applyFill="1" applyAlignment="1">
      <alignment horizontal="center" vertical="center" wrapText="1"/>
    </xf>
    <xf fontId="39" fillId="2" borderId="0" numFmtId="0" xfId="0" applyFont="1" applyFill="1" applyAlignment="1">
      <alignment vertical="center"/>
    </xf>
    <xf fontId="3" fillId="3" borderId="40" numFmtId="0" xfId="0" applyFont="1" applyFill="1" applyBorder="1" applyAlignment="1">
      <alignment horizontal="center" vertical="center" wrapText="1"/>
    </xf>
    <xf fontId="2" fillId="0" borderId="40" numFmtId="0" xfId="0" applyFont="1" applyBorder="1"/>
    <xf fontId="40" fillId="0" borderId="41" numFmtId="0" xfId="0" applyFont="1" applyBorder="1" applyAlignment="1">
      <alignment horizontal="center" textRotation="90" vertical="center" wrapText="1"/>
    </xf>
    <xf fontId="8" fillId="0" borderId="42" numFmtId="0" xfId="0" applyFont="1" applyBorder="1" applyAlignment="1">
      <alignment vertical="center" wrapText="1"/>
    </xf>
    <xf fontId="8" fillId="0" borderId="43" numFmtId="0" xfId="0" applyFont="1" applyBorder="1" applyAlignment="1">
      <alignment horizontal="center" vertical="center" wrapText="1"/>
    </xf>
    <xf fontId="8" fillId="0" borderId="42" numFmtId="0" xfId="0" applyFont="1" applyBorder="1" applyAlignment="1">
      <alignment horizontal="center" vertical="center" wrapText="1"/>
    </xf>
    <xf fontId="8" fillId="0" borderId="23" numFmtId="0" xfId="0" applyFont="1" applyBorder="1" applyAlignment="1">
      <alignment horizontal="center" vertical="center" wrapText="1"/>
    </xf>
    <xf fontId="8" fillId="0" borderId="42" numFmtId="0" xfId="0" applyFont="1" applyBorder="1" applyAlignment="1">
      <alignment horizontal="left" vertical="top" wrapText="1"/>
    </xf>
    <xf fontId="8" fillId="4" borderId="42" numFmtId="0" xfId="0" applyFont="1" applyFill="1" applyBorder="1" applyAlignment="1">
      <alignment horizontal="center" vertical="center" wrapText="1"/>
    </xf>
    <xf fontId="8" fillId="0" borderId="23" numFmtId="0" xfId="0" applyFont="1" applyBorder="1" applyAlignment="1">
      <alignment horizontal="left" vertical="center" wrapText="1"/>
    </xf>
    <xf fontId="8" fillId="8" borderId="23" numFmtId="0" xfId="0" applyFont="1" applyFill="1" applyBorder="1" applyAlignment="1">
      <alignment vertical="center" wrapText="1"/>
    </xf>
    <xf fontId="2" fillId="0" borderId="44" numFmtId="0" xfId="0" applyFont="1" applyBorder="1"/>
    <xf fontId="8" fillId="4" borderId="42" numFmtId="0" xfId="0" applyFont="1" applyFill="1" applyBorder="1" applyAlignment="1">
      <alignment vertical="center" wrapText="1"/>
    </xf>
    <xf fontId="8" fillId="4" borderId="43" numFmtId="0" xfId="0" applyFont="1" applyFill="1" applyBorder="1" applyAlignment="1">
      <alignment horizontal="center" vertical="center" wrapText="1"/>
    </xf>
    <xf fontId="8" fillId="4" borderId="42" numFmtId="0" xfId="0" applyFont="1" applyFill="1" applyBorder="1" applyAlignment="1">
      <alignment horizontal="left" vertical="top" wrapText="1"/>
    </xf>
    <xf fontId="9" fillId="4" borderId="23" numFmtId="0" xfId="0" applyFont="1" applyFill="1" applyBorder="1" applyAlignment="1">
      <alignment horizontal="center" vertical="center" wrapText="1"/>
    </xf>
    <xf fontId="8" fillId="0" borderId="23" numFmtId="0" xfId="0" applyFont="1" applyBorder="1" applyAlignment="1">
      <alignment vertical="center" wrapText="1"/>
    </xf>
    <xf fontId="8" fillId="4" borderId="42" numFmtId="0" xfId="0" applyFont="1" applyFill="1" applyBorder="1" applyAlignment="1" quotePrefix="1">
      <alignment vertical="center" wrapText="1"/>
    </xf>
    <xf fontId="8" fillId="4" borderId="45" numFmtId="0" xfId="0" applyFont="1" applyFill="1" applyBorder="1" applyAlignment="1">
      <alignment vertical="center" wrapText="1"/>
    </xf>
    <xf fontId="8" fillId="0" borderId="45" numFmtId="0" xfId="0" applyFont="1" applyBorder="1" applyAlignment="1">
      <alignment horizontal="center" vertical="center" wrapText="1"/>
    </xf>
    <xf fontId="8" fillId="0" borderId="46" numFmtId="0" xfId="0" applyFont="1" applyBorder="1" applyAlignment="1">
      <alignment horizontal="center" vertical="center" wrapText="1"/>
    </xf>
    <xf fontId="8" fillId="0" borderId="41" numFmtId="0" xfId="0" applyFont="1" applyBorder="1" applyAlignment="1">
      <alignment horizontal="center" vertical="center" wrapText="1"/>
    </xf>
    <xf fontId="8" fillId="0" borderId="45" numFmtId="0" xfId="0" applyFont="1" applyBorder="1" applyAlignment="1">
      <alignment horizontal="left" vertical="top" wrapText="1"/>
    </xf>
    <xf fontId="8" fillId="4" borderId="46" numFmtId="0" xfId="0" applyFont="1" applyFill="1" applyBorder="1" applyAlignment="1">
      <alignment horizontal="center" vertical="center" wrapText="1"/>
    </xf>
    <xf fontId="2" fillId="0" borderId="47" numFmtId="0" xfId="0" applyFont="1" applyBorder="1"/>
    <xf fontId="2" fillId="0" borderId="24" numFmtId="0" xfId="0" applyFont="1" applyBorder="1"/>
    <xf fontId="2" fillId="0" borderId="35" numFmtId="0" xfId="0" applyFont="1" applyBorder="1"/>
    <xf fontId="3" fillId="3" borderId="48" numFmtId="0" xfId="0" applyFont="1" applyFill="1" applyBorder="1" applyAlignment="1">
      <alignment horizontal="center" vertical="center" wrapText="1"/>
    </xf>
    <xf fontId="2" fillId="0" borderId="49" numFmtId="0" xfId="0" applyFont="1" applyBorder="1"/>
    <xf fontId="3" fillId="3" borderId="0" numFmtId="0" xfId="0" applyFont="1" applyFill="1" applyAlignment="1">
      <alignment horizontal="center" vertical="center" wrapText="1"/>
    </xf>
    <xf fontId="40" fillId="0" borderId="50" numFmtId="0" xfId="0" applyFont="1" applyBorder="1" applyAlignment="1">
      <alignment horizontal="center" textRotation="90" vertical="center"/>
    </xf>
    <xf fontId="8" fillId="0" borderId="23" numFmtId="0" xfId="0" applyFont="1" applyBorder="1" applyAlignment="1">
      <alignment horizontal="center" vertical="center"/>
    </xf>
    <xf fontId="8" fillId="0" borderId="43" numFmtId="0" xfId="0" applyFont="1" applyBorder="1" applyAlignment="1">
      <alignment horizontal="center" vertical="center"/>
    </xf>
    <xf fontId="8" fillId="0" borderId="42" numFmtId="0" xfId="0" applyFont="1" applyBorder="1" applyAlignment="1">
      <alignment horizontal="center" vertical="center"/>
    </xf>
    <xf fontId="8" fillId="4" borderId="23" numFmtId="0" xfId="0" applyFont="1" applyFill="1" applyBorder="1" applyAlignment="1">
      <alignment horizontal="center" vertical="center"/>
    </xf>
    <xf fontId="8" fillId="8" borderId="35" numFmtId="0" xfId="0" applyFont="1" applyFill="1" applyBorder="1" applyAlignment="1">
      <alignment horizontal="center" vertical="center" wrapText="1"/>
    </xf>
    <xf fontId="2" fillId="0" borderId="50" numFmtId="0" xfId="0" applyFont="1" applyBorder="1"/>
    <xf fontId="8" fillId="4" borderId="42" numFmtId="0" xfId="0" applyFont="1" applyFill="1" applyBorder="1" applyAlignment="1">
      <alignment horizontal="center" vertical="center"/>
    </xf>
    <xf fontId="8" fillId="0" borderId="23" numFmtId="0" xfId="0" applyFont="1" applyBorder="1" applyAlignment="1">
      <alignment vertical="center"/>
    </xf>
    <xf fontId="8" fillId="8" borderId="43" numFmtId="0" xfId="0" applyFont="1" applyFill="1" applyBorder="1" applyAlignment="1">
      <alignment horizontal="center" vertical="center" wrapText="1"/>
    </xf>
    <xf fontId="8" fillId="4" borderId="45" numFmtId="0" xfId="0" applyFont="1" applyFill="1" applyBorder="1" applyAlignment="1">
      <alignment horizontal="left" vertical="center" wrapText="1"/>
    </xf>
    <xf fontId="8" fillId="4" borderId="41" numFmtId="0" xfId="0" applyFont="1" applyFill="1" applyBorder="1" applyAlignment="1">
      <alignment horizontal="center" vertical="center" wrapText="1"/>
    </xf>
    <xf fontId="8" fillId="0" borderId="47" numFmtId="0" xfId="0" applyFont="1" applyBorder="1" applyAlignment="1">
      <alignment horizontal="left" vertical="center" wrapText="1"/>
    </xf>
    <xf fontId="2" fillId="0" borderId="51" numFmtId="0" xfId="0" applyFont="1" applyBorder="1"/>
    <xf fontId="7" fillId="4" borderId="31" numFmtId="0" xfId="0" applyFont="1" applyFill="1" applyBorder="1" applyAlignment="1">
      <alignment horizontal="left" vertical="center" wrapText="1"/>
    </xf>
    <xf fontId="7" fillId="4" borderId="52" numFmtId="0" xfId="0" applyFont="1" applyFill="1" applyBorder="1" applyAlignment="1">
      <alignment horizontal="center" vertical="center" wrapText="1"/>
    </xf>
    <xf fontId="8" fillId="0" borderId="53" numFmtId="0" xfId="0" applyFont="1" applyBorder="1" applyAlignment="1">
      <alignment horizontal="left" vertical="center" wrapText="1"/>
    </xf>
    <xf fontId="41" fillId="0" borderId="38" numFmtId="0" xfId="0" applyFont="1" applyBorder="1" applyAlignment="1">
      <alignment horizontal="center" vertical="center"/>
    </xf>
    <xf fontId="8" fillId="0" borderId="42" numFmtId="0" xfId="0" applyFont="1" applyBorder="1" applyAlignment="1">
      <alignment vertical="top" wrapText="1"/>
    </xf>
    <xf fontId="8" fillId="8" borderId="23" numFmtId="0" xfId="0" applyFont="1" applyFill="1" applyBorder="1" applyAlignment="1">
      <alignment horizontal="center" vertical="center" wrapText="1"/>
    </xf>
    <xf fontId="40" fillId="0" borderId="50" numFmtId="0" xfId="0" applyFont="1" applyBorder="1" applyAlignment="1">
      <alignment horizontal="center" textRotation="90" vertical="center" wrapText="1"/>
    </xf>
    <xf fontId="8" fillId="0" borderId="24" numFmtId="0" xfId="0" applyFont="1" applyBorder="1" applyAlignment="1">
      <alignment horizontal="left" vertical="center" wrapText="1"/>
    </xf>
    <xf fontId="8" fillId="0" borderId="47" numFmtId="0" xfId="0" applyFont="1" applyBorder="1" applyAlignment="1">
      <alignment horizontal="center" vertical="center" wrapText="1"/>
    </xf>
    <xf fontId="8" fillId="0" borderId="47" numFmtId="0" xfId="0" applyFont="1" applyBorder="1" applyAlignment="1">
      <alignment horizontal="left" vertical="top" wrapText="1"/>
    </xf>
    <xf fontId="8" fillId="0" borderId="35" numFmtId="0" xfId="0" applyFont="1" applyBorder="1" applyAlignment="1">
      <alignment horizontal="center" vertical="center"/>
    </xf>
    <xf fontId="41" fillId="0" borderId="24" numFmtId="0" xfId="0" applyFont="1" applyBorder="1" applyAlignment="1">
      <alignment horizontal="center" vertical="center"/>
    </xf>
    <xf fontId="8" fillId="0" borderId="54" numFmtId="0" xfId="0" applyFont="1" applyBorder="1" applyAlignment="1">
      <alignment horizontal="center" vertical="center" wrapText="1"/>
    </xf>
    <xf fontId="8" fillId="4" borderId="23" numFmtId="0" xfId="0" applyFont="1" applyFill="1" applyBorder="1" applyAlignment="1">
      <alignment horizontal="left" vertical="center" wrapText="1"/>
    </xf>
    <xf fontId="8" fillId="4" borderId="45" numFmtId="0" xfId="0" applyFont="1" applyFill="1" applyBorder="1" applyAlignment="1">
      <alignment horizontal="center" vertical="center" wrapText="1"/>
    </xf>
    <xf fontId="8" fillId="0" borderId="46" numFmtId="0" xfId="0" applyFont="1" applyBorder="1" applyAlignment="1">
      <alignment horizontal="center" vertical="center"/>
    </xf>
    <xf fontId="8" fillId="0" borderId="55" numFmtId="0" xfId="0" applyFont="1" applyBorder="1" applyAlignment="1">
      <alignment horizontal="center" vertical="center"/>
    </xf>
    <xf fontId="8" fillId="4" borderId="46" numFmtId="0" xfId="0" applyFont="1" applyFill="1" applyBorder="1" applyAlignment="1">
      <alignment horizontal="center" vertical="center"/>
    </xf>
    <xf fontId="8" fillId="0" borderId="56" numFmtId="0" xfId="0" applyFont="1" applyBorder="1" applyAlignment="1">
      <alignment horizontal="center" vertical="center"/>
    </xf>
    <xf fontId="8" fillId="0" borderId="39" numFmtId="0" xfId="0" applyFont="1" applyBorder="1" applyAlignment="1">
      <alignment horizontal="left" vertical="center" wrapText="1"/>
    </xf>
    <xf fontId="8" fillId="0" borderId="56" numFmtId="0" xfId="0" applyFont="1" applyBorder="1" applyAlignment="1">
      <alignment horizontal="left" vertical="center" wrapText="1"/>
    </xf>
    <xf fontId="2" fillId="0" borderId="57" numFmtId="0" xfId="0" applyFont="1" applyBorder="1"/>
    <xf fontId="38" fillId="2" borderId="27" numFmtId="0" xfId="0" applyFont="1" applyFill="1" applyBorder="1" applyAlignment="1">
      <alignment horizontal="center" vertical="center" wrapText="1"/>
    </xf>
    <xf fontId="3" fillId="3" borderId="0" numFmtId="0" xfId="0" applyFont="1" applyFill="1" applyAlignment="1">
      <alignment horizontal="center" wrapText="1"/>
    </xf>
    <xf fontId="8" fillId="0" borderId="41" numFmtId="0" xfId="0" applyFont="1" applyBorder="1" applyAlignment="1">
      <alignment vertical="center"/>
    </xf>
    <xf fontId="8" fillId="0" borderId="58" numFmtId="0" xfId="0" applyFont="1" applyBorder="1" applyAlignment="1">
      <alignment horizontal="center" vertical="center" wrapText="1"/>
    </xf>
    <xf fontId="8" fillId="0" borderId="56" numFmtId="0" xfId="0" applyFont="1" applyBorder="1" applyAlignment="1">
      <alignment horizontal="center" vertical="center" wrapText="1"/>
    </xf>
    <xf fontId="8" fillId="0" borderId="56" numFmtId="0" xfId="0" applyFont="1" applyBorder="1" applyAlignment="1">
      <alignment vertical="top" wrapText="1"/>
    </xf>
    <xf fontId="8" fillId="0" borderId="58" numFmtId="0" xfId="0" applyFont="1" applyBorder="1" applyAlignment="1">
      <alignment horizontal="center" vertical="center"/>
    </xf>
    <xf fontId="8" fillId="8" borderId="23" numFmtId="0" xfId="0" applyFont="1" applyFill="1" applyBorder="1" applyAlignment="1">
      <alignment vertical="center"/>
    </xf>
    <xf fontId="3" fillId="3" borderId="58" numFmtId="0" xfId="0" applyFont="1" applyFill="1" applyBorder="1" applyAlignment="1">
      <alignment horizontal="center" vertical="center" wrapText="1"/>
    </xf>
    <xf fontId="2" fillId="0" borderId="53" numFmtId="0" xfId="0" applyFont="1" applyBorder="1"/>
    <xf fontId="2" fillId="0" borderId="42" numFmtId="0" xfId="0" applyFont="1" applyBorder="1"/>
    <xf fontId="8" fillId="4" borderId="58" numFmtId="0" xfId="0" applyFont="1" applyFill="1" applyBorder="1" applyAlignment="1">
      <alignment horizontal="center" vertical="center"/>
    </xf>
    <xf fontId="8" fillId="4" borderId="56" numFmtId="0" xfId="0" applyFont="1" applyFill="1" applyBorder="1" applyAlignment="1">
      <alignment horizontal="center" vertical="center"/>
    </xf>
    <xf fontId="8" fillId="0" borderId="0" numFmtId="0" xfId="0" applyFont="1" applyAlignment="1">
      <alignment horizontal="left" vertical="center"/>
    </xf>
    <xf fontId="9" fillId="0" borderId="23" numFmtId="0" xfId="0" applyFont="1" applyBorder="1" applyAlignment="1">
      <alignment horizontal="center" vertical="center" wrapText="1"/>
    </xf>
    <xf fontId="10" fillId="0" borderId="23" numFmtId="0" xfId="0" applyFont="1" applyBorder="1" applyAlignment="1">
      <alignment horizontal="center" vertical="center" wrapText="1"/>
    </xf>
    <xf fontId="8" fillId="0" borderId="55" numFmtId="0" xfId="0" applyFont="1" applyBorder="1" applyAlignment="1">
      <alignment horizontal="left" vertical="center" wrapText="1"/>
    </xf>
    <xf fontId="2" fillId="0" borderId="59" numFmtId="0" xfId="0" applyFont="1" applyBorder="1"/>
    <xf fontId="10" fillId="0" borderId="23" numFmtId="0" xfId="0" applyFont="1" applyBorder="1" applyAlignment="1">
      <alignment horizontal="left" vertical="center" wrapText="1"/>
    </xf>
    <xf fontId="8" fillId="4" borderId="45" numFmtId="0" xfId="0" applyFont="1" applyFill="1" applyBorder="1" applyAlignment="1">
      <alignment horizontal="left" vertical="top" wrapText="1"/>
    </xf>
    <xf fontId="2" fillId="0" borderId="38" numFmtId="0" xfId="0" applyFont="1" applyBorder="1"/>
    <xf fontId="8" fillId="0" borderId="0" numFmtId="0" xfId="0" applyFont="1" applyAlignment="1">
      <alignment horizontal="left" vertical="center" wrapText="1"/>
    </xf>
    <xf fontId="8" fillId="0" borderId="0" numFmtId="0" xfId="0" applyFont="1" applyAlignment="1">
      <alignment horizontal="center" vertical="center" wrapText="1"/>
    </xf>
    <xf fontId="8" fillId="0" borderId="0" numFmtId="0" xfId="0" applyFont="1" applyAlignment="1">
      <alignment horizontal="center" vertical="center"/>
    </xf>
    <xf fontId="8" fillId="4" borderId="0" numFmtId="0" xfId="0" applyFont="1" applyFill="1" applyAlignment="1">
      <alignment horizontal="center" vertical="center"/>
    </xf>
    <xf fontId="9" fillId="0" borderId="0" numFmt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theme" Target="theme/theme1.xml"/><Relationship  Id="rId11" Type="http://schemas.openxmlformats.org/officeDocument/2006/relationships/worksheet" Target="worksheets/sheet11.xml"/><Relationship  Id="rId10" Type="http://schemas.openxmlformats.org/officeDocument/2006/relationships/worksheet" Target="worksheets/sheet10.xml"/><Relationship  Id="rId15" Type="http://schemas.openxmlformats.org/officeDocument/2006/relationships/styles" Target="styles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sharedStrings" Target="sharedStrings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worksheet" Target="worksheets/sheet12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png"/><Relationship Id="rId9" Type="http://schemas.openxmlformats.org/officeDocument/2006/relationships/image" Target="../media/image9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image11.jpg"/><Relationship Id="rId3" Type="http://schemas.openxmlformats.org/officeDocument/2006/relationships/image" Target="../media/image12.jpg"/><Relationship Id="rId4" Type="http://schemas.openxmlformats.org/officeDocument/2006/relationships/image" Target="../media/image13.png"/><Relationship Id="rId5" Type="http://schemas.openxmlformats.org/officeDocument/2006/relationships/image" Target="../media/image14.jpg"/><Relationship Id="rId6" Type="http://schemas.openxmlformats.org/officeDocument/2006/relationships/image" Target="../media/image15.jpg"/><Relationship Id="rId7" Type="http://schemas.openxmlformats.org/officeDocument/2006/relationships/image" Target="../media/image16.png"/><Relationship Id="rId8" Type="http://schemas.openxmlformats.org/officeDocument/2006/relationships/image" Target="../media/image17.jpg"/><Relationship Id="rId9" Type="http://schemas.openxmlformats.org/officeDocument/2006/relationships/image" Target="../media/image18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9.jpg"/><Relationship Id="rId2" Type="http://schemas.openxmlformats.org/officeDocument/2006/relationships/image" Target="../media/image20.png"/><Relationship Id="rId3" Type="http://schemas.openxmlformats.org/officeDocument/2006/relationships/image" Target="../media/image21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2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1</xdr:col>
      <xdr:colOff>52383</xdr:colOff>
      <xdr:row>1</xdr:row>
      <xdr:rowOff>104772</xdr:rowOff>
    </xdr:from>
    <xdr:ext cx="1552573" cy="1714497"/>
    <xdr:pic>
      <xdr:nvPicPr>
        <xdr:cNvPr id="0" name="image12.jpg"/>
        <xdr:cNvPicPr/>
      </xdr:nvPicPr>
      <xdr:blipFill>
        <a:blip r:embed="rId1"/>
        <a:stretch/>
      </xdr:blipFill>
      <xdr:spPr bwMode="auto">
        <a:xfrm flipH="0" flipV="0">
          <a:off x="642933" y="485772"/>
          <a:ext cx="1552574" cy="1714498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116677</xdr:colOff>
      <xdr:row>9</xdr:row>
      <xdr:rowOff>152397</xdr:rowOff>
    </xdr:from>
    <xdr:ext cx="1428747" cy="1562098"/>
    <xdr:pic>
      <xdr:nvPicPr>
        <xdr:cNvPr id="0" name="image16.jpg"/>
        <xdr:cNvPicPr/>
      </xdr:nvPicPr>
      <xdr:blipFill>
        <a:blip r:embed="rId2"/>
        <a:stretch/>
      </xdr:blipFill>
      <xdr:spPr bwMode="auto">
        <a:xfrm flipH="0" flipV="0">
          <a:off x="707227" y="3028947"/>
          <a:ext cx="1428748" cy="156209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128583</xdr:colOff>
      <xdr:row>17</xdr:row>
      <xdr:rowOff>111117</xdr:rowOff>
    </xdr:from>
    <xdr:ext cx="1576386" cy="1479549"/>
    <xdr:pic>
      <xdr:nvPicPr>
        <xdr:cNvPr id="0" name="image7.jpg"/>
        <xdr:cNvPicPr/>
      </xdr:nvPicPr>
      <xdr:blipFill>
        <a:blip r:embed="rId3"/>
        <a:stretch/>
      </xdr:blipFill>
      <xdr:spPr bwMode="auto">
        <a:xfrm flipH="0" flipV="0">
          <a:off x="719133" y="5483220"/>
          <a:ext cx="1576387" cy="14795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190494</xdr:colOff>
      <xdr:row>25</xdr:row>
      <xdr:rowOff>76197</xdr:rowOff>
    </xdr:from>
    <xdr:ext cx="1428747" cy="1314448"/>
    <xdr:pic>
      <xdr:nvPicPr>
        <xdr:cNvPr id="0" name="image9.jpg"/>
        <xdr:cNvPicPr/>
      </xdr:nvPicPr>
      <xdr:blipFill>
        <a:blip r:embed="rId4"/>
        <a:stretch/>
      </xdr:blipFill>
      <xdr:spPr bwMode="auto">
        <a:xfrm flipH="0" flipV="0">
          <a:off x="781046" y="7759697"/>
          <a:ext cx="1428748" cy="131444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52383</xdr:colOff>
      <xdr:row>33</xdr:row>
      <xdr:rowOff>76199</xdr:rowOff>
    </xdr:from>
    <xdr:ext cx="1628773" cy="1381123"/>
    <xdr:pic>
      <xdr:nvPicPr>
        <xdr:cNvPr id="0" name="image14.jpg"/>
        <xdr:cNvPicPr/>
      </xdr:nvPicPr>
      <xdr:blipFill>
        <a:blip r:embed="rId5"/>
        <a:stretch/>
      </xdr:blipFill>
      <xdr:spPr bwMode="auto">
        <a:xfrm flipH="0" flipV="0">
          <a:off x="642933" y="9886950"/>
          <a:ext cx="1628774" cy="138112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66669</xdr:colOff>
      <xdr:row>41</xdr:row>
      <xdr:rowOff>76197</xdr:rowOff>
    </xdr:from>
    <xdr:ext cx="1552573" cy="1447798"/>
    <xdr:pic>
      <xdr:nvPicPr>
        <xdr:cNvPr id="0" name="image5.jpg"/>
        <xdr:cNvPicPr/>
      </xdr:nvPicPr>
      <xdr:blipFill>
        <a:blip r:embed="rId6"/>
        <a:stretch/>
      </xdr:blipFill>
      <xdr:spPr bwMode="auto">
        <a:xfrm flipH="0" flipV="0">
          <a:off x="657220" y="12014197"/>
          <a:ext cx="1552574" cy="144779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128583</xdr:colOff>
      <xdr:row>49</xdr:row>
      <xdr:rowOff>38097</xdr:rowOff>
    </xdr:from>
    <xdr:ext cx="1504948" cy="1428750"/>
    <xdr:pic>
      <xdr:nvPicPr>
        <xdr:cNvPr id="0" name="image19.jpg"/>
        <xdr:cNvPicPr/>
      </xdr:nvPicPr>
      <xdr:blipFill>
        <a:blip r:embed="rId7"/>
        <a:stretch/>
      </xdr:blipFill>
      <xdr:spPr bwMode="auto">
        <a:xfrm flipH="0" flipV="0">
          <a:off x="719133" y="14103347"/>
          <a:ext cx="1504949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128584</xdr:colOff>
      <xdr:row>58</xdr:row>
      <xdr:rowOff>76199</xdr:rowOff>
    </xdr:from>
    <xdr:ext cx="1404936" cy="1430740"/>
    <xdr:pic>
      <xdr:nvPicPr>
        <xdr:cNvPr id="369229354" name=""/>
        <xdr:cNvPicPr>
          <a:picLocks noChangeAspect="1"/>
        </xdr:cNvPicPr>
      </xdr:nvPicPr>
      <xdr:blipFill>
        <a:blip r:embed="rId8"/>
        <a:stretch/>
      </xdr:blipFill>
      <xdr:spPr bwMode="auto">
        <a:xfrm flipH="0" flipV="0">
          <a:off x="719135" y="16087724"/>
          <a:ext cx="1404936" cy="1430741"/>
        </a:xfrm>
        <a:prstGeom prst="rect">
          <a:avLst/>
        </a:prstGeom>
      </xdr:spPr>
    </xdr:pic>
    <xdr:clientData/>
  </xdr:oneCellAnchor>
  <xdr:oneCellAnchor>
    <xdr:from>
      <xdr:col>1</xdr:col>
      <xdr:colOff>49300</xdr:colOff>
      <xdr:row>65</xdr:row>
      <xdr:rowOff>351619</xdr:rowOff>
    </xdr:from>
    <xdr:ext cx="1637888" cy="1689450"/>
    <xdr:pic>
      <xdr:nvPicPr>
        <xdr:cNvPr id="799931105" name=""/>
        <xdr:cNvPicPr>
          <a:picLocks noChangeAspect="1"/>
        </xdr:cNvPicPr>
      </xdr:nvPicPr>
      <xdr:blipFill>
        <a:blip r:embed="rId9"/>
        <a:stretch/>
      </xdr:blipFill>
      <xdr:spPr bwMode="auto">
        <a:xfrm flipH="0" flipV="0">
          <a:off x="634407" y="19700976"/>
          <a:ext cx="1637888" cy="16894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1</xdr:col>
      <xdr:colOff>95249</xdr:colOff>
      <xdr:row>1</xdr:row>
      <xdr:rowOff>34016</xdr:rowOff>
    </xdr:from>
    <xdr:ext cx="1442355" cy="1455962"/>
    <xdr:pic>
      <xdr:nvPicPr>
        <xdr:cNvPr id="0" name="image6.jpg"/>
        <xdr:cNvPicPr/>
      </xdr:nvPicPr>
      <xdr:blipFill>
        <a:blip r:embed="rId1"/>
        <a:stretch/>
      </xdr:blipFill>
      <xdr:spPr bwMode="auto">
        <a:xfrm flipH="0" flipV="0">
          <a:off x="685799" y="415016"/>
          <a:ext cx="1442356" cy="145596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100012</xdr:colOff>
      <xdr:row>8</xdr:row>
      <xdr:rowOff>380998</xdr:rowOff>
    </xdr:from>
    <xdr:ext cx="1500185" cy="1500185"/>
    <xdr:pic>
      <xdr:nvPicPr>
        <xdr:cNvPr id="0" name="image15.jpg"/>
        <xdr:cNvPicPr/>
      </xdr:nvPicPr>
      <xdr:blipFill>
        <a:blip r:embed="rId2"/>
        <a:stretch/>
      </xdr:blipFill>
      <xdr:spPr bwMode="auto">
        <a:xfrm flipH="0" flipV="0">
          <a:off x="690562" y="2508249"/>
          <a:ext cx="1500185" cy="150018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95249</xdr:colOff>
      <xdr:row>17</xdr:row>
      <xdr:rowOff>47623</xdr:rowOff>
    </xdr:from>
    <xdr:ext cx="1438274" cy="1438274"/>
    <xdr:pic>
      <xdr:nvPicPr>
        <xdr:cNvPr id="0" name="image2.jpg"/>
        <xdr:cNvPicPr/>
      </xdr:nvPicPr>
      <xdr:blipFill>
        <a:blip r:embed="rId3"/>
        <a:stretch/>
      </xdr:blipFill>
      <xdr:spPr bwMode="auto">
        <a:xfrm flipH="0" flipV="0">
          <a:off x="685799" y="4683124"/>
          <a:ext cx="1438274" cy="14382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190499</xdr:colOff>
      <xdr:row>25</xdr:row>
      <xdr:rowOff>47623</xdr:rowOff>
    </xdr:from>
    <xdr:ext cx="1371598" cy="1440179"/>
    <xdr:pic>
      <xdr:nvPicPr>
        <xdr:cNvPr id="0" name="image1.png"/>
        <xdr:cNvPicPr/>
      </xdr:nvPicPr>
      <xdr:blipFill>
        <a:blip r:embed="rId4"/>
        <a:stretch/>
      </xdr:blipFill>
      <xdr:spPr bwMode="auto">
        <a:xfrm flipH="0" flipV="0">
          <a:off x="781049" y="6810374"/>
          <a:ext cx="1371599" cy="1440179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47623</xdr:colOff>
      <xdr:row>33</xdr:row>
      <xdr:rowOff>142874</xdr:rowOff>
    </xdr:from>
    <xdr:ext cx="1600197" cy="1600197"/>
    <xdr:pic>
      <xdr:nvPicPr>
        <xdr:cNvPr id="0" name="image4.jpg"/>
        <xdr:cNvPicPr/>
      </xdr:nvPicPr>
      <xdr:blipFill>
        <a:blip r:embed="rId5"/>
        <a:stretch/>
      </xdr:blipFill>
      <xdr:spPr bwMode="auto">
        <a:xfrm flipH="0" flipV="0">
          <a:off x="638174" y="9070974"/>
          <a:ext cx="1600197" cy="160019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42180</xdr:colOff>
      <xdr:row>41</xdr:row>
      <xdr:rowOff>129266</xdr:rowOff>
    </xdr:from>
    <xdr:ext cx="1605640" cy="1428750"/>
    <xdr:pic>
      <xdr:nvPicPr>
        <xdr:cNvPr id="0" name="image3.jpg"/>
        <xdr:cNvPicPr/>
      </xdr:nvPicPr>
      <xdr:blipFill>
        <a:blip r:embed="rId6"/>
        <a:stretch/>
      </xdr:blipFill>
      <xdr:spPr bwMode="auto">
        <a:xfrm flipH="0" flipV="0">
          <a:off x="632730" y="11552916"/>
          <a:ext cx="1605642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95249</xdr:colOff>
      <xdr:row>49</xdr:row>
      <xdr:rowOff>190499</xdr:rowOff>
    </xdr:from>
    <xdr:ext cx="1419224" cy="1419224"/>
    <xdr:pic>
      <xdr:nvPicPr>
        <xdr:cNvPr id="0" name="image13.png"/>
        <xdr:cNvPicPr/>
      </xdr:nvPicPr>
      <xdr:blipFill>
        <a:blip r:embed="rId7"/>
        <a:stretch/>
      </xdr:blipFill>
      <xdr:spPr bwMode="auto">
        <a:xfrm flipH="0" flipV="0">
          <a:off x="685799" y="13925549"/>
          <a:ext cx="1419224" cy="141922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190499</xdr:colOff>
      <xdr:row>57</xdr:row>
      <xdr:rowOff>142874</xdr:rowOff>
    </xdr:from>
    <xdr:ext cx="1266824" cy="1330166"/>
    <xdr:pic>
      <xdr:nvPicPr>
        <xdr:cNvPr id="0" name="image8.jpg"/>
        <xdr:cNvPicPr/>
      </xdr:nvPicPr>
      <xdr:blipFill>
        <a:blip r:embed="rId8"/>
        <a:stretch/>
      </xdr:blipFill>
      <xdr:spPr bwMode="auto">
        <a:xfrm flipH="0" flipV="0">
          <a:off x="781049" y="16189324"/>
          <a:ext cx="1266824" cy="1330166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142874</xdr:colOff>
      <xdr:row>65</xdr:row>
      <xdr:rowOff>47623</xdr:rowOff>
    </xdr:from>
    <xdr:ext cx="1400174" cy="1400174"/>
    <xdr:pic>
      <xdr:nvPicPr>
        <xdr:cNvPr id="0" name="image20.jpg"/>
        <xdr:cNvPicPr/>
      </xdr:nvPicPr>
      <xdr:blipFill>
        <a:blip r:embed="rId9"/>
        <a:stretch/>
      </xdr:blipFill>
      <xdr:spPr bwMode="auto">
        <a:xfrm flipH="0" flipV="0">
          <a:off x="733424" y="18310224"/>
          <a:ext cx="1400174" cy="1400174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1</xdr:col>
      <xdr:colOff>50799</xdr:colOff>
      <xdr:row>1</xdr:row>
      <xdr:rowOff>190499</xdr:rowOff>
    </xdr:from>
    <xdr:ext cx="1590674" cy="1590674"/>
    <xdr:pic>
      <xdr:nvPicPr>
        <xdr:cNvPr id="0" name="image17.jpg"/>
        <xdr:cNvPicPr/>
      </xdr:nvPicPr>
      <xdr:blipFill>
        <a:blip r:embed="rId1"/>
        <a:stretch/>
      </xdr:blipFill>
      <xdr:spPr bwMode="auto">
        <a:xfrm flipH="0" flipV="0">
          <a:off x="641349" y="571499"/>
          <a:ext cx="1590674" cy="15906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9</xdr:row>
      <xdr:rowOff>209549</xdr:rowOff>
    </xdr:from>
    <xdr:ext cx="1485899" cy="1529607"/>
    <xdr:pic>
      <xdr:nvPicPr>
        <xdr:cNvPr id="0" name="image18.png"/>
        <xdr:cNvPicPr/>
      </xdr:nvPicPr>
      <xdr:blipFill>
        <a:blip r:embed="rId2"/>
        <a:stretch/>
      </xdr:blipFill>
      <xdr:spPr bwMode="auto">
        <a:xfrm flipH="0" flipV="0">
          <a:off x="590549" y="3149599"/>
          <a:ext cx="1485899" cy="152960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161924</xdr:colOff>
      <xdr:row>17</xdr:row>
      <xdr:rowOff>247649</xdr:rowOff>
    </xdr:from>
    <xdr:ext cx="1479549" cy="1479549"/>
    <xdr:pic>
      <xdr:nvPicPr>
        <xdr:cNvPr id="0" name="image11.jpg"/>
        <xdr:cNvPicPr/>
      </xdr:nvPicPr>
      <xdr:blipFill>
        <a:blip r:embed="rId3"/>
        <a:stretch/>
      </xdr:blipFill>
      <xdr:spPr bwMode="auto">
        <a:xfrm flipH="0" flipV="0">
          <a:off x="752474" y="5746749"/>
          <a:ext cx="1479549" cy="1479549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1</xdr:col>
      <xdr:colOff>228599</xdr:colOff>
      <xdr:row>1</xdr:row>
      <xdr:rowOff>9524</xdr:rowOff>
    </xdr:from>
    <xdr:ext cx="1276348" cy="1276348"/>
    <xdr:pic>
      <xdr:nvPicPr>
        <xdr:cNvPr id="0" name="image10.jpg"/>
        <xdr:cNvPicPr/>
      </xdr:nvPicPr>
      <xdr:blipFill>
        <a:blip r:embed="rId1"/>
        <a:stretch/>
      </xdr:blipFill>
      <xdr:spPr bwMode="auto">
        <a:xfrm flipH="0" flipV="0">
          <a:off x="819149" y="390524"/>
          <a:ext cx="1276349" cy="1276349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1</xdr:row>
      <xdr:rowOff>0</xdr:rowOff>
    </xdr:from>
    <xdr:ext cx="1228724" cy="190500"/>
    <xdr:pic>
      <xdr:nvPicPr>
        <xdr:cNvPr id="0" name="image22.png"/>
        <xdr:cNvPicPr/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1</xdr:row>
      <xdr:rowOff>0</xdr:rowOff>
    </xdr:from>
    <xdr:ext cx="485775" cy="66675"/>
    <xdr:pic>
      <xdr:nvPicPr>
        <xdr:cNvPr id="0" name="image23.png"/>
        <xdr:cNvPicPr/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1</xdr:row>
      <xdr:rowOff>0</xdr:rowOff>
    </xdr:from>
    <xdr:ext cx="485775" cy="66675"/>
    <xdr:pic>
      <xdr:nvPicPr>
        <xdr:cNvPr id="0" name="image24.png"/>
        <xdr:cNvPicPr/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1</xdr:row>
      <xdr:rowOff>0</xdr:rowOff>
    </xdr:from>
    <xdr:ext cx="485775" cy="66675"/>
    <xdr:pic>
      <xdr:nvPicPr>
        <xdr:cNvPr id="0" name="image21.png"/>
        <xdr:cNvPicPr/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4" Type="http://schemas.openxmlformats.org/officeDocument/2006/relationships/hyperlink" Target="https://drive.google.com/file/d/1Jt_8P4qIYjev6TKDehuzVmc-nCID7smA/view?usp=drive_link" TargetMode="External"/><Relationship  Id="rId3" Type="http://schemas.openxmlformats.org/officeDocument/2006/relationships/hyperlink" Target="https://drive.google.com/file/d/1uTQOINinP1hm8eXQXjeXu73hp--PXKiH/view?usp=drive_link" TargetMode="External"/><Relationship  Id="rId2" Type="http://schemas.openxmlformats.org/officeDocument/2006/relationships/hyperlink" Target="https://drive.google.com/file/d/1_fUwP0skyKphNSWaqEh8UUGYvJzb1blj/view?usp=drive_link" TargetMode="External"/><Relationship  Id="rId1" Type="http://schemas.openxmlformats.org/officeDocument/2006/relationships/hyperlink" Target="https://drive.google.com/file/d/1LKjAc-JAenRV031v8OYDNTMxl9mMlW5n/view?usp=drive_link" TargetMode="Externa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8.xml.rels><?xml version="1.0" encoding="UTF-8" standalone="yes"?><Relationships xmlns="http://schemas.openxmlformats.org/package/2006/relationships"><Relationship  Id="rId1" Type="http://schemas.openxmlformats.org/officeDocument/2006/relationships/hyperlink" Target="https://standard.pik.ru/main/ecc1ae55-0dc7-419b-a8be-88854d8cccba" TargetMode="External"/></Relationships>
</file>

<file path=xl/worksheets/_rels/sheet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.xml"/></Relationships>
</file>

<file path=xl/worksheets/_rels/sheet10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.xml"/></Relationships>
</file>

<file path=xl/worksheets/_rels/sheet1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7.xml"/></Relationships>
</file>

<file path=xl/worksheets/_rels/sheet1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A2C4C9"/>
    <outlinePr applyStyles="0" summaryBelow="0" summaryRight="0" showOutlineSymbols="1"/>
    <pageSetUpPr autoPageBreaks="1" fitToPage="1"/>
  </sheetPr>
  <sheetViews>
    <sheetView zoomScale="100" workbookViewId="0">
      <pane ySplit="3" topLeftCell="A4" activePane="bottomLeft" state="frozen"/>
      <selection activeCell="B5" activeCellId="0" sqref="B5"/>
    </sheetView>
  </sheetViews>
  <sheetFormatPr defaultColWidth="12.630000000000001" defaultRowHeight="15.75" customHeight="1" outlineLevelRow="1"/>
  <cols>
    <col customWidth="1" min="1" max="1" width="20.879999999999999"/>
    <col customWidth="1" min="2" max="2" width="12"/>
    <col customWidth="1" min="3" max="3" width="28"/>
    <col customWidth="1" min="4" max="4" width="9"/>
    <col customWidth="1" min="5" max="5" width="8.25"/>
    <col customWidth="1" min="6" max="6" width="13"/>
    <col customWidth="1" min="7" max="7" width="8.25"/>
    <col customWidth="1" min="8" max="8" width="9"/>
    <col customWidth="1" min="9" max="10" width="9.6300000000000008"/>
    <col customWidth="1" min="11" max="11" width="10.130000000000001"/>
    <col customWidth="1" min="12" max="12" width="18.25"/>
    <col customWidth="1" min="13" max="15" width="13.880000000000001"/>
    <col customWidth="1" min="16" max="16" width="11.130000000000001"/>
    <col customWidth="1" min="17" max="17" width="10.130000000000001"/>
    <col customWidth="1" min="18" max="18" width="13.130000000000001"/>
    <col customWidth="1" min="19" max="19" width="16"/>
    <col customWidth="1" min="20" max="20" width="23.879999999999999"/>
    <col customWidth="1" min="21" max="21" width="27"/>
    <col customWidth="1" min="22" max="22" width="31.879999999999999"/>
  </cols>
  <sheetData>
    <row r="1" ht="16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4"/>
    </row>
    <row r="2" ht="21" customHeight="1">
      <c r="A2" s="5" t="s">
        <v>1</v>
      </c>
      <c r="B2" s="6" t="s">
        <v>2</v>
      </c>
      <c r="C2" s="6" t="s">
        <v>3</v>
      </c>
      <c r="D2" s="7" t="s">
        <v>4</v>
      </c>
      <c r="E2" s="2"/>
      <c r="F2" s="3"/>
      <c r="G2" s="7" t="s">
        <v>5</v>
      </c>
      <c r="H2" s="3"/>
      <c r="I2" s="7" t="s">
        <v>6</v>
      </c>
      <c r="J2" s="3"/>
      <c r="K2" s="6" t="s">
        <v>7</v>
      </c>
      <c r="L2" s="7" t="s">
        <v>8</v>
      </c>
      <c r="M2" s="2"/>
      <c r="N2" s="2"/>
      <c r="O2" s="2"/>
      <c r="P2" s="2"/>
      <c r="Q2" s="3"/>
      <c r="R2" s="6" t="s">
        <v>9</v>
      </c>
      <c r="S2" s="6" t="s">
        <v>10</v>
      </c>
      <c r="T2" s="6" t="s">
        <v>11</v>
      </c>
      <c r="U2" s="6" t="s">
        <v>12</v>
      </c>
      <c r="V2" s="6" t="s">
        <v>13</v>
      </c>
    </row>
    <row r="3" ht="57.75" customHeight="1">
      <c r="A3" s="8"/>
      <c r="B3" s="8"/>
      <c r="C3" s="8"/>
      <c r="D3" s="9" t="s">
        <v>14</v>
      </c>
      <c r="E3" s="9" t="s">
        <v>15</v>
      </c>
      <c r="F3" s="9" t="s">
        <v>16</v>
      </c>
      <c r="G3" s="9" t="s">
        <v>14</v>
      </c>
      <c r="H3" s="9" t="s">
        <v>15</v>
      </c>
      <c r="I3" s="9" t="s">
        <v>14</v>
      </c>
      <c r="J3" s="9" t="s">
        <v>15</v>
      </c>
      <c r="K3" s="8"/>
      <c r="L3" s="9" t="s">
        <v>17</v>
      </c>
      <c r="M3" s="9" t="s">
        <v>18</v>
      </c>
      <c r="N3" s="9" t="s">
        <v>19</v>
      </c>
      <c r="O3" s="9" t="s">
        <v>20</v>
      </c>
      <c r="P3" s="9" t="s">
        <v>21</v>
      </c>
      <c r="Q3" s="9" t="s">
        <v>22</v>
      </c>
      <c r="R3" s="8"/>
      <c r="S3" s="8"/>
      <c r="T3" s="8"/>
      <c r="U3" s="8"/>
      <c r="V3" s="8"/>
    </row>
    <row r="4" ht="16.5">
      <c r="A4" s="10" t="s">
        <v>23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  <c r="V4" s="13"/>
    </row>
    <row r="5" ht="89.25" outlineLevel="1">
      <c r="A5" s="14" t="s">
        <v>24</v>
      </c>
      <c r="B5" s="15" t="s">
        <v>25</v>
      </c>
      <c r="C5" s="16" t="s">
        <v>26</v>
      </c>
      <c r="D5" s="15" t="s">
        <v>27</v>
      </c>
      <c r="E5" s="15" t="s">
        <v>28</v>
      </c>
      <c r="F5" s="15" t="s">
        <v>29</v>
      </c>
      <c r="G5" s="15">
        <v>1000</v>
      </c>
      <c r="H5" s="15">
        <v>1050</v>
      </c>
      <c r="I5" s="15"/>
      <c r="J5" s="15"/>
      <c r="K5" s="17" t="s">
        <v>30</v>
      </c>
      <c r="L5" s="15"/>
      <c r="M5" s="15"/>
      <c r="N5" s="15"/>
      <c r="O5" s="15" t="s">
        <v>31</v>
      </c>
      <c r="P5" s="15" t="s">
        <v>29</v>
      </c>
      <c r="Q5" s="15" t="s">
        <v>29</v>
      </c>
      <c r="R5" s="15"/>
      <c r="S5" s="15" t="s">
        <v>32</v>
      </c>
      <c r="T5" s="18" t="s">
        <v>33</v>
      </c>
      <c r="U5" s="18" t="s">
        <v>34</v>
      </c>
      <c r="V5" s="15" t="s">
        <v>35</v>
      </c>
    </row>
    <row r="6" ht="229.5" outlineLevel="1">
      <c r="A6" s="18" t="s">
        <v>36</v>
      </c>
      <c r="B6" s="15" t="s">
        <v>37</v>
      </c>
      <c r="C6" s="16" t="str">
        <f t="shared" ref="C6:C9" si="0">"Люк доступа металлический ревизионный, "&amp;M6&amp;", "&amp; L6&amp;", цвет "&amp;R6</f>
        <v xml:space="preserve">Люк доступа металлический ревизионный, утопленная ручка, защелка магнитная, цвет RAL 9003 (сигнальный белый)</v>
      </c>
      <c r="D6" s="15">
        <v>200</v>
      </c>
      <c r="E6" s="15">
        <v>200</v>
      </c>
      <c r="F6" s="15" t="s">
        <v>38</v>
      </c>
      <c r="G6" s="15">
        <v>200</v>
      </c>
      <c r="H6" s="15">
        <v>200</v>
      </c>
      <c r="I6" s="15"/>
      <c r="J6" s="15"/>
      <c r="K6" s="17" t="s">
        <v>31</v>
      </c>
      <c r="L6" s="15" t="str">
        <f>'Ссылки'!D11</f>
        <v xml:space="preserve">защелка магнитная</v>
      </c>
      <c r="M6" s="15" t="str">
        <f>'Ссылки'!A7</f>
        <v xml:space="preserve">утопленная ручка</v>
      </c>
      <c r="N6" s="15"/>
      <c r="O6" s="15" t="s">
        <v>29</v>
      </c>
      <c r="P6" s="15" t="s">
        <v>29</v>
      </c>
      <c r="Q6" s="15" t="s">
        <v>29</v>
      </c>
      <c r="R6" s="15" t="str">
        <f>'Ссылки'!F12</f>
        <v xml:space="preserve">RAL 9003 (сигнальный белый)</v>
      </c>
      <c r="S6" s="15"/>
      <c r="T6" s="18" t="s">
        <v>39</v>
      </c>
      <c r="U6" s="19"/>
      <c r="V6" s="15"/>
    </row>
    <row r="7" ht="63.75" outlineLevel="1">
      <c r="A7" s="18" t="s">
        <v>40</v>
      </c>
      <c r="B7" s="15" t="s">
        <v>41</v>
      </c>
      <c r="C7" s="16" t="str">
        <f t="shared" si="0"/>
        <v xml:space="preserve">Люк доступа металлический ревизионный, утопленная ручка, защелка магнитная, цвет RAL 9003 (сигнальный белый)</v>
      </c>
      <c r="D7" s="15">
        <v>300</v>
      </c>
      <c r="E7" s="15">
        <v>400</v>
      </c>
      <c r="F7" s="15" t="s">
        <v>38</v>
      </c>
      <c r="G7" s="15">
        <v>300</v>
      </c>
      <c r="H7" s="15">
        <v>400</v>
      </c>
      <c r="I7" s="15"/>
      <c r="J7" s="15"/>
      <c r="K7" s="17" t="s">
        <v>31</v>
      </c>
      <c r="L7" s="15" t="str">
        <f>'Ссылки'!D11</f>
        <v xml:space="preserve">защелка магнитная</v>
      </c>
      <c r="M7" s="15" t="str">
        <f>'Ссылки'!A7</f>
        <v xml:space="preserve">утопленная ручка</v>
      </c>
      <c r="N7" s="15"/>
      <c r="O7" s="15" t="s">
        <v>29</v>
      </c>
      <c r="P7" s="15" t="s">
        <v>29</v>
      </c>
      <c r="Q7" s="15" t="s">
        <v>29</v>
      </c>
      <c r="R7" s="15" t="str">
        <f>'Ссылки'!F12</f>
        <v xml:space="preserve">RAL 9003 (сигнальный белый)</v>
      </c>
      <c r="S7" s="15"/>
      <c r="T7" s="18" t="s">
        <v>42</v>
      </c>
      <c r="U7" s="19"/>
      <c r="V7" s="15"/>
    </row>
    <row r="8" ht="204" outlineLevel="1">
      <c r="A8" s="18" t="s">
        <v>43</v>
      </c>
      <c r="B8" s="15" t="s">
        <v>44</v>
      </c>
      <c r="C8" s="16" t="str">
        <f t="shared" si="0"/>
        <v xml:space="preserve">Люк доступа металлический ревизионный, утопленная ручка, защелка магнитная, цвет RAL 9003 (сигнальный белый)</v>
      </c>
      <c r="D8" s="15">
        <v>400</v>
      </c>
      <c r="E8" s="15">
        <v>600</v>
      </c>
      <c r="F8" s="15" t="s">
        <v>38</v>
      </c>
      <c r="G8" s="15">
        <v>400</v>
      </c>
      <c r="H8" s="15">
        <v>600</v>
      </c>
      <c r="I8" s="15"/>
      <c r="J8" s="15"/>
      <c r="K8" s="17" t="s">
        <v>31</v>
      </c>
      <c r="L8" s="15" t="str">
        <f>'Ссылки'!D11</f>
        <v xml:space="preserve">защелка магнитная</v>
      </c>
      <c r="M8" s="15" t="str">
        <f>'Ссылки'!A7</f>
        <v xml:space="preserve">утопленная ручка</v>
      </c>
      <c r="N8" s="15"/>
      <c r="O8" s="15" t="s">
        <v>29</v>
      </c>
      <c r="P8" s="15" t="s">
        <v>29</v>
      </c>
      <c r="Q8" s="15" t="s">
        <v>29</v>
      </c>
      <c r="R8" s="15" t="str">
        <f>'Ссылки'!F12</f>
        <v xml:space="preserve">RAL 9003 (сигнальный белый)</v>
      </c>
      <c r="S8" s="15"/>
      <c r="T8" s="18" t="s">
        <v>45</v>
      </c>
      <c r="U8" s="19"/>
      <c r="V8" s="15"/>
    </row>
    <row r="9" ht="178.5" outlineLevel="1">
      <c r="A9" s="18" t="s">
        <v>46</v>
      </c>
      <c r="B9" s="15" t="s">
        <v>47</v>
      </c>
      <c r="C9" s="16" t="str">
        <f t="shared" si="0"/>
        <v xml:space="preserve">Люк доступа металлический ревизионный, утопленная ручка, защелка магнитная, цвет RAL 9003 (сигнальный белый)</v>
      </c>
      <c r="D9" s="15">
        <v>400</v>
      </c>
      <c r="E9" s="15">
        <v>800</v>
      </c>
      <c r="F9" s="15" t="s">
        <v>38</v>
      </c>
      <c r="G9" s="15">
        <v>400</v>
      </c>
      <c r="H9" s="15">
        <v>800</v>
      </c>
      <c r="I9" s="15"/>
      <c r="J9" s="15"/>
      <c r="K9" s="17" t="s">
        <v>31</v>
      </c>
      <c r="L9" s="15" t="str">
        <f>'Ссылки'!D11</f>
        <v xml:space="preserve">защелка магнитная</v>
      </c>
      <c r="M9" s="15" t="str">
        <f>'Ссылки'!A7</f>
        <v xml:space="preserve">утопленная ручка</v>
      </c>
      <c r="N9" s="15"/>
      <c r="O9" s="15" t="s">
        <v>29</v>
      </c>
      <c r="P9" s="15" t="s">
        <v>29</v>
      </c>
      <c r="Q9" s="15" t="s">
        <v>29</v>
      </c>
      <c r="R9" s="15" t="str">
        <f>'Ссылки'!F12</f>
        <v xml:space="preserve">RAL 9003 (сигнальный белый)</v>
      </c>
      <c r="S9" s="15"/>
      <c r="T9" s="18" t="s">
        <v>48</v>
      </c>
      <c r="U9" s="19"/>
      <c r="V9" s="15"/>
    </row>
    <row r="10" ht="76.5" outlineLevel="1">
      <c r="A10" s="18" t="s">
        <v>49</v>
      </c>
      <c r="B10" s="15" t="s">
        <v>50</v>
      </c>
      <c r="C10" s="16" t="str">
        <f>"Люк доступа металлический ревизионный, потолочный, контурный уплотнитель, замок-защелка, под покраску, цвет "&amp;R10</f>
        <v xml:space="preserve">Люк доступа металлический ревизионный, потолочный, контурный уплотнитель, замок-защелка, под покраску, цвет RAL 9003 (сигнальный белый)</v>
      </c>
      <c r="D10" s="15">
        <v>609</v>
      </c>
      <c r="E10" s="15">
        <v>609</v>
      </c>
      <c r="F10" s="15" t="s">
        <v>29</v>
      </c>
      <c r="G10" s="15">
        <v>600</v>
      </c>
      <c r="H10" s="15">
        <v>600</v>
      </c>
      <c r="I10" s="15"/>
      <c r="J10" s="15"/>
      <c r="K10" s="17" t="s">
        <v>31</v>
      </c>
      <c r="L10" s="15" t="s">
        <v>29</v>
      </c>
      <c r="M10" s="15" t="str">
        <f>'Ссылки'!A7</f>
        <v xml:space="preserve">утопленная ручка</v>
      </c>
      <c r="N10" s="15"/>
      <c r="O10" s="15" t="s">
        <v>31</v>
      </c>
      <c r="P10" s="15" t="s">
        <v>29</v>
      </c>
      <c r="Q10" s="15" t="s">
        <v>31</v>
      </c>
      <c r="R10" s="15" t="str">
        <f>'Ссылки'!F12</f>
        <v xml:space="preserve">RAL 9003 (сигнальный белый)</v>
      </c>
      <c r="S10" s="15"/>
      <c r="T10" s="18" t="s">
        <v>51</v>
      </c>
      <c r="U10" s="20"/>
      <c r="V10" s="15"/>
    </row>
    <row r="11" ht="63.75" outlineLevel="1">
      <c r="A11" s="18" t="s">
        <v>52</v>
      </c>
      <c r="B11" s="15" t="s">
        <v>53</v>
      </c>
      <c r="C11" s="16" t="str">
        <f>"Люк доступа металлический ревизионный, съемная дверца, утопленные ручки, "&amp;L11&amp;", цвет "&amp;R11</f>
        <v xml:space="preserve">Люк доступа металлический ревизионный, съемная дверца, утопленные ручки, защелка магнитная, цвет RAL 9003 (сигнальный белый)</v>
      </c>
      <c r="D11" s="15">
        <v>300</v>
      </c>
      <c r="E11" s="15">
        <v>400</v>
      </c>
      <c r="F11" s="15" t="s">
        <v>38</v>
      </c>
      <c r="G11" s="15">
        <v>300</v>
      </c>
      <c r="H11" s="15">
        <v>400</v>
      </c>
      <c r="I11" s="15"/>
      <c r="J11" s="15"/>
      <c r="K11" s="17" t="s">
        <v>31</v>
      </c>
      <c r="L11" s="15" t="str">
        <f>'Ссылки'!D11</f>
        <v xml:space="preserve">защелка магнитная</v>
      </c>
      <c r="M11" s="15" t="str">
        <f>'Ссылки'!A7</f>
        <v xml:space="preserve">утопленная ручка</v>
      </c>
      <c r="N11" s="15" t="s">
        <v>29</v>
      </c>
      <c r="O11" s="15" t="s">
        <v>29</v>
      </c>
      <c r="P11" s="15" t="s">
        <v>29</v>
      </c>
      <c r="Q11" s="15" t="s">
        <v>29</v>
      </c>
      <c r="R11" s="15" t="str">
        <f>'Ссылки'!F12</f>
        <v xml:space="preserve">RAL 9003 (сигнальный белый)</v>
      </c>
      <c r="S11" s="15"/>
      <c r="T11" s="18" t="s">
        <v>54</v>
      </c>
      <c r="U11" s="20"/>
      <c r="V11" s="15"/>
    </row>
    <row r="12" ht="51" outlineLevel="1">
      <c r="A12" s="21" t="s">
        <v>55</v>
      </c>
      <c r="B12" s="15" t="s">
        <v>56</v>
      </c>
      <c r="C12" s="16" t="str">
        <f>"Люк доступа металлический ревизионный, "&amp;'Ссылки'!D9&amp;", цвет "&amp;R12</f>
        <v xml:space="preserve">Люк доступа металлический ревизионный, почтовый замок ø23 мм, цвет RAL 9003 (сигнальный белый)</v>
      </c>
      <c r="D12" s="15">
        <v>300</v>
      </c>
      <c r="E12" s="15">
        <v>800</v>
      </c>
      <c r="F12" s="15" t="s">
        <v>38</v>
      </c>
      <c r="G12" s="15">
        <v>300</v>
      </c>
      <c r="H12" s="15">
        <v>800</v>
      </c>
      <c r="I12" s="15"/>
      <c r="J12" s="15"/>
      <c r="K12" s="17" t="s">
        <v>31</v>
      </c>
      <c r="L12" s="15" t="str">
        <f>'Ссылки'!D9</f>
        <v xml:space="preserve">почтовый замок ø23 мм</v>
      </c>
      <c r="M12" s="15" t="s">
        <v>29</v>
      </c>
      <c r="N12" s="15"/>
      <c r="O12" s="15" t="s">
        <v>29</v>
      </c>
      <c r="P12" s="15" t="s">
        <v>29</v>
      </c>
      <c r="Q12" s="15" t="s">
        <v>29</v>
      </c>
      <c r="R12" s="15" t="str">
        <f>'Ссылки'!F12</f>
        <v xml:space="preserve">RAL 9003 (сигнальный белый)</v>
      </c>
      <c r="S12" s="15"/>
      <c r="T12" s="18" t="s">
        <v>57</v>
      </c>
      <c r="U12" s="20"/>
      <c r="V12" s="15"/>
    </row>
    <row r="13" ht="51" outlineLevel="1">
      <c r="A13" s="22"/>
      <c r="B13" s="15" t="s">
        <v>58</v>
      </c>
      <c r="C13" s="16" t="str">
        <f>"Люк доступа металлический ревизионный, "&amp;'Ссылки'!D9&amp;", цвет "&amp;R13</f>
        <v xml:space="preserve">Люк доступа металлический ревизионный, почтовый замок ø23 мм, цвет RAL 9003 (сигнальный белый)</v>
      </c>
      <c r="D13" s="15">
        <v>500</v>
      </c>
      <c r="E13" s="15">
        <v>800</v>
      </c>
      <c r="F13" s="15" t="s">
        <v>38</v>
      </c>
      <c r="G13" s="15">
        <v>500</v>
      </c>
      <c r="H13" s="15">
        <v>800</v>
      </c>
      <c r="I13" s="15"/>
      <c r="J13" s="15"/>
      <c r="K13" s="17" t="s">
        <v>31</v>
      </c>
      <c r="L13" s="15" t="str">
        <f>'Ссылки'!D9</f>
        <v xml:space="preserve">почтовый замок ø23 мм</v>
      </c>
      <c r="M13" s="15" t="s">
        <v>29</v>
      </c>
      <c r="N13" s="15" t="str">
        <f>'Ссылки'!D11</f>
        <v xml:space="preserve">защелка магнитная</v>
      </c>
      <c r="O13" s="15" t="s">
        <v>29</v>
      </c>
      <c r="P13" s="15" t="s">
        <v>29</v>
      </c>
      <c r="Q13" s="15" t="s">
        <v>29</v>
      </c>
      <c r="R13" s="15" t="str">
        <f>'Ссылки'!F12</f>
        <v xml:space="preserve">RAL 9003 (сигнальный белый)</v>
      </c>
      <c r="S13" s="15"/>
      <c r="T13" s="18" t="s">
        <v>59</v>
      </c>
      <c r="U13" s="20"/>
      <c r="V13" s="15"/>
    </row>
    <row r="14" ht="51" outlineLevel="1">
      <c r="A14" s="22"/>
      <c r="B14" s="15" t="s">
        <v>60</v>
      </c>
      <c r="C14" s="16" t="str">
        <f>"Люк доступа металлический ревизионный, "&amp;'Ссылки'!D9&amp;", цвет "&amp;R14</f>
        <v xml:space="preserve">Люк доступа металлический ревизионный, почтовый замок ø23 мм, цвет RAL 9003 (сигнальный белый)</v>
      </c>
      <c r="D14" s="15" t="s">
        <v>38</v>
      </c>
      <c r="E14" s="15" t="s">
        <v>38</v>
      </c>
      <c r="F14" s="15" t="s">
        <v>38</v>
      </c>
      <c r="G14" s="15" t="s">
        <v>38</v>
      </c>
      <c r="H14" s="15" t="s">
        <v>38</v>
      </c>
      <c r="I14" s="15"/>
      <c r="J14" s="15"/>
      <c r="K14" s="17" t="s">
        <v>31</v>
      </c>
      <c r="L14" s="15" t="str">
        <f>'Ссылки'!D9</f>
        <v xml:space="preserve">почтовый замок ø23 мм</v>
      </c>
      <c r="M14" s="15" t="s">
        <v>29</v>
      </c>
      <c r="N14" s="15">
        <f>Ссылки!D12</f>
        <v>0</v>
      </c>
      <c r="O14" s="15" t="s">
        <v>29</v>
      </c>
      <c r="P14" s="15" t="s">
        <v>29</v>
      </c>
      <c r="Q14" s="15" t="s">
        <v>29</v>
      </c>
      <c r="R14" s="15" t="str">
        <f>'Ссылки'!F12</f>
        <v xml:space="preserve">RAL 9003 (сигнальный белый)</v>
      </c>
      <c r="S14" s="15"/>
      <c r="T14" s="18" t="s">
        <v>38</v>
      </c>
      <c r="U14" s="20"/>
      <c r="V14" s="15"/>
    </row>
    <row r="15" ht="51" outlineLevel="1">
      <c r="A15" s="22"/>
      <c r="B15" s="15" t="s">
        <v>61</v>
      </c>
      <c r="C15" s="16" t="str">
        <f>"Люк доступа металлический ревизионный, "&amp;'Ссылки'!D9&amp;", цвет "&amp;R15</f>
        <v xml:space="preserve">Люк доступа металлический ревизионный, почтовый замок ø23 мм, цвет RAL 9003 (сигнальный белый)</v>
      </c>
      <c r="D15" s="15">
        <v>500</v>
      </c>
      <c r="E15" s="15" t="s">
        <v>38</v>
      </c>
      <c r="F15" s="15" t="s">
        <v>38</v>
      </c>
      <c r="G15" s="15">
        <v>500</v>
      </c>
      <c r="H15" s="15" t="s">
        <v>38</v>
      </c>
      <c r="I15" s="15"/>
      <c r="J15" s="15"/>
      <c r="K15" s="17" t="s">
        <v>31</v>
      </c>
      <c r="L15" s="15" t="str">
        <f>'Ссылки'!D9</f>
        <v xml:space="preserve">почтовый замок ø23 мм</v>
      </c>
      <c r="M15" s="15" t="s">
        <v>29</v>
      </c>
      <c r="N15" s="15" t="str">
        <f>Ссылки!D13</f>
        <v xml:space="preserve">замок "антипаника"</v>
      </c>
      <c r="O15" s="15" t="s">
        <v>29</v>
      </c>
      <c r="P15" s="15" t="s">
        <v>29</v>
      </c>
      <c r="Q15" s="15" t="s">
        <v>29</v>
      </c>
      <c r="R15" s="15" t="str">
        <f>'Ссылки'!F12</f>
        <v xml:space="preserve">RAL 9003 (сигнальный белый)</v>
      </c>
      <c r="S15" s="15"/>
      <c r="T15" s="18" t="s">
        <v>38</v>
      </c>
      <c r="U15" s="20" t="s">
        <v>62</v>
      </c>
      <c r="V15" s="15"/>
    </row>
    <row r="16" ht="51" outlineLevel="1">
      <c r="A16" s="22"/>
      <c r="B16" s="15" t="s">
        <v>63</v>
      </c>
      <c r="C16" s="16" t="str">
        <f>"Люк доступа металлический ревизионный, "&amp;'Ссылки'!D9&amp;", цвет "&amp;R16</f>
        <v xml:space="preserve">Люк доступа металлический ревизионный, почтовый замок ø23 мм, цвет RAL 9003 (сигнальный белый)</v>
      </c>
      <c r="D16" s="15">
        <v>500</v>
      </c>
      <c r="E16" s="15" t="s">
        <v>38</v>
      </c>
      <c r="F16" s="15" t="s">
        <v>38</v>
      </c>
      <c r="G16" s="15">
        <v>500</v>
      </c>
      <c r="H16" s="15" t="s">
        <v>38</v>
      </c>
      <c r="I16" s="15"/>
      <c r="J16" s="15"/>
      <c r="K16" s="17" t="s">
        <v>31</v>
      </c>
      <c r="L16" s="15" t="str">
        <f>'Ссылки'!D9</f>
        <v xml:space="preserve">почтовый замок ø23 мм</v>
      </c>
      <c r="M16" s="15" t="s">
        <v>29</v>
      </c>
      <c r="N16" s="15"/>
      <c r="O16" s="15" t="s">
        <v>29</v>
      </c>
      <c r="P16" s="15" t="s">
        <v>29</v>
      </c>
      <c r="Q16" s="15" t="s">
        <v>29</v>
      </c>
      <c r="R16" s="15" t="str">
        <f>'Ссылки'!F12</f>
        <v xml:space="preserve">RAL 9003 (сигнальный белый)</v>
      </c>
      <c r="S16" s="15"/>
      <c r="T16" s="18" t="s">
        <v>38</v>
      </c>
      <c r="U16" s="20" t="s">
        <v>64</v>
      </c>
      <c r="V16" s="15"/>
    </row>
    <row r="17" ht="51" outlineLevel="1">
      <c r="A17" s="22"/>
      <c r="B17" s="15" t="s">
        <v>65</v>
      </c>
      <c r="C17" s="16" t="str">
        <f t="shared" ref="C17:C18" si="1">"Панель доступа металлическая съемная ревизионная, цвет "&amp;R17</f>
        <v xml:space="preserve">Панель доступа металлическая съемная ревизионная, цвет RAL 9003 (сигнальный белый)</v>
      </c>
      <c r="D17" s="15">
        <v>300</v>
      </c>
      <c r="E17" s="15" t="s">
        <v>38</v>
      </c>
      <c r="F17" s="15" t="s">
        <v>38</v>
      </c>
      <c r="G17" s="15">
        <v>300</v>
      </c>
      <c r="H17" s="15" t="s">
        <v>38</v>
      </c>
      <c r="I17" s="15"/>
      <c r="J17" s="15"/>
      <c r="K17" s="17" t="s">
        <v>31</v>
      </c>
      <c r="L17" s="15" t="s">
        <v>29</v>
      </c>
      <c r="M17" s="15" t="s">
        <v>29</v>
      </c>
      <c r="N17" s="15" t="s">
        <v>29</v>
      </c>
      <c r="O17" s="15" t="s">
        <v>29</v>
      </c>
      <c r="P17" s="15" t="s">
        <v>29</v>
      </c>
      <c r="Q17" s="15" t="s">
        <v>29</v>
      </c>
      <c r="R17" s="15" t="str">
        <f>'Ссылки'!F12</f>
        <v xml:space="preserve">RAL 9003 (сигнальный белый)</v>
      </c>
      <c r="S17" s="15"/>
      <c r="T17" s="18" t="s">
        <v>38</v>
      </c>
      <c r="U17" s="20" t="s">
        <v>66</v>
      </c>
      <c r="V17" s="15"/>
    </row>
    <row r="18" ht="51" outlineLevel="1">
      <c r="A18" s="23"/>
      <c r="B18" s="15" t="s">
        <v>67</v>
      </c>
      <c r="C18" s="16" t="str">
        <f t="shared" si="1"/>
        <v xml:space="preserve">Панель доступа металлическая съемная ревизионная, цвет RAL 9003 (сигнальный белый)</v>
      </c>
      <c r="D18" s="15">
        <v>500</v>
      </c>
      <c r="E18" s="15" t="s">
        <v>38</v>
      </c>
      <c r="F18" s="15" t="s">
        <v>38</v>
      </c>
      <c r="G18" s="15">
        <v>500</v>
      </c>
      <c r="H18" s="15" t="s">
        <v>38</v>
      </c>
      <c r="I18" s="15"/>
      <c r="J18" s="15"/>
      <c r="K18" s="17" t="s">
        <v>31</v>
      </c>
      <c r="L18" s="15" t="s">
        <v>29</v>
      </c>
      <c r="M18" s="15" t="s">
        <v>29</v>
      </c>
      <c r="N18" s="15" t="s">
        <v>29</v>
      </c>
      <c r="O18" s="15" t="s">
        <v>29</v>
      </c>
      <c r="P18" s="15" t="s">
        <v>29</v>
      </c>
      <c r="Q18" s="15" t="s">
        <v>29</v>
      </c>
      <c r="R18" s="15" t="str">
        <f>'Ссылки'!F12</f>
        <v xml:space="preserve">RAL 9003 (сигнальный белый)</v>
      </c>
      <c r="S18" s="15"/>
      <c r="T18" s="18" t="s">
        <v>38</v>
      </c>
      <c r="U18" s="20" t="s">
        <v>66</v>
      </c>
      <c r="V18" s="15"/>
    </row>
    <row r="19">
      <c r="A19" s="24"/>
      <c r="B19" s="25"/>
      <c r="C19" s="24"/>
      <c r="D19" s="25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6"/>
      <c r="Q19" s="26"/>
      <c r="R19" s="26"/>
      <c r="S19" s="25"/>
      <c r="T19" s="25"/>
      <c r="U19" s="27"/>
      <c r="V19" s="28"/>
    </row>
  </sheetData>
  <mergeCells count="16">
    <mergeCell ref="A1:U1"/>
    <mergeCell ref="A2:A3"/>
    <mergeCell ref="B2:B3"/>
    <mergeCell ref="C2:C3"/>
    <mergeCell ref="D2:F2"/>
    <mergeCell ref="G2:H2"/>
    <mergeCell ref="I2:J2"/>
    <mergeCell ref="K2:K3"/>
    <mergeCell ref="L2:Q2"/>
    <mergeCell ref="R2:R3"/>
    <mergeCell ref="S2:S3"/>
    <mergeCell ref="T2:T3"/>
    <mergeCell ref="U2:U3"/>
    <mergeCell ref="V2:V3"/>
    <mergeCell ref="A4:U4"/>
    <mergeCell ref="A12:A18"/>
  </mergeCells>
  <printOptions headings="0" gridLines="1"/>
  <pageMargins left="0.25" right="0.25" top="0.75" bottom="0.75" header="0" footer="0"/>
  <pageSetup paperSize="9" scale="100" fitToWidth="0" fitToHeight="1" pageOrder="overThenDown" orientation="portrait" usePrinterDefaults="1" blackAndWhite="0" draft="0" cellComments="atEnd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489B81"/>
    <outlinePr applyStyles="0" summaryBelow="0" summaryRight="0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B4" activeCellId="0" sqref="B4"/>
    </sheetView>
  </sheetViews>
  <sheetFormatPr defaultColWidth="12.630000000000001" defaultRowHeight="15.75" customHeight="1" outlineLevelRow="1"/>
  <cols>
    <col customWidth="1" min="1" max="1" style="29" width="23.421875"/>
    <col customWidth="1" min="2" max="2" style="29" width="12.57421875"/>
    <col customWidth="1" min="3" max="3" style="29" width="42.140625"/>
    <col customWidth="1" min="4" max="5" style="29" width="10.57421875"/>
    <col customWidth="1" min="6" max="6" style="29" width="23.140625"/>
    <col customWidth="1" min="7" max="10" style="29" width="10.57421875"/>
    <col customWidth="1" min="11" max="11" style="29" width="11.7109375"/>
    <col customWidth="1" min="12" max="12" style="29" width="15.140625"/>
    <col customWidth="1" min="13" max="13" style="29" width="13.421875"/>
    <col customWidth="1" min="14" max="14" style="29" width="16.8515625"/>
    <col customWidth="1" min="15" max="15" style="29" width="14.8515625"/>
    <col customWidth="1" min="16" max="16" style="29" width="20.28125"/>
    <col customWidth="1" min="17" max="18" style="29" width="19.57421875"/>
    <col customWidth="1" min="19" max="19" style="29" width="19.421875"/>
    <col customWidth="1" min="20" max="20" style="29" width="17.421875"/>
    <col customWidth="1" min="21" max="21" style="29" width="16.140625"/>
    <col customWidth="1" min="22" max="22" style="29" width="20.57421875"/>
    <col customWidth="1" min="23" max="23" style="29" width="19.7109375"/>
    <col customWidth="1" min="24" max="24" style="29" width="17.7109375"/>
    <col customWidth="1" min="25" max="25" style="29" width="31.421875"/>
    <col customWidth="1" min="26" max="26" style="29" width="27"/>
    <col customWidth="1" min="27" max="27" style="29" width="3.5"/>
    <col customWidth="1" min="28" max="28" style="29" width="29.57421875"/>
    <col customWidth="1" min="29" max="29" style="29" width="36.28125"/>
    <col min="30" max="16384" style="29" width="12.630000000000001"/>
  </cols>
  <sheetData>
    <row r="1" ht="30" customHeight="1">
      <c r="A1" s="30" t="s">
        <v>1</v>
      </c>
      <c r="B1" s="30" t="s">
        <v>2</v>
      </c>
      <c r="C1" s="30" t="s">
        <v>3</v>
      </c>
      <c r="D1" s="30" t="s">
        <v>4</v>
      </c>
      <c r="E1" s="31"/>
      <c r="F1" s="31"/>
      <c r="G1" s="30" t="s">
        <v>5</v>
      </c>
      <c r="H1" s="31"/>
      <c r="I1" s="30" t="s">
        <v>6</v>
      </c>
      <c r="J1" s="31"/>
      <c r="K1" s="32" t="s">
        <v>68</v>
      </c>
      <c r="L1" s="30" t="s">
        <v>69</v>
      </c>
      <c r="M1" s="31"/>
      <c r="N1" s="31"/>
      <c r="O1" s="31"/>
      <c r="P1" s="31"/>
      <c r="Q1" s="31"/>
      <c r="R1" s="30" t="s">
        <v>8</v>
      </c>
      <c r="S1" s="31"/>
      <c r="T1" s="31"/>
      <c r="U1" s="31"/>
      <c r="V1" s="31"/>
      <c r="W1" s="30" t="s">
        <v>9</v>
      </c>
      <c r="X1" s="30" t="s">
        <v>10</v>
      </c>
      <c r="Y1" s="30" t="s">
        <v>11</v>
      </c>
      <c r="Z1" s="33" t="s">
        <v>12</v>
      </c>
      <c r="AA1" s="33"/>
      <c r="AB1" s="33" t="s">
        <v>13</v>
      </c>
      <c r="AC1" s="33" t="s">
        <v>70</v>
      </c>
    </row>
    <row r="2" ht="49.5">
      <c r="A2" s="31"/>
      <c r="B2" s="31"/>
      <c r="C2" s="31"/>
      <c r="D2" s="30" t="s">
        <v>14</v>
      </c>
      <c r="E2" s="30" t="s">
        <v>15</v>
      </c>
      <c r="F2" s="30" t="s">
        <v>71</v>
      </c>
      <c r="G2" s="30" t="s">
        <v>14</v>
      </c>
      <c r="H2" s="30" t="s">
        <v>15</v>
      </c>
      <c r="I2" s="30" t="s">
        <v>14</v>
      </c>
      <c r="J2" s="30" t="s">
        <v>15</v>
      </c>
      <c r="K2" s="34"/>
      <c r="L2" s="30" t="s">
        <v>72</v>
      </c>
      <c r="M2" s="30" t="s">
        <v>73</v>
      </c>
      <c r="N2" s="30" t="s">
        <v>74</v>
      </c>
      <c r="O2" s="30" t="s">
        <v>75</v>
      </c>
      <c r="P2" s="30" t="s">
        <v>76</v>
      </c>
      <c r="Q2" s="30" t="s">
        <v>77</v>
      </c>
      <c r="R2" s="30" t="s">
        <v>17</v>
      </c>
      <c r="S2" s="30" t="s">
        <v>18</v>
      </c>
      <c r="T2" s="30" t="s">
        <v>19</v>
      </c>
      <c r="U2" s="30" t="s">
        <v>78</v>
      </c>
      <c r="V2" s="30" t="s">
        <v>79</v>
      </c>
      <c r="W2" s="31"/>
      <c r="X2" s="31"/>
      <c r="Y2" s="31"/>
      <c r="Z2" s="35"/>
      <c r="AA2" s="35"/>
      <c r="AB2" s="35"/>
      <c r="AC2" s="35"/>
    </row>
    <row r="3" ht="21.75">
      <c r="A3" s="36" t="s">
        <v>80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6"/>
      <c r="AA3" s="38"/>
      <c r="AB3" s="39"/>
      <c r="AC3" s="38"/>
    </row>
    <row r="4" ht="319.5" customHeight="1" outlineLevel="1">
      <c r="A4" s="40" t="s">
        <v>81</v>
      </c>
      <c r="B4" s="41" t="s">
        <v>82</v>
      </c>
      <c r="C4" s="40" t="str">
        <f>"Дверь металлическая, из 2-х листов х/к стали толщиной 1,0 мм - полотно, 1.2 мм - рама, с заполнением минеральной ватой, противопожарная, глухая, "&amp;"со стационарным порогом 14 мм, контурный уплотнитель - серый, доводчик, нажимная ручка, цилиндровый замок 'ключ-вертушка', порошковая окраска, цве"&amp;"т "&amp;W4</f>
        <v xml:space="preserve">Дверь металлическая, из 2-х листов х/к стали толщиной 1,0 мм - полотно, 1.2 мм - рама, с заполнением минеральной ватой, противопожарная, глухая, со стационарным порогом 14 мм, контурный уплотнитель - серый, доводчик, нажимная ручка, цилиндровый замок 'ключ-вертушка', порошковая окраска, цвет RAL 7016 (антрацитово-серый) матовый </v>
      </c>
      <c r="D4" s="41">
        <v>1000</v>
      </c>
      <c r="E4" s="41">
        <v>2100</v>
      </c>
      <c r="F4" s="41" t="s">
        <v>83</v>
      </c>
      <c r="G4" s="41">
        <v>958</v>
      </c>
      <c r="H4" s="41">
        <v>2079</v>
      </c>
      <c r="I4" s="41">
        <v>871</v>
      </c>
      <c r="J4" s="41">
        <v>2011</v>
      </c>
      <c r="K4" s="41" t="s">
        <v>84</v>
      </c>
      <c r="L4" s="41" t="s">
        <v>85</v>
      </c>
      <c r="M4" s="41" t="s">
        <v>86</v>
      </c>
      <c r="N4" s="41" t="s">
        <v>87</v>
      </c>
      <c r="O4" s="41">
        <v>61</v>
      </c>
      <c r="P4" s="41" t="s">
        <v>88</v>
      </c>
      <c r="Q4" s="41" t="s">
        <v>29</v>
      </c>
      <c r="R4" s="41" t="str">
        <f>Замки!A42&amp;", 
"&amp;'Ссылки'!D3&amp;", материал: "&amp;'Ссылки'!H5&amp;"; 
цвет: "&amp;'Ссылки'!G7&amp;"; 
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
ЗД-1, 
"ключ-вертушка", материал: алюминий; 
цвет: никель </v>
      </c>
      <c r="S4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4" s="41" t="str">
        <f>'Петли'!A2&amp;",
 "&amp;'Ссылки'!C3&amp;", 
цвет: "&amp;'Ссылки'!G6</f>
        <v xml:space="preserve">ПД-1,
 ввертные, 
цвет: сталь нержавеющая </v>
      </c>
      <c r="U4" s="41" t="s">
        <v>29</v>
      </c>
      <c r="V4" s="41" t="str">
        <f>'Доводчик'!A2&amp;",
 "&amp;'Ссылки'!B2&amp;", 
цвет: "&amp;'Ссылки'!G4</f>
        <v xml:space="preserve">ДД-1,
 доводчик, 
цвет: серебристый</v>
      </c>
      <c r="W4" s="41" t="str">
        <f>'Ссылки'!F2</f>
        <v xml:space="preserve">RAL 7016 (антрацитово-серый) матовый </v>
      </c>
      <c r="X4" s="41" t="s">
        <v>89</v>
      </c>
      <c r="Y4" s="40" t="s">
        <v>90</v>
      </c>
      <c r="Z4" s="40"/>
      <c r="AA4" s="42"/>
      <c r="AB4" s="43" t="s">
        <v>91</v>
      </c>
      <c r="AC4" s="41" t="s">
        <v>92</v>
      </c>
    </row>
    <row r="5" ht="261.75" customHeight="1" outlineLevel="1">
      <c r="A5" s="40" t="s">
        <v>93</v>
      </c>
      <c r="B5" s="41" t="s">
        <v>94</v>
      </c>
      <c r="C5" s="40" t="str">
        <f>"Дверь металлическая, из 2-х листов х/к стали, толщиной 1,0 мм - полотно, 1.2 мм - рама, "&amp;"с заполнением минеральной ватой, противопожарная, глухая со стационарным порогом 14 мм, контурный уплотнитель - серый, доводчик, нажимная ручка с внутренней стороны, "&amp;"ручка-кноб с наружной стороны, замок 'антипаника' (самозапирающийся замок, ключ только с наружной стороны), крепл"&amp;"ение заводского исполнения для присоединения заземления на высоте 400мм, порошковая окраска, цвет "&amp;W5</f>
        <v xml:space="preserve">Дверь металлическая, из 2-х листов х/к стали, толщиной 1,0 мм - полотно, 1.2 мм - рама, с заполнением минеральной ватой, противопожарная, глухая со стационарным порогом 14 мм, контурный уплотнитель - серый, доводчик, нажимная ручка с внутренней стороны, ручка-кноб с наружной стороны, замок 'антипаника' (самозапирающийся замок, ключ только с наружной стороны), крепление заводского исполнения для присоединения заземления на высоте 400мм, порошковая окраска, цвет RAL 7016 (антрацитово-серый) матовый </v>
      </c>
      <c r="D5" s="41">
        <v>1000</v>
      </c>
      <c r="E5" s="41">
        <v>2100</v>
      </c>
      <c r="F5" s="41" t="s">
        <v>29</v>
      </c>
      <c r="G5" s="41">
        <v>958</v>
      </c>
      <c r="H5" s="41">
        <v>2079</v>
      </c>
      <c r="I5" s="41">
        <v>871</v>
      </c>
      <c r="J5" s="41">
        <v>2011</v>
      </c>
      <c r="K5" s="41" t="s">
        <v>95</v>
      </c>
      <c r="L5" s="41" t="s">
        <v>85</v>
      </c>
      <c r="M5" s="41" t="s">
        <v>86</v>
      </c>
      <c r="N5" s="41" t="s">
        <v>87</v>
      </c>
      <c r="O5" s="41">
        <v>61</v>
      </c>
      <c r="P5" s="41" t="s">
        <v>88</v>
      </c>
      <c r="Q5" s="41" t="s">
        <v>29</v>
      </c>
      <c r="R5" s="41" t="str">
        <f>Замки!A34&amp;", 
"&amp;'Ссылки'!D13&amp;", материал: "&amp;'Ссылки'!H5&amp;"; 
цвет: "&amp;'Ссылки'!G7</f>
        <v xml:space="preserve">ЗД-5, 
замок "антипаника", материал: сталь нержавеющая; 
цвет: оцинкованный</v>
      </c>
      <c r="S5" s="41" t="str">
        <f>Ручки!A66&amp;", 
"&amp;'Ссылки'!A13&amp;", 
материал: "&amp;'Ссылки'!H3&amp;", 
цвет: "&amp;'Ссылки'!G5</f>
        <v xml:space="preserve">РД-9, 
нажимная / фиксированная ручка на планке, 
материал: сталь нержавеющая /    нейлон, 
цвет: черный</v>
      </c>
      <c r="T5" s="41" t="str">
        <f>'Петли'!A2&amp;",
 "&amp;'Ссылки'!C3&amp;", 
цвет: "&amp;'Ссылки'!G6</f>
        <v xml:space="preserve">ПД-1,
 ввертные, 
цвет: сталь нержавеющая </v>
      </c>
      <c r="U5" s="41" t="s">
        <v>29</v>
      </c>
      <c r="V5" s="41" t="str">
        <f>'Доводчик'!A2&amp;",
 "&amp;'Ссылки'!B2&amp;", 
цвет: "&amp;'Ссылки'!G4</f>
        <v xml:space="preserve">ДД-1,
 доводчик, 
цвет: серебристый</v>
      </c>
      <c r="W5" s="41" t="str">
        <f>'Ссылки'!F2</f>
        <v xml:space="preserve">RAL 7016 (антрацитово-серый) матовый </v>
      </c>
      <c r="X5" s="41" t="s">
        <v>89</v>
      </c>
      <c r="Y5" s="40" t="s">
        <v>96</v>
      </c>
      <c r="Z5" s="40"/>
      <c r="AA5" s="42"/>
      <c r="AB5" s="43" t="s">
        <v>91</v>
      </c>
      <c r="AC5" s="41" t="s">
        <v>97</v>
      </c>
    </row>
    <row r="6" ht="387.75" customHeight="1" outlineLevel="1">
      <c r="A6" s="40" t="s">
        <v>98</v>
      </c>
      <c r="B6" s="41" t="s">
        <v>99</v>
      </c>
      <c r="C6" s="40" t="str">
        <f>"Дверь металлическая, из 2-х листов х/к стали, толщиной 1,0 мм - полотно, 1.2 мм - рама, "&amp;"с заполнением минеральной ватой, противопожарная, глухая, со стационарным порогом 14 мм, контурный уплотнитель - серый, доводчик, нажимная ручка, цилиндровый замок 'ключ-вертушка', порошковая окраска, цве"&amp;"т "&amp;W6</f>
        <v xml:space="preserve">Дверь металлическая, из 2-х листов х/к стали, толщиной 1,0 мм - полотно, 1.2 мм - рама, с заполнением минеральной ватой, противопожарная, глухая, со стационарным порогом 14 мм, контурный уплотнитель - серый, доводчик, нажимная ручка, цилиндровый замок 'ключ-вертушка', порошковая окраска, цвет RAL 7016 (антрацитово-серый) матовый </v>
      </c>
      <c r="D6" s="41">
        <v>1000</v>
      </c>
      <c r="E6" s="41">
        <v>2100</v>
      </c>
      <c r="F6" s="41" t="s">
        <v>83</v>
      </c>
      <c r="G6" s="41">
        <v>958</v>
      </c>
      <c r="H6" s="41">
        <v>2079</v>
      </c>
      <c r="I6" s="41">
        <v>871</v>
      </c>
      <c r="J6" s="41">
        <v>2011</v>
      </c>
      <c r="K6" s="41" t="s">
        <v>100</v>
      </c>
      <c r="L6" s="41" t="s">
        <v>85</v>
      </c>
      <c r="M6" s="41" t="s">
        <v>86</v>
      </c>
      <c r="N6" s="41" t="s">
        <v>87</v>
      </c>
      <c r="O6" s="41">
        <v>61</v>
      </c>
      <c r="P6" s="41" t="s">
        <v>88</v>
      </c>
      <c r="Q6" s="41" t="s">
        <v>29</v>
      </c>
      <c r="R6" s="41" t="str">
        <f>Замки!A42&amp;", 
"&amp;'Ссылки'!D3&amp;", материал: "&amp;'Ссылки'!H5&amp;"; 
цвет: "&amp;'Ссылки'!G7&amp;"; 
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
ЗД-1, 
"ключ-вертушка", материал: алюминий; 
цвет: никель </v>
      </c>
      <c r="S6" s="41" t="str">
        <f>'Ручки'!A18&amp;", 
"&amp;'Ссылки'!A10&amp; 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6" s="41" t="str">
        <f>'Петли'!A2&amp;",
 "&amp;'Ссылки'!C3&amp;", 
цвет: "&amp;'Ссылки'!G6</f>
        <v xml:space="preserve">ПД-1,
 ввертные, 
цвет: сталь нержавеющая </v>
      </c>
      <c r="U6" s="41" t="s">
        <v>29</v>
      </c>
      <c r="V6" s="41" t="str">
        <f>'Доводчик'!A2&amp;",
 "&amp;'Ссылки'!B2&amp;", 
цвет: "&amp;'Ссылки'!G4</f>
        <v xml:space="preserve">ДД-1,
 доводчик, 
цвет: серебристый</v>
      </c>
      <c r="W6" s="41" t="str">
        <f>'Ссылки'!F2</f>
        <v xml:space="preserve">RAL 7016 (антрацитово-серый) матовый </v>
      </c>
      <c r="X6" s="41" t="s">
        <v>89</v>
      </c>
      <c r="Y6" s="40" t="s">
        <v>101</v>
      </c>
      <c r="Z6" s="40"/>
      <c r="AA6" s="44"/>
      <c r="AB6" s="43" t="s">
        <v>91</v>
      </c>
      <c r="AC6" s="41" t="s">
        <v>102</v>
      </c>
    </row>
    <row r="7" ht="292.5" customHeight="1" outlineLevel="1">
      <c r="A7" s="40" t="s">
        <v>93</v>
      </c>
      <c r="B7" s="41" t="s">
        <v>103</v>
      </c>
      <c r="C7" s="40" t="str">
        <f>"Дверь металлическая, из 2-х листов х/к стали, толщиной 1,0 мм - полотно, 1.2 мм - рама, "&amp;"с заполнением минеральной ватой, противопожарная, глухая со стационарным порогом 14 мм, контурный уплотнитель - серый, доводчик, нажимная ручка с внутренней стороны, "&amp;"ручка-кноб с наружной стороны, замок 'антипаника' (самозапирающийся замок, ключ только с наружной стороны), крепл"&amp;"ение заводского исполнения для присоединения заземления на высоте 400мм, порошковая окраска, цвет "&amp;W5</f>
        <v xml:space="preserve">Дверь металлическая, из 2-х листов х/к стали, толщиной 1,0 мм - полотно, 1.2 мм - рама, с заполнением минеральной ватой, противопожарная, глухая со стационарным порогом 14 мм, контурный уплотнитель - серый, доводчик, нажимная ручка с внутренней стороны, ручка-кноб с наружной стороны, замок 'антипаника' (самозапирающийся замок, ключ только с наружной стороны), крепление заводского исполнения для присоединения заземления на высоте 400мм, порошковая окраска, цвет RAL 7016 (антрацитово-серый) матовый </v>
      </c>
      <c r="D7" s="41">
        <v>1000</v>
      </c>
      <c r="E7" s="41">
        <v>2100</v>
      </c>
      <c r="F7" s="41" t="s">
        <v>29</v>
      </c>
      <c r="G7" s="41">
        <v>958</v>
      </c>
      <c r="H7" s="41">
        <v>2079</v>
      </c>
      <c r="I7" s="41">
        <v>871</v>
      </c>
      <c r="J7" s="41">
        <v>2011</v>
      </c>
      <c r="K7" s="41" t="s">
        <v>100</v>
      </c>
      <c r="L7" s="41" t="s">
        <v>85</v>
      </c>
      <c r="M7" s="41" t="s">
        <v>86</v>
      </c>
      <c r="N7" s="41" t="s">
        <v>87</v>
      </c>
      <c r="O7" s="41">
        <v>61</v>
      </c>
      <c r="P7" s="41" t="s">
        <v>88</v>
      </c>
      <c r="Q7" s="41" t="s">
        <v>29</v>
      </c>
      <c r="R7" s="41" t="str">
        <f>Замки!A34&amp;", 
"&amp;'Ссылки'!D13&amp;", материал: "&amp;'Ссылки'!H5&amp;"; 
цвет: "&amp;'Ссылки'!G7</f>
        <v xml:space="preserve">ЗД-5, 
замок "антипаника", материал: сталь нержавеющая; 
цвет: оцинкованный</v>
      </c>
      <c r="S7" s="41" t="str">
        <f>Ручки!A66&amp;", 
"&amp;'Ссылки'!A13&amp;", 
материал: "&amp;'Ссылки'!H3&amp;", 
цвет: "&amp;'Ссылки'!G5</f>
        <v xml:space="preserve">РД-9, 
нажимная / фиксированная ручка на планке, 
материал: сталь нержавеющая /    нейлон, 
цвет: черный</v>
      </c>
      <c r="T7" s="41" t="str">
        <f>'Петли'!A2&amp;",
 "&amp;'Ссылки'!C3&amp;", 
цвет: "&amp;'Ссылки'!G6</f>
        <v xml:space="preserve">ПД-1,
 ввертные, 
цвет: сталь нержавеющая </v>
      </c>
      <c r="U7" s="41" t="s">
        <v>29</v>
      </c>
      <c r="V7" s="41" t="str">
        <f>'Доводчик'!A2&amp;",
 "&amp;'Ссылки'!B2&amp;", 
цвет: "&amp;'Ссылки'!G4</f>
        <v xml:space="preserve">ДД-1,
 доводчик, 
цвет: серебристый</v>
      </c>
      <c r="W7" s="41" t="str">
        <f>'Ссылки'!F2</f>
        <v xml:space="preserve">RAL 7016 (антрацитово-серый) матовый </v>
      </c>
      <c r="X7" s="41" t="s">
        <v>89</v>
      </c>
      <c r="Y7" s="40" t="s">
        <v>104</v>
      </c>
      <c r="Z7" s="40"/>
      <c r="AA7" s="44"/>
      <c r="AB7" s="43" t="s">
        <v>91</v>
      </c>
      <c r="AC7" s="41" t="s">
        <v>105</v>
      </c>
    </row>
    <row r="8" ht="323.25" customHeight="1" outlineLevel="1">
      <c r="A8" s="40" t="s">
        <v>106</v>
      </c>
      <c r="B8" s="41" t="s">
        <v>107</v>
      </c>
      <c r="C8" s="40" t="str">
        <f>"Дверь металлическая, из 2-х листов х/к стали, толщиной 1.0 мм - полотно, 1.2 мм - рама, "&amp;"с заполнением минеральной ватой, противопожарная, глухая, двустворчатая, со стационарным порогом 14 мм, контурный уплотнитель - серый, доводчик, нажимная ручка, цилиндровый замок 'ключ-вертушка', порошковая окраска, цве"&amp;"т "&amp;W6</f>
        <v xml:space="preserve">Дверь металлическая, из 2-х листов х/к стали, толщиной 1.0 мм - полотно, 1.2 мм - рама, с заполнением минеральной ватой, противопожарная, глухая, двустворчатая, со стационарным порогом 14 мм, контурный уплотнитель - серый, доводчик, нажимная ручка, цилиндровый замок 'ключ-вертушка', порошковая окраска, цвет RAL 7016 (антрацитово-серый) матовый </v>
      </c>
      <c r="D8" s="41">
        <v>1650</v>
      </c>
      <c r="E8" s="41">
        <v>2380</v>
      </c>
      <c r="F8" s="41" t="s">
        <v>29</v>
      </c>
      <c r="G8" s="41">
        <v>1608</v>
      </c>
      <c r="H8" s="41">
        <v>2359</v>
      </c>
      <c r="I8" s="41">
        <v>1504</v>
      </c>
      <c r="J8" s="41">
        <v>2291</v>
      </c>
      <c r="K8" s="41" t="s">
        <v>95</v>
      </c>
      <c r="L8" s="41" t="s">
        <v>85</v>
      </c>
      <c r="M8" s="41" t="s">
        <v>86</v>
      </c>
      <c r="N8" s="41" t="s">
        <v>87</v>
      </c>
      <c r="O8" s="41">
        <v>61</v>
      </c>
      <c r="P8" s="41" t="s">
        <v>88</v>
      </c>
      <c r="Q8" s="41" t="s">
        <v>29</v>
      </c>
      <c r="R8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8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8" s="41" t="str">
        <f>'Петли'!A2&amp;",
 "&amp;'Ссылки'!C3&amp;", 
цвет: "&amp;'Ссылки'!G6</f>
        <v xml:space="preserve">ПД-1,
 ввертные, 
цвет: сталь нержавеющая </v>
      </c>
      <c r="U8" s="41" t="s">
        <v>29</v>
      </c>
      <c r="V8" s="41" t="str">
        <f>'Доводчик'!A2&amp;",
 "&amp;'Ссылки'!B2&amp;", 
цвет: "&amp;'Ссылки'!G4</f>
        <v xml:space="preserve">ДД-1,
 доводчик, 
цвет: серебристый</v>
      </c>
      <c r="W8" s="41" t="str">
        <f>'Ссылки'!F2</f>
        <v xml:space="preserve">RAL 7016 (антрацитово-серый) матовый </v>
      </c>
      <c r="X8" s="41" t="s">
        <v>108</v>
      </c>
      <c r="Y8" s="40" t="s">
        <v>109</v>
      </c>
      <c r="Z8" s="40"/>
      <c r="AA8" s="44"/>
      <c r="AB8" s="43"/>
      <c r="AC8" s="41" t="s">
        <v>110</v>
      </c>
    </row>
    <row r="9" ht="198" outlineLevel="1">
      <c r="A9" s="40" t="s">
        <v>106</v>
      </c>
      <c r="B9" s="41" t="s">
        <v>111</v>
      </c>
      <c r="C9" s="40" t="str">
        <f>"Дверь металлическая, из 2-х листов х/к стали, толщиной 1.0 мм - полотно, 1.2 мм - рама, "&amp;"с заполнением минеральной ватой, противопожарная, глухая, двустворчатая, со стационарным порогом 14 мм, контурный уплотнитель - серый, доводчик, нажимная ручка, цилиндровый замок 'ключ-вертушка', порошковая окраска, цве"&amp;"т "&amp;W6</f>
        <v xml:space="preserve">Дверь металлическая, из 2-х листов х/к стали, толщиной 1.0 мм - полотно, 1.2 мм - рама, с заполнением минеральной ватой, противопожарная, глухая, двустворчатая, со стационарным порогом 14 мм, контурный уплотнитель - серый, доводчик, нажимная ручка, цилиндровый замок 'ключ-вертушка', порошковая окраска, цвет RAL 7016 (антрацитово-серый) матовый </v>
      </c>
      <c r="D9" s="41">
        <v>1650</v>
      </c>
      <c r="E9" s="41">
        <v>2380</v>
      </c>
      <c r="F9" s="41" t="s">
        <v>29</v>
      </c>
      <c r="G9" s="41">
        <v>1608</v>
      </c>
      <c r="H9" s="41">
        <v>2359</v>
      </c>
      <c r="I9" s="41">
        <v>1504</v>
      </c>
      <c r="J9" s="41">
        <v>2291</v>
      </c>
      <c r="K9" s="41" t="s">
        <v>100</v>
      </c>
      <c r="L9" s="41" t="s">
        <v>85</v>
      </c>
      <c r="M9" s="41" t="s">
        <v>86</v>
      </c>
      <c r="N9" s="41" t="s">
        <v>87</v>
      </c>
      <c r="O9" s="41">
        <v>61</v>
      </c>
      <c r="P9" s="41" t="s">
        <v>88</v>
      </c>
      <c r="Q9" s="41" t="s">
        <v>29</v>
      </c>
      <c r="R9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9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9" s="41" t="str">
        <f>'Петли'!A2&amp;",
 "&amp;'Ссылки'!C3&amp;", 
цвет: "&amp;'Ссылки'!G6</f>
        <v xml:space="preserve">ПД-1,
 ввертные, 
цвет: сталь нержавеющая </v>
      </c>
      <c r="U9" s="41" t="s">
        <v>29</v>
      </c>
      <c r="V9" s="41" t="str">
        <f>'Доводчик'!A2&amp;",
 "&amp;'Ссылки'!B2&amp;", 
цвет: "&amp;'Ссылки'!G4</f>
        <v xml:space="preserve">ДД-1,
 доводчик, 
цвет: серебристый</v>
      </c>
      <c r="W9" s="41" t="str">
        <f>'Ссылки'!F2</f>
        <v xml:space="preserve">RAL 7016 (антрацитово-серый) матовый </v>
      </c>
      <c r="X9" s="41" t="s">
        <v>108</v>
      </c>
      <c r="Y9" s="40" t="s">
        <v>112</v>
      </c>
      <c r="Z9" s="40"/>
      <c r="AA9" s="44"/>
      <c r="AB9" s="43"/>
      <c r="AC9" s="41" t="s">
        <v>113</v>
      </c>
    </row>
    <row r="10" ht="198" outlineLevel="1">
      <c r="A10" s="40" t="s">
        <v>114</v>
      </c>
      <c r="B10" s="41" t="s">
        <v>115</v>
      </c>
      <c r="C10" s="40" t="str">
        <f>"Дверь металлическая, из 2-х листов х/к стали, толщиной 1.0 мм - полотно, 1.2 мм - рама, "&amp;"с заполнением минеральной ватой, противопожарная, глухая, двустворчатая, со стационарным порогом 14 мм, контурный уплотнитель - серый, доводчик, нажимная ручка, цилиндровый замок 'ключ-вертушка', порошковая окраска, цве"&amp;"т "&amp;W6</f>
        <v xml:space="preserve">Дверь металлическая, из 2-х листов х/к стали, толщиной 1.0 мм - полотно, 1.2 мм - рама, с заполнением минеральной ватой, противопожарная, глухая, двустворчатая, со стационарным порогом 14 мм, контурный уплотнитель - серый, доводчик, нажимная ручка, цилиндровый замок 'ключ-вертушка', порошковая окраска, цвет RAL 7016 (антрацитово-серый) матовый </v>
      </c>
      <c r="D10" s="41">
        <v>1350</v>
      </c>
      <c r="E10" s="41">
        <v>2100</v>
      </c>
      <c r="F10" s="41" t="s">
        <v>29</v>
      </c>
      <c r="G10" s="41">
        <v>1308</v>
      </c>
      <c r="H10" s="41">
        <v>2079</v>
      </c>
      <c r="I10" s="41">
        <v>1204</v>
      </c>
      <c r="J10" s="41">
        <v>2011</v>
      </c>
      <c r="K10" s="41" t="s">
        <v>95</v>
      </c>
      <c r="L10" s="41" t="s">
        <v>85</v>
      </c>
      <c r="M10" s="41" t="s">
        <v>86</v>
      </c>
      <c r="N10" s="41" t="s">
        <v>87</v>
      </c>
      <c r="O10" s="41">
        <v>61</v>
      </c>
      <c r="P10" s="41" t="s">
        <v>88</v>
      </c>
      <c r="Q10" s="41" t="s">
        <v>29</v>
      </c>
      <c r="R10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10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10" s="41" t="str">
        <f>'Петли'!A2&amp;",
 "&amp;'Ссылки'!C3&amp;", 
цвет: "&amp;'Ссылки'!G6</f>
        <v xml:space="preserve">ПД-1,
 ввертные, 
цвет: сталь нержавеющая </v>
      </c>
      <c r="U10" s="41" t="s">
        <v>29</v>
      </c>
      <c r="V10" s="41" t="str">
        <f>'Доводчик'!A2&amp;",
 "&amp;'Ссылки'!B2&amp;", 
цвет: "&amp;'Ссылки'!G4</f>
        <v xml:space="preserve">ДД-1,
 доводчик, 
цвет: серебристый</v>
      </c>
      <c r="W10" s="41" t="str">
        <f>'Ссылки'!F2</f>
        <v xml:space="preserve">RAL 7016 (антрацитово-серый) матовый </v>
      </c>
      <c r="X10" s="41" t="s">
        <v>108</v>
      </c>
      <c r="Y10" s="40" t="s">
        <v>116</v>
      </c>
      <c r="Z10" s="40"/>
      <c r="AA10" s="44"/>
      <c r="AB10" s="43"/>
      <c r="AC10" s="41" t="s">
        <v>117</v>
      </c>
    </row>
    <row r="11" ht="198" outlineLevel="1">
      <c r="A11" s="40" t="s">
        <v>114</v>
      </c>
      <c r="B11" s="41" t="s">
        <v>118</v>
      </c>
      <c r="C11" s="40" t="str">
        <f>"Дверь металлическая, из 2-х листов х/к стали, толщиной 1.0 мм - полотно, 1.2 мм - рама, "&amp;"с заполнением минеральной ватой, противопожарная, глухая, двустворчатая, со стационарным порогом 14 мм, контурный уплотнитель - серый, доводчик, нажимная ручка, цилиндровый замок 'ключ-вертушка', порошковая окраска, цве"&amp;"т "&amp;W6</f>
        <v xml:space="preserve">Дверь металлическая, из 2-х листов х/к стали, толщиной 1.0 мм - полотно, 1.2 мм - рама, с заполнением минеральной ватой, противопожарная, глухая, двустворчатая, со стационарным порогом 14 мм, контурный уплотнитель - серый, доводчик, нажимная ручка, цилиндровый замок 'ключ-вертушка', порошковая окраска, цвет RAL 7016 (антрацитово-серый) матовый </v>
      </c>
      <c r="D11" s="41">
        <v>1350</v>
      </c>
      <c r="E11" s="41">
        <v>2100</v>
      </c>
      <c r="F11" s="41" t="s">
        <v>29</v>
      </c>
      <c r="G11" s="41">
        <v>1308</v>
      </c>
      <c r="H11" s="41">
        <v>2079</v>
      </c>
      <c r="I11" s="41">
        <v>1204</v>
      </c>
      <c r="J11" s="41">
        <v>2011</v>
      </c>
      <c r="K11" s="41" t="s">
        <v>100</v>
      </c>
      <c r="L11" s="41" t="s">
        <v>85</v>
      </c>
      <c r="M11" s="41" t="s">
        <v>86</v>
      </c>
      <c r="N11" s="41" t="s">
        <v>87</v>
      </c>
      <c r="O11" s="41">
        <v>61</v>
      </c>
      <c r="P11" s="41" t="s">
        <v>88</v>
      </c>
      <c r="Q11" s="41" t="s">
        <v>29</v>
      </c>
      <c r="R11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11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11" s="41" t="str">
        <f>'Петли'!A2&amp;",
 "&amp;'Ссылки'!C3&amp;", 
цвет: "&amp;'Ссылки'!G6</f>
        <v xml:space="preserve">ПД-1,
 ввертные, 
цвет: сталь нержавеющая </v>
      </c>
      <c r="U11" s="41" t="s">
        <v>29</v>
      </c>
      <c r="V11" s="41" t="str">
        <f>'Доводчик'!A2&amp;",
 "&amp;'Ссылки'!B2&amp;", 
цвет: "&amp;'Ссылки'!G4</f>
        <v xml:space="preserve">ДД-1,
 доводчик, 
цвет: серебристый</v>
      </c>
      <c r="W11" s="41" t="str">
        <f>'Ссылки'!F2</f>
        <v xml:space="preserve">RAL 7016 (антрацитово-серый) матовый </v>
      </c>
      <c r="X11" s="41" t="s">
        <v>108</v>
      </c>
      <c r="Y11" s="40" t="s">
        <v>119</v>
      </c>
      <c r="Z11" s="40"/>
      <c r="AA11" s="44"/>
      <c r="AB11" s="43"/>
      <c r="AC11" s="41" t="s">
        <v>120</v>
      </c>
    </row>
    <row r="12" ht="198" outlineLevel="1">
      <c r="A12" s="40" t="s">
        <v>121</v>
      </c>
      <c r="B12" s="41" t="s">
        <v>122</v>
      </c>
      <c r="C12" s="40" t="str">
        <f>"Дверь металлическая, из 2-х листов х/к стали, толщиной 1.0 мм - полотно, 1.2 мм - рама, "&amp;"с заполнением минеральной ватой, глухая, со стационарным порогом 14 мм, контурный уплотнитель - серый, доводчик, нажимная ручка, цилиндровый замок 'ключ-вертушка', порошковая окраска, цве"&amp;"т "&amp;W6</f>
        <v xml:space="preserve">Дверь металлическая, из 2-х листов х/к стали, толщиной 1.0 мм - полотно, 1.2 мм - рама, с заполнением минеральной ватой, глухая, со стационарным порогом 14 мм, контурный уплотнитель - серый, доводчик, нажимная ручка, цилиндровый замок 'ключ-вертушка', порошковая окраска, цвет RAL 7016 (антрацитово-серый) матовый </v>
      </c>
      <c r="D12" s="41">
        <v>1000</v>
      </c>
      <c r="E12" s="41">
        <v>2100</v>
      </c>
      <c r="F12" s="41" t="s">
        <v>29</v>
      </c>
      <c r="G12" s="41">
        <v>958</v>
      </c>
      <c r="H12" s="41">
        <v>2079</v>
      </c>
      <c r="I12" s="41">
        <v>871</v>
      </c>
      <c r="J12" s="41">
        <v>2011</v>
      </c>
      <c r="K12" s="41" t="s">
        <v>31</v>
      </c>
      <c r="L12" s="41" t="s">
        <v>85</v>
      </c>
      <c r="M12" s="41" t="s">
        <v>86</v>
      </c>
      <c r="N12" s="41" t="s">
        <v>87</v>
      </c>
      <c r="O12" s="41">
        <v>61</v>
      </c>
      <c r="P12" s="41" t="s">
        <v>88</v>
      </c>
      <c r="Q12" s="41" t="s">
        <v>29</v>
      </c>
      <c r="R12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12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12" s="41" t="str">
        <f>'Петли'!A2&amp;",
 "&amp;'Ссылки'!C3&amp;", 
цвет: "&amp;'Ссылки'!G6</f>
        <v xml:space="preserve">ПД-1,
 ввертные, 
цвет: сталь нержавеющая </v>
      </c>
      <c r="U12" s="41" t="s">
        <v>29</v>
      </c>
      <c r="V12" s="41" t="str">
        <f>'Доводчик'!A2&amp;",
 "&amp;'Ссылки'!B2&amp;", 
цвет: "&amp;'Ссылки'!G4</f>
        <v xml:space="preserve">ДД-1,
 доводчик, 
цвет: серебристый</v>
      </c>
      <c r="W12" s="41" t="str">
        <f>'Ссылки'!F2</f>
        <v xml:space="preserve">RAL 7016 (антрацитово-серый) матовый </v>
      </c>
      <c r="X12" s="41" t="s">
        <v>123</v>
      </c>
      <c r="Y12" s="40" t="s">
        <v>124</v>
      </c>
      <c r="Z12" s="40" t="s">
        <v>125</v>
      </c>
      <c r="AA12" s="44"/>
      <c r="AB12" s="40"/>
      <c r="AC12" s="41" t="s">
        <v>126</v>
      </c>
    </row>
    <row r="13" ht="198" outlineLevel="1">
      <c r="A13" s="40" t="s">
        <v>127</v>
      </c>
      <c r="B13" s="41" t="s">
        <v>128</v>
      </c>
      <c r="C13" s="40" t="str">
        <f>"Дверь металлическая, из 2-х листов х/к стали, толщиной 1.0 мм - полотно, 1.2 мм - рама, "&amp;"с заполнением минеральной ватой, глухая усиленная, со стационарным порогом 14 мм, контурный уплотнитель - серый, доводчик, металлические доборы, нажимная ручка, цилиндровый замок 'ключ-вертушка', п"&amp;"орошковая окраска, цвет "&amp;W13</f>
        <v xml:space="preserve">Дверь металлическая, из 2-х листов х/к стали, толщиной 1.0 мм - полотно, 1.2 мм - рама, с заполнением минеральной ватой, глухая усиленная, со стационарным порогом 14 мм, контурный уплотнитель - серый, доводчик, металлические доборы, нажимная ручка, цилиндровый замок 'ключ-вертушка', порошковая окраска, цвет RAL 7016 (антрацитово-серый) матовый </v>
      </c>
      <c r="D13" s="41">
        <v>1100</v>
      </c>
      <c r="E13" s="41">
        <v>2100</v>
      </c>
      <c r="F13" s="41" t="s">
        <v>29</v>
      </c>
      <c r="G13" s="41">
        <v>1046</v>
      </c>
      <c r="H13" s="41">
        <v>2074</v>
      </c>
      <c r="I13" s="41">
        <v>883</v>
      </c>
      <c r="J13" s="41">
        <v>1981</v>
      </c>
      <c r="K13" s="41" t="s">
        <v>31</v>
      </c>
      <c r="L13" s="41" t="s">
        <v>129</v>
      </c>
      <c r="M13" s="41" t="s">
        <v>86</v>
      </c>
      <c r="N13" s="41" t="s">
        <v>87</v>
      </c>
      <c r="O13" s="41">
        <v>61</v>
      </c>
      <c r="P13" s="41" t="s">
        <v>29</v>
      </c>
      <c r="Q13" s="41" t="str">
        <f>'Ссылки'!I3</f>
        <v xml:space="preserve">Металлический наружный, материал: сталь, цвет: RAL 7016 (антрацитово-серый) </v>
      </c>
      <c r="R13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13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13" s="41" t="str">
        <f>'Петли'!A2&amp;",
 "&amp;'Ссылки'!C3&amp;", 
цвет: "&amp;'Ссылки'!G6</f>
        <v xml:space="preserve">ПД-1,
 ввертные, 
цвет: сталь нержавеющая </v>
      </c>
      <c r="U13" s="41" t="s">
        <v>29</v>
      </c>
      <c r="V13" s="41" t="str">
        <f>'Доводчик'!A2&amp;",
 "&amp;'Ссылки'!B2&amp;", 
цвет: "&amp;'Ссылки'!G4</f>
        <v xml:space="preserve">ДД-1,
 доводчик, 
цвет: серебристый</v>
      </c>
      <c r="W13" s="41" t="str">
        <f>'Ссылки'!F2</f>
        <v xml:space="preserve">RAL 7016 (антрацитово-серый) матовый </v>
      </c>
      <c r="X13" s="41" t="s">
        <v>123</v>
      </c>
      <c r="Y13" s="40" t="s">
        <v>130</v>
      </c>
      <c r="Z13" s="40"/>
      <c r="AA13" s="44"/>
      <c r="AB13" s="40"/>
      <c r="AC13" s="41" t="s">
        <v>131</v>
      </c>
    </row>
    <row r="14" ht="258.75" customHeight="1" outlineLevel="1">
      <c r="A14" s="40" t="s">
        <v>127</v>
      </c>
      <c r="B14" s="41" t="s">
        <v>132</v>
      </c>
      <c r="C14" s="40" t="str">
        <f>"Дверь металлическая, из 2-х листов х/к стали, толщиной 1.0 мм - полотно, 1.2 мм - рама, "&amp;"с заполнением минеральной ватой, глухая усиленная, "&amp;"двупольная, со стационарным порогом 14 мм, контурный уплотнитель - серый, доводчик, металлические доборы, нажимная ручка, цилиндровый замок 'ключ-вертушка', п"&amp;"орошковая окраска, цвет "&amp;W13</f>
        <v xml:space="preserve">Дверь металлическая, из 2-х листов х/к стали, толщиной 1.0 мм - полотно, 1.2 мм - рама, с заполнением минеральной ватой, глухая усиленная, двупольная, со стационарным порогом 14 мм, контурный уплотнитель - серый, доводчик, металлические доборы, нажимная ручка, цилиндровый замок 'ключ-вертушка', порошковая окраска, цвет RAL 7016 (антрацитово-серый) матовый </v>
      </c>
      <c r="D14" s="41">
        <v>1500</v>
      </c>
      <c r="E14" s="41">
        <v>2100</v>
      </c>
      <c r="F14" s="41" t="s">
        <v>29</v>
      </c>
      <c r="G14" s="41">
        <v>1446</v>
      </c>
      <c r="H14" s="41">
        <v>2074</v>
      </c>
      <c r="I14" s="41">
        <v>1264</v>
      </c>
      <c r="J14" s="41">
        <v>1981</v>
      </c>
      <c r="K14" s="41" t="s">
        <v>31</v>
      </c>
      <c r="L14" s="41" t="s">
        <v>129</v>
      </c>
      <c r="M14" s="41" t="s">
        <v>86</v>
      </c>
      <c r="N14" s="41" t="s">
        <v>87</v>
      </c>
      <c r="O14" s="41">
        <v>61</v>
      </c>
      <c r="P14" s="41" t="s">
        <v>29</v>
      </c>
      <c r="Q14" s="41" t="str">
        <f>'Ссылки'!I3</f>
        <v xml:space="preserve">Металлический наружный, материал: сталь, цвет: RAL 7016 (антрацитово-серый) </v>
      </c>
      <c r="R14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14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14" s="41" t="str">
        <f>'Петли'!A2&amp;",
 "&amp;'Ссылки'!C3&amp;", 
цвет: "&amp;'Ссылки'!G6</f>
        <v xml:space="preserve">ПД-1,
 ввертные, 
цвет: сталь нержавеющая </v>
      </c>
      <c r="U14" s="41" t="s">
        <v>29</v>
      </c>
      <c r="V14" s="41" t="str">
        <f>'Доводчик'!A2&amp;",
 "&amp;'Ссылки'!B2&amp;", 
цвет: "&amp;'Ссылки'!G4</f>
        <v xml:space="preserve">ДД-1,
 доводчик, 
цвет: серебристый</v>
      </c>
      <c r="W14" s="41" t="str">
        <f>'Ссылки'!F2</f>
        <v xml:space="preserve">RAL 7016 (антрацитово-серый) матовый </v>
      </c>
      <c r="X14" s="41" t="s">
        <v>123</v>
      </c>
      <c r="Y14" s="40" t="s">
        <v>133</v>
      </c>
      <c r="Z14" s="40"/>
      <c r="AA14" s="44"/>
      <c r="AB14" s="40"/>
      <c r="AC14" s="41" t="s">
        <v>134</v>
      </c>
    </row>
    <row r="15" ht="148.5" outlineLevel="1">
      <c r="A15" s="40" t="s">
        <v>135</v>
      </c>
      <c r="B15" s="41" t="s">
        <v>136</v>
      </c>
      <c r="C15" s="40" t="str">
        <f>"Дверь металлическая, из 2-х листов х/к стали, толщиной 1.0 мм - полотно, 1.2 мм - рама, "&amp;"с заполнением минеральной ватой, глухая, со стационарным порогом 14 мм, контурный уплотнитель - серый, доводчик, нажимная ручка, порошковая окраска, цвет "&amp;W15</f>
        <v xml:space="preserve">Дверь металлическая, из 2-х листов х/к стали, толщиной 1.0 мм - полотно, 1.2 мм - рама, с заполнением минеральной ватой, глухая, со стационарным порогом 14 мм, контурный уплотнитель - серый, доводчик, нажимная ручка, порошковая окраска, цвет RAL 7016 (антрацитово-серый) матовый </v>
      </c>
      <c r="D15" s="41">
        <v>1100</v>
      </c>
      <c r="E15" s="41">
        <v>2100</v>
      </c>
      <c r="F15" s="41" t="s">
        <v>29</v>
      </c>
      <c r="G15" s="41">
        <v>1058</v>
      </c>
      <c r="H15" s="41">
        <v>2079</v>
      </c>
      <c r="I15" s="41">
        <v>971</v>
      </c>
      <c r="J15" s="41">
        <v>2011</v>
      </c>
      <c r="K15" s="41" t="s">
        <v>31</v>
      </c>
      <c r="L15" s="41" t="s">
        <v>85</v>
      </c>
      <c r="M15" s="41" t="s">
        <v>86</v>
      </c>
      <c r="N15" s="41" t="s">
        <v>87</v>
      </c>
      <c r="O15" s="41">
        <v>61</v>
      </c>
      <c r="P15" s="41" t="s">
        <v>88</v>
      </c>
      <c r="Q15" s="45" t="s">
        <v>29</v>
      </c>
      <c r="R15" s="41" t="s">
        <v>29</v>
      </c>
      <c r="S15" s="41" t="str">
        <f>Ручки!A58&amp;", 
"&amp;'Ссылки'!A10&amp;", 
материал: "&amp;'Ссылки'!H2&amp;", 
цвет: "&amp;'Ссылки'!G2</f>
        <v xml:space="preserve">РД-8, 
нажимная ручка на планке, 
материал: сталь нержавеющая AISI 304, 
цвет: сталь нержавеющая матовая</v>
      </c>
      <c r="T15" s="41" t="str">
        <f>'Петли'!A2&amp;",
 "&amp;'Ссылки'!C3&amp;", 
цвет: "&amp;'Ссылки'!G6</f>
        <v xml:space="preserve">ПД-1,
 ввертные, 
цвет: сталь нержавеющая </v>
      </c>
      <c r="U15" s="41" t="str">
        <f>"НФ-02,        упор дверной " &amp;'Ссылки'!E3</f>
        <v xml:space="preserve">НФ-02,        упор дверной напольный, высота 85 мм, цвет: серый /   серебристый</v>
      </c>
      <c r="V15" s="41" t="str">
        <f>'Доводчик'!A2&amp;",
 "&amp;'Ссылки'!B2&amp;", 
цвет: "&amp;'Ссылки'!G4</f>
        <v xml:space="preserve">ДД-1,
 доводчик, 
цвет: серебристый</v>
      </c>
      <c r="W15" s="41" t="str">
        <f>'Ссылки'!F2</f>
        <v xml:space="preserve">RAL 7016 (антрацитово-серый) матовый </v>
      </c>
      <c r="X15" s="41" t="s">
        <v>123</v>
      </c>
      <c r="Y15" s="40" t="s">
        <v>137</v>
      </c>
      <c r="Z15" s="40" t="s">
        <v>138</v>
      </c>
      <c r="AA15" s="44"/>
      <c r="AB15" s="40"/>
      <c r="AC15" s="41" t="s">
        <v>139</v>
      </c>
    </row>
    <row r="16" ht="148.5" outlineLevel="1">
      <c r="A16" s="40" t="s">
        <v>140</v>
      </c>
      <c r="B16" s="41" t="s">
        <v>141</v>
      </c>
      <c r="C16" s="40" t="str">
        <f>"Дверь металлическая, из 2-х листов х/к стали, толщиной 1.0 мм - полотно, 1.2 мм - рама, "&amp;"с заполнением минеральной ватой, противопожарная, глухая, со стационарным порогом 14 мм, контурный уплотнитель - серый, доводчик, нажимная ручка, порошковая окраска, цвет "&amp;W16</f>
        <v xml:space="preserve">Дверь металлическая, из 2-х листов х/к стали, толщиной 1.0 мм - полотно, 1.2 мм - рама, с заполнением минеральной ватой, противопожарная, глухая, со стационарным порогом 14 мм, контурный уплотнитель - серый, доводчик, нажимная ручка, порошковая окраска, цвет RAL 7016 (антрацитово-серый) матовый </v>
      </c>
      <c r="D16" s="41">
        <v>1100</v>
      </c>
      <c r="E16" s="41">
        <v>2100</v>
      </c>
      <c r="F16" s="41" t="s">
        <v>29</v>
      </c>
      <c r="G16" s="41">
        <v>1058</v>
      </c>
      <c r="H16" s="41">
        <v>2079</v>
      </c>
      <c r="I16" s="41">
        <v>971</v>
      </c>
      <c r="J16" s="41">
        <v>2011</v>
      </c>
      <c r="K16" s="41" t="s">
        <v>100</v>
      </c>
      <c r="L16" s="41" t="s">
        <v>85</v>
      </c>
      <c r="M16" s="41" t="s">
        <v>86</v>
      </c>
      <c r="N16" s="41" t="s">
        <v>87</v>
      </c>
      <c r="O16" s="41">
        <v>61</v>
      </c>
      <c r="P16" s="41" t="s">
        <v>88</v>
      </c>
      <c r="Q16" s="41" t="s">
        <v>29</v>
      </c>
      <c r="R16" s="41" t="s">
        <v>29</v>
      </c>
      <c r="S16" s="41" t="str">
        <f>Ручки!A58&amp;", 
"&amp;'Ссылки'!A10&amp;", 
материал: "&amp;'Ссылки'!H2&amp;", 
цвет: "&amp;'Ссылки'!G2</f>
        <v xml:space="preserve">РД-8, 
нажимная ручка на планке, 
материал: сталь нержавеющая AISI 304, 
цвет: сталь нержавеющая матовая</v>
      </c>
      <c r="T16" s="41" t="str">
        <f>'Петли'!A2&amp;",
 "&amp;'Ссылки'!C3&amp;", 
цвет: "&amp;'Ссылки'!G6</f>
        <v xml:space="preserve">ПД-1,
 ввертные, 
цвет: сталь нержавеющая </v>
      </c>
      <c r="U16" s="41" t="str">
        <f>"НФ-02,        упор дверной " &amp;'Ссылки'!E3</f>
        <v xml:space="preserve">НФ-02,        упор дверной напольный, высота 85 мм, цвет: серый /   серебристый</v>
      </c>
      <c r="V16" s="41" t="str">
        <f>'Доводчик'!A2&amp;",
 "&amp;'Ссылки'!B2&amp;", 
цвет: "&amp;'Ссылки'!G4</f>
        <v xml:space="preserve">ДД-1,
 доводчик, 
цвет: серебристый</v>
      </c>
      <c r="W16" s="41" t="str">
        <f>'Ссылки'!F2</f>
        <v xml:space="preserve">RAL 7016 (антрацитово-серый) матовый </v>
      </c>
      <c r="X16" s="41" t="s">
        <v>89</v>
      </c>
      <c r="Y16" s="40" t="s">
        <v>142</v>
      </c>
      <c r="Z16" s="40"/>
      <c r="AA16" s="44"/>
      <c r="AB16" s="43" t="s">
        <v>91</v>
      </c>
      <c r="AC16" s="41" t="s">
        <v>143</v>
      </c>
    </row>
    <row r="17" ht="220.5" customHeight="1" outlineLevel="1">
      <c r="A17" s="40" t="s">
        <v>144</v>
      </c>
      <c r="B17" s="41" t="s">
        <v>145</v>
      </c>
      <c r="C17" s="40" t="str">
        <f>"Дверь металлическая, из 2-х листов х/к стали, толщиной 1.0 мм - полотно, 1.2 мм - рама, "&amp;"с заполнением минеральной ватой, противопожарная, глухая со стационарным порогом 14 мм, контурный уплотнитель - серый, доводчик, "&amp;'Ссылки'!A2&amp;", порошковая окраска, цвет "&amp;W17</f>
        <v xml:space="preserve">Дверь металлическая, из 2-х листов х/к стали, толщиной 1.0 мм - полотно, 1.2 мм - рама, с заполнением минеральной ватой, противопожарная, глухая со стационарным порогом 14 мм, контурный уплотнитель - серый, доводчик, нажимная ручка на круглой розетке, порошковая окраска, цвет RAL 7016 (антрацитово-серый) матовый </v>
      </c>
      <c r="D17" s="41">
        <v>1400</v>
      </c>
      <c r="E17" s="41">
        <v>2100</v>
      </c>
      <c r="F17" s="41" t="s">
        <v>29</v>
      </c>
      <c r="G17" s="41">
        <v>1366</v>
      </c>
      <c r="H17" s="41">
        <v>2074</v>
      </c>
      <c r="I17" s="41">
        <v>1203</v>
      </c>
      <c r="J17" s="41">
        <v>1981</v>
      </c>
      <c r="K17" s="41" t="s">
        <v>30</v>
      </c>
      <c r="L17" s="41" t="s">
        <v>129</v>
      </c>
      <c r="M17" s="41" t="s">
        <v>86</v>
      </c>
      <c r="N17" s="41" t="s">
        <v>87</v>
      </c>
      <c r="O17" s="41">
        <v>61</v>
      </c>
      <c r="P17" s="41" t="s">
        <v>29</v>
      </c>
      <c r="Q17" s="41" t="s">
        <v>29</v>
      </c>
      <c r="R17" s="41" t="s">
        <v>29</v>
      </c>
      <c r="S17" s="41" t="str">
        <f>'Ручки'!A2&amp;", 
"&amp;'Ссылки'!A2&amp; 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17" s="41" t="str">
        <f>'Петли'!A2&amp;",
 "&amp;'Ссылки'!C3&amp;", 
цвет: "&amp;'Ссылки'!G6</f>
        <v xml:space="preserve">ПД-1,
 ввертные, 
цвет: сталь нержавеющая </v>
      </c>
      <c r="U17" s="41" t="str">
        <f>" По проекту:
нет
/
НФ-02,        упор дверной "&amp;'Ссылки'!E3</f>
        <v xml:space="preserve"> По проекту:
нет
/
НФ-02,        упор дверной напольный, высота 85 мм, цвет: серый /   серебристый</v>
      </c>
      <c r="V17" s="41" t="str">
        <f>'Доводчик'!A2&amp;",
 "&amp;'Ссылки'!B2&amp;", 
цвет: "&amp;'Ссылки'!G4</f>
        <v xml:space="preserve">ДД-1,
 доводчик, 
цвет: серебристый</v>
      </c>
      <c r="W17" s="41" t="str">
        <f>'Ссылки'!F2</f>
        <v xml:space="preserve">RAL 7016 (антрацитово-серый) матовый </v>
      </c>
      <c r="X17" s="41" t="s">
        <v>146</v>
      </c>
      <c r="Y17" s="40" t="s">
        <v>147</v>
      </c>
      <c r="Z17" s="40"/>
      <c r="AA17" s="44"/>
      <c r="AB17" s="46" t="s">
        <v>91</v>
      </c>
      <c r="AC17" s="41" t="s">
        <v>148</v>
      </c>
    </row>
    <row r="18" ht="148.5" outlineLevel="1">
      <c r="A18" s="40" t="s">
        <v>149</v>
      </c>
      <c r="B18" s="41" t="s">
        <v>150</v>
      </c>
      <c r="C18" s="40" t="str">
        <f>"Дверь металлическая, из 2-х листов х/к стали, толщиной 1.0 мм - полотно, 1.2 мм - рама, "&amp;"с заполнением минеральной ватой, противопожарная, глухая, со стационарным порогом 14 мм, контурный уплотнитель - серый, доводчик, нажимная ручка, порошковая окраска, цвет "&amp;W18</f>
        <v xml:space="preserve">Дверь металлическая, из 2-х листов х/к стали, толщиной 1.0 мм - полотно, 1.2 мм - рама, с заполнением минеральной ватой, противопожарная, глухая, со стационарным порогом 14 мм, контурный уплотнитель - серый, доводчик, нажимная ручка, порошковая окраска, цвет RAL 7016 (антрацитово-серый) матовый </v>
      </c>
      <c r="D18" s="41">
        <v>1100</v>
      </c>
      <c r="E18" s="41">
        <v>2100</v>
      </c>
      <c r="F18" s="41" t="s">
        <v>29</v>
      </c>
      <c r="G18" s="41">
        <v>1058</v>
      </c>
      <c r="H18" s="41">
        <v>2079</v>
      </c>
      <c r="I18" s="41">
        <v>971</v>
      </c>
      <c r="J18" s="41">
        <v>2011</v>
      </c>
      <c r="K18" s="41" t="s">
        <v>95</v>
      </c>
      <c r="L18" s="41" t="s">
        <v>85</v>
      </c>
      <c r="M18" s="41" t="s">
        <v>86</v>
      </c>
      <c r="N18" s="41" t="s">
        <v>87</v>
      </c>
      <c r="O18" s="41">
        <v>61</v>
      </c>
      <c r="P18" s="41" t="s">
        <v>88</v>
      </c>
      <c r="Q18" s="41" t="s">
        <v>29</v>
      </c>
      <c r="R18" s="41" t="s">
        <v>29</v>
      </c>
      <c r="S18" s="41" t="str">
        <f>Ручки!A58&amp;", 
"&amp;'Ссылки'!A10&amp;", 
материал: "&amp;'Ссылки'!H2&amp;", 
цвет: "&amp;'Ссылки'!G2</f>
        <v xml:space="preserve">РД-8, 
нажимная ручка на планке, 
материал: сталь нержавеющая AISI 304, 
цвет: сталь нержавеющая матовая</v>
      </c>
      <c r="T18" s="41" t="str">
        <f>'Петли'!A2&amp;",
 "&amp;'Ссылки'!C3&amp;", 
цвет: "&amp;'Ссылки'!G6</f>
        <v xml:space="preserve">ПД-1,
 ввертные, 
цвет: сталь нержавеющая </v>
      </c>
      <c r="U18" s="41" t="str">
        <f>"НФ-02,        упор дверной " &amp;'Ссылки'!E3</f>
        <v xml:space="preserve">НФ-02,        упор дверной напольный, высота 85 мм, цвет: серый /   серебристый</v>
      </c>
      <c r="V18" s="41" t="str">
        <f>'Доводчик'!A2&amp;",
 "&amp;'Ссылки'!B2&amp;", 
цвет: "&amp;'Ссылки'!G4</f>
        <v xml:space="preserve">ДД-1,
 доводчик, 
цвет: серебристый</v>
      </c>
      <c r="W18" s="41" t="str">
        <f>'Ссылки'!F2</f>
        <v xml:space="preserve">RAL 7016 (антрацитово-серый) матовый </v>
      </c>
      <c r="X18" s="41" t="s">
        <v>89</v>
      </c>
      <c r="Y18" s="40" t="s">
        <v>151</v>
      </c>
      <c r="Z18" s="40"/>
      <c r="AA18" s="44"/>
      <c r="AB18" s="43" t="s">
        <v>91</v>
      </c>
      <c r="AC18" s="41" t="s">
        <v>152</v>
      </c>
    </row>
    <row r="19" ht="181.5" outlineLevel="1">
      <c r="A19" s="40"/>
      <c r="B19" s="41" t="s">
        <v>153</v>
      </c>
      <c r="C19" s="40" t="str">
        <f>"Дверь металлическая, из 2-х листов х/к стали, толщиной 1.0 мм - полотно, 1.2 мм - рама, "&amp;"с заполнением минеральной ватой, противопожарная, глухая, со стационарным порогом 14 мм, контурный уплотнитель - серый, доводчик, нажимная ручка, порошковая окраска, цвет "&amp;W18</f>
        <v xml:space="preserve">Дверь металлическая, из 2-х листов х/к стали, толщиной 1.0 мм - полотно, 1.2 мм - рама, с заполнением минеральной ватой, противопожарная, глухая, со стационарным порогом 14 мм, контурный уплотнитель - серый, доводчик, нажимная ручка, порошковая окраска, цвет RAL 7016 (антрацитово-серый) матовый </v>
      </c>
      <c r="D19" s="41">
        <v>1400</v>
      </c>
      <c r="E19" s="41">
        <v>2100</v>
      </c>
      <c r="F19" s="41" t="s">
        <v>29</v>
      </c>
      <c r="G19" s="41">
        <v>1366</v>
      </c>
      <c r="H19" s="41">
        <v>2074</v>
      </c>
      <c r="I19" s="41">
        <v>1203</v>
      </c>
      <c r="J19" s="41">
        <v>1981</v>
      </c>
      <c r="K19" s="41" t="s">
        <v>95</v>
      </c>
      <c r="L19" s="41" t="s">
        <v>129</v>
      </c>
      <c r="M19" s="41" t="s">
        <v>86</v>
      </c>
      <c r="N19" s="41" t="s">
        <v>87</v>
      </c>
      <c r="O19" s="41">
        <v>61</v>
      </c>
      <c r="P19" s="41" t="s">
        <v>29</v>
      </c>
      <c r="Q19" s="41" t="s">
        <v>29</v>
      </c>
      <c r="R19" s="41" t="s">
        <v>29</v>
      </c>
      <c r="S19" s="41" t="str">
        <f>Ручки!A2&amp;", 
"&amp;'Ссылки'!A2&amp;",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19" s="41" t="str">
        <f>'Петли'!A2&amp;",
 "&amp;'Ссылки'!C3&amp;", 
цвет: "&amp;'Ссылки'!G6</f>
        <v xml:space="preserve">ПД-1,
 ввертные, 
цвет: сталь нержавеющая </v>
      </c>
      <c r="U19" s="41" t="str">
        <f>" По проекту:
нет
/
НФ-02,        упор дверной "&amp;'Ссылки'!E3</f>
        <v xml:space="preserve"> По проекту:
нет
/
НФ-02,        упор дверной напольный, высота 85 мм, цвет: серый /   серебристый</v>
      </c>
      <c r="V19" s="41" t="str">
        <f>'Доводчик'!A2&amp;",
 "&amp;'Ссылки'!B2&amp;", 
цвет: "&amp;'Ссылки'!G4</f>
        <v xml:space="preserve">ДД-1,
 доводчик, 
цвет: серебристый</v>
      </c>
      <c r="W19" s="41" t="str">
        <f>'Ссылки'!F2</f>
        <v xml:space="preserve">RAL 7016 (антрацитово-серый) матовый </v>
      </c>
      <c r="X19" s="41" t="s">
        <v>146</v>
      </c>
      <c r="Y19" s="40" t="s">
        <v>154</v>
      </c>
      <c r="Z19" s="40"/>
      <c r="AA19" s="44"/>
      <c r="AB19" s="43"/>
      <c r="AC19" s="41" t="s">
        <v>155</v>
      </c>
    </row>
    <row r="20" ht="231" outlineLevel="1">
      <c r="A20" s="40" t="s">
        <v>156</v>
      </c>
      <c r="B20" s="41" t="s">
        <v>157</v>
      </c>
      <c r="C20" s="40" t="str">
        <f>"Дверь металлическая, из 2-х листов х/к стали, толщиной 1.0 мм - полотно, 1.2 мм - рама, "&amp;"с заполнение минеральной ватой, противопожарная, дымогазонепроницаемая, остекленная, двупольная, противопожарное остекление 150х1400мм, с автоматически выпадающим порогом, контурный уплотнитель - серый, д"&amp;"оводчик, "&amp;'Ссылки'!A2&amp;", минимальная ширина рабочей створки 950мм, порошковая окраска, цвет "&amp;W20</f>
        <v xml:space="preserve">Дверь металлическая, из 2-х листов х/к стали, толщиной 1.0 мм - полотно, 1.2 мм - рама, с заполнение минеральной ватой, противопожарная, дымогазонепроницаемая, остекленная, двупольная, противопожарное остекление 150х1400мм, с автоматически выпадающим порогом, контурный уплотнитель - серый, доводчик, нажимная ручка на круглой розетке, минимальная ширина рабочей створки 950мм, порошковая окраска, цвет RAL 7016 (антрацитово-серый) матовый </v>
      </c>
      <c r="D20" s="41">
        <v>1400</v>
      </c>
      <c r="E20" s="41">
        <v>2100</v>
      </c>
      <c r="F20" s="41" t="s">
        <v>29</v>
      </c>
      <c r="G20" s="41">
        <v>1358</v>
      </c>
      <c r="H20" s="41">
        <v>2078</v>
      </c>
      <c r="I20" s="41">
        <v>1254</v>
      </c>
      <c r="J20" s="41">
        <v>2024</v>
      </c>
      <c r="K20" s="41" t="s">
        <v>158</v>
      </c>
      <c r="L20" s="41" t="s">
        <v>85</v>
      </c>
      <c r="M20" s="41" t="s">
        <v>86</v>
      </c>
      <c r="N20" s="41" t="s">
        <v>87</v>
      </c>
      <c r="O20" s="41">
        <v>61</v>
      </c>
      <c r="P20" s="41" t="s">
        <v>88</v>
      </c>
      <c r="Q20" s="41" t="s">
        <v>29</v>
      </c>
      <c r="R20" s="41" t="s">
        <v>29</v>
      </c>
      <c r="S20" s="41" t="str">
        <f>Ручки!A2&amp;", 
"&amp;'Ссылки'!A2&amp;",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20" s="41" t="str">
        <f>'Петли'!A2&amp;",
 "&amp;'Ссылки'!C3&amp;", 
цвет: "&amp;'Ссылки'!G6</f>
        <v xml:space="preserve">ПД-1,
 ввертные, 
цвет: сталь нержавеющая </v>
      </c>
      <c r="U20" s="41" t="str">
        <f>"НФ-02,
упор дверной "&amp;'Ссылки'!E3</f>
        <v xml:space="preserve">НФ-02,
упор дверной напольный, высота 85 мм, цвет: серый /   серебристый</v>
      </c>
      <c r="V20" s="41" t="str">
        <f>'Доводчик'!A2&amp;",
 "&amp;'Ссылки'!B2&amp;", 
цвет: "&amp;'Ссылки'!G4</f>
        <v xml:space="preserve">ДД-1,
 доводчик, 
цвет: серебристый</v>
      </c>
      <c r="W20" s="41" t="str">
        <f>'Ссылки'!F2</f>
        <v xml:space="preserve">RAL 7016 (антрацитово-серый) матовый </v>
      </c>
      <c r="X20" s="41" t="s">
        <v>108</v>
      </c>
      <c r="Y20" s="40" t="s">
        <v>159</v>
      </c>
      <c r="Z20" s="40"/>
      <c r="AA20" s="44"/>
      <c r="AB20" s="43" t="s">
        <v>91</v>
      </c>
      <c r="AC20" s="41" t="s">
        <v>160</v>
      </c>
    </row>
    <row r="21" ht="231" outlineLevel="1">
      <c r="A21" s="47"/>
      <c r="B21" s="41" t="s">
        <v>161</v>
      </c>
      <c r="C21" s="40" t="str">
        <f>"Дверь металлическая, из 2-х листов х/к стали, толщиной 1.0 мм - полотно, 1.2 мм - рама, "&amp;"с заполнением минеральной ватой, противопожарная, дымогазонепроницаемая, остекленная, двупольная, противопожарное остекление 150х1400мм, с автоматически выпадающим порогом, контурный уплотнитель - серый, "&amp;"доводчик, "&amp;'Ссылки'!A2&amp;", минимальная ширина рабочей створки 950мм, порошковая окраска, цвет "&amp;W21</f>
        <v xml:space="preserve">Дверь металлическая, из 2-х листов х/к стали, толщиной 1.0 мм - полотно, 1.2 мм - рама, с заполнением минеральной ватой, противопожарная, дымогазонепроницаемая, остекленная, двупольная, противопожарное остекление 150х1400мм, с автоматически выпадающим порогом, контурный уплотнитель - серый, доводчик, нажимная ручка на круглой розетке, минимальная ширина рабочей створки 950мм, порошковая окраска, цвет RAL 7016 (антрацитово-серый) матовый </v>
      </c>
      <c r="D21" s="41">
        <v>1400</v>
      </c>
      <c r="E21" s="41">
        <v>2100</v>
      </c>
      <c r="F21" s="41" t="s">
        <v>29</v>
      </c>
      <c r="G21" s="41">
        <v>1358</v>
      </c>
      <c r="H21" s="41">
        <v>2078</v>
      </c>
      <c r="I21" s="41">
        <v>1254</v>
      </c>
      <c r="J21" s="41">
        <v>2024</v>
      </c>
      <c r="K21" s="41" t="s">
        <v>162</v>
      </c>
      <c r="L21" s="41" t="s">
        <v>85</v>
      </c>
      <c r="M21" s="41" t="s">
        <v>86</v>
      </c>
      <c r="N21" s="41" t="s">
        <v>87</v>
      </c>
      <c r="O21" s="41">
        <v>61</v>
      </c>
      <c r="P21" s="41" t="s">
        <v>88</v>
      </c>
      <c r="Q21" s="41" t="s">
        <v>29</v>
      </c>
      <c r="R21" s="41" t="s">
        <v>29</v>
      </c>
      <c r="S21" s="41" t="str">
        <f>'Ручки'!A2&amp;", 
"&amp;'Ссылки'!A2&amp; 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21" s="41" t="str">
        <f>'Петли'!A2&amp;",
 "&amp;'Ссылки'!C3&amp;", 
цвет: "&amp;'Ссылки'!G2</f>
        <v xml:space="preserve">ПД-1,
 ввертные, 
цвет: сталь нержавеющая матовая</v>
      </c>
      <c r="U21" s="41" t="str">
        <f>"НФ-02,        упор дверной " &amp;'Ссылки'!E3</f>
        <v xml:space="preserve">НФ-02,        упор дверной напольный, высота 85 мм, цвет: серый /   серебристый</v>
      </c>
      <c r="V21" s="41" t="str">
        <f>'Доводчик'!A2&amp;",
 "&amp;'Ссылки'!B2&amp;", 
цвет: "&amp;'Ссылки'!G4</f>
        <v xml:space="preserve">ДД-1,
 доводчик, 
цвет: серебристый</v>
      </c>
      <c r="W21" s="41" t="str">
        <f>'Ссылки'!F2</f>
        <v xml:space="preserve">RAL 7016 (антрацитово-серый) матовый </v>
      </c>
      <c r="X21" s="41" t="s">
        <v>108</v>
      </c>
      <c r="Y21" s="40" t="s">
        <v>163</v>
      </c>
      <c r="Z21" s="40"/>
      <c r="AA21" s="44"/>
      <c r="AB21" s="43" t="s">
        <v>91</v>
      </c>
      <c r="AC21" s="41" t="s">
        <v>164</v>
      </c>
    </row>
    <row r="22" ht="214.5" outlineLevel="1">
      <c r="A22" s="48" t="s">
        <v>165</v>
      </c>
      <c r="B22" s="41" t="s">
        <v>166</v>
      </c>
      <c r="C22" s="40" t="str">
        <f>"Дверь металлическая, из 2-х листов х/к стали, толщиной 1.0 мм - полотно, 1.2 мм - рама, "&amp;"с заполнением минеральной ватой, противопожарная, остекленная, двупольная, противопожарное остекление 150х1400мм, со стационарным порогом 14 мм, контурный уплотнитель - серый, доводчик, "&amp;'Ссылки'!A2&amp;", минимальная ширина рабочей створки 950мм, порошковая окраска, цвет "&amp;W22</f>
        <v xml:space="preserve">Дверь металлическая, из 2-х листов х/к стали, толщиной 1.0 мм - полотно, 1.2 мм - рама, с заполнением минеральной ватой, противопожарная, остекленная, двупольная, противопожарное остекление 150х1400мм, со стационарным порогом 14 мм, контурный уплотнитель - серый, доводчик, нажимная ручка на круглой розетке, минимальная ширина рабочей створки 950мм, порошковая окраска, цвет RAL 7016 (антрацитово-серый) матовый </v>
      </c>
      <c r="D22" s="41">
        <v>1400</v>
      </c>
      <c r="E22" s="41">
        <v>2100</v>
      </c>
      <c r="F22" s="41" t="s">
        <v>29</v>
      </c>
      <c r="G22" s="41">
        <v>1358</v>
      </c>
      <c r="H22" s="41">
        <v>2079</v>
      </c>
      <c r="I22" s="41">
        <v>1254</v>
      </c>
      <c r="J22" s="41">
        <v>2011</v>
      </c>
      <c r="K22" s="41" t="s">
        <v>100</v>
      </c>
      <c r="L22" s="41" t="s">
        <v>85</v>
      </c>
      <c r="M22" s="41" t="s">
        <v>86</v>
      </c>
      <c r="N22" s="41" t="s">
        <v>87</v>
      </c>
      <c r="O22" s="41">
        <v>61</v>
      </c>
      <c r="P22" s="41" t="s">
        <v>88</v>
      </c>
      <c r="Q22" s="41" t="s">
        <v>29</v>
      </c>
      <c r="R22" s="41" t="s">
        <v>29</v>
      </c>
      <c r="S22" s="41" t="str">
        <f>'Ручки'!A2&amp;", 
"&amp;'Ссылки'!A2&amp; 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22" s="41" t="str">
        <f>'Петли'!A2&amp;",
 "&amp;'Ссылки'!C3&amp;", 
цвет: "&amp;'Ссылки'!G6</f>
        <v xml:space="preserve">ПД-1,
 ввертные, 
цвет: сталь нержавеющая </v>
      </c>
      <c r="U22" s="41" t="str">
        <f>"НФ-02,        упор дверной " &amp;'Ссылки'!E3</f>
        <v xml:space="preserve">НФ-02,        упор дверной напольный, высота 85 мм, цвет: серый /   серебристый</v>
      </c>
      <c r="V22" s="41" t="str">
        <f>'Доводчик'!A2&amp;",
 "&amp;'Ссылки'!B2&amp;", 
цвет: "&amp;'Ссылки'!G4</f>
        <v xml:space="preserve">ДД-1,
 доводчик, 
цвет: серебристый</v>
      </c>
      <c r="W22" s="41" t="str">
        <f>'Ссылки'!F2</f>
        <v xml:space="preserve">RAL 7016 (антрацитово-серый) матовый </v>
      </c>
      <c r="X22" s="41" t="s">
        <v>108</v>
      </c>
      <c r="Y22" s="40" t="s">
        <v>167</v>
      </c>
      <c r="Z22" s="40"/>
      <c r="AA22" s="44"/>
      <c r="AB22" s="43" t="s">
        <v>91</v>
      </c>
      <c r="AC22" s="41" t="s">
        <v>168</v>
      </c>
    </row>
    <row r="23" ht="229.5" customHeight="1" outlineLevel="1">
      <c r="A23" s="47"/>
      <c r="B23" s="41" t="s">
        <v>169</v>
      </c>
      <c r="C23" s="40" t="str">
        <f>"Дверь металлическая, из 2-х листов х/к стали, толщиной 1.0 мм - полотно, 1.2 мм - рама, "&amp;"с заполнением минеральной ватой, противопожарная, остекленная, двупольная, противопожарное остекление 150х1400мм, со стационарным порогом 14 мм, контурный уплотнитель - серый, доводчик, "&amp;'Ссылки'!A2&amp;", минимальная ширина рабочей створки 950мм, порошковая окраска, цвет "&amp;W22</f>
        <v xml:space="preserve">Дверь металлическая, из 2-х листов х/к стали, толщиной 1.0 мм - полотно, 1.2 мм - рама, с заполнением минеральной ватой, противопожарная, остекленная, двупольная, противопожарное остекление 150х1400мм, со стационарным порогом 14 мм, контурный уплотнитель - серый, доводчик, нажимная ручка на круглой розетке, минимальная ширина рабочей створки 950мм, порошковая окраска, цвет RAL 7016 (антрацитово-серый) матовый </v>
      </c>
      <c r="D23" s="41">
        <v>1400</v>
      </c>
      <c r="E23" s="41">
        <v>2100</v>
      </c>
      <c r="F23" s="41" t="s">
        <v>29</v>
      </c>
      <c r="G23" s="41">
        <v>1358</v>
      </c>
      <c r="H23" s="41">
        <v>2079</v>
      </c>
      <c r="I23" s="41">
        <v>1254</v>
      </c>
      <c r="J23" s="41">
        <v>2011</v>
      </c>
      <c r="K23" s="41" t="s">
        <v>95</v>
      </c>
      <c r="L23" s="41" t="s">
        <v>85</v>
      </c>
      <c r="M23" s="41" t="s">
        <v>86</v>
      </c>
      <c r="N23" s="41" t="s">
        <v>87</v>
      </c>
      <c r="O23" s="41">
        <v>61</v>
      </c>
      <c r="P23" s="41" t="s">
        <v>88</v>
      </c>
      <c r="Q23" s="41" t="s">
        <v>29</v>
      </c>
      <c r="R23" s="41" t="s">
        <v>29</v>
      </c>
      <c r="S23" s="41" t="str">
        <f>'Ручки'!A2&amp;", 
"&amp;'Ссылки'!A2&amp; 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23" s="41" t="str">
        <f>'Петли'!A2&amp;",
 "&amp;'Ссылки'!C3&amp;", 
цвет: "&amp;'Ссылки'!G2</f>
        <v xml:space="preserve">ПД-1,
 ввертные, 
цвет: сталь нержавеющая матовая</v>
      </c>
      <c r="U23" s="41" t="str">
        <f>"НФ-02,        упор дверной "&amp;'Ссылки'!E3</f>
        <v xml:space="preserve">НФ-02,        упор дверной напольный, высота 85 мм, цвет: серый /   серебристый</v>
      </c>
      <c r="V23" s="41" t="str">
        <f>'Доводчик'!A2&amp;",
 "&amp;'Ссылки'!B2&amp;", 
цвет: "&amp;'Ссылки'!G4</f>
        <v xml:space="preserve">ДД-1,
 доводчик, 
цвет: серебристый</v>
      </c>
      <c r="W23" s="41" t="str">
        <f>'Ссылки'!F2</f>
        <v xml:space="preserve">RAL 7016 (антрацитово-серый) матовый </v>
      </c>
      <c r="X23" s="41" t="s">
        <v>108</v>
      </c>
      <c r="Y23" s="40" t="s">
        <v>170</v>
      </c>
      <c r="Z23" s="40"/>
      <c r="AA23" s="44"/>
      <c r="AB23" s="43" t="s">
        <v>91</v>
      </c>
      <c r="AC23" s="41" t="s">
        <v>171</v>
      </c>
    </row>
    <row r="24" ht="154.5" customHeight="1" outlineLevel="1">
      <c r="A24" s="40" t="s">
        <v>172</v>
      </c>
      <c r="B24" s="41" t="s">
        <v>173</v>
      </c>
      <c r="C24" s="40" t="str">
        <f>"Дверь металлическая, из 2-х листов х/к стали, толщиной 0.8 мм - полотно, 1.2 мм - рама, герметичная, с прижимным механизмом, утепленная, со стационарным порогом 45 мм, порошковая окраска, цвет "&amp;W24</f>
        <v xml:space="preserve">Дверь металлическая, из 2-х листов х/к стали, толщиной 0.8 мм - полотно, 1.2 мм - рама, герметичная, с прижимным механизмом, утепленная, со стационарным порогом 45 мм, порошковая окраска, цвет RAL 7016 (антрацитово-серый) матовый </v>
      </c>
      <c r="D24" s="41" t="s">
        <v>174</v>
      </c>
      <c r="E24" s="41" t="s">
        <v>175</v>
      </c>
      <c r="F24" s="41">
        <v>500</v>
      </c>
      <c r="G24" s="41">
        <v>566</v>
      </c>
      <c r="H24" s="41">
        <v>1316</v>
      </c>
      <c r="I24" s="41">
        <v>506</v>
      </c>
      <c r="J24" s="41">
        <v>1256</v>
      </c>
      <c r="K24" s="41" t="s">
        <v>31</v>
      </c>
      <c r="L24" s="41" t="s">
        <v>176</v>
      </c>
      <c r="M24" s="41" t="s">
        <v>177</v>
      </c>
      <c r="N24" s="41" t="s">
        <v>87</v>
      </c>
      <c r="O24" s="41">
        <v>61</v>
      </c>
      <c r="P24" s="41" t="s">
        <v>178</v>
      </c>
      <c r="Q24" s="41" t="s">
        <v>29</v>
      </c>
      <c r="R24" s="41" t="s">
        <v>29</v>
      </c>
      <c r="S24" s="41" t="str">
        <f>'Ссылки'!A9</f>
        <v>ручка-скоба</v>
      </c>
      <c r="T24" s="41" t="str">
        <f>'Петли'!A2&amp;",
 "&amp;'Ссылки'!C3&amp;", 
цвет: "&amp;'Ссылки'!G6</f>
        <v xml:space="preserve">ПД-1,
 ввертные, 
цвет: сталь нержавеющая </v>
      </c>
      <c r="U24" s="41" t="s">
        <v>29</v>
      </c>
      <c r="V24" s="41" t="s">
        <v>29</v>
      </c>
      <c r="W24" s="41" t="str">
        <f>'Ссылки'!F2</f>
        <v xml:space="preserve">RAL 7016 (антрацитово-серый) матовый </v>
      </c>
      <c r="X24" s="41" t="s">
        <v>179</v>
      </c>
      <c r="Y24" s="40" t="s">
        <v>180</v>
      </c>
      <c r="Z24" s="40" t="s">
        <v>181</v>
      </c>
      <c r="AA24" s="44"/>
      <c r="AB24" s="40"/>
      <c r="AC24" s="41" t="s">
        <v>182</v>
      </c>
    </row>
    <row r="25" ht="148.5" outlineLevel="1">
      <c r="A25" s="48" t="s">
        <v>183</v>
      </c>
      <c r="B25" s="41" t="s">
        <v>184</v>
      </c>
      <c r="C25" s="48" t="str">
        <f>"Ворота гаражные автоматические противопожарные подъемно-опускные с секционным полотном из стальных сэндвич-панелей с вальным приводом, в нижней части ворот люк с самозакрывающейся заслонкой 200х200мм, крепление внутри помещения, цвет "&amp;W48</f>
        <v xml:space="preserve">Ворота гаражные автоматические противопожарные подъемно-опускные с секционным полотном из стальных сэндвич-панелей с вальным приводом, в нижней части ворот люк с самозакрывающейся заслонкой 200х200мм, крепление внутри помещения, цвет RAL 7016 (антрацитово-серый) матовый </v>
      </c>
      <c r="D25" s="41" t="s">
        <v>185</v>
      </c>
      <c r="E25" s="41" t="s">
        <v>186</v>
      </c>
      <c r="F25" s="41" t="s">
        <v>29</v>
      </c>
      <c r="G25" s="41" t="s">
        <v>31</v>
      </c>
      <c r="H25" s="41" t="s">
        <v>31</v>
      </c>
      <c r="I25" s="41">
        <v>3300</v>
      </c>
      <c r="J25" s="41">
        <v>2250</v>
      </c>
      <c r="K25" s="41" t="s">
        <v>30</v>
      </c>
      <c r="L25" s="41" t="s">
        <v>187</v>
      </c>
      <c r="M25" s="41" t="s">
        <v>188</v>
      </c>
      <c r="N25" s="41" t="s">
        <v>87</v>
      </c>
      <c r="O25" s="41">
        <v>60</v>
      </c>
      <c r="P25" s="41" t="s">
        <v>31</v>
      </c>
      <c r="Q25" s="41" t="s">
        <v>31</v>
      </c>
      <c r="R25" s="41" t="s">
        <v>29</v>
      </c>
      <c r="S25" s="41" t="s">
        <v>31</v>
      </c>
      <c r="T25" s="41" t="s">
        <v>31</v>
      </c>
      <c r="U25" s="41" t="s">
        <v>31</v>
      </c>
      <c r="V25" s="41" t="s">
        <v>31</v>
      </c>
      <c r="W25" s="41" t="str">
        <f>'Ссылки'!F2</f>
        <v xml:space="preserve">RAL 7016 (антрацитово-серый) матовый </v>
      </c>
      <c r="X25" s="41" t="s">
        <v>189</v>
      </c>
      <c r="Y25" s="48" t="s">
        <v>190</v>
      </c>
      <c r="Z25" s="48" t="s">
        <v>191</v>
      </c>
      <c r="AA25" s="49"/>
      <c r="AB25" s="50" t="s">
        <v>91</v>
      </c>
      <c r="AC25" s="41" t="s">
        <v>192</v>
      </c>
    </row>
    <row r="26" ht="148.5" outlineLevel="1">
      <c r="A26" s="47"/>
      <c r="B26" s="41" t="s">
        <v>193</v>
      </c>
      <c r="C26" s="48" t="str">
        <f>"Ворота гаражные автоматические противопожарные подъемно-опускные с секционным полотном из стальных сэндвич-панелей с вальным приводом, с дверью-калиткой 900х2051мм, в нижней части ворот люк с самозакрывающейся заслонкой 200х200мм, крепление внутри помещен"&amp;"ия, цвет "&amp;W49</f>
        <v xml:space="preserve">Ворота гаражные автоматические противопожарные подъемно-опускные с секционным полотном из стальных сэндвич-панелей с вальным приводом, с дверью-калиткой 900х2051мм, в нижней части ворот люк с самозакрывающейся заслонкой 200х200мм, крепление внутри помещения, цвет RAL 7016 (антрацитово-серый) матовый </v>
      </c>
      <c r="D26" s="41" t="s">
        <v>185</v>
      </c>
      <c r="E26" s="41" t="s">
        <v>186</v>
      </c>
      <c r="F26" s="41" t="s">
        <v>29</v>
      </c>
      <c r="G26" s="41" t="s">
        <v>31</v>
      </c>
      <c r="H26" s="41" t="s">
        <v>31</v>
      </c>
      <c r="I26" s="41">
        <v>3300</v>
      </c>
      <c r="J26" s="41">
        <v>2250</v>
      </c>
      <c r="K26" s="41" t="s">
        <v>30</v>
      </c>
      <c r="L26" s="41" t="s">
        <v>187</v>
      </c>
      <c r="M26" s="41" t="s">
        <v>188</v>
      </c>
      <c r="N26" s="41" t="s">
        <v>87</v>
      </c>
      <c r="O26" s="41">
        <v>60</v>
      </c>
      <c r="P26" s="41" t="s">
        <v>31</v>
      </c>
      <c r="Q26" s="41" t="s">
        <v>31</v>
      </c>
      <c r="R26" s="41" t="s">
        <v>29</v>
      </c>
      <c r="S26" s="41" t="s">
        <v>31</v>
      </c>
      <c r="T26" s="41" t="s">
        <v>31</v>
      </c>
      <c r="U26" s="41" t="s">
        <v>31</v>
      </c>
      <c r="V26" s="41" t="s">
        <v>31</v>
      </c>
      <c r="W26" s="41" t="str">
        <f>'Ссылки'!F2</f>
        <v xml:space="preserve">RAL 7016 (антрацитово-серый) матовый </v>
      </c>
      <c r="X26" s="41" t="s">
        <v>189</v>
      </c>
      <c r="Y26" s="48" t="s">
        <v>190</v>
      </c>
      <c r="Z26" s="48" t="s">
        <v>191</v>
      </c>
      <c r="AA26" s="49"/>
      <c r="AB26" s="50" t="s">
        <v>91</v>
      </c>
      <c r="AC26" s="41" t="s">
        <v>194</v>
      </c>
    </row>
    <row r="27" ht="198" outlineLevel="1">
      <c r="A27" s="48" t="s">
        <v>195</v>
      </c>
      <c r="B27" s="41" t="s">
        <v>196</v>
      </c>
      <c r="C27" s="48" t="str">
        <f>"Дверь металлическая, из 2-х листов х/к стали, толщиной 1.0 мм - полотно, 1.2 мм - рама, "&amp;"с заполнением минеральной ватой, глухая, без порога, контурный уплотнитель - серый, доводчик, нажимная ручка, цилиндровый замок 'ключ-вертушка', п"&amp;"орошковая окраска, цвет "&amp;W13</f>
        <v xml:space="preserve">Дверь металлическая, из 2-х листов х/к стали, толщиной 1.0 мм - полотно, 1.2 мм - рама, с заполнением минеральной ватой, глухая, без порога, контурный уплотнитель - серый, доводчик, нажимная ручка, цилиндровый замок 'ключ-вертушка', порошковая окраска, цвет RAL 7016 (антрацитово-серый) матовый </v>
      </c>
      <c r="D27" s="41">
        <v>1050</v>
      </c>
      <c r="E27" s="41">
        <v>2100</v>
      </c>
      <c r="F27" s="41">
        <v>14</v>
      </c>
      <c r="G27" s="41">
        <v>1008</v>
      </c>
      <c r="H27" s="41">
        <v>2068</v>
      </c>
      <c r="I27" s="41">
        <v>921</v>
      </c>
      <c r="J27" s="41">
        <v>2014</v>
      </c>
      <c r="K27" s="41" t="s">
        <v>31</v>
      </c>
      <c r="L27" s="41" t="s">
        <v>85</v>
      </c>
      <c r="M27" s="41" t="s">
        <v>86</v>
      </c>
      <c r="N27" s="41" t="s">
        <v>87</v>
      </c>
      <c r="O27" s="41">
        <v>61</v>
      </c>
      <c r="P27" s="41" t="s">
        <v>197</v>
      </c>
      <c r="Q27" s="41" t="s">
        <v>29</v>
      </c>
      <c r="R27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27" s="41" t="str">
        <f>Ручки!A10&amp;", 
"&amp;'Ссылки'!A10&amp;", 
материал: "&amp;'Ссылки'!H2&amp;", 
цвет: "&amp;'Ссылки'!G2</f>
        <v xml:space="preserve">РД-2, 
нажимная ручка на планке, 
материал: сталь нержавеющая AISI 304, 
цвет: сталь нержавеющая матовая</v>
      </c>
      <c r="T27" s="41" t="str">
        <f>'Петли'!A2&amp;",
 "&amp;'Ссылки'!C3&amp;", 
цвет: "&amp;'Ссылки'!G6</f>
        <v xml:space="preserve">ПД-1,
 ввертные, 
цвет: сталь нержавеющая </v>
      </c>
      <c r="U27" s="41" t="str">
        <f>"НФ-02,
упор дверной "&amp;'Ссылки'!E3</f>
        <v xml:space="preserve">НФ-02,
упор дверной напольный, высота 85 мм, цвет: серый /   серебристый</v>
      </c>
      <c r="V27" s="41" t="str">
        <f>'Доводчик'!A2&amp;",
 "&amp;'Ссылки'!B2&amp;", 
цвет: "&amp;'Ссылки'!G4</f>
        <v xml:space="preserve">ДД-1,
 доводчик, 
цвет: серебристый</v>
      </c>
      <c r="W27" s="41" t="str">
        <f>'Ссылки'!F2</f>
        <v xml:space="preserve">RAL 7016 (антрацитово-серый) матовый </v>
      </c>
      <c r="X27" s="41" t="s">
        <v>123</v>
      </c>
      <c r="Y27" s="48" t="s">
        <v>198</v>
      </c>
      <c r="Z27" s="51"/>
      <c r="AA27" s="49"/>
      <c r="AB27" s="50"/>
      <c r="AC27" s="41" t="s">
        <v>199</v>
      </c>
    </row>
    <row r="28" ht="21.75">
      <c r="A28" s="52" t="s">
        <v>200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2"/>
      <c r="AA28" s="54"/>
      <c r="AB28" s="55"/>
      <c r="AC28" s="56"/>
    </row>
    <row r="29" ht="198" outlineLevel="1">
      <c r="A29" s="40" t="s">
        <v>201</v>
      </c>
      <c r="B29" s="41" t="s">
        <v>202</v>
      </c>
      <c r="C29" s="40" t="str">
        <f>"Дверь металлическая, из 2-х листов х/к стали, толщиной 1.0 мм - полотно, 1.2 мм - рама, "&amp;"с заполнением минеральной ватой, противопожарная, глухая, со стационарным порогом 14 мм, контурный уплотнитель - серый, доводчик, нажимная ручка, цилиндровый замок 'ключ-вертушка', порошковая окраска, цве"&amp;"т "&amp;W29</f>
        <v xml:space="preserve">Дверь металлическая, из 2-х листов х/к стали, толщиной 1.0 мм - полотно, 1.2 мм - рама, с заполнением минеральной ватой, противопожарная, глухая, со стационарным порогом 14 мм, контурный уплотнитель - серый, доводчик, нажимная ручка, цилиндровый замок 'ключ-вертушка', порошковая окраска, цвет RAL 7016 (антрацитово-серый) матовый </v>
      </c>
      <c r="D29" s="41">
        <v>1000</v>
      </c>
      <c r="E29" s="41">
        <v>2100</v>
      </c>
      <c r="F29" s="41" t="s">
        <v>29</v>
      </c>
      <c r="G29" s="41">
        <v>958</v>
      </c>
      <c r="H29" s="41">
        <v>2079</v>
      </c>
      <c r="I29" s="41">
        <v>871</v>
      </c>
      <c r="J29" s="41">
        <v>2011</v>
      </c>
      <c r="K29" s="41" t="s">
        <v>30</v>
      </c>
      <c r="L29" s="41" t="s">
        <v>85</v>
      </c>
      <c r="M29" s="41" t="s">
        <v>86</v>
      </c>
      <c r="N29" s="41" t="s">
        <v>87</v>
      </c>
      <c r="O29" s="41">
        <v>61</v>
      </c>
      <c r="P29" s="41" t="s">
        <v>88</v>
      </c>
      <c r="Q29" s="41" t="s">
        <v>29</v>
      </c>
      <c r="R29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29" s="41" t="str">
        <f>Ручки!A10&amp;", 
"&amp;'Ссылки'!A10&amp;", 
материал: "&amp;'Ссылки'!H2&amp;", 
цвет: "&amp;'Ссылки'!G2</f>
        <v xml:space="preserve">РД-2, 
нажимная ручка на планке, 
материал: сталь нержавеющая AISI 304, 
цвет: сталь нержавеющая матовая</v>
      </c>
      <c r="T29" s="41" t="str">
        <f>'Петли'!A2&amp;",
 "&amp;'Ссылки'!C3&amp;", 
цвет: "&amp;'Ссылки'!G6</f>
        <v xml:space="preserve">ПД-1,
 ввертные, 
цвет: сталь нержавеющая </v>
      </c>
      <c r="U29" s="41" t="s">
        <v>29</v>
      </c>
      <c r="V29" s="41" t="str">
        <f>'Доводчик'!A2&amp;",
 "&amp;'Ссылки'!B2&amp;", 
цвет: "&amp;'Ссылки'!G4</f>
        <v xml:space="preserve">ДД-1,
 доводчик, 
цвет: серебристый</v>
      </c>
      <c r="W29" s="41" t="str">
        <f>'Ссылки'!F2</f>
        <v xml:space="preserve">RAL 7016 (антрацитово-серый) матовый </v>
      </c>
      <c r="X29" s="41" t="s">
        <v>89</v>
      </c>
      <c r="Y29" s="40" t="s">
        <v>203</v>
      </c>
      <c r="Z29" s="40"/>
      <c r="AA29" s="44"/>
      <c r="AB29" s="43" t="s">
        <v>91</v>
      </c>
      <c r="AC29" s="41" t="s">
        <v>204</v>
      </c>
    </row>
    <row r="30" ht="209.25" customHeight="1" outlineLevel="1">
      <c r="A30" s="40" t="s">
        <v>205</v>
      </c>
      <c r="B30" s="41" t="s">
        <v>206</v>
      </c>
      <c r="C30" s="40" t="str">
        <f>"Дверь металлическая, из 2-х листов х/к стали, толщиной 1.0 мм - полотно, 1.2 мм - рама, "&amp;"с заполнением минеральной ватой, глухая, со стационарным порогом 14 мм, контурный уплотнитель - серый, доводчик, нажимная ручка на круглой розетке, цилиндровый замок 'ключ-вертушка',"&amp;" порошковая окраска, "&amp;'Ссылки'!F15</f>
        <v xml:space="preserve">Дверь металлическая, из 2-х листов х/к стали, толщиной 1.0 мм - полотно, 1.2 мм - рама, с заполнением минеральной ватой, глухая, со стационарным порогом 14 мм, контурный уплотнитель - серый, доводчик, нажимная ручка на круглой розетке, цилиндровый замок 'ключ-вертушка', порошковая окраска, цвет принять в соответствии с Цветовой матрицей</v>
      </c>
      <c r="D30" s="41">
        <v>1000</v>
      </c>
      <c r="E30" s="41">
        <v>2100</v>
      </c>
      <c r="F30" s="41" t="s">
        <v>29</v>
      </c>
      <c r="G30" s="41">
        <v>958</v>
      </c>
      <c r="H30" s="41">
        <v>2079</v>
      </c>
      <c r="I30" s="41">
        <v>871</v>
      </c>
      <c r="J30" s="41">
        <v>2011</v>
      </c>
      <c r="K30" s="41" t="s">
        <v>31</v>
      </c>
      <c r="L30" s="41" t="s">
        <v>85</v>
      </c>
      <c r="M30" s="41" t="s">
        <v>86</v>
      </c>
      <c r="N30" s="41" t="s">
        <v>87</v>
      </c>
      <c r="O30" s="41">
        <v>61</v>
      </c>
      <c r="P30" s="41" t="s">
        <v>88</v>
      </c>
      <c r="Q30" s="41" t="s">
        <v>29</v>
      </c>
      <c r="R30" s="41" t="str">
        <f>'Замки'!A42&amp;", 
"&amp; 'Ссылки'!D3&amp;", материал: "&amp;'Ссылки'!H5&amp;"; 
цвет: "&amp;'Ссылки'!G7 &amp;"; " &amp;'Замки'!A2&amp;", 
"&amp; 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30" s="41" t="str">
        <f>'Ручки'!A2&amp;", 
"&amp;'Ссылки'!A2&amp; 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30" s="41" t="str">
        <f>'Петли'!A2&amp;",
 "&amp;'Ссылки'!C3&amp;", 
цвет: "&amp;'Ссылки'!G6</f>
        <v xml:space="preserve">ПД-1,
 ввертные, 
цвет: сталь нержавеющая </v>
      </c>
      <c r="U30" s="41" t="str">
        <f>"НФ-03,        упор дверной " &amp;'Ссылки'!E2</f>
        <v xml:space="preserve">НФ-03,        упор дверной напольный, высота 40 мм, цвет: никель матовый, резинка серая</v>
      </c>
      <c r="V30" s="41" t="str">
        <f>'Доводчик'!A2&amp;",
 "&amp;'Ссылки'!B2&amp;", 
цвет: "&amp;'Ссылки'!G4</f>
        <v xml:space="preserve">ДД-1,
 доводчик, 
цвет: серебристый</v>
      </c>
      <c r="W30" s="41" t="str">
        <f>'Ссылки'!F18</f>
        <v xml:space="preserve">RAL 9003 (сигнальный белый)/ 
RAL 7016 (антрацитово-
серый) матовый</v>
      </c>
      <c r="X30" s="41" t="s">
        <v>123</v>
      </c>
      <c r="Y30" s="40" t="s">
        <v>207</v>
      </c>
      <c r="Z30" s="40"/>
      <c r="AA30" s="44"/>
      <c r="AB30" s="40"/>
      <c r="AC30" s="41" t="s">
        <v>208</v>
      </c>
    </row>
    <row r="31" ht="99" outlineLevel="1">
      <c r="A31" s="40" t="s">
        <v>209</v>
      </c>
      <c r="B31" s="41" t="s">
        <v>210</v>
      </c>
      <c r="C31" s="40" t="str">
        <f>"Дверь деревянная глухая без порога, телескопический наличник, добор, контурный уплотнитель - белый, нажимная ручка, цилиндровый замок 'ключ-вертушка', ограничитель, внешняя отделка двери древесноволокнистая плита средней плотности с защитным покрытием ("&amp;'Ссылки'!F10&amp;")"</f>
        <v xml:space="preserve">Дверь деревянная глухая без порога, телескопический наличник, добор, контурный уплотнитель - белый, нажимная ручка, цилиндровый замок 'ключ-вертушка', ограничитель, внешняя отделка двери древесноволокнистая плита средней плотности с защитным покрытием (ПВХ пленка гладкая FineVinyl МВР 15АР-024 0,25*1400, цвет: белый снег)</v>
      </c>
      <c r="D31" s="41">
        <v>800</v>
      </c>
      <c r="E31" s="41">
        <v>2070</v>
      </c>
      <c r="F31" s="41">
        <v>15</v>
      </c>
      <c r="G31" s="41">
        <v>750</v>
      </c>
      <c r="H31" s="41">
        <v>2022</v>
      </c>
      <c r="I31" s="41">
        <v>650</v>
      </c>
      <c r="J31" s="41">
        <v>1990</v>
      </c>
      <c r="K31" s="41" t="s">
        <v>31</v>
      </c>
      <c r="L31" s="41" t="s">
        <v>211</v>
      </c>
      <c r="M31" s="41" t="s">
        <v>212</v>
      </c>
      <c r="N31" s="41" t="s">
        <v>213</v>
      </c>
      <c r="O31" s="41">
        <v>39</v>
      </c>
      <c r="P31" s="41" t="str">
        <f>"Телескопический, материал: МДФ с защитным покрытием, ширина:  70 мм, толщина: 10 мм, финишное покрытие: "&amp;'Ссылки'!F10</f>
        <v xml:space="preserve">Телескопический, материал: МДФ с защитным покрытием, ширина:  70 мм, толщина: 10 мм, финишное покрытие: ПВХ пленка гладкая FineVinyl МВР 15АР-024 0,25*1400, цвет: белый снег</v>
      </c>
      <c r="Q31" s="41" t="str">
        <f>"Добор с пазом под телескопический наличник, материал: МДФ с финишным покрытием;
финишное покрытие: "&amp;'Ссылки'!F10</f>
        <v xml:space="preserve">Добор с пазом под телескопический наличник, материал: МДФ с финишным покрытием;
финишное покрытие: ПВХ пленка гладкая FineVinyl МВР 15АР-024 0,25*1400, цвет: белый снег</v>
      </c>
      <c r="R31" s="41" t="str">
        <f>Замки!A66&amp;", 
"&amp;'Ссылки'!D3&amp;", материал: "&amp;'Ссылки'!H5&amp;"; 
цвет: "&amp;'Ссылки'!G8&amp;"; "&amp;Замки!A2&amp;", 
"&amp;'Ссылки'!D7&amp;", материал: "&amp;'Ссылки'!H4&amp;"; 
цвет: "&amp;'Ссылки'!G9</f>
        <v xml:space="preserve">ЗД-9, 
цилиндровый замок, материал: сталь нержавеющая; 
цвет: матовый хром; ЗД-1, 
"ключ-вертушка", материал: алюминий; 
цвет: никель </v>
      </c>
      <c r="S31" s="41" t="str">
        <f>'Ручки'!A26&amp;", 
"&amp;'Ссылки'!A2&amp; ", 
материал: "&amp;'Ссылки'!H4&amp;", 
цвет: "&amp;'Ссылки'!G3</f>
        <v xml:space="preserve">РД-4, 
нажимная ручка на круглой розетке, 
материал: алюминий, 
цвет: никель матовый</v>
      </c>
      <c r="T31" s="41" t="str">
        <f>'Петли'!A10&amp;",
 "&amp;'Ссылки'!C2&amp;", 
цвет: "&amp;'Ссылки'!G3</f>
        <v xml:space="preserve">ПД-2,
 накладные без врезки, 
цвет: никель матовый</v>
      </c>
      <c r="U31" s="41" t="str">
        <f>"НФ-02,        упор дверной " &amp;'Ссылки'!E3</f>
        <v xml:space="preserve">НФ-02,        упор дверной напольный, высота 85 мм, цвет: серый /   серебристый</v>
      </c>
      <c r="V31" s="41" t="s">
        <v>29</v>
      </c>
      <c r="W31" s="41" t="str">
        <f>'Ссылки'!F10</f>
        <v xml:space="preserve">ПВХ пленка гладкая FineVinyl МВР 15АР-024 0,25*1400, цвет: белый снег</v>
      </c>
      <c r="X31" s="41" t="s">
        <v>214</v>
      </c>
      <c r="Y31" s="40" t="s">
        <v>215</v>
      </c>
      <c r="Z31" s="40"/>
      <c r="AA31" s="44"/>
      <c r="AB31" s="40"/>
      <c r="AC31" s="41" t="s">
        <v>216</v>
      </c>
    </row>
    <row r="32" ht="31.5" customHeight="1" outlineLevel="1">
      <c r="A32" s="40" t="s">
        <v>217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1" t="s">
        <v>29</v>
      </c>
      <c r="V32" s="47"/>
      <c r="W32" s="47"/>
      <c r="X32" s="47"/>
      <c r="Y32" s="47"/>
      <c r="Z32" s="47"/>
      <c r="AA32" s="57"/>
      <c r="AB32" s="47"/>
      <c r="AC32" s="47"/>
    </row>
    <row r="33" ht="132.75" customHeight="1" outlineLevel="1">
      <c r="A33" s="40" t="s">
        <v>218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1" t="str">
        <f>"НФ-03,        упор дверной "&amp;'Ссылки'!E2</f>
        <v xml:space="preserve">НФ-03,        упор дверной напольный, высота 40 мм, цвет: никель матовый, резинка серая</v>
      </c>
      <c r="V33" s="47"/>
      <c r="W33" s="47"/>
      <c r="X33" s="47"/>
      <c r="Y33" s="47"/>
      <c r="Z33" s="47"/>
      <c r="AA33" s="57"/>
      <c r="AB33" s="47"/>
      <c r="AC33" s="47"/>
    </row>
    <row r="34" ht="231" outlineLevel="1">
      <c r="A34" s="40" t="s">
        <v>219</v>
      </c>
      <c r="B34" s="41" t="s">
        <v>220</v>
      </c>
      <c r="C34" s="40" t="str">
        <f>"Дверь деревянная глухая без порога, телескопический наличник, добор, контурный уплотнитель - белый, нажимная ручка, цилиндровый замок 'ключ-вертушка', ограничитель, внешняя отделка двери древесноволокнистая плита средней плотности с защитным покрытием, эм"&amp;"аль и акриловый лак, цвет "&amp;W34</f>
        <v xml:space="preserve">Дверь деревянная глухая без порога, телескопический наличник, добор, контурный уплотнитель - белый, нажимная ручка, цилиндровый замок 'ключ-вертушка', ограничитель, внешняя отделка двери древесноволокнистая плита средней плотности с защитным покрытием, эмаль и акриловый лак, цвет RAL 9001 (кремово-белый)</v>
      </c>
      <c r="D34" s="41">
        <v>800</v>
      </c>
      <c r="E34" s="41">
        <v>2070</v>
      </c>
      <c r="F34" s="41">
        <v>15</v>
      </c>
      <c r="G34" s="41">
        <v>750</v>
      </c>
      <c r="H34" s="41">
        <v>2022</v>
      </c>
      <c r="I34" s="41">
        <v>650</v>
      </c>
      <c r="J34" s="41">
        <v>1990</v>
      </c>
      <c r="K34" s="41" t="s">
        <v>31</v>
      </c>
      <c r="L34" s="41" t="s">
        <v>211</v>
      </c>
      <c r="M34" s="41" t="s">
        <v>212</v>
      </c>
      <c r="N34" s="41" t="s">
        <v>213</v>
      </c>
      <c r="O34" s="41">
        <v>39</v>
      </c>
      <c r="P34" s="41" t="s">
        <v>221</v>
      </c>
      <c r="Q34" s="41" t="s">
        <v>222</v>
      </c>
      <c r="R34" s="41" t="str">
        <f>Замки!A66&amp;", 
"&amp;'Ссылки'!D3&amp;", материал: "&amp;'Ссылки'!H5&amp;"; 
цвет: "&amp;'Ссылки'!G8&amp;"; "&amp;Замки!A2&amp;", 
"&amp;'Ссылки'!D7&amp;", материал: "&amp;'Ссылки'!H4&amp;"; 
цвет: "&amp;'Ссылки'!G9</f>
        <v xml:space="preserve">ЗД-9, 
цилиндровый замок, материал: сталь нержавеющая; 
цвет: матовый хром; ЗД-1, 
"ключ-вертушка", материал: алюминий; 
цвет: никель </v>
      </c>
      <c r="S34" s="41" t="str">
        <f>'Ручки'!A26&amp;", 
"&amp;'Ссылки'!A2&amp; ", 
материал: "&amp;'Ссылки'!H4&amp;", 
цвет: "&amp;'Ссылки'!G3</f>
        <v xml:space="preserve">РД-4, 
нажимная ручка на круглой розетке, 
материал: алюминий, 
цвет: никель матовый</v>
      </c>
      <c r="T34" s="41" t="str">
        <f>'Петли'!A10&amp;",
 "&amp;'Ссылки'!C2&amp;", 
цвет: "&amp;'Ссылки'!G3</f>
        <v xml:space="preserve">ПД-2,
 накладные без врезки, 
цвет: никель матовый</v>
      </c>
      <c r="U34" s="41" t="str">
        <f>"НФ-03,        упор дверной " &amp;'Ссылки'!E2</f>
        <v xml:space="preserve">НФ-03,        упор дверной напольный, высота 40 мм, цвет: никель матовый, резинка серая</v>
      </c>
      <c r="V34" s="41" t="s">
        <v>29</v>
      </c>
      <c r="W34" s="41" t="str">
        <f>'Ссылки'!F9</f>
        <v xml:space="preserve">RAL 9001 (кремово-белый)</v>
      </c>
      <c r="X34" s="41" t="s">
        <v>214</v>
      </c>
      <c r="Y34" s="40" t="s">
        <v>215</v>
      </c>
      <c r="Z34" s="40"/>
      <c r="AA34" s="44"/>
      <c r="AB34" s="40"/>
      <c r="AC34" s="41" t="s">
        <v>223</v>
      </c>
    </row>
    <row r="35" ht="287" customHeight="1" outlineLevel="1">
      <c r="A35" s="40" t="s">
        <v>224</v>
      </c>
      <c r="B35" s="41" t="s">
        <v>225</v>
      </c>
      <c r="C35" s="40" t="str">
        <f>"Дверь деревянная глухая без порога, телескопический наличник, добор, контурный уплотнитель - белый, нажимная ручка,  защелка врезная, ограничитель, внешняя отделка двери древесноволокнистая плита средней плотности с защитным покрытием ("&amp;'Ссылки'!F10&amp;")"</f>
        <v xml:space="preserve">Дверь деревянная глухая без порога, телескопический наличник, добор, контурный уплотнитель - белый, нажимная ручка,  защелка врезная, ограничитель, внешняя отделка двери древесноволокнистая плита средней плотности с защитным покрытием (ПВХ пленка гладкая FineVinyl МВР 15АР-024 0,25*1400, цвет: белый снег)</v>
      </c>
      <c r="D35" s="41">
        <v>1050</v>
      </c>
      <c r="E35" s="41">
        <v>2070</v>
      </c>
      <c r="F35" s="41">
        <v>14</v>
      </c>
      <c r="G35" s="41">
        <v>1000</v>
      </c>
      <c r="H35" s="41">
        <v>2023</v>
      </c>
      <c r="I35" s="41">
        <v>900</v>
      </c>
      <c r="J35" s="41">
        <v>1991</v>
      </c>
      <c r="K35" s="41" t="s">
        <v>31</v>
      </c>
      <c r="L35" s="41" t="s">
        <v>211</v>
      </c>
      <c r="M35" s="41" t="s">
        <v>212</v>
      </c>
      <c r="N35" s="41" t="s">
        <v>213</v>
      </c>
      <c r="O35" s="41">
        <v>39</v>
      </c>
      <c r="P35" s="41" t="str">
        <f>"Телескопический, материал: МДФ с защитным покрытием, ширина:  70 мм, толщина: 10 мм, финишное покрытие: "&amp;'Ссылки'!F10</f>
        <v xml:space="preserve">Телескопический, материал: МДФ с защитным покрытием, ширина:  70 мм, толщина: 10 мм, финишное покрытие: ПВХ пленка гладкая FineVinyl МВР 15АР-024 0,25*1400, цвет: белый снег</v>
      </c>
      <c r="Q35" s="41" t="str">
        <f>"Добор с пазом под телескопический наличник, материал: МДФ с финишным покрытием;
финишное покрытие: "&amp;'Ссылки'!F10</f>
        <v xml:space="preserve">Добор с пазом под телескопический наличник, материал: МДФ с финишным покрытием;
финишное покрытие: ПВХ пленка гладкая FineVinyl МВР 15АР-024 0,25*1400, цвет: белый снег</v>
      </c>
      <c r="R35" s="41" t="str">
        <f>Замки!A50&amp;", 
"&amp;'Ссылки'!D2&amp;", 
материал: "&amp;'Ссылки'!H5&amp;", 
цвет: "&amp;'Ссылки'!G6&amp;";   "&amp;Замки!A58&amp;",  "&amp;'Ссылки'!A6</f>
        <v xml:space="preserve">ЗД-7, 
защелка врезная бесшумная, 
материал: сталь нержавеющая, 
цвет: сталь нержавеющая ;   ЗД-8,  фиксатор, материал: сталь нержавеющая, цвет: сталь нержавеющая </v>
      </c>
      <c r="S35" s="41" t="str">
        <f>'Ручки'!A26&amp;", 
"&amp;'Ссылки'!A2&amp; ", 
материал: "&amp;'Ссылки'!H4&amp;", 
цвет: "&amp;'Ссылки'!G3</f>
        <v xml:space="preserve">РД-4, 
нажимная ручка на круглой розетке, 
материал: алюминий, 
цвет: никель матовый</v>
      </c>
      <c r="T35" s="41" t="str">
        <f>'Петли'!A10&amp;",
 "&amp;'Ссылки'!C2&amp;", 
цвет: "&amp;'Ссылки'!G3</f>
        <v xml:space="preserve">ПД-2,
 накладные без врезки, 
цвет: никель матовый</v>
      </c>
      <c r="U35" s="41" t="str">
        <f>"НФ-03,        упор дверной " &amp;'Ссылки'!E2</f>
        <v xml:space="preserve">НФ-03,        упор дверной напольный, высота 40 мм, цвет: никель матовый, резинка серая</v>
      </c>
      <c r="V35" s="41" t="s">
        <v>29</v>
      </c>
      <c r="W35" s="41" t="str">
        <f>'Ссылки'!F10</f>
        <v xml:space="preserve">ПВХ пленка гладкая FineVinyl МВР 15АР-024 0,25*1400, цвет: белый снег</v>
      </c>
      <c r="X35" s="41" t="s">
        <v>214</v>
      </c>
      <c r="Y35" s="40" t="s">
        <v>226</v>
      </c>
      <c r="Z35" s="40"/>
      <c r="AA35" s="44"/>
      <c r="AB35" s="40"/>
      <c r="AC35" s="41" t="s">
        <v>227</v>
      </c>
    </row>
    <row r="36" ht="280" customHeight="1" outlineLevel="1">
      <c r="A36" s="40" t="s">
        <v>228</v>
      </c>
      <c r="B36" s="41" t="s">
        <v>229</v>
      </c>
      <c r="C36" s="40" t="str">
        <f>"Дверь деревянная глухая без порога, телескопический наличник, добор, контурный уплотнитель - белый, нажимная ручка, защелка врезная, ограничитель, внешняя отделка двери древесноволокнистая плита средней плотности с защитным покрытием, эмаль и акриловый ла"&amp;"к, цвет "&amp;W36</f>
        <v xml:space="preserve">Дверь деревянная глухая без порога, телескопический наличник, добор, контурный уплотнитель - белый, нажимная ручка, защелка врезная, ограничитель, внешняя отделка двери древесноволокнистая плита средней плотности с защитным покрытием, эмаль и акриловый лак, цвет RAL 9001 (кремово-белый)</v>
      </c>
      <c r="D36" s="41">
        <v>1050</v>
      </c>
      <c r="E36" s="41">
        <v>2070</v>
      </c>
      <c r="F36" s="41">
        <v>14</v>
      </c>
      <c r="G36" s="41">
        <v>1000</v>
      </c>
      <c r="H36" s="41">
        <v>2023</v>
      </c>
      <c r="I36" s="41">
        <v>900</v>
      </c>
      <c r="J36" s="41">
        <v>1991</v>
      </c>
      <c r="K36" s="41" t="s">
        <v>31</v>
      </c>
      <c r="L36" s="41" t="s">
        <v>211</v>
      </c>
      <c r="M36" s="41" t="s">
        <v>212</v>
      </c>
      <c r="N36" s="41" t="s">
        <v>213</v>
      </c>
      <c r="O36" s="41">
        <v>39</v>
      </c>
      <c r="P36" s="41" t="s">
        <v>221</v>
      </c>
      <c r="Q36" s="41" t="s">
        <v>222</v>
      </c>
      <c r="R36" s="41" t="str">
        <f>Замки!A50&amp;", 
"&amp;'Ссылки'!D2&amp;", 
материал: "&amp;'Ссылки'!H5&amp;", 
цвет: "&amp;'Ссылки'!G6&amp;";   "&amp;Замки!A58&amp;",  "&amp;'Ссылки'!A6</f>
        <v xml:space="preserve">ЗД-7, 
защелка врезная бесшумная, 
материал: сталь нержавеющая, 
цвет: сталь нержавеющая ;   ЗД-8,  фиксатор, материал: сталь нержавеющая, цвет: сталь нержавеющая </v>
      </c>
      <c r="S36" s="41" t="str">
        <f>'Ручки'!A26&amp;", 
"&amp;'Ссылки'!A2&amp; ", 
материал: "&amp;'Ссылки'!H4&amp;", 
цвет: "&amp;'Ссылки'!G3</f>
        <v xml:space="preserve">РД-4, 
нажимная ручка на круглой розетке, 
материал: алюминий, 
цвет: никель матовый</v>
      </c>
      <c r="T36" s="41" t="str">
        <f>'Петли'!A10&amp;",
 "&amp;'Ссылки'!C2&amp;", 
цвет: "&amp;'Ссылки'!G3</f>
        <v xml:space="preserve">ПД-2,
 накладные без врезки, 
цвет: никель матовый</v>
      </c>
      <c r="U36" s="41" t="str">
        <f>"НФ-03,        упор дверной " &amp;'Ссылки'!E2</f>
        <v xml:space="preserve">НФ-03,        упор дверной напольный, высота 40 мм, цвет: никель матовый, резинка серая</v>
      </c>
      <c r="V36" s="41" t="s">
        <v>29</v>
      </c>
      <c r="W36" s="41" t="str">
        <f>'Ссылки'!F9</f>
        <v xml:space="preserve">RAL 9001 (кремово-белый)</v>
      </c>
      <c r="X36" s="41" t="s">
        <v>214</v>
      </c>
      <c r="Y36" s="40" t="s">
        <v>226</v>
      </c>
      <c r="Z36" s="40"/>
      <c r="AA36" s="44"/>
      <c r="AB36" s="40"/>
      <c r="AC36" s="41" t="s">
        <v>230</v>
      </c>
    </row>
    <row r="37" ht="277.5" customHeight="1" outlineLevel="1">
      <c r="A37" s="40" t="s">
        <v>231</v>
      </c>
      <c r="B37" s="41" t="s">
        <v>232</v>
      </c>
      <c r="C37" s="40" t="str">
        <f>"Дверь деревянная глухая без порога, телескопический наличник, добор, контурный уплотнитель - белый, нажимная ручка, цилиндровый замок 'ключ-вертушка', ограничитель, внешняя отделка двери древесноволокнистая плита средней плотности с защитным покрытием ("&amp;'Ссылки'!F10&amp;")"</f>
        <v xml:space="preserve">Дверь деревянная глухая без порога, телескопический наличник, добор, контурный уплотнитель - белый, нажимная ручка, цилиндровый замок 'ключ-вертушка', ограничитель, внешняя отделка двери древесноволокнистая плита средней плотности с защитным покрытием (ПВХ пленка гладкая FineVinyl МВР 15АР-024 0,25*1400, цвет: белый снег)</v>
      </c>
      <c r="D37" s="41">
        <v>1050</v>
      </c>
      <c r="E37" s="41">
        <v>2070</v>
      </c>
      <c r="F37" s="41" t="s">
        <v>29</v>
      </c>
      <c r="G37" s="41">
        <v>1000</v>
      </c>
      <c r="H37" s="41">
        <v>2037</v>
      </c>
      <c r="I37" s="41">
        <v>900</v>
      </c>
      <c r="J37" s="41">
        <v>2005</v>
      </c>
      <c r="K37" s="41" t="s">
        <v>31</v>
      </c>
      <c r="L37" s="41" t="s">
        <v>211</v>
      </c>
      <c r="M37" s="41" t="s">
        <v>212</v>
      </c>
      <c r="N37" s="41" t="s">
        <v>213</v>
      </c>
      <c r="O37" s="41">
        <v>39</v>
      </c>
      <c r="P37" s="41" t="str">
        <f>"Телескопический, материал: МДФ с защитным покрытием, ширина:  70 мм, толщина: 10 мм, финишное покрытие: "&amp;'Ссылки'!F10</f>
        <v xml:space="preserve">Телескопический, материал: МДФ с защитным покрытием, ширина:  70 мм, толщина: 10 мм, финишное покрытие: ПВХ пленка гладкая FineVinyl МВР 15АР-024 0,25*1400, цвет: белый снег</v>
      </c>
      <c r="Q37" s="41" t="str">
        <f>"Добор с пазом под телескопический наличник, материал: МДФ с финишным покрытием;
финишное покрытие: "&amp;'Ссылки'!F10</f>
        <v xml:space="preserve">Добор с пазом под телескопический наличник, материал: МДФ с финишным покрытием;
финишное покрытие: ПВХ пленка гладкая FineVinyl МВР 15АР-024 0,25*1400, цвет: белый снег</v>
      </c>
      <c r="R37" s="41" t="str">
        <f>'Замки'!A66&amp;", 
"&amp; 'Ссылки'!D3&amp;", материал: "&amp;'Ссылки'!H5&amp;"; 
цвет: "&amp;'Ссылки'!G8 &amp;"; " &amp;'Замки'!A2&amp;", 
"&amp; 'Ссылки'!D7&amp;", материал: "&amp;'Ссылки'!H4&amp;"; 
цвет: "&amp;'Ссылки'!G9</f>
        <v xml:space="preserve">ЗД-9, 
цилиндровый замок, материал: сталь нержавеющая; 
цвет: матовый хром; ЗД-1, 
"ключ-вертушка", материал: алюминий; 
цвет: никель </v>
      </c>
      <c r="S37" s="41" t="str">
        <f>'Ручки'!A26&amp;", 
"&amp;'Ссылки'!A2&amp; ", 
материал: "&amp;'Ссылки'!H4&amp;", 
цвет: "&amp;'Ссылки'!G3</f>
        <v xml:space="preserve">РД-4, 
нажимная ручка на круглой розетке, 
материал: алюминий, 
цвет: никель матовый</v>
      </c>
      <c r="T37" s="41" t="str">
        <f>'Петли'!A10&amp;",
 "&amp;'Ссылки'!C2&amp;", 
цвет: "&amp;'Ссылки'!G3</f>
        <v xml:space="preserve">ПД-2,
 накладные без врезки, 
цвет: никель матовый</v>
      </c>
      <c r="U37" s="41" t="str">
        <f>"НФ-03,        упор дверной " &amp;'Ссылки'!E2</f>
        <v xml:space="preserve">НФ-03,        упор дверной напольный, высота 40 мм, цвет: никель матовый, резинка серая</v>
      </c>
      <c r="V37" s="41" t="s">
        <v>29</v>
      </c>
      <c r="W37" s="41" t="str">
        <f>'Ссылки'!F10</f>
        <v xml:space="preserve">ПВХ пленка гладкая FineVinyl МВР 15АР-024 0,25*1400, цвет: белый снег</v>
      </c>
      <c r="X37" s="41" t="s">
        <v>214</v>
      </c>
      <c r="Y37" s="40" t="s">
        <v>233</v>
      </c>
      <c r="Z37" s="40"/>
      <c r="AA37" s="44"/>
      <c r="AB37" s="40"/>
      <c r="AC37" s="41" t="s">
        <v>234</v>
      </c>
    </row>
    <row r="38" ht="284" customHeight="1" outlineLevel="1">
      <c r="A38" s="40" t="s">
        <v>235</v>
      </c>
      <c r="B38" s="41" t="s">
        <v>236</v>
      </c>
      <c r="C38" s="40" t="str">
        <f>"Дверь деревянная глухая без порога, телескопический наличник, добор, контурный уплотнитель - белый, нажимная ручка, цилиндровый замок 'ключ-вертушка', ограничитель, внешняя отделка двери древесноволокнистая плита средней плотности с защитным покрытием, эм"&amp;"аль и акриловый лак, цвет "&amp;W38</f>
        <v xml:space="preserve">Дверь деревянная глухая без порога, телескопический наличник, добор, контурный уплотнитель - белый, нажимная ручка, цилиндровый замок 'ключ-вертушка', ограничитель, внешняя отделка двери древесноволокнистая плита средней плотности с защитным покрытием, эмаль и акриловый лак, цвет RAL 9001 (кремово-белый)</v>
      </c>
      <c r="D38" s="41">
        <v>1050</v>
      </c>
      <c r="E38" s="41">
        <v>2070</v>
      </c>
      <c r="F38" s="41" t="s">
        <v>29</v>
      </c>
      <c r="G38" s="41">
        <v>1000</v>
      </c>
      <c r="H38" s="41">
        <v>2037</v>
      </c>
      <c r="I38" s="41">
        <v>900</v>
      </c>
      <c r="J38" s="41">
        <v>2005</v>
      </c>
      <c r="K38" s="41" t="s">
        <v>31</v>
      </c>
      <c r="L38" s="41" t="s">
        <v>211</v>
      </c>
      <c r="M38" s="41" t="s">
        <v>212</v>
      </c>
      <c r="N38" s="41" t="s">
        <v>213</v>
      </c>
      <c r="O38" s="41">
        <v>39</v>
      </c>
      <c r="P38" s="41" t="s">
        <v>221</v>
      </c>
      <c r="Q38" s="41" t="s">
        <v>222</v>
      </c>
      <c r="R38" s="41" t="str">
        <f>'Замки'!A66&amp;", 
"&amp; 'Ссылки'!D3&amp;", материал: "&amp;'Ссылки'!H5&amp;"; 
цвет: "&amp;'Ссылки'!G8 &amp;"; " &amp;'Замки'!A2&amp;", 
"&amp; 'Ссылки'!D7&amp;", материал: "&amp;'Ссылки'!H4&amp;"; 
цвет: "&amp;'Ссылки'!G9</f>
        <v xml:space="preserve">ЗД-9, 
цилиндровый замок, материал: сталь нержавеющая; 
цвет: матовый хром; ЗД-1, 
"ключ-вертушка", материал: алюминий; 
цвет: никель </v>
      </c>
      <c r="S38" s="41" t="str">
        <f>'Ручки'!A26&amp;", 
"&amp;'Ссылки'!A2&amp; ", 
материал: "&amp;'Ссылки'!H4&amp;", 
цвет: "&amp;'Ссылки'!G3</f>
        <v xml:space="preserve">РД-4, 
нажимная ручка на круглой розетке, 
материал: алюминий, 
цвет: никель матовый</v>
      </c>
      <c r="T38" s="41" t="str">
        <f>'Петли'!A10&amp;",
 "&amp;'Ссылки'!C2&amp;", 
цвет: "&amp;'Ссылки'!G3</f>
        <v xml:space="preserve">ПД-2,
 накладные без врезки, 
цвет: никель матовый</v>
      </c>
      <c r="U38" s="41" t="str">
        <f>"НФ-03,        упор дверной " &amp;'Ссылки'!E2</f>
        <v xml:space="preserve">НФ-03,        упор дверной напольный, высота 40 мм, цвет: никель матовый, резинка серая</v>
      </c>
      <c r="V38" s="41" t="s">
        <v>29</v>
      </c>
      <c r="W38" s="41" t="str">
        <f>'Ссылки'!F9</f>
        <v xml:space="preserve">RAL 9001 (кремово-белый)</v>
      </c>
      <c r="X38" s="41" t="s">
        <v>214</v>
      </c>
      <c r="Y38" s="40" t="s">
        <v>233</v>
      </c>
      <c r="Z38" s="40"/>
      <c r="AA38" s="44"/>
      <c r="AB38" s="40"/>
      <c r="AC38" s="41" t="s">
        <v>237</v>
      </c>
    </row>
    <row r="39" ht="198" outlineLevel="1">
      <c r="A39" s="40" t="s">
        <v>238</v>
      </c>
      <c r="B39" s="41" t="s">
        <v>239</v>
      </c>
      <c r="C39" s="40" t="str">
        <f>"Дверь металлическая, из 2-х листов х/к стали, толщиной 1.0 мм - полотно, 1.2 мм - рама, "&amp;"с заполнением минеральной ватой, глухая со стационарным порогом 14мм, контурный уплотнитель - серый, доводчик, нажимная ручка, цилиндровый замок 'ключ-вертушка', порошковая окраска, цвет "&amp;W39</f>
        <v xml:space="preserve">Дверь металлическая, из 2-х листов х/к стали, толщиной 1.0 мм - полотно, 1.2 мм - рама, с заполнением минеральной ватой, глухая со стационарным порогом 14мм, контурный уплотнитель - серый, доводчик, нажимная ручка, цилиндровый замок 'ключ-вертушка', порошковая окраска, цвет RAL 7016 (антрацитово-серый) матовый </v>
      </c>
      <c r="D39" s="41">
        <v>1100</v>
      </c>
      <c r="E39" s="41">
        <v>2100</v>
      </c>
      <c r="F39" s="41" t="s">
        <v>29</v>
      </c>
      <c r="G39" s="41">
        <v>1058</v>
      </c>
      <c r="H39" s="41">
        <v>2079</v>
      </c>
      <c r="I39" s="41">
        <v>971</v>
      </c>
      <c r="J39" s="41">
        <v>2011</v>
      </c>
      <c r="K39" s="41" t="s">
        <v>31</v>
      </c>
      <c r="L39" s="41" t="s">
        <v>85</v>
      </c>
      <c r="M39" s="41" t="s">
        <v>86</v>
      </c>
      <c r="N39" s="41" t="s">
        <v>87</v>
      </c>
      <c r="O39" s="41">
        <v>61</v>
      </c>
      <c r="P39" s="41" t="s">
        <v>88</v>
      </c>
      <c r="Q39" s="41" t="s">
        <v>29</v>
      </c>
      <c r="R39" s="41" t="str">
        <f>'Замки'!A42&amp;", 
"&amp; 'Ссылки'!D3&amp;", материал: "&amp;'Ссылки'!H5&amp;"; 
цвет: "&amp;'Ссылки'!G7 &amp;"; " &amp;'Замки'!A2&amp;", 
"&amp; 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39" s="41" t="str">
        <f>Ручки!A10&amp;", 
"&amp;'Ссылки'!A10&amp;", 
материал: "&amp;'Ссылки'!H2&amp;", 
цвет: "&amp;'Ссылки'!G2</f>
        <v xml:space="preserve">РД-2, 
нажимная ручка на планке, 
материал: сталь нержавеющая AISI 304, 
цвет: сталь нержавеющая матовая</v>
      </c>
      <c r="T39" s="41" t="str">
        <f>'Петли'!A2&amp;",
 "&amp;'Ссылки'!C3&amp;", 
цвет: "&amp;'Ссылки'!G6</f>
        <v xml:space="preserve">ПД-1,
 ввертные, 
цвет: сталь нержавеющая </v>
      </c>
      <c r="U39" s="41" t="str">
        <f>"НФ-02,        упор дверной " &amp;'Ссылки'!E3</f>
        <v xml:space="preserve">НФ-02,        упор дверной напольный, высота 85 мм, цвет: серый /   серебристый</v>
      </c>
      <c r="V39" s="41" t="str">
        <f>'Доводчик'!A2&amp;",
 "&amp;'Ссылки'!B2&amp;", 
цвет: "&amp;'Ссылки'!G4</f>
        <v xml:space="preserve">ДД-1,
 доводчик, 
цвет: серебристый</v>
      </c>
      <c r="W39" s="41" t="str">
        <f>'Ссылки'!F2</f>
        <v xml:space="preserve">RAL 7016 (антрацитово-серый) матовый </v>
      </c>
      <c r="X39" s="41" t="s">
        <v>123</v>
      </c>
      <c r="Y39" s="40" t="s">
        <v>240</v>
      </c>
      <c r="Z39" s="40"/>
      <c r="AA39" s="44"/>
      <c r="AB39" s="40"/>
      <c r="AC39" s="41" t="s">
        <v>241</v>
      </c>
    </row>
    <row r="40" ht="165" outlineLevel="1">
      <c r="A40" s="40" t="s">
        <v>242</v>
      </c>
      <c r="B40" s="41" t="s">
        <v>243</v>
      </c>
      <c r="C40" s="40" t="str">
        <f>"Дверь металлическая, из 2-х листов х/к стали, толщиной 1.0 мм - полотно, 1.2 мм - рама, "&amp;"с заполнением минеральной ватой, с приточно-вытяжным вентиляционным отверстием 600х24мм (2 шт.),со стационарным порогом 14 мм, антивандальным сувальдны"&amp;"м замком под универсальный мастер-ключ, порошковая окраска, "&amp;'Ссылки'!F15</f>
        <v xml:space="preserve">Дверь металлическая, из 2-х листов х/к стали, толщиной 1.0 мм - полотно, 1.2 мм - рама, с заполнением минеральной ватой, с приточно-вытяжным вентиляционным отверстием 600х24мм (2 шт.),со стационарным порогом 14 мм, антивандальным сувальдным замком под универсальный мастер-ключ, порошковая окраска, цвет принять в соответствии с Цветовой матрицей</v>
      </c>
      <c r="D40" s="41">
        <v>1000</v>
      </c>
      <c r="E40" s="41">
        <v>2100</v>
      </c>
      <c r="F40" s="41" t="s">
        <v>29</v>
      </c>
      <c r="G40" s="41">
        <v>956</v>
      </c>
      <c r="H40" s="41">
        <v>2079</v>
      </c>
      <c r="I40" s="41">
        <v>850</v>
      </c>
      <c r="J40" s="41">
        <v>2015</v>
      </c>
      <c r="K40" s="41" t="s">
        <v>31</v>
      </c>
      <c r="L40" s="41" t="s">
        <v>85</v>
      </c>
      <c r="M40" s="41" t="s">
        <v>86</v>
      </c>
      <c r="N40" s="41" t="s">
        <v>87</v>
      </c>
      <c r="O40" s="41">
        <v>52</v>
      </c>
      <c r="P40" s="41" t="s">
        <v>244</v>
      </c>
      <c r="Q40" s="41" t="s">
        <v>29</v>
      </c>
      <c r="R40" s="41" t="str">
        <f>Замки!A26&amp;", "&amp;'Ссылки'!D6&amp;";    материал: "&amp;'Ссылки'!H5&amp;",       цвет: "&amp;'Ссылки'!G9</f>
        <v xml:space="preserve">ЗД-4, антивандальный сувальдный замок, под универсальный мастер-ключ;    материал: сталь нержавеющая,       цвет: никель </v>
      </c>
      <c r="S40" s="41" t="s">
        <v>29</v>
      </c>
      <c r="T40" s="41" t="str">
        <f>'Петли'!A2&amp;",
 "&amp;'Ссылки'!C3&amp;", 
цвет: "&amp;'Ссылки'!G6</f>
        <v xml:space="preserve">ПД-1,
 ввертные, 
цвет: сталь нержавеющая </v>
      </c>
      <c r="U40" s="41" t="s">
        <v>29</v>
      </c>
      <c r="V40" s="41" t="s">
        <v>29</v>
      </c>
      <c r="W40" s="41" t="str">
        <f>'Ссылки'!F18</f>
        <v xml:space="preserve">RAL 9003 (сигнальный белый)/ 
RAL 7016 (антрацитово-
серый) матовый</v>
      </c>
      <c r="X40" s="41" t="s">
        <v>123</v>
      </c>
      <c r="Y40" s="40" t="s">
        <v>245</v>
      </c>
      <c r="Z40" s="40"/>
      <c r="AA40" s="44"/>
      <c r="AB40" s="40"/>
      <c r="AC40" s="41" t="s">
        <v>246</v>
      </c>
    </row>
    <row r="41" ht="262" customHeight="1" outlineLevel="1">
      <c r="A41" s="40" t="s">
        <v>247</v>
      </c>
      <c r="B41" s="41" t="s">
        <v>248</v>
      </c>
      <c r="C41" s="40" t="str">
        <f>"Дверь металлическая, из 2-х листов х/к стали, толщиной 1.0 мм - полотно, 1.2 мм - рама, "&amp;"с заполнение минераловатным утеплителем, противопожарная, глухая, со стационарным порогом 14 мм, контурный уплотнитель - серый, доводчик, нажимная ручка, цилиндровый замок 'ключ-вертушка', порошковая окраска, ц"&amp;"вет "&amp;W41</f>
        <v xml:space="preserve">Дверь металлическая, из 2-х листов х/к стали, толщиной 1.0 мм - полотно, 1.2 мм - рама, с заполнение минераловатным утеплителем, противопожарная, глухая, со стационарным порогом 14 мм, контурный уплотнитель - серый, доводчик, нажимная ручка, цилиндровый замок 'ключ-вертушка', порошковая окраска, цвет RAL 7016 (антрацитово-серый) матовый </v>
      </c>
      <c r="D41" s="41">
        <v>1000</v>
      </c>
      <c r="E41" s="41">
        <v>1710</v>
      </c>
      <c r="F41" s="41" t="s">
        <v>29</v>
      </c>
      <c r="G41" s="41">
        <v>958</v>
      </c>
      <c r="H41" s="41">
        <v>1689</v>
      </c>
      <c r="I41" s="41">
        <v>871</v>
      </c>
      <c r="J41" s="41">
        <v>1621</v>
      </c>
      <c r="K41" s="41" t="s">
        <v>30</v>
      </c>
      <c r="L41" s="41" t="s">
        <v>85</v>
      </c>
      <c r="M41" s="41" t="s">
        <v>86</v>
      </c>
      <c r="N41" s="41" t="s">
        <v>87</v>
      </c>
      <c r="O41" s="41">
        <v>61</v>
      </c>
      <c r="P41" s="41" t="s">
        <v>88</v>
      </c>
      <c r="Q41" s="41" t="s">
        <v>29</v>
      </c>
      <c r="R41" s="41" t="str">
        <f>'Замки'!A42&amp;", 
"&amp; 'Ссылки'!D3&amp;", материал: "&amp;'Ссылки'!H5&amp;"; 
цвет: "&amp;'Ссылки'!G7 &amp;"; " &amp;'Замки'!A2&amp;", 
"&amp; 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41" s="41" t="str">
        <f>'Ручки'!A18&amp;", 
"&amp;'Ссылки'!A10&amp; 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41" s="41" t="str">
        <f>'Петли'!A2&amp;",
 "&amp;'Ссылки'!C3&amp;", 
цвет: "&amp;'Ссылки'!G6</f>
        <v xml:space="preserve">ПД-1,
 ввертные, 
цвет: сталь нержавеющая </v>
      </c>
      <c r="U41" s="41" t="s">
        <v>29</v>
      </c>
      <c r="V41" s="41" t="str">
        <f>'Доводчик'!A2&amp;",
 "&amp;'Ссылки'!B2&amp;", 
цвет: "&amp;'Ссылки'!G4</f>
        <v xml:space="preserve">ДД-1,
 доводчик, 
цвет: серебристый</v>
      </c>
      <c r="W41" s="41" t="str">
        <f>'Ссылки'!F2</f>
        <v xml:space="preserve">RAL 7016 (антрацитово-серый) матовый </v>
      </c>
      <c r="X41" s="41" t="s">
        <v>89</v>
      </c>
      <c r="Y41" s="40" t="s">
        <v>249</v>
      </c>
      <c r="Z41" s="40"/>
      <c r="AA41" s="44"/>
      <c r="AB41" s="43" t="s">
        <v>91</v>
      </c>
      <c r="AC41" s="41" t="s">
        <v>250</v>
      </c>
    </row>
    <row r="42" ht="207" customHeight="1" outlineLevel="1">
      <c r="A42" s="48" t="s">
        <v>251</v>
      </c>
      <c r="B42" s="41" t="s">
        <v>252</v>
      </c>
      <c r="C42" s="40" t="str">
        <f>"Дверь металлическая из 2-х листов х/к стали, толщиной 1.0 мм - полотно, 1.2 мм - рама, "&amp;"с заполнением минеральной ватой, глухая, без порога, контурный уплотнитель - серый, доводчик, металлические доборы, нажимная ручка на круглой розетке, цилиндровый замок 'ключ-вертушка', порошковая окраска, "&amp;'Ссылки'!F15</f>
        <v xml:space="preserve">Дверь металлическая из 2-х листов х/к стали, толщиной 1.0 мм - полотно, 1.2 мм - рама, с заполнением минеральной ватой, глухая, без порога, контурный уплотнитель - серый, доводчик, металлические доборы, нажимная ручка на круглой розетке, цилиндровый замок 'ключ-вертушка', порошковая окраска, цвет принять в соответствии с Цветовой матрицей</v>
      </c>
      <c r="D42" s="41">
        <v>1000</v>
      </c>
      <c r="E42" s="41">
        <v>2100</v>
      </c>
      <c r="F42" s="41">
        <v>15</v>
      </c>
      <c r="G42" s="41">
        <v>966</v>
      </c>
      <c r="H42" s="41">
        <v>2063</v>
      </c>
      <c r="I42" s="41">
        <v>803</v>
      </c>
      <c r="J42" s="41">
        <v>1984</v>
      </c>
      <c r="K42" s="41" t="s">
        <v>31</v>
      </c>
      <c r="L42" s="41" t="s">
        <v>129</v>
      </c>
      <c r="M42" s="41" t="s">
        <v>86</v>
      </c>
      <c r="N42" s="41" t="s">
        <v>87</v>
      </c>
      <c r="O42" s="41">
        <v>61</v>
      </c>
      <c r="P42" s="41" t="s">
        <v>88</v>
      </c>
      <c r="Q42" s="41" t="str">
        <f>"Металлический, со стороны вестибюля,
материал: сталь;
цвет:  "&amp;'Ссылки'!F18</f>
        <v xml:space="preserve">Металлический, со стороны вестибюля,
материал: сталь;
цвет:  RAL 9003 (сигнальный белый)/ 
RAL 7016 (антрацитово-
серый) матовый</v>
      </c>
      <c r="R42" s="41" t="str">
        <f>'Замки'!A42&amp;", 
"&amp; 'Ссылки'!D3&amp;", материал: "&amp;'Ссылки'!H5&amp;"; 
цвет: "&amp;'Ссылки'!G7 &amp;"; " &amp;'Замки'!A2&amp;", 
"&amp; 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42" s="41" t="str">
        <f>'Ручки'!A2&amp;", 
"&amp;'Ссылки'!A2&amp; 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42" s="41" t="str">
        <f>'Петли'!A2&amp;",
 "&amp;'Ссылки'!C3&amp;", 
цвет: "&amp;'Ссылки'!G6</f>
        <v xml:space="preserve">ПД-1,
 ввертные, 
цвет: сталь нержавеющая </v>
      </c>
      <c r="U42" s="41" t="str">
        <f>"По проекту:
нет 
/
НФ-02,        упор дверной "&amp;'Ссылки'!E3</f>
        <v xml:space="preserve">По проекту:
нет 
/
НФ-02,        упор дверной напольный, высота 85 мм, цвет: серый /   серебристый</v>
      </c>
      <c r="V42" s="41" t="str">
        <f>'Доводчик'!A2&amp;",
 "&amp;'Ссылки'!B2&amp;", 
цвет: "&amp;'Ссылки'!G4</f>
        <v xml:space="preserve">ДД-1,
 доводчик, 
цвет: серебристый</v>
      </c>
      <c r="W42" s="41" t="str">
        <f>'Ссылки'!F18</f>
        <v xml:space="preserve">RAL 9003 (сигнальный белый)/ 
RAL 7016 (антрацитово-
серый) матовый</v>
      </c>
      <c r="X42" s="41" t="s">
        <v>253</v>
      </c>
      <c r="Y42" s="40" t="s">
        <v>254</v>
      </c>
      <c r="Z42" s="40"/>
      <c r="AA42" s="44"/>
      <c r="AB42" s="40"/>
      <c r="AC42" s="41" t="s">
        <v>255</v>
      </c>
    </row>
    <row r="43" ht="207" customHeight="1" outlineLevel="1">
      <c r="A43" s="48" t="s">
        <v>256</v>
      </c>
      <c r="B43" s="41" t="s">
        <v>257</v>
      </c>
      <c r="C43" s="40" t="str">
        <f>"Дверь металлическая, из 2-х листов х/к стали, толщиной 1.0 мм - полотно, 1.2 мм - рама,"&amp;" с заполнением минеральной ватой, глухая, без порога, контурный уплотнитель - серый, доводчик, металлические доборы, нажимная ручка  на круглой розетке, цилиндровый замок 'ключ-вертушка', порошковая окраска, "&amp;'Ссылки'!F15</f>
        <v xml:space="preserve">Дверь металлическая, из 2-х листов х/к стали, толщиной 1.0 мм - полотно, 1.2 мм - рама, с заполнением минеральной ватой, глухая, без порога, контурный уплотнитель - серый, доводчик, металлические доборы, нажимная ручка  на круглой розетке, цилиндровый замок 'ключ-вертушка', порошковая окраска, цвет принять в соответствии с Цветовой матрицей</v>
      </c>
      <c r="D43" s="41">
        <v>850</v>
      </c>
      <c r="E43" s="41">
        <v>2100</v>
      </c>
      <c r="F43" s="41">
        <v>15</v>
      </c>
      <c r="G43" s="41">
        <v>816</v>
      </c>
      <c r="H43" s="41">
        <v>2063</v>
      </c>
      <c r="I43" s="41">
        <v>653</v>
      </c>
      <c r="J43" s="41">
        <v>1984</v>
      </c>
      <c r="K43" s="41" t="s">
        <v>31</v>
      </c>
      <c r="L43" s="41" t="s">
        <v>129</v>
      </c>
      <c r="M43" s="41" t="s">
        <v>86</v>
      </c>
      <c r="N43" s="41" t="s">
        <v>87</v>
      </c>
      <c r="O43" s="41">
        <v>61</v>
      </c>
      <c r="P43" s="41" t="s">
        <v>88</v>
      </c>
      <c r="Q43" s="41" t="str">
        <f>"Металлический, со стороны вестибюля,
материал: сталь;
цвет:  "&amp;'Ссылки'!F18</f>
        <v xml:space="preserve">Металлический, со стороны вестибюля,
материал: сталь;
цвет:  RAL 9003 (сигнальный белый)/ 
RAL 7016 (антрацитово-
серый) матовый</v>
      </c>
      <c r="R43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43" s="41" t="str">
        <f>Ручки!A2&amp;", 
"&amp;'Ссылки'!A2&amp;",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43" s="41" t="str">
        <f>'Петли'!A2&amp;",
 "&amp;'Ссылки'!C3&amp;", 
цвет: "&amp;'Ссылки'!G6</f>
        <v xml:space="preserve">ПД-1,
 ввертные, 
цвет: сталь нержавеющая </v>
      </c>
      <c r="U43" s="41" t="str">
        <f>"По проекту:
нет 
/
НФ-02,        упор дверной "&amp;'Ссылки'!E3</f>
        <v xml:space="preserve">По проекту:
нет 
/
НФ-02,        упор дверной напольный, высота 85 мм, цвет: серый /   серебристый</v>
      </c>
      <c r="V43" s="41" t="str">
        <f>'Доводчик'!A2&amp;",
 "&amp;'Ссылки'!B2&amp;", 
цвет: "&amp;'Ссылки'!G4</f>
        <v xml:space="preserve">ДД-1,
 доводчик, 
цвет: серебристый</v>
      </c>
      <c r="W43" s="41" t="str">
        <f>'Ссылки'!F18</f>
        <v xml:space="preserve">RAL 9003 (сигнальный белый)/ 
RAL 7016 (антрацитово-
серый) матовый</v>
      </c>
      <c r="X43" s="41" t="s">
        <v>253</v>
      </c>
      <c r="Y43" s="40" t="s">
        <v>254</v>
      </c>
      <c r="Z43" s="40"/>
      <c r="AA43" s="44"/>
      <c r="AB43" s="40"/>
      <c r="AC43" s="41" t="s">
        <v>258</v>
      </c>
    </row>
    <row r="44" ht="198" outlineLevel="1">
      <c r="A44" s="40" t="s">
        <v>259</v>
      </c>
      <c r="B44" s="41" t="s">
        <v>260</v>
      </c>
      <c r="C44" s="40" t="str">
        <f>"Дверь металлическая, из 2-х листов х/к стали, толщиной 1.0 мм - полотно, 1.2 мм - рама,"&amp;" с заполнением минеральной ватой, противопожарная, глухая, со стационарным порогом 14 мм, контурный уплотнитель - серый, доводчик, нажимная ручка, цилиндровый замок 'ключ-вертушка', порошковая окраска, "&amp;'Ссылки'!F15</f>
        <v xml:space="preserve">Дверь металлическая, из 2-х листов х/к стали, толщиной 1.0 мм - полотно, 1.2 мм - рама, с заполнением минеральной ватой, противопожарная, глухая, со стационарным порогом 14 мм, контурный уплотнитель - серый, доводчик, нажимная ручка, цилиндровый замок 'ключ-вертушка', порошковая окраска, цвет принять в соответствии с Цветовой матрицей</v>
      </c>
      <c r="D44" s="41">
        <v>1000</v>
      </c>
      <c r="E44" s="41">
        <v>2100</v>
      </c>
      <c r="F44" s="41" t="s">
        <v>29</v>
      </c>
      <c r="G44" s="41">
        <v>958</v>
      </c>
      <c r="H44" s="41">
        <v>2079</v>
      </c>
      <c r="I44" s="41">
        <v>871</v>
      </c>
      <c r="J44" s="41">
        <v>2011</v>
      </c>
      <c r="K44" s="41" t="s">
        <v>261</v>
      </c>
      <c r="L44" s="41" t="s">
        <v>85</v>
      </c>
      <c r="M44" s="41" t="s">
        <v>86</v>
      </c>
      <c r="N44" s="41" t="s">
        <v>87</v>
      </c>
      <c r="O44" s="41">
        <v>61</v>
      </c>
      <c r="P44" s="41" t="s">
        <v>88</v>
      </c>
      <c r="Q44" s="41" t="s">
        <v>29</v>
      </c>
      <c r="R44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44" s="41" t="str">
        <f>Ручки!A10&amp;", 
"&amp;'Ссылки'!A10&amp;", 
материал: "&amp;'Ссылки'!H2&amp;", 
цвет: "&amp;'Ссылки'!G2</f>
        <v xml:space="preserve">РД-2, 
нажимная ручка на планке, 
материал: сталь нержавеющая AISI 304, 
цвет: сталь нержавеющая матовая</v>
      </c>
      <c r="T44" s="41" t="str">
        <f>'Петли'!A2&amp;",
 "&amp;'Ссылки'!C3&amp;", 
цвет: "&amp;'Ссылки'!G6</f>
        <v xml:space="preserve">ПД-1,
 ввертные, 
цвет: сталь нержавеющая </v>
      </c>
      <c r="U44" s="41" t="s">
        <v>29</v>
      </c>
      <c r="V44" s="41" t="str">
        <f>'Доводчик'!A2&amp;",
 "&amp;'Ссылки'!B2&amp;", 
цвет: "&amp;'Ссылки'!G4</f>
        <v xml:space="preserve">ДД-1,
 доводчик, 
цвет: серебристый</v>
      </c>
      <c r="W44" s="58" t="str">
        <f>'Ссылки'!F18</f>
        <v xml:space="preserve">RAL 9003 (сигнальный белый)/ 
RAL 7016 (антрацитово-
серый) матовый</v>
      </c>
      <c r="X44" s="41" t="s">
        <v>262</v>
      </c>
      <c r="Y44" s="40" t="s">
        <v>263</v>
      </c>
      <c r="Z44" s="40"/>
      <c r="AA44" s="44"/>
      <c r="AB44" s="40"/>
      <c r="AC44" s="41" t="s">
        <v>264</v>
      </c>
    </row>
    <row r="45" ht="160.5" customHeight="1" outlineLevel="1">
      <c r="A45" s="40"/>
      <c r="B45" s="41" t="s">
        <v>265</v>
      </c>
      <c r="C45" s="40" t="str">
        <f>"Дверь металлическая, из 2-х листов х/к стали, толщиной 1.0 мм - полотно, 1.2 мм - рама,"&amp;" с заполнением минеральной ватой, глухая, со стационарным порогом 14 мм, с антивандальным сувальдным замком под универсальный мастер-ключ, порошковая окраска, "&amp;'Ссылки'!F15</f>
        <v xml:space="preserve">Дверь металлическая, из 2-х листов х/к стали, толщиной 1.0 мм - полотно, 1.2 мм - рама, с заполнением минеральной ватой, глухая, со стационарным порогом 14 мм, с антивандальным сувальдным замком под универсальный мастер-ключ, порошковая окраска, цвет принять в соответствии с Цветовой матрицей</v>
      </c>
      <c r="D45" s="41">
        <v>1000</v>
      </c>
      <c r="E45" s="41">
        <v>2100</v>
      </c>
      <c r="F45" s="41" t="s">
        <v>29</v>
      </c>
      <c r="G45" s="41">
        <v>956</v>
      </c>
      <c r="H45" s="41">
        <v>2079</v>
      </c>
      <c r="I45" s="41">
        <v>850</v>
      </c>
      <c r="J45" s="41">
        <v>2015</v>
      </c>
      <c r="K45" s="41" t="s">
        <v>31</v>
      </c>
      <c r="L45" s="41" t="s">
        <v>85</v>
      </c>
      <c r="M45" s="41" t="s">
        <v>86</v>
      </c>
      <c r="N45" s="41" t="s">
        <v>87</v>
      </c>
      <c r="O45" s="41">
        <v>52</v>
      </c>
      <c r="P45" s="41" t="s">
        <v>266</v>
      </c>
      <c r="Q45" s="41" t="s">
        <v>29</v>
      </c>
      <c r="R45" s="41" t="str">
        <f>Замки!A26&amp;", "&amp;'Ссылки'!D6&amp;";    материал: "&amp;'Ссылки'!H5&amp;",       цвет: "&amp;'Ссылки'!G9</f>
        <v xml:space="preserve">ЗД-4, антивандальный сувальдный замок, под универсальный мастер-ключ;    материал: сталь нержавеющая,       цвет: никель </v>
      </c>
      <c r="S45" s="41" t="s">
        <v>29</v>
      </c>
      <c r="T45" s="41" t="str">
        <f>'Петли'!A2&amp;",
 "&amp;'Ссылки'!C3&amp;", 
цвет: "&amp;'Ссылки'!G6</f>
        <v xml:space="preserve">ПД-1,
 ввертные, 
цвет: сталь нержавеющая </v>
      </c>
      <c r="U45" s="41" t="s">
        <v>29</v>
      </c>
      <c r="V45" s="41" t="s">
        <v>29</v>
      </c>
      <c r="W45" s="41" t="str">
        <f>'Ссылки'!F18</f>
        <v xml:space="preserve">RAL 9003 (сигнальный белый)/ 
RAL 7016 (антрацитово-
серый) матовый</v>
      </c>
      <c r="X45" s="41" t="s">
        <v>267</v>
      </c>
      <c r="Y45" s="40" t="s">
        <v>268</v>
      </c>
      <c r="Z45" s="40"/>
      <c r="AA45" s="44"/>
      <c r="AB45" s="40"/>
      <c r="AC45" s="41" t="s">
        <v>269</v>
      </c>
    </row>
    <row r="46" ht="99" outlineLevel="1">
      <c r="A46" s="40" t="s">
        <v>183</v>
      </c>
      <c r="B46" s="41" t="s">
        <v>270</v>
      </c>
      <c r="C46" s="40" t="str">
        <f>"Ворота гаражные автоматические подъемно-опускные с секционным полотном из стальных сэндвич-панелей с вальным приводом, крепление внутри помещения, цвет "&amp;W46</f>
        <v xml:space="preserve">Ворота гаражные автоматические подъемно-опускные с секционным полотном из стальных сэндвич-панелей с вальным приводом, крепление внутри помещения, цвет RAL 7016 (антрацитово-серый) матовый </v>
      </c>
      <c r="D46" s="41" t="s">
        <v>271</v>
      </c>
      <c r="E46" s="41" t="s">
        <v>186</v>
      </c>
      <c r="F46" s="41" t="s">
        <v>29</v>
      </c>
      <c r="G46" s="41" t="s">
        <v>31</v>
      </c>
      <c r="H46" s="41" t="s">
        <v>31</v>
      </c>
      <c r="I46" s="41">
        <v>3300</v>
      </c>
      <c r="J46" s="41">
        <v>2250</v>
      </c>
      <c r="K46" s="41" t="s">
        <v>31</v>
      </c>
      <c r="L46" s="41" t="s">
        <v>187</v>
      </c>
      <c r="M46" s="41" t="s">
        <v>188</v>
      </c>
      <c r="N46" s="41" t="s">
        <v>87</v>
      </c>
      <c r="O46" s="41">
        <v>60</v>
      </c>
      <c r="P46" s="41" t="s">
        <v>31</v>
      </c>
      <c r="Q46" s="41" t="s">
        <v>31</v>
      </c>
      <c r="R46" s="41" t="s">
        <v>29</v>
      </c>
      <c r="S46" s="41" t="s">
        <v>31</v>
      </c>
      <c r="T46" s="41" t="s">
        <v>31</v>
      </c>
      <c r="U46" s="41" t="s">
        <v>31</v>
      </c>
      <c r="V46" s="41" t="s">
        <v>31</v>
      </c>
      <c r="W46" s="41" t="str">
        <f>'Ссылки'!F2</f>
        <v xml:space="preserve">RAL 7016 (антрацитово-серый) матовый </v>
      </c>
      <c r="X46" s="41" t="s">
        <v>272</v>
      </c>
      <c r="Y46" s="40" t="s">
        <v>273</v>
      </c>
      <c r="Z46" s="48" t="s">
        <v>191</v>
      </c>
      <c r="AA46" s="44"/>
      <c r="AB46" s="40"/>
      <c r="AC46" s="41" t="s">
        <v>274</v>
      </c>
    </row>
    <row r="47" ht="177" customHeight="1" outlineLevel="1">
      <c r="A47" s="47"/>
      <c r="B47" s="41" t="s">
        <v>275</v>
      </c>
      <c r="C47" s="40" t="str">
        <f>"Ворота гаражные автоматические подъемно-опускные с секционным полотном из стальных сэндвич-панелей с вальным приводом, с дверью-калиткой 900х2051мм, в нижней части ворот люк с самозакрывающейся заслонкой 200х200мм, крепление внутри помещения, цвет "&amp;W49</f>
        <v xml:space="preserve">Ворота гаражные автоматические подъемно-опускные с секционным полотном из стальных сэндвич-панелей с вальным приводом, с дверью-калиткой 900х2051мм, в нижней части ворот люк с самозакрывающейся заслонкой 200х200мм, крепление внутри помещения, цвет RAL 7016 (антрацитово-серый) матовый </v>
      </c>
      <c r="D47" s="41" t="s">
        <v>271</v>
      </c>
      <c r="E47" s="41" t="s">
        <v>186</v>
      </c>
      <c r="F47" s="41" t="s">
        <v>29</v>
      </c>
      <c r="G47" s="41" t="s">
        <v>31</v>
      </c>
      <c r="H47" s="41" t="s">
        <v>31</v>
      </c>
      <c r="I47" s="41">
        <v>3300</v>
      </c>
      <c r="J47" s="41">
        <v>2250</v>
      </c>
      <c r="K47" s="41" t="s">
        <v>31</v>
      </c>
      <c r="L47" s="41" t="s">
        <v>187</v>
      </c>
      <c r="M47" s="41" t="s">
        <v>188</v>
      </c>
      <c r="N47" s="41" t="s">
        <v>87</v>
      </c>
      <c r="O47" s="41">
        <v>60</v>
      </c>
      <c r="P47" s="41" t="s">
        <v>31</v>
      </c>
      <c r="Q47" s="41" t="s">
        <v>31</v>
      </c>
      <c r="R47" s="41" t="s">
        <v>29</v>
      </c>
      <c r="S47" s="41" t="s">
        <v>31</v>
      </c>
      <c r="T47" s="41" t="s">
        <v>31</v>
      </c>
      <c r="U47" s="41" t="s">
        <v>31</v>
      </c>
      <c r="V47" s="41" t="s">
        <v>31</v>
      </c>
      <c r="W47" s="41" t="str">
        <f>'Ссылки'!F2</f>
        <v xml:space="preserve">RAL 7016 (антрацитово-серый) матовый </v>
      </c>
      <c r="X47" s="41" t="s">
        <v>272</v>
      </c>
      <c r="Y47" s="40" t="s">
        <v>273</v>
      </c>
      <c r="Z47" s="48" t="s">
        <v>191</v>
      </c>
      <c r="AA47" s="44"/>
      <c r="AB47" s="40"/>
      <c r="AC47" s="41" t="s">
        <v>276</v>
      </c>
    </row>
    <row r="48" ht="148.5" outlineLevel="1">
      <c r="A48" s="40" t="s">
        <v>183</v>
      </c>
      <c r="B48" s="41" t="s">
        <v>184</v>
      </c>
      <c r="C48" s="40" t="str">
        <f>"Ворота гаражные автоматические противопожарные подъемно-опускные с секционным полотном из стальных сэндвич-панелей с вальным приводом, в нижней части ворот люк с самозакрывающейся заслонкой 200х200мм, крепление внутри помещения, цвет "&amp;W48</f>
        <v xml:space="preserve">Ворота гаражные автоматические противопожарные подъемно-опускные с секционным полотном из стальных сэндвич-панелей с вальным приводом, в нижней части ворот люк с самозакрывающейся заслонкой 200х200мм, крепление внутри помещения, цвет RAL 7016 (антрацитово-серый) матовый </v>
      </c>
      <c r="D48" s="41" t="s">
        <v>185</v>
      </c>
      <c r="E48" s="41" t="s">
        <v>186</v>
      </c>
      <c r="F48" s="41" t="s">
        <v>29</v>
      </c>
      <c r="G48" s="41" t="s">
        <v>31</v>
      </c>
      <c r="H48" s="41" t="s">
        <v>31</v>
      </c>
      <c r="I48" s="41">
        <v>3300</v>
      </c>
      <c r="J48" s="41">
        <v>2250</v>
      </c>
      <c r="K48" s="41" t="s">
        <v>30</v>
      </c>
      <c r="L48" s="41" t="s">
        <v>187</v>
      </c>
      <c r="M48" s="41" t="s">
        <v>188</v>
      </c>
      <c r="N48" s="41" t="s">
        <v>87</v>
      </c>
      <c r="O48" s="41">
        <v>60</v>
      </c>
      <c r="P48" s="41" t="s">
        <v>31</v>
      </c>
      <c r="Q48" s="41" t="s">
        <v>31</v>
      </c>
      <c r="R48" s="41" t="s">
        <v>29</v>
      </c>
      <c r="S48" s="41" t="s">
        <v>31</v>
      </c>
      <c r="T48" s="41" t="s">
        <v>31</v>
      </c>
      <c r="U48" s="41" t="s">
        <v>31</v>
      </c>
      <c r="V48" s="41" t="s">
        <v>31</v>
      </c>
      <c r="W48" s="41" t="str">
        <f>'Ссылки'!F2</f>
        <v xml:space="preserve">RAL 7016 (антрацитово-серый) матовый </v>
      </c>
      <c r="X48" s="41" t="s">
        <v>189</v>
      </c>
      <c r="Y48" s="40" t="s">
        <v>190</v>
      </c>
      <c r="Z48" s="48" t="s">
        <v>191</v>
      </c>
      <c r="AA48" s="44"/>
      <c r="AB48" s="43" t="s">
        <v>91</v>
      </c>
      <c r="AC48" s="41" t="s">
        <v>192</v>
      </c>
    </row>
    <row r="49" ht="148.5" outlineLevel="1">
      <c r="A49" s="47"/>
      <c r="B49" s="41" t="s">
        <v>193</v>
      </c>
      <c r="C49" s="40" t="str">
        <f>"Ворота гаражные автоматические противопожарные подъемно-опускные с секционным полотном из стальных сэндвич-панелей с вальным приводом, с дверью-калиткой 900х2051мм, в нижней части ворот люк с самозакрывающейся заслонкой 200х200мм, крепление внутри помещен"&amp;"ия, цвет "&amp;W49</f>
        <v xml:space="preserve">Ворота гаражные автоматические противопожарные подъемно-опускные с секционным полотном из стальных сэндвич-панелей с вальным приводом, с дверью-калиткой 900х2051мм, в нижней части ворот люк с самозакрывающейся заслонкой 200х200мм, крепление внутри помещения, цвет RAL 7016 (антрацитово-серый) матовый </v>
      </c>
      <c r="D49" s="41" t="s">
        <v>185</v>
      </c>
      <c r="E49" s="41" t="s">
        <v>186</v>
      </c>
      <c r="F49" s="41" t="s">
        <v>29</v>
      </c>
      <c r="G49" s="41" t="s">
        <v>31</v>
      </c>
      <c r="H49" s="41" t="s">
        <v>31</v>
      </c>
      <c r="I49" s="41">
        <v>3300</v>
      </c>
      <c r="J49" s="41">
        <v>2250</v>
      </c>
      <c r="K49" s="41" t="s">
        <v>30</v>
      </c>
      <c r="L49" s="41" t="s">
        <v>187</v>
      </c>
      <c r="M49" s="41" t="s">
        <v>188</v>
      </c>
      <c r="N49" s="41" t="s">
        <v>87</v>
      </c>
      <c r="O49" s="41">
        <v>60</v>
      </c>
      <c r="P49" s="41" t="s">
        <v>31</v>
      </c>
      <c r="Q49" s="41" t="s">
        <v>31</v>
      </c>
      <c r="R49" s="41" t="s">
        <v>29</v>
      </c>
      <c r="S49" s="41" t="s">
        <v>31</v>
      </c>
      <c r="T49" s="41" t="s">
        <v>31</v>
      </c>
      <c r="U49" s="41" t="s">
        <v>31</v>
      </c>
      <c r="V49" s="41" t="s">
        <v>31</v>
      </c>
      <c r="W49" s="41" t="str">
        <f>'Ссылки'!F2</f>
        <v xml:space="preserve">RAL 7016 (антрацитово-серый) матовый </v>
      </c>
      <c r="X49" s="41" t="s">
        <v>189</v>
      </c>
      <c r="Y49" s="40" t="s">
        <v>190</v>
      </c>
      <c r="Z49" s="48" t="s">
        <v>191</v>
      </c>
      <c r="AA49" s="44"/>
      <c r="AB49" s="43" t="s">
        <v>91</v>
      </c>
      <c r="AC49" s="41" t="s">
        <v>194</v>
      </c>
    </row>
    <row r="50" ht="21.75">
      <c r="A50" s="52" t="s">
        <v>277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2"/>
      <c r="AA50" s="54"/>
      <c r="AB50" s="59"/>
      <c r="AC50" s="54"/>
    </row>
    <row r="51" ht="262.5" customHeight="1" outlineLevel="1">
      <c r="A51" s="40" t="s">
        <v>278</v>
      </c>
      <c r="B51" s="41" t="s">
        <v>279</v>
      </c>
      <c r="C51" s="40" t="str">
        <f>"Дверь металлическая, из 2-х листов х/к стали, толщиной 1.0 мм - полотно, 1.2 мм - рама, "&amp;"с заполнением минеральной ватой, противопожарная дымогазонепроницаемая остекленная двупольная, противопожарное остекление 150х1400мм, с автоматически выпадающим порогом, контурный уплотнитель - серый, дов"&amp;"одчик, металлические доборы, "&amp;'Ссылки'!A2&amp;", минимальная ширина рабочей створки 950мм, порошковая окраска, цвет "&amp;W51</f>
        <v xml:space="preserve">Дверь металлическая, из 2-х листов х/к стали, толщиной 1.0 мм - полотно, 1.2 мм - рама, с заполнением минеральной ватой, противопожарная дымогазонепроницаемая остекленная двупольная, противопожарное остекление 150х1400мм, с автоматически выпадающим порогом, контурный уплотнитель - серый, доводчик, металлические доборы, нажимная ручка на круглой розетке, минимальная ширина рабочей створки 950мм, порошковая окраска, цвет RAL 7016 (антрацитово-серый) матовый </v>
      </c>
      <c r="D51" s="41">
        <v>1400</v>
      </c>
      <c r="E51" s="41">
        <v>2100</v>
      </c>
      <c r="F51" s="41" t="s">
        <v>29</v>
      </c>
      <c r="G51" s="41">
        <v>1358</v>
      </c>
      <c r="H51" s="41">
        <v>2078</v>
      </c>
      <c r="I51" s="41">
        <v>1254</v>
      </c>
      <c r="J51" s="41">
        <v>2024</v>
      </c>
      <c r="K51" s="41" t="s">
        <v>280</v>
      </c>
      <c r="L51" s="41" t="s">
        <v>85</v>
      </c>
      <c r="M51" s="41" t="s">
        <v>86</v>
      </c>
      <c r="N51" s="41" t="s">
        <v>87</v>
      </c>
      <c r="O51" s="41">
        <v>61</v>
      </c>
      <c r="P51" s="41" t="s">
        <v>88</v>
      </c>
      <c r="Q51" s="41" t="str">
        <f>'Ссылки'!I7</f>
        <v xml:space="preserve">Металлический, материал: сталь, цвет: RAL 7016 (антрацитово-серый)</v>
      </c>
      <c r="R51" s="41" t="s">
        <v>29</v>
      </c>
      <c r="S51" s="41" t="str">
        <f>'Ручки'!A2&amp;", 
"&amp;'Ссылки'!A2&amp; 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51" s="41" t="str">
        <f>'Петли'!A2&amp;",
 "&amp;'Ссылки'!C3&amp;", 
цвет: "&amp;'Ссылки'!G6</f>
        <v xml:space="preserve">ПД-1,
 ввертные, 
цвет: сталь нержавеющая </v>
      </c>
      <c r="U51" s="41" t="str">
        <f>"НФ-02,        упор дверной " &amp;'Ссылки'!E3</f>
        <v xml:space="preserve">НФ-02,        упор дверной напольный, высота 85 мм, цвет: серый /   серебристый</v>
      </c>
      <c r="V51" s="41" t="str">
        <f>'Доводчик'!A2&amp;",
 "&amp;'Ссылки'!B2&amp;", 
цвет: "&amp;'Ссылки'!G4</f>
        <v xml:space="preserve">ДД-1,
 доводчик, 
цвет: серебристый</v>
      </c>
      <c r="W51" s="41" t="str">
        <f>'Ссылки'!F2</f>
        <v xml:space="preserve">RAL 7016 (антрацитово-серый) матовый </v>
      </c>
      <c r="X51" s="41" t="s">
        <v>108</v>
      </c>
      <c r="Y51" s="40" t="s">
        <v>281</v>
      </c>
      <c r="Z51" s="40"/>
      <c r="AA51" s="44"/>
      <c r="AB51" s="43" t="s">
        <v>91</v>
      </c>
      <c r="AC51" s="41" t="s">
        <v>282</v>
      </c>
    </row>
    <row r="52" ht="254.25" customHeight="1" outlineLevel="1">
      <c r="A52" s="40" t="s">
        <v>283</v>
      </c>
      <c r="B52" s="41" t="s">
        <v>284</v>
      </c>
      <c r="C52" s="40" t="str">
        <f>"Дверь металлическая, из 2-х листов х/к стали, толщиной 1.0 мм - полотно, 1.2 мм - рама, "&amp;"с заполнением минеральной ватой, противопожарная дымогазонепроницаемая остекленная, противопожарное остекление 150х1400мм, с автоматически выпадающим порогом, контурный уплотнитель - серый, доводчик, мета"&amp;"ллические доборы, "&amp;'Ссылки'!A2&amp;", порошковая окраска, цвет "&amp;W52</f>
        <v xml:space="preserve">Дверь металлическая, из 2-х листов х/к стали, толщиной 1.0 мм - полотно, 1.2 мм - рама, с заполнением минеральной ватой, противопожарная дымогазонепроницаемая остекленная, противопожарное остекление 150х1400мм, с автоматически выпадающим порогом, контурный уплотнитель - серый, доводчик, металлические доборы, нажимная ручка на круглой розетке, порошковая окраска, цвет RAL 7016 (антрацитово-серый) матовый </v>
      </c>
      <c r="D52" s="41">
        <v>1150</v>
      </c>
      <c r="E52" s="41">
        <v>2100</v>
      </c>
      <c r="F52" s="41" t="s">
        <v>29</v>
      </c>
      <c r="G52" s="41">
        <v>1108</v>
      </c>
      <c r="H52" s="41">
        <v>2078</v>
      </c>
      <c r="I52" s="41">
        <v>1022</v>
      </c>
      <c r="J52" s="41">
        <v>2024</v>
      </c>
      <c r="K52" s="41" t="s">
        <v>280</v>
      </c>
      <c r="L52" s="41" t="s">
        <v>85</v>
      </c>
      <c r="M52" s="41" t="s">
        <v>86</v>
      </c>
      <c r="N52" s="41" t="s">
        <v>87</v>
      </c>
      <c r="O52" s="41">
        <v>61</v>
      </c>
      <c r="P52" s="41" t="s">
        <v>88</v>
      </c>
      <c r="Q52" s="41" t="str">
        <f>'Ссылки'!I7</f>
        <v xml:space="preserve">Металлический, материал: сталь, цвет: RAL 7016 (антрацитово-серый)</v>
      </c>
      <c r="R52" s="41" t="s">
        <v>29</v>
      </c>
      <c r="S52" s="41" t="str">
        <f>Ручки!A2&amp;", 
"&amp;'Ссылки'!A2&amp;",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52" s="41" t="str">
        <f>'Петли'!A2&amp;",
 "&amp;'Ссылки'!C3&amp;", 
цвет: "&amp;'Ссылки'!G6</f>
        <v xml:space="preserve">ПД-1,
 ввертные, 
цвет: сталь нержавеющая </v>
      </c>
      <c r="U52" s="41" t="str">
        <f>"НФ-02,        упор дверной "&amp;'Ссылки'!E3</f>
        <v xml:space="preserve">НФ-02,        упор дверной напольный, высота 85 мм, цвет: серый /   серебристый</v>
      </c>
      <c r="V52" s="41" t="str">
        <f>'Доводчик'!A2&amp;",
 "&amp;'Ссылки'!B2&amp;", 
цвет: "&amp;'Ссылки'!G4</f>
        <v xml:space="preserve">ДД-1,
 доводчик, 
цвет: серебристый</v>
      </c>
      <c r="W52" s="41" t="str">
        <f>'Ссылки'!F2</f>
        <v xml:space="preserve">RAL 7016 (антрацитово-серый) матовый </v>
      </c>
      <c r="X52" s="41" t="s">
        <v>89</v>
      </c>
      <c r="Y52" s="40" t="s">
        <v>285</v>
      </c>
      <c r="Z52" s="40"/>
      <c r="AA52" s="44"/>
      <c r="AB52" s="43" t="s">
        <v>91</v>
      </c>
      <c r="AC52" s="41" t="s">
        <v>286</v>
      </c>
    </row>
    <row r="53" ht="254.25" customHeight="1" outlineLevel="1">
      <c r="A53" s="40" t="s">
        <v>287</v>
      </c>
      <c r="B53" s="41" t="s">
        <v>288</v>
      </c>
      <c r="C53" s="40" t="str">
        <f>"Дверь металлическая, из 2-х листов х/к стали, толщиной 1.0 мм - полотно, 1.2 мм - рама, "&amp;"с заполнением минеральной ватой, противопожарная дымогазонепроницаемая остекленная, противопожарное остекление 150х1400мм, с автоматически выпадающим порогом, контурный уплотнитель - серый, доводчик, мета"&amp;"ллические доборы, "&amp;'Ссылки'!A2&amp;", порошковая окраска, цвет "&amp;W52</f>
        <v xml:space="preserve">Дверь металлическая, из 2-х листов х/к стали, толщиной 1.0 мм - полотно, 1.2 мм - рама, с заполнением минеральной ватой, противопожарная дымогазонепроницаемая остекленная, противопожарное остекление 150х1400мм, с автоматически выпадающим порогом, контурный уплотнитель - серый, доводчик, металлические доборы, нажимная ручка на круглой розетке, порошковая окраска, цвет RAL 7016 (антрацитово-серый) матовый </v>
      </c>
      <c r="D53" s="41">
        <v>1080</v>
      </c>
      <c r="E53" s="41">
        <v>2100</v>
      </c>
      <c r="F53" s="41" t="s">
        <v>29</v>
      </c>
      <c r="G53" s="41">
        <v>1046</v>
      </c>
      <c r="H53" s="41">
        <v>2073</v>
      </c>
      <c r="I53" s="41">
        <v>902</v>
      </c>
      <c r="J53" s="41">
        <v>2004</v>
      </c>
      <c r="K53" s="41" t="s">
        <v>280</v>
      </c>
      <c r="L53" s="41" t="s">
        <v>129</v>
      </c>
      <c r="M53" s="41" t="s">
        <v>86</v>
      </c>
      <c r="N53" s="41" t="s">
        <v>87</v>
      </c>
      <c r="O53" s="41">
        <v>61</v>
      </c>
      <c r="P53" s="41" t="s">
        <v>29</v>
      </c>
      <c r="Q53" s="41" t="str">
        <f>'Ссылки'!I7</f>
        <v xml:space="preserve">Металлический, материал: сталь, цвет: RAL 7016 (антрацитово-серый)</v>
      </c>
      <c r="R53" s="41" t="s">
        <v>29</v>
      </c>
      <c r="S53" s="41" t="str">
        <f>Ручки!A2&amp;", 
"&amp;'Ссылки'!A2&amp;",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53" s="41" t="str">
        <f>'Петли'!A2&amp;",
 "&amp;'Ссылки'!C3&amp;", 
цвет: "&amp;'Ссылки'!G6</f>
        <v xml:space="preserve">ПД-1,
 ввертные, 
цвет: сталь нержавеющая </v>
      </c>
      <c r="U53" s="41" t="str">
        <f>"НФ-02,
упор дверной "&amp;'Ссылки'!E3</f>
        <v xml:space="preserve">НФ-02,
упор дверной напольный, высота 85 мм, цвет: серый /   серебристый</v>
      </c>
      <c r="V53" s="41" t="str">
        <f>'Доводчик'!A2&amp;",
 "&amp;'Ссылки'!B2&amp;", 
цвет: "&amp;'Ссылки'!G4</f>
        <v xml:space="preserve">ДД-1,
 доводчик, 
цвет: серебристый</v>
      </c>
      <c r="W53" s="41" t="str">
        <f>'Ссылки'!F2</f>
        <v xml:space="preserve">RAL 7016 (антрацитово-серый) матовый </v>
      </c>
      <c r="X53" s="41" t="s">
        <v>89</v>
      </c>
      <c r="Y53" s="40" t="s">
        <v>289</v>
      </c>
      <c r="Z53" s="40"/>
      <c r="AA53" s="44"/>
      <c r="AB53" s="43"/>
      <c r="AC53" s="41" t="s">
        <v>290</v>
      </c>
    </row>
    <row r="54" ht="247.5" hidden="1" customHeight="1" outlineLevel="1">
      <c r="A54" s="40" t="s">
        <v>291</v>
      </c>
      <c r="B54" s="41" t="s">
        <v>292</v>
      </c>
      <c r="C54" s="40" t="str">
        <f>"Дверь металлическая, из 2-х листов х/к стали, толщиной 1.0 мм - полотно, 1.2 мм - рама, "&amp;"с заполнением минеральной ватой, противопожарная, дымогазонепроницаемая, остекленная, противопожарное остекление 150х1400мм, с автоматически выпадающим порогом, контурный уплотнитель - серый, доводчик, ме"&amp;"таллические доборы, "&amp;'Ссылки'!A2&amp;", порошковая окраска, цвет "&amp;W54</f>
        <v xml:space="preserve">Дверь металлическая, из 2-х листов х/к стали, толщиной 1.0 мм - полотно, 1.2 мм - рама, с заполнением минеральной ватой, противопожарная, дымогазонепроницаемая, остекленная, противопожарное остекление 150х1400мм, с автоматически выпадающим порогом, контурный уплотнитель - серый, доводчик, металлические доборы, нажимная ручка на круглой розетке, порошковая окраска, цвет RAL 7016 (антрацитово-серый) матовый </v>
      </c>
      <c r="D54" s="41">
        <v>1150</v>
      </c>
      <c r="E54" s="41">
        <v>2090</v>
      </c>
      <c r="F54" s="41" t="s">
        <v>29</v>
      </c>
      <c r="G54" s="41">
        <v>1108</v>
      </c>
      <c r="H54" s="41">
        <v>2068</v>
      </c>
      <c r="I54" s="41">
        <v>1022</v>
      </c>
      <c r="J54" s="41">
        <v>2014</v>
      </c>
      <c r="K54" s="41" t="s">
        <v>280</v>
      </c>
      <c r="L54" s="41" t="s">
        <v>85</v>
      </c>
      <c r="M54" s="41" t="s">
        <v>86</v>
      </c>
      <c r="N54" s="41" t="s">
        <v>87</v>
      </c>
      <c r="O54" s="41">
        <v>61</v>
      </c>
      <c r="P54" s="41" t="s">
        <v>88</v>
      </c>
      <c r="Q54" s="41" t="str">
        <f>'Ссылки'!I7</f>
        <v xml:space="preserve">Металлический, материал: сталь, цвет: RAL 7016 (антрацитово-серый)</v>
      </c>
      <c r="R54" s="41" t="s">
        <v>29</v>
      </c>
      <c r="S54" s="41" t="str">
        <f>Ручки!A2&amp;", 
"&amp;'Ссылки'!A2&amp;",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54" s="41" t="str">
        <f>'Петли'!A2&amp;",
 "&amp;'Ссылки'!C3&amp;", 
цвет: "&amp;'Ссылки'!G6</f>
        <v xml:space="preserve">ПД-1,
 ввертные, 
цвет: сталь нержавеющая </v>
      </c>
      <c r="U54" s="41" t="str">
        <f>"НФ-02,        упор дверной "&amp;'Ссылки'!E3</f>
        <v xml:space="preserve">НФ-02,        упор дверной напольный, высота 85 мм, цвет: серый /   серебристый</v>
      </c>
      <c r="V54" s="41" t="str">
        <f>'Доводчик'!A2&amp;",
 "&amp;'Ссылки'!B2&amp;", 
цвет: "&amp;'Ссылки'!G4</f>
        <v xml:space="preserve">ДД-1,
 доводчик, 
цвет: серебристый</v>
      </c>
      <c r="W54" s="41" t="str">
        <f>'Ссылки'!F2</f>
        <v xml:space="preserve">RAL 7016 (антрацитово-серый) матовый </v>
      </c>
      <c r="X54" s="41" t="s">
        <v>89</v>
      </c>
      <c r="Y54" s="40" t="s">
        <v>293</v>
      </c>
      <c r="Z54" s="40"/>
      <c r="AA54" s="44"/>
      <c r="AB54" s="43" t="s">
        <v>91</v>
      </c>
      <c r="AC54" s="41" t="s">
        <v>294</v>
      </c>
    </row>
    <row r="55" ht="247.5" customHeight="1" outlineLevel="1">
      <c r="A55" s="40" t="s">
        <v>295</v>
      </c>
      <c r="B55" s="41" t="s">
        <v>296</v>
      </c>
      <c r="C55" s="40" t="str">
        <f>"Дверь металлическая, из 2-х листов х/к стали, толщиной 1.0 мм - полотно, 1.2 мм - рама, "&amp;"с заполнением минеральной ватой, противопожарная, дымогазонепроницаемая, остекленная, противопожарное остекление 150х1400мм, с автоматически выпадающим порогом, контурный уплотнитель - серый, доводчик, ме"&amp;"таллические доборы, "&amp;'Ссылки'!A2&amp;", порошковая окраска, цвет "&amp;W54</f>
        <v xml:space="preserve">Дверь металлическая, из 2-х листов х/к стали, толщиной 1.0 мм - полотно, 1.2 мм - рама, с заполнением минеральной ватой, противопожарная, дымогазонепроницаемая, остекленная, противопожарное остекление 150х1400мм, с автоматически выпадающим порогом, контурный уплотнитель - серый, доводчик, металлические доборы, нажимная ручка на круглой розетке, порошковая окраска, цвет RAL 7016 (антрацитово-серый) матовый </v>
      </c>
      <c r="D55" s="58">
        <v>1200</v>
      </c>
      <c r="E55" s="41">
        <v>2090</v>
      </c>
      <c r="F55" s="41" t="s">
        <v>29</v>
      </c>
      <c r="G55" s="41">
        <v>1166</v>
      </c>
      <c r="H55" s="41">
        <v>2063</v>
      </c>
      <c r="I55" s="41">
        <v>1003</v>
      </c>
      <c r="J55" s="41">
        <v>1984</v>
      </c>
      <c r="K55" s="41" t="s">
        <v>280</v>
      </c>
      <c r="L55" s="41" t="s">
        <v>129</v>
      </c>
      <c r="M55" s="41" t="s">
        <v>86</v>
      </c>
      <c r="N55" s="41" t="s">
        <v>87</v>
      </c>
      <c r="O55" s="41">
        <v>61</v>
      </c>
      <c r="P55" s="41" t="s">
        <v>29</v>
      </c>
      <c r="Q55" s="41" t="str">
        <f>'Ссылки'!I7</f>
        <v xml:space="preserve">Металлический, материал: сталь, цвет: RAL 7016 (антрацитово-серый)</v>
      </c>
      <c r="R55" s="41" t="s">
        <v>29</v>
      </c>
      <c r="S55" s="41" t="str">
        <f>Ручки!A2&amp;", 
"&amp;'Ссылки'!A2&amp;", 
материал: "&amp;'Ссылки'!H2&amp;", 
цвет: "&amp;'Ссылки'!G2</f>
        <v xml:space="preserve">РД-1, 
нажимная ручка на круглой розетке, 
материал: сталь нержавеющая AISI 304, 
цвет: сталь нержавеющая матовая</v>
      </c>
      <c r="T55" s="41" t="str">
        <f>'Петли'!A2&amp;",
 "&amp;'Ссылки'!C3&amp;", 
цвет: "&amp;'Ссылки'!G6</f>
        <v xml:space="preserve">ПД-1,
 ввертные, 
цвет: сталь нержавеющая </v>
      </c>
      <c r="U55" s="41" t="str">
        <f>"НФ-02,        упор дверной "&amp;'Ссылки'!E3</f>
        <v xml:space="preserve">НФ-02,        упор дверной напольный, высота 85 мм, цвет: серый /   серебристый</v>
      </c>
      <c r="V55" s="41" t="str">
        <f>'Доводчик'!A2&amp;",
 "&amp;'Ссылки'!B2&amp;", 
цвет: "&amp;'Ссылки'!G4</f>
        <v xml:space="preserve">ДД-1,
 доводчик, 
цвет: серебристый</v>
      </c>
      <c r="W55" s="41" t="str">
        <f>'Ссылки'!F2</f>
        <v xml:space="preserve">RAL 7016 (антрацитово-серый) матовый </v>
      </c>
      <c r="X55" s="41" t="s">
        <v>89</v>
      </c>
      <c r="Y55" s="40" t="s">
        <v>297</v>
      </c>
      <c r="Z55" s="40"/>
      <c r="AA55" s="44"/>
      <c r="AB55" s="43"/>
      <c r="AC55" s="41" t="s">
        <v>298</v>
      </c>
    </row>
    <row r="56" ht="198" outlineLevel="1">
      <c r="A56" s="40" t="s">
        <v>259</v>
      </c>
      <c r="B56" s="41" t="s">
        <v>260</v>
      </c>
      <c r="C56" s="40" t="str">
        <f>"Дверь металлическая, из 2-х листов х/к стали, толщиной 1.0 мм - полотно, 1.2 мм - рама,"&amp;" с заполнением минеральной ватой, противопожарная, глухая, со стационарным порогом 14 мм, контурный уплотнитель - серый, доводчик, нажимная ручка, цилиндровый замок 'ключ-вертушка', порошковая окраска, "&amp;'Ссылки'!F15</f>
        <v xml:space="preserve">Дверь металлическая, из 2-х листов х/к стали, толщиной 1.0 мм - полотно, 1.2 мм - рама, с заполнением минеральной ватой, противопожарная, глухая, со стационарным порогом 14 мм, контурный уплотнитель - серый, доводчик, нажимная ручка, цилиндровый замок 'ключ-вертушка', порошковая окраска, цвет принять в соответствии с Цветовой матрицей</v>
      </c>
      <c r="D56" s="41">
        <v>1000</v>
      </c>
      <c r="E56" s="41">
        <v>2100</v>
      </c>
      <c r="F56" s="41" t="s">
        <v>29</v>
      </c>
      <c r="G56" s="41">
        <v>958</v>
      </c>
      <c r="H56" s="41">
        <v>2079</v>
      </c>
      <c r="I56" s="41">
        <v>871</v>
      </c>
      <c r="J56" s="41">
        <v>2011</v>
      </c>
      <c r="K56" s="41" t="s">
        <v>261</v>
      </c>
      <c r="L56" s="41" t="s">
        <v>85</v>
      </c>
      <c r="M56" s="41" t="s">
        <v>86</v>
      </c>
      <c r="N56" s="41" t="s">
        <v>87</v>
      </c>
      <c r="O56" s="41">
        <v>61</v>
      </c>
      <c r="P56" s="41" t="s">
        <v>88</v>
      </c>
      <c r="Q56" s="41" t="s">
        <v>29</v>
      </c>
      <c r="R56" s="41" t="str">
        <f>Замки!A42&amp;", 
"&amp;'Ссылки'!D3&amp;", материал: "&amp;'Ссылки'!H5&amp;"; 
цвет: "&amp;'Ссылки'!G7&amp;"; "&amp;Замки!A2&amp;", 
"&amp;'Ссылки'!D7&amp;", материал: "&amp;'Ссылки'!H4&amp;"; 
цвет: "&amp;'Ссылки'!G9</f>
        <v xml:space="preserve">ЗД-6, 
цилиндровый замок, материал: сталь нержавеющая; 
цвет: оцинкованный; ЗД-1, 
"ключ-вертушка", материал: алюминий; 
цвет: никель </v>
      </c>
      <c r="S56" s="41" t="str">
        <f>Ручки!A10&amp;", 
"&amp;'Ссылки'!A10&amp;", 
материал: "&amp;'Ссылки'!H2&amp;", 
цвет: "&amp;'Ссылки'!G2</f>
        <v xml:space="preserve">РД-2, 
нажимная ручка на планке, 
материал: сталь нержавеющая AISI 304, 
цвет: сталь нержавеющая матовая</v>
      </c>
      <c r="T56" s="41" t="str">
        <f>'Петли'!A2&amp;",
 "&amp;'Ссылки'!C3&amp;", 
цвет: "&amp;'Ссылки'!G6</f>
        <v xml:space="preserve">ПД-1,
 ввертные, 
цвет: сталь нержавеющая </v>
      </c>
      <c r="U56" s="41" t="s">
        <v>29</v>
      </c>
      <c r="V56" s="41" t="str">
        <f>'Доводчик'!A2&amp;",
 "&amp;'Ссылки'!B2&amp;", 
цвет: "&amp;'Ссылки'!G4</f>
        <v xml:space="preserve">ДД-1,
 доводчик, 
цвет: серебристый</v>
      </c>
      <c r="W56" s="41" t="str">
        <f>'Ссылки'!F18</f>
        <v xml:space="preserve">RAL 9003 (сигнальный белый)/ 
RAL 7016 (антрацитово-
серый) матовый</v>
      </c>
      <c r="X56" s="41" t="s">
        <v>89</v>
      </c>
      <c r="Y56" s="40" t="s">
        <v>299</v>
      </c>
      <c r="Z56" s="40"/>
      <c r="AA56" s="44"/>
      <c r="AB56" s="43"/>
      <c r="AC56" s="41" t="s">
        <v>264</v>
      </c>
    </row>
    <row r="57" ht="174.75" customHeight="1" outlineLevel="1">
      <c r="A57" s="40"/>
      <c r="B57" s="41" t="s">
        <v>265</v>
      </c>
      <c r="C57" s="40" t="str">
        <f>"Дверь металлическая, из 2-х листов х/к стали, толщиной 1.0 мм - полотно, 1.2 мм - рама,"&amp;" с заполнением минеральной ватой, глухая, со стационарным порогом 14 мм, с антивандальным сувальдным замком под универсальный мастер-ключ, порошковая окраска, "&amp;'Ссылки'!F15</f>
        <v xml:space="preserve">Дверь металлическая, из 2-х листов х/к стали, толщиной 1.0 мм - полотно, 1.2 мм - рама, с заполнением минеральной ватой, глухая, со стационарным порогом 14 мм, с антивандальным сувальдным замком под универсальный мастер-ключ, порошковая окраска, цвет принять в соответствии с Цветовой матрицей</v>
      </c>
      <c r="D57" s="41">
        <v>1000</v>
      </c>
      <c r="E57" s="41">
        <v>2100</v>
      </c>
      <c r="F57" s="41" t="s">
        <v>29</v>
      </c>
      <c r="G57" s="41">
        <v>956</v>
      </c>
      <c r="H57" s="41">
        <v>2079</v>
      </c>
      <c r="I57" s="41">
        <v>850</v>
      </c>
      <c r="J57" s="41">
        <v>2015</v>
      </c>
      <c r="K57" s="41" t="s">
        <v>31</v>
      </c>
      <c r="L57" s="41" t="s">
        <v>85</v>
      </c>
      <c r="M57" s="41" t="s">
        <v>86</v>
      </c>
      <c r="N57" s="41" t="s">
        <v>87</v>
      </c>
      <c r="O57" s="41">
        <v>52</v>
      </c>
      <c r="P57" s="41" t="s">
        <v>244</v>
      </c>
      <c r="Q57" s="41" t="s">
        <v>29</v>
      </c>
      <c r="R57" s="41" t="str">
        <f>Замки!A26&amp;", "&amp;'Ссылки'!D6&amp;";    материал: "&amp;'Ссылки'!H5&amp;",       цвет: "&amp;'Ссылки'!G9</f>
        <v xml:space="preserve">ЗД-4, антивандальный сувальдный замок, под универсальный мастер-ключ;    материал: сталь нержавеющая,       цвет: никель </v>
      </c>
      <c r="S57" s="41" t="s">
        <v>29</v>
      </c>
      <c r="T57" s="41" t="str">
        <f>'Петли'!A2&amp;",
 "&amp;'Ссылки'!C3&amp;", 
цвет: "&amp;'Ссылки'!G6</f>
        <v xml:space="preserve">ПД-1,
 ввертные, 
цвет: сталь нержавеющая </v>
      </c>
      <c r="U57" s="41" t="s">
        <v>29</v>
      </c>
      <c r="V57" s="41" t="s">
        <v>29</v>
      </c>
      <c r="W57" s="58" t="str">
        <f>'Ссылки'!F18</f>
        <v xml:space="preserve">RAL 9003 (сигнальный белый)/ 
RAL 7016 (антрацитово-
серый) матовый</v>
      </c>
      <c r="X57" s="41" t="s">
        <v>267</v>
      </c>
      <c r="Y57" s="40" t="s">
        <v>268</v>
      </c>
      <c r="Z57" s="40"/>
      <c r="AA57" s="44"/>
      <c r="AB57" s="43"/>
      <c r="AC57" s="41" t="s">
        <v>269</v>
      </c>
    </row>
    <row r="58" ht="165" outlineLevel="1">
      <c r="A58" s="40" t="s">
        <v>242</v>
      </c>
      <c r="B58" s="41" t="s">
        <v>243</v>
      </c>
      <c r="C58" s="40" t="str">
        <f>"Дверь металлическая, из 2-х листов х/к стали, толщиной 1.0 мм - полотно, 1.2 мм - рама, "&amp;"с заполнением минеральной ватой, с приточно-вытяжным вентиляционным отверстием 600х24мм (2 шт.),со стационарным порогом 14 мм, антивандальным сувальдны"&amp;"м замком под универсальный мастер-ключ, порошковая окраска, "&amp;'Ссылки'!F15</f>
        <v xml:space="preserve">Дверь металлическая, из 2-х листов х/к стали, толщиной 1.0 мм - полотно, 1.2 мм - рама, с заполнением минеральной ватой, с приточно-вытяжным вентиляционным отверстием 600х24мм (2 шт.),со стационарным порогом 14 мм, антивандальным сувальдным замком под универсальный мастер-ключ, порошковая окраска, цвет принять в соответствии с Цветовой матрицей</v>
      </c>
      <c r="D58" s="41">
        <v>1000</v>
      </c>
      <c r="E58" s="41">
        <v>2100</v>
      </c>
      <c r="F58" s="41" t="s">
        <v>29</v>
      </c>
      <c r="G58" s="41">
        <v>956</v>
      </c>
      <c r="H58" s="41">
        <v>2079</v>
      </c>
      <c r="I58" s="41">
        <v>850</v>
      </c>
      <c r="J58" s="41">
        <v>2015</v>
      </c>
      <c r="K58" s="41" t="s">
        <v>31</v>
      </c>
      <c r="L58" s="41" t="s">
        <v>85</v>
      </c>
      <c r="M58" s="41" t="s">
        <v>86</v>
      </c>
      <c r="N58" s="41" t="s">
        <v>87</v>
      </c>
      <c r="O58" s="41">
        <v>52</v>
      </c>
      <c r="P58" s="41" t="s">
        <v>244</v>
      </c>
      <c r="Q58" s="41" t="s">
        <v>29</v>
      </c>
      <c r="R58" s="41" t="str">
        <f>'Замки'!A26&amp;", "&amp;'Ссылки'!D6&amp;";    материал: "&amp;'Ссылки'!H5&amp;",       цвет: "&amp;'Ссылки'!G9</f>
        <v xml:space="preserve">ЗД-4, антивандальный сувальдный замок, под универсальный мастер-ключ;    материал: сталь нержавеющая,       цвет: никель </v>
      </c>
      <c r="S58" s="41" t="s">
        <v>29</v>
      </c>
      <c r="T58" s="41" t="str">
        <f>'Петли'!A2&amp;",
 "&amp;'Ссылки'!C3&amp;", 
цвет: "&amp;'Ссылки'!G6</f>
        <v xml:space="preserve">ПД-1,
 ввертные, 
цвет: сталь нержавеющая </v>
      </c>
      <c r="U58" s="41" t="s">
        <v>29</v>
      </c>
      <c r="V58" s="41" t="s">
        <v>29</v>
      </c>
      <c r="W58" s="41" t="str">
        <f>'Ссылки'!F18</f>
        <v xml:space="preserve">RAL 9003 (сигнальный белый)/ 
RAL 7016 (антрацитово-
серый) матовый</v>
      </c>
      <c r="X58" s="41" t="s">
        <v>123</v>
      </c>
      <c r="Y58" s="40" t="s">
        <v>124</v>
      </c>
      <c r="Z58" s="40"/>
      <c r="AA58" s="44"/>
      <c r="AB58" s="40"/>
      <c r="AC58" s="41" t="s">
        <v>246</v>
      </c>
    </row>
    <row r="59" ht="346.5" outlineLevel="1">
      <c r="A59" s="40" t="s">
        <v>300</v>
      </c>
      <c r="B59" s="41" t="s">
        <v>301</v>
      </c>
      <c r="C59" s="40" t="str">
        <f>"Дверь квартирная металлическая, из х/к стали толщиной 2 мм (рама и полотно), "&amp;"с заполнением минеральной ватой, глухая, с угловой коробкой, со стационарным порогом 14 мм с накладкой из нерж. стали, контурный уплотнитель - белый, доборы и наличники телескопические из МДФ, на"&amp;"жимная ручка на круглой розетке, цилиндровый замок 'ключ-ключ', ночная задвижка, смотровой глазок, цвет "&amp;W59</f>
        <v xml:space="preserve">Дверь квартирная металлическая, из х/к стали толщиной 2 мм (рама и полотно), с заполнением минеральной ватой, глухая, с угловой коробкой, со стационарным порогом 14 мм с накладкой из нерж. стали, контурный уплотнитель - белый, доборы и наличники телескопические из МДФ, нажимная ручка на круглой розетке, цилиндровый замок 'ключ-ключ', ночная задвижка, смотровой глазок, цвет RAL 9003 (сигнальный белый) со стороны межквартирного коридора, порошковая окраска, МДФ-панель в цвет межкомнатных дверей со стороны квартиры</v>
      </c>
      <c r="D59" s="41">
        <v>1050</v>
      </c>
      <c r="E59" s="41">
        <v>2100</v>
      </c>
      <c r="F59" s="41" t="s">
        <v>29</v>
      </c>
      <c r="G59" s="41">
        <v>988</v>
      </c>
      <c r="H59" s="41">
        <v>2080</v>
      </c>
      <c r="I59" s="41">
        <v>888</v>
      </c>
      <c r="J59" s="41">
        <v>2023</v>
      </c>
      <c r="K59" s="41" t="s">
        <v>31</v>
      </c>
      <c r="L59" s="41" t="s">
        <v>85</v>
      </c>
      <c r="M59" s="41" t="s">
        <v>302</v>
      </c>
      <c r="N59" s="41" t="s">
        <v>87</v>
      </c>
      <c r="O59" s="41">
        <v>64</v>
      </c>
      <c r="P59" s="41" t="s">
        <v>303</v>
      </c>
      <c r="Q59" s="41" t="str">
        <f>'Ссылки'!I4</f>
        <v xml:space="preserve">Добор со стороны квартиры, с пазом под телескопический наличник, материал: МДФ, цвет: RAL 9003 (сигнальный белый)</v>
      </c>
      <c r="R59" s="41" t="str">
        <f>'Замки'!A18&amp;", 
"&amp; 'Ссылки'!D3&amp;", материал: "&amp;'Ссылки'!H5&amp;"; 
цвет: "&amp;'Ссылки'!G9&amp;";                    " &amp;'Замки'!A10&amp;", 
"&amp; 'Ссылки'!D5&amp;", материал: "&amp;'Ссылки'!H4&amp;"; 
цвет: "&amp;'Ссылки'!G9</f>
        <v xml:space="preserve">ЗД-3, 
цилиндровый замок, материал: сталь нержавеющая; 
цвет: никель ;                    ЗД-2, 
 "ключ-ключ", материал: алюминий; 
цвет: никель </v>
      </c>
      <c r="S59" s="41" t="str">
        <f>'Ручки'!A26&amp;", 
"&amp;'Ссылки'!A2&amp; ", 
материал: "&amp;'Ссылки'!H4&amp;", 
цвет: "&amp;'Ссылки'!G3</f>
        <v xml:space="preserve">РД-4, 
нажимная ручка на круглой розетке, 
материал: алюминий, 
цвет: никель матовый</v>
      </c>
      <c r="T59" s="41" t="str">
        <f>'Петли'!A2&amp;",
 "&amp;'Ссылки'!C3&amp;", 
цвет: "&amp;'Ссылки'!G6</f>
        <v xml:space="preserve">ПД-1,
 ввертные, 
цвет: сталь нержавеющая </v>
      </c>
      <c r="U59" s="41" t="str">
        <f>"НФ-02,        упор дверной " &amp;'Ссылки'!E3</f>
        <v xml:space="preserve">НФ-02,        упор дверной напольный, высота 85 мм, цвет: серый /   серебристый</v>
      </c>
      <c r="V59" s="41" t="s">
        <v>29</v>
      </c>
      <c r="W59" s="41" t="str">
        <f>'Ссылки'!F4</f>
        <v xml:space="preserve">RAL 9003 (сигнальный белый) со стороны межквартирного коридора, порошковая окраска, МДФ-панель в цвет межкомнатных дверей со стороны квартиры</v>
      </c>
      <c r="X59" s="41" t="s">
        <v>304</v>
      </c>
      <c r="Y59" s="40" t="s">
        <v>305</v>
      </c>
      <c r="Z59" s="40"/>
      <c r="AA59" s="44"/>
      <c r="AB59" s="40"/>
      <c r="AC59" s="41" t="s">
        <v>306</v>
      </c>
    </row>
    <row r="60" ht="297" outlineLevel="1">
      <c r="A60" s="40" t="s">
        <v>307</v>
      </c>
      <c r="B60" s="41" t="s">
        <v>308</v>
      </c>
      <c r="C60" s="60" t="str">
        <f>"Дверь квартирная, металлическая, из х/к стали толщиной 2 мм (рама и полотно),"&amp;" с заполнением минеральной ватой, глухая, с блочной коробкой, со стационарным порогом 14 мм с накладкой из нерж. стали, контурный уплотнитель - белый, наличники телескопические из МДФ со стороны "&amp;"квартиры, доборы металлические со стороны межквартирного коридора, нажимная ручка на круглой розетке, цилиндровый замок 'ключ-ключ', ночная задвижка, смотровой глазок, цвет "&amp;W60</f>
        <v xml:space="preserve">Дверь квартирная, металлическая, из х/к стали толщиной 2 мм (рама и полотно), с заполнением минеральной ватой, глухая, с блочной коробкой, со стационарным порогом 14 мм с накладкой из нерж. стали, контурный уплотнитель - белый, наличники телескопические из МДФ со стороны квартиры, доборы металлические со стороны межквартирного коридора, нажимная ручка на круглой розетке, цилиндровый замок 'ключ-ключ', ночная задвижка, смотровой глазок, цвет RAL 9003 (сигнальный белый) со стороны межквартирного коридора, порошковая окраска, МДФ-панель в цвет межкомнатных дверей со стороны квартиры</v>
      </c>
      <c r="D60" s="41">
        <v>1100</v>
      </c>
      <c r="E60" s="41">
        <v>2100</v>
      </c>
      <c r="F60" s="41" t="s">
        <v>29</v>
      </c>
      <c r="G60" s="41">
        <v>1044</v>
      </c>
      <c r="H60" s="41">
        <v>2068</v>
      </c>
      <c r="I60" s="41">
        <v>895</v>
      </c>
      <c r="J60" s="41">
        <v>1983</v>
      </c>
      <c r="K60" s="41" t="s">
        <v>31</v>
      </c>
      <c r="L60" s="41" t="s">
        <v>129</v>
      </c>
      <c r="M60" s="41" t="s">
        <v>302</v>
      </c>
      <c r="N60" s="41" t="s">
        <v>87</v>
      </c>
      <c r="O60" s="41">
        <v>64</v>
      </c>
      <c r="P60" s="41" t="s">
        <v>309</v>
      </c>
      <c r="Q60" s="41" t="str">
        <f>Ссылки!I5</f>
        <v xml:space="preserve">Добор со стороны межквартирного коридора, материал: сталь, цвет: RAL 9003 (сигнальный белый)</v>
      </c>
      <c r="R60" s="41" t="str">
        <f>'Замки'!A18&amp;", 
"&amp; 'Ссылки'!D3&amp;", материал: "&amp;'Ссылки'!H5&amp;"; 
цвет: "&amp;'Ссылки'!G9&amp;";                    " &amp;'Замки'!A10&amp;", 
"&amp; 'Ссылки'!D5&amp;", материал: "&amp;'Ссылки'!H4&amp;"; 
цвет: "&amp;'Ссылки'!G9</f>
        <v xml:space="preserve">ЗД-3, 
цилиндровый замок, материал: сталь нержавеющая; 
цвет: никель ;                    ЗД-2, 
 "ключ-ключ", материал: алюминий; 
цвет: никель </v>
      </c>
      <c r="S60" s="41" t="str">
        <f>'Ручки'!A26&amp;", 
"&amp;'Ссылки'!A2&amp; ", 
материал: "&amp;'Ссылки'!H4&amp;", 
цвет: "&amp;'Ссылки'!G3</f>
        <v xml:space="preserve">РД-4, 
нажимная ручка на круглой розетке, 
материал: алюминий, 
цвет: никель матовый</v>
      </c>
      <c r="T60" s="41" t="str">
        <f>'Петли'!A2&amp;",
 "&amp;'Ссылки'!C3&amp;", 
цвет: "&amp;'Ссылки'!G6</f>
        <v xml:space="preserve">ПД-1,
 ввертные, 
цвет: сталь нержавеющая </v>
      </c>
      <c r="U60" s="41" t="str">
        <f>" По проекту:
нет
/
НФ-02,        упор дверной "&amp;'Ссылки'!E3</f>
        <v xml:space="preserve"> По проекту:
нет
/
НФ-02,        упор дверной напольный, высота 85 мм, цвет: серый /   серебристый</v>
      </c>
      <c r="V60" s="41" t="s">
        <v>29</v>
      </c>
      <c r="W60" s="41" t="str">
        <f>'Ссылки'!F4</f>
        <v xml:space="preserve">RAL 9003 (сигнальный белый) со стороны межквартирного коридора, порошковая окраска, МДФ-панель в цвет межкомнатных дверей со стороны квартиры</v>
      </c>
      <c r="X60" s="41" t="s">
        <v>310</v>
      </c>
      <c r="Y60" s="40" t="s">
        <v>305</v>
      </c>
      <c r="Z60" s="40" t="s">
        <v>311</v>
      </c>
      <c r="AA60" s="44"/>
      <c r="AB60" s="40"/>
      <c r="AC60" s="41" t="s">
        <v>312</v>
      </c>
    </row>
    <row r="61" ht="346.5" outlineLevel="1">
      <c r="A61" s="40" t="s">
        <v>313</v>
      </c>
      <c r="B61" s="41" t="s">
        <v>314</v>
      </c>
      <c r="C61" s="40" t="str">
        <f>"Дверь квартирная, металлическая, из х/к стали толщиной 2 мм (рама и полотно), "&amp;"с заполнением минеральной ватой, глухая, с угловой коробкой, со стационарным порогом 14 мм с накладкой из нерж. стали, контурный уплотнитель - белый, доборы и наличники телескопические из МДФ, н"&amp;"ажимная ручка на круглой розетке, дополнительная ручка П-образной формы длиной 0,8 м, цилиндровый замок 'ключ-ключ', ночная задвижка, 2 смотровых глазка на высоте 1,2 и 1,5 м, цвет "&amp;W61</f>
        <v xml:space="preserve">Дверь квартирная, металлическая, из х/к стали толщиной 2 мм (рама и полотно), с заполнением минеральной ватой, глухая, с угловой коробкой, со стационарным порогом 14 мм с накладкой из нерж. стали, контурный уплотнитель - белый, доборы и наличники телескопические из МДФ, нажимная ручка на круглой розетке, дополнительная ручка П-образной формы длиной 0,8 м, цилиндровый замок 'ключ-ключ', ночная задвижка, 2 смотровых глазка на высоте 1,2 и 1,5 м, цвет RAL 9003 (сигнальный белый) со стороны межквартирного коридора, порошковая окраска, МДФ-панель в цвет межкомнатных дверей со стороны квартиры</v>
      </c>
      <c r="D61" s="41">
        <v>1050</v>
      </c>
      <c r="E61" s="41">
        <v>2100</v>
      </c>
      <c r="F61" s="41" t="s">
        <v>29</v>
      </c>
      <c r="G61" s="41">
        <v>988</v>
      </c>
      <c r="H61" s="41">
        <v>2080</v>
      </c>
      <c r="I61" s="41">
        <v>888</v>
      </c>
      <c r="J61" s="41">
        <v>2023</v>
      </c>
      <c r="K61" s="41" t="s">
        <v>31</v>
      </c>
      <c r="L61" s="41" t="s">
        <v>85</v>
      </c>
      <c r="M61" s="41" t="s">
        <v>302</v>
      </c>
      <c r="N61" s="41" t="s">
        <v>87</v>
      </c>
      <c r="O61" s="41">
        <v>64</v>
      </c>
      <c r="P61" s="41" t="s">
        <v>303</v>
      </c>
      <c r="Q61" s="41" t="str">
        <f>'Ссылки'!I4</f>
        <v xml:space="preserve">Добор со стороны квартиры, с пазом под телескопический наличник, материал: МДФ, цвет: RAL 9003 (сигнальный белый)</v>
      </c>
      <c r="R61" s="41" t="str">
        <f>'Замки'!A18&amp;", 
"&amp; 'Ссылки'!D3&amp;", материал: "&amp;'Ссылки'!H5&amp;"; 
цвет: "&amp;'Ссылки'!G9&amp;";                    " &amp;'Замки'!A10&amp;", 
"&amp; 'Ссылки'!D5&amp;", материал: "&amp;'Ссылки'!H4&amp;"; 
цвет: "&amp;'Ссылки'!G9</f>
        <v xml:space="preserve">ЗД-3, 
цилиндровый замок, материал: сталь нержавеющая; 
цвет: никель ;                    ЗД-2, 
 "ключ-ключ", материал: алюминий; 
цвет: никель </v>
      </c>
      <c r="S61" s="41" t="str">
        <f>'Ручки'!A26&amp;", 
"&amp;'Ссылки'!A2&amp; ", 
материал: "&amp;'Ссылки'!H4&amp;", 
цвет: "&amp;'Ссылки'!G3&amp;";                        "&amp;'Ручки'!A42&amp;", 
"&amp;'Ссылки'!A5&amp; ", 
материал: "&amp;'Ссылки'!H5&amp;", 
цвет: "&amp;'Ссылки'!G6</f>
        <v xml:space="preserve">РД-4, 
нажимная ручка на круглой розетке, 
материал: алюминий, 
цвет: никель матовый;                        РД-6, 
дополнительная ручка П-образной формы,            длина: 0,5-0,8 м, 
материал: сталь нержавеющая, 
цвет: сталь нержавеющая </v>
      </c>
      <c r="T61" s="41" t="str">
        <f>'Петли'!A2&amp;",
 "&amp;'Ссылки'!C3&amp;", 
цвет: "&amp;'Ссылки'!G6</f>
        <v xml:space="preserve">ПД-1,
 ввертные, 
цвет: сталь нержавеющая </v>
      </c>
      <c r="U61" s="41" t="str">
        <f>"НФ-02,        упор дверной "&amp;'Ссылки'!E3</f>
        <v xml:space="preserve">НФ-02,        упор дверной напольный, высота 85 мм, цвет: серый /   серебристый</v>
      </c>
      <c r="V61" s="41" t="s">
        <v>29</v>
      </c>
      <c r="W61" s="41" t="str">
        <f>'Ссылки'!F4</f>
        <v xml:space="preserve">RAL 9003 (сигнальный белый) со стороны межквартирного коридора, порошковая окраска, МДФ-панель в цвет межкомнатных дверей со стороны квартиры</v>
      </c>
      <c r="X61" s="41" t="s">
        <v>123</v>
      </c>
      <c r="Y61" s="40" t="s">
        <v>305</v>
      </c>
      <c r="Z61" s="40"/>
      <c r="AA61" s="44"/>
      <c r="AB61" s="40"/>
      <c r="AC61" s="41" t="s">
        <v>315</v>
      </c>
    </row>
    <row r="62" ht="330" outlineLevel="1">
      <c r="A62" s="40" t="s">
        <v>316</v>
      </c>
      <c r="B62" s="41" t="s">
        <v>317</v>
      </c>
      <c r="C62" s="40" t="str">
        <f>"Дверь квартирная, металлическая, из х/к стали, толщиной 2 мм (рама и полотно)"&amp;", с заполнением минеральной ватой, глухая, с блочной коробкой, со стационарным порогом 14 мм с накладкой из нерж. стали, контурный уплотнитель - белый, наличники телескопические из МДФ со стороны"&amp;" квартиры, доборы металлические со стороны межквартирного коридора, нажимная ручка на круглой розетке, дополнительная ручка П-образной формы длиной 0,8 м, цилиндровый замок 'ключ-ключ', ночная задвижка, 2 смотровых глазка на высоте  1,2 и 1,5 м, цвет "&amp;W62</f>
        <v xml:space="preserve">Дверь квартирная, металлическая, из х/к стали, толщиной 2 мм (рама и полотно), с заполнением минеральной ватой, глухая, с блочной коробкой, со стационарным порогом 14 мм с накладкой из нерж. стали, контурный уплотнитель - белый, наличники телескопические из МДФ со стороны квартиры, доборы металлические со стороны межквартирного коридора, нажимная ручка на круглой розетке, дополнительная ручка П-образной формы длиной 0,8 м, цилиндровый замок 'ключ-ключ', ночная задвижка, 2 смотровых глазка на высоте  1,2 и 1,5 м, цвет RAL 9003 (сигнальный белый) со стороны межквартирного коридора, порошковая окраска, МДФ-панель в цвет межкомнатных дверей со стороны квартиры</v>
      </c>
      <c r="D62" s="41">
        <v>1100</v>
      </c>
      <c r="E62" s="41">
        <v>2100</v>
      </c>
      <c r="F62" s="41" t="s">
        <v>29</v>
      </c>
      <c r="G62" s="41">
        <v>1044</v>
      </c>
      <c r="H62" s="41">
        <v>2068</v>
      </c>
      <c r="I62" s="41">
        <v>895</v>
      </c>
      <c r="J62" s="41">
        <v>1983</v>
      </c>
      <c r="K62" s="41" t="s">
        <v>31</v>
      </c>
      <c r="L62" s="41" t="s">
        <v>129</v>
      </c>
      <c r="M62" s="41" t="s">
        <v>302</v>
      </c>
      <c r="N62" s="41" t="s">
        <v>87</v>
      </c>
      <c r="O62" s="41">
        <v>64</v>
      </c>
      <c r="P62" s="41" t="s">
        <v>309</v>
      </c>
      <c r="Q62" s="41" t="str">
        <f>Ссылки!I5</f>
        <v xml:space="preserve">Добор со стороны межквартирного коридора, материал: сталь, цвет: RAL 9003 (сигнальный белый)</v>
      </c>
      <c r="R62" s="41" t="str">
        <f>'Замки'!A18&amp;", 
"&amp; 'Ссылки'!D3&amp;", материал: "&amp;'Ссылки'!H5&amp;"; 
цвет: "&amp;'Ссылки'!G9&amp;";                    " &amp;'Замки'!A10&amp;", 
"&amp; 'Ссылки'!D5&amp;", материал: "&amp;'Ссылки'!H4&amp;"; 
цвет: "&amp;'Ссылки'!G9</f>
        <v xml:space="preserve">ЗД-3, 
цилиндровый замок, материал: сталь нержавеющая; 
цвет: никель ;                    ЗД-2, 
 "ключ-ключ", материал: алюминий; 
цвет: никель </v>
      </c>
      <c r="S62" s="41" t="str">
        <f>'Ручки'!A26&amp;", 
"&amp;'Ссылки'!A2&amp; ", 
материал: "&amp;'Ссылки'!H4&amp;", 
цвет: "&amp;'Ссылки'!G3&amp;";                        "&amp;'Ручки'!A42&amp;", 
"&amp;'Ссылки'!A5&amp; ", 
материал: "&amp;'Ссылки'!H5&amp;", 
цвет: "&amp;'Ссылки'!G6</f>
        <v xml:space="preserve">РД-4, 
нажимная ручка на круглой розетке, 
материал: алюминий, 
цвет: никель матовый;                        РД-6, 
дополнительная ручка П-образной формы,            длина: 0,5-0,8 м, 
материал: сталь нержавеющая, 
цвет: сталь нержавеющая </v>
      </c>
      <c r="T62" s="41" t="str">
        <f>'Петли'!A2&amp;",
 "&amp;'Ссылки'!C3&amp;", 
цвет: "&amp;'Ссылки'!G6</f>
        <v xml:space="preserve">ПД-1,
 ввертные, 
цвет: сталь нержавеющая </v>
      </c>
      <c r="U62" s="41" t="str">
        <f>" По проекту:
нет
/
НФ-02,        упор дверной "&amp;'Ссылки'!E3</f>
        <v xml:space="preserve"> По проекту:
нет
/
НФ-02,        упор дверной напольный, высота 85 мм, цвет: серый /   серебристый</v>
      </c>
      <c r="V62" s="41" t="s">
        <v>29</v>
      </c>
      <c r="W62" s="41" t="str">
        <f>'Ссылки'!F4</f>
        <v xml:space="preserve">RAL 9003 (сигнальный белый) со стороны межквартирного коридора, порошковая окраска, МДФ-панель в цвет межкомнатных дверей со стороны квартиры</v>
      </c>
      <c r="X62" s="41" t="s">
        <v>123</v>
      </c>
      <c r="Y62" s="40" t="s">
        <v>305</v>
      </c>
      <c r="Z62" s="40"/>
      <c r="AA62" s="44"/>
      <c r="AB62" s="40"/>
      <c r="AC62" s="41" t="s">
        <v>318</v>
      </c>
    </row>
    <row r="63" ht="264" outlineLevel="1">
      <c r="A63" s="40" t="s">
        <v>319</v>
      </c>
      <c r="B63" s="41" t="s">
        <v>320</v>
      </c>
      <c r="C63" s="40" t="str">
        <f>"Дверь деревянная, глухая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("&amp;W63&amp;"), телескопический наличник, контурный уплотнитель - белый, нажимная ручка, врезная защелка"</f>
        <v xml:space="preserve">Дверь деревянная, глухая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(ПВХ плёнка рельефная по типу текстурированная Imawell Laerche Bianco 21-75033-2930-0-110), телескопический наличник, контурный уплотнитель - белый, нажимная ручка, врезная защелка</v>
      </c>
      <c r="D63" s="41">
        <v>900</v>
      </c>
      <c r="E63" s="41">
        <v>2070</v>
      </c>
      <c r="F63" s="41" t="s">
        <v>29</v>
      </c>
      <c r="G63" s="41">
        <v>850</v>
      </c>
      <c r="H63" s="41">
        <v>2037</v>
      </c>
      <c r="I63" s="41">
        <v>750</v>
      </c>
      <c r="J63" s="41">
        <v>2005</v>
      </c>
      <c r="K63" s="41" t="s">
        <v>31</v>
      </c>
      <c r="L63" s="41" t="s">
        <v>211</v>
      </c>
      <c r="M63" s="41" t="s">
        <v>212</v>
      </c>
      <c r="N63" s="41" t="s">
        <v>213</v>
      </c>
      <c r="O63" s="41">
        <v>39</v>
      </c>
      <c r="P63" s="41" t="str">
        <f>"Телескопический, материал: МДФ с защитным покрытием, ширина:  70 мм, толщина: 10 мм, финишное покрытие: "&amp;'Ссылки'!F3</f>
        <v xml:space="preserve">Телескопический, материал: МДФ с защитным покрытием, ширина:  70 мм, толщина: 10 мм, финишное покрытие: ПВХ плёнка рельефная по типу текстурированная Imawell Laerche Bianco 21-75033-2930-0-110</v>
      </c>
      <c r="Q63" s="41" t="str">
        <f>'Ссылки'!I9&amp;"; финишное покрытие: "&amp;'Ссылки'!F3&amp;" (применяется для стен толщиной более 80 мм)"</f>
        <v xml:space="preserve">Добор с пазом под телескопический наличник, материал: МДФ; финишное покрытие: ПВХ плёнка рельефная по типу текстурированная Imawell Laerche Bianco 21-75033-2930-0-110 (применяется для стен толщиной более 80 мм)</v>
      </c>
      <c r="R63" s="41" t="str">
        <f>'Замки'!A50&amp;", 
"&amp;'Ссылки'!D2&amp; ", 
материал: "&amp;'Ссылки'!H5&amp;", 
цвет: "&amp;'Ссылки'!G6</f>
        <v xml:space="preserve">ЗД-7, 
защелка врезная бесшумная, 
материал: сталь нержавеющая, 
цвет: сталь нержавеющая </v>
      </c>
      <c r="S63" s="41" t="str">
        <f>'Ручки'!A34&amp;", 
"&amp;'Ссылки'!A2&amp; ", 
материал: "&amp;'Ссылки'!G6&amp;", 
цвет: "&amp;'Ссылки'!G6</f>
        <v xml:space="preserve">РД-5, 
нажимная ручка на круглой розетке, 
материал: сталь нержавеющая , 
цвет: сталь нержавеющая </v>
      </c>
      <c r="T63" s="41" t="str">
        <f>'Петли'!A10&amp;",
 "&amp;'Ссылки'!C2&amp;", 
цвет: "&amp;'Ссылки'!G3</f>
        <v xml:space="preserve">ПД-2,
 накладные без врезки, 
цвет: никель матовый</v>
      </c>
      <c r="U63" s="41" t="str">
        <f>"НФ-03,        упор дверной " &amp;'Ссылки'!E2</f>
        <v xml:space="preserve">НФ-03,        упор дверной напольный, высота 40 мм, цвет: никель матовый, резинка серая</v>
      </c>
      <c r="V63" s="41" t="s">
        <v>29</v>
      </c>
      <c r="W63" s="41" t="str">
        <f>'Ссылки'!F3</f>
        <v xml:space="preserve">ПВХ плёнка рельефная по типу текстурированная Imawell Laerche Bianco 21-75033-2930-0-110</v>
      </c>
      <c r="X63" s="41" t="s">
        <v>214</v>
      </c>
      <c r="Y63" s="40" t="s">
        <v>321</v>
      </c>
      <c r="Z63" s="40"/>
      <c r="AA63" s="44"/>
      <c r="AB63" s="40"/>
      <c r="AC63" s="41" t="s">
        <v>322</v>
      </c>
    </row>
    <row r="64" ht="264" outlineLevel="1">
      <c r="A64" s="40" t="s">
        <v>323</v>
      </c>
      <c r="B64" s="41" t="s">
        <v>324</v>
      </c>
      <c r="C64" s="40" t="str">
        <f>"Дверь деревянная глухая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("&amp;W64&amp;"), телескопический наличник, контурный уплотнитель - белый, нажимная ручка, врезная защелка"</f>
        <v xml:space="preserve">Дверь деревянная глухая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(ПВХ плёнка рельефная по типу текстурированная Imawell Laerche Bianco 21-75033-2930-0-110), телескопический наличник, контурный уплотнитель - белый, нажимная ручка, врезная защелка</v>
      </c>
      <c r="D64" s="41">
        <v>950</v>
      </c>
      <c r="E64" s="41">
        <v>2070</v>
      </c>
      <c r="F64" s="41" t="s">
        <v>29</v>
      </c>
      <c r="G64" s="41">
        <v>900</v>
      </c>
      <c r="H64" s="41">
        <v>2037</v>
      </c>
      <c r="I64" s="41">
        <v>800</v>
      </c>
      <c r="J64" s="41">
        <v>2005</v>
      </c>
      <c r="K64" s="41" t="s">
        <v>31</v>
      </c>
      <c r="L64" s="41" t="s">
        <v>211</v>
      </c>
      <c r="M64" s="41" t="s">
        <v>212</v>
      </c>
      <c r="N64" s="41" t="s">
        <v>213</v>
      </c>
      <c r="O64" s="41">
        <v>39</v>
      </c>
      <c r="P64" s="41" t="str">
        <f>"Телескопический, материал: МДФ с защитным покрытием, ширина:  70 мм, толщина: 10 мм, финишное покрытие: "&amp;'Ссылки'!F3</f>
        <v xml:space="preserve">Телескопический, материал: МДФ с защитным покрытием, ширина:  70 мм, толщина: 10 мм, финишное покрытие: ПВХ плёнка рельефная по типу текстурированная Imawell Laerche Bianco 21-75033-2930-0-110</v>
      </c>
      <c r="Q64" s="41" t="str">
        <f>'Ссылки'!I9&amp;"; финишное покрытие: "&amp;'Ссылки'!F3&amp;" (применяется для стен толщиной более 80 мм)"</f>
        <v xml:space="preserve">Добор с пазом под телескопический наличник, материал: МДФ; финишное покрытие: ПВХ плёнка рельефная по типу текстурированная Imawell Laerche Bianco 21-75033-2930-0-110 (применяется для стен толщиной более 80 мм)</v>
      </c>
      <c r="R64" s="41" t="str">
        <f>'Замки'!A50&amp;", 
"&amp;'Ссылки'!D2&amp; ", 
материал: "&amp;'Ссылки'!H5&amp;", 
цвет: "&amp;'Ссылки'!G6</f>
        <v xml:space="preserve">ЗД-7, 
защелка врезная бесшумная, 
материал: сталь нержавеющая, 
цвет: сталь нержавеющая </v>
      </c>
      <c r="S64" s="41" t="str">
        <f>'Ручки'!A34&amp;", 
"&amp;'Ссылки'!A2&amp; ", 
материал: "&amp;'Ссылки'!G6&amp;", 
цвет: "&amp;'Ссылки'!G6</f>
        <v xml:space="preserve">РД-5, 
нажимная ручка на круглой розетке, 
материал: сталь нержавеющая , 
цвет: сталь нержавеющая </v>
      </c>
      <c r="T64" s="41" t="str">
        <f>'Петли'!A10&amp;",
 "&amp;'Ссылки'!C2&amp;", 
цвет: "&amp;'Ссылки'!G3</f>
        <v xml:space="preserve">ПД-2,
 накладные без врезки, 
цвет: никель матовый</v>
      </c>
      <c r="U64" s="41" t="str">
        <f>"НФ-03,        упор дверной " &amp;'Ссылки'!E2</f>
        <v xml:space="preserve">НФ-03,        упор дверной напольный, высота 40 мм, цвет: никель матовый, резинка серая</v>
      </c>
      <c r="V64" s="41" t="s">
        <v>29</v>
      </c>
      <c r="W64" s="41" t="str">
        <f>'Ссылки'!F3</f>
        <v xml:space="preserve">ПВХ плёнка рельефная по типу текстурированная Imawell Laerche Bianco 21-75033-2930-0-110</v>
      </c>
      <c r="X64" s="41" t="s">
        <v>214</v>
      </c>
      <c r="Y64" s="40" t="s">
        <v>325</v>
      </c>
      <c r="Z64" s="40"/>
      <c r="AA64" s="44"/>
      <c r="AB64" s="40"/>
      <c r="AC64" s="41" t="s">
        <v>326</v>
      </c>
    </row>
    <row r="65" ht="264" outlineLevel="1">
      <c r="A65" s="40" t="s">
        <v>327</v>
      </c>
      <c r="B65" s="41" t="s">
        <v>328</v>
      </c>
      <c r="C65" s="40" t="str">
        <f>"Дверь деревянная, остекленная,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("&amp;W64&amp;"), телескопический наличник, контурный уплотнитель - белый, нажимная ручка, врезная защелка"</f>
        <v xml:space="preserve">Дверь деревянная, остекленная,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(ПВХ плёнка рельефная по типу текстурированная Imawell Laerche Bianco 21-75033-2930-0-110), телескопический наличник, контурный уплотнитель - белый, нажимная ручка, врезная защелка</v>
      </c>
      <c r="D65" s="41">
        <v>800</v>
      </c>
      <c r="E65" s="41">
        <v>2070</v>
      </c>
      <c r="F65" s="41" t="s">
        <v>29</v>
      </c>
      <c r="G65" s="41">
        <v>750</v>
      </c>
      <c r="H65" s="41">
        <v>2037</v>
      </c>
      <c r="I65" s="41">
        <v>650</v>
      </c>
      <c r="J65" s="41">
        <v>2005</v>
      </c>
      <c r="K65" s="41" t="s">
        <v>31</v>
      </c>
      <c r="L65" s="41" t="s">
        <v>211</v>
      </c>
      <c r="M65" s="41" t="s">
        <v>212</v>
      </c>
      <c r="N65" s="41" t="s">
        <v>329</v>
      </c>
      <c r="O65" s="41">
        <v>39</v>
      </c>
      <c r="P65" s="41" t="str">
        <f>"Телескопический, материал: МДФ с защитным покрытием, ширина:  70 мм, толщина: 10 мм, финишное покрытие: "&amp;'Ссылки'!F3</f>
        <v xml:space="preserve">Телескопический, материал: МДФ с защитным покрытием, ширина:  70 мм, толщина: 10 мм, финишное покрытие: ПВХ плёнка рельефная по типу текстурированная Imawell Laerche Bianco 21-75033-2930-0-110</v>
      </c>
      <c r="Q65" s="41" t="str">
        <f>'Ссылки'!I9&amp;"; финишное покрытие: "&amp;'Ссылки'!F3&amp;" (применяется для стен толщиной более 80 мм)"</f>
        <v xml:space="preserve">Добор с пазом под телескопический наличник, материал: МДФ; финишное покрытие: ПВХ плёнка рельефная по типу текстурированная Imawell Laerche Bianco 21-75033-2930-0-110 (применяется для стен толщиной более 80 мм)</v>
      </c>
      <c r="R65" s="41" t="str">
        <f>Замки!A50&amp;", 
"&amp;'Ссылки'!D2&amp;", 
материал: "&amp;'Ссылки'!H5&amp;", 
цвет: "&amp;'Ссылки'!G6</f>
        <v xml:space="preserve">ЗД-7, 
защелка врезная бесшумная, 
материал: сталь нержавеющая, 
цвет: сталь нержавеющая </v>
      </c>
      <c r="S65" s="41" t="str">
        <f>Ручки!A34&amp;", 
"&amp;'Ссылки'!A2&amp;", 
материал: "&amp;'Ссылки'!G6&amp;", 
цвет: "&amp;'Ссылки'!G6</f>
        <v xml:space="preserve">РД-5, 
нажимная ручка на круглой розетке, 
материал: сталь нержавеющая , 
цвет: сталь нержавеющая </v>
      </c>
      <c r="T65" s="41" t="str">
        <f>'Петли'!A10&amp;",
 "&amp;'Ссылки'!C2&amp;", 
цвет: "&amp;'Ссылки'!G3</f>
        <v xml:space="preserve">ПД-2,
 накладные без врезки, 
цвет: никель матовый</v>
      </c>
      <c r="U65" s="41" t="str">
        <f>"НФ-03,        упор дверной "&amp;'Ссылки'!E2</f>
        <v xml:space="preserve">НФ-03,        упор дверной напольный, высота 40 мм, цвет: никель матовый, резинка серая</v>
      </c>
      <c r="V65" s="41" t="s">
        <v>29</v>
      </c>
      <c r="W65" s="41" t="str">
        <f>'Ссылки'!F3</f>
        <v xml:space="preserve">ПВХ плёнка рельефная по типу текстурированная Imawell Laerche Bianco 21-75033-2930-0-110</v>
      </c>
      <c r="X65" s="41" t="s">
        <v>214</v>
      </c>
      <c r="Y65" s="40" t="s">
        <v>330</v>
      </c>
      <c r="Z65" s="40"/>
      <c r="AA65" s="44"/>
      <c r="AB65" s="40"/>
      <c r="AC65" s="41" t="s">
        <v>331</v>
      </c>
    </row>
    <row r="66" ht="264" outlineLevel="1">
      <c r="A66" s="40" t="s">
        <v>332</v>
      </c>
      <c r="B66" s="41" t="s">
        <v>333</v>
      </c>
      <c r="C66" s="40" t="str">
        <f>"Дверь деревянная, остекленная,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("&amp;W64&amp;"), телескопический наличник, контурный уплотнитель - белый, нажимная ручка, врезная защелка"</f>
        <v xml:space="preserve">Дверь деревянная, остекленная,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(ПВХ плёнка рельефная по типу текстурированная Imawell Laerche Bianco 21-75033-2930-0-110), телескопический наличник, контурный уплотнитель - белый, нажимная ручка, врезная защелка</v>
      </c>
      <c r="D66" s="41">
        <v>950</v>
      </c>
      <c r="E66" s="41">
        <v>2070</v>
      </c>
      <c r="F66" s="41" t="s">
        <v>29</v>
      </c>
      <c r="G66" s="41">
        <v>900</v>
      </c>
      <c r="H66" s="41">
        <v>2037</v>
      </c>
      <c r="I66" s="41">
        <v>800</v>
      </c>
      <c r="J66" s="41">
        <v>2005</v>
      </c>
      <c r="K66" s="41" t="s">
        <v>31</v>
      </c>
      <c r="L66" s="41" t="s">
        <v>211</v>
      </c>
      <c r="M66" s="41" t="s">
        <v>212</v>
      </c>
      <c r="N66" s="41" t="s">
        <v>329</v>
      </c>
      <c r="O66" s="41">
        <v>39</v>
      </c>
      <c r="P66" s="41" t="str">
        <f>"Телескопический, материал: МДФ с защитным покрытием, ширина:  70 мм, толщина: 10 мм, финишное покрытие: "&amp;'Ссылки'!F3</f>
        <v xml:space="preserve">Телескопический, материал: МДФ с защитным покрытием, ширина:  70 мм, толщина: 10 мм, финишное покрытие: ПВХ плёнка рельефная по типу текстурированная Imawell Laerche Bianco 21-75033-2930-0-110</v>
      </c>
      <c r="Q66" s="41" t="str">
        <f>'Ссылки'!I9&amp;"; финишное покрытие: "&amp;'Ссылки'!F3&amp;" (применяется для стен толщиной более 80 мм)"</f>
        <v xml:space="preserve">Добор с пазом под телескопический наличник, материал: МДФ; финишное покрытие: ПВХ плёнка рельефная по типу текстурированная Imawell Laerche Bianco 21-75033-2930-0-110 (применяется для стен толщиной более 80 мм)</v>
      </c>
      <c r="R66" s="41" t="str">
        <f>Замки!A50&amp;", 
"&amp;'Ссылки'!D2&amp;", 
материал: "&amp;'Ссылки'!H5&amp;", 
цвет: "&amp;'Ссылки'!G6</f>
        <v xml:space="preserve">ЗД-7, 
защелка врезная бесшумная, 
материал: сталь нержавеющая, 
цвет: сталь нержавеющая </v>
      </c>
      <c r="S66" s="41" t="str">
        <f>Ручки!A34&amp;", 
"&amp;'Ссылки'!A2&amp;", 
материал: "&amp;'Ссылки'!G6&amp;", 
цвет: "&amp;'Ссылки'!G6</f>
        <v xml:space="preserve">РД-5, 
нажимная ручка на круглой розетке, 
материал: сталь нержавеющая , 
цвет: сталь нержавеющая </v>
      </c>
      <c r="T66" s="41" t="str">
        <f>'Петли'!A10&amp;",
 "&amp;'Ссылки'!C2&amp;", 
цвет: "&amp;'Ссылки'!G3</f>
        <v xml:space="preserve">ПД-2,
 накладные без врезки, 
цвет: никель матовый</v>
      </c>
      <c r="U66" s="41" t="str">
        <f>"НФ-03,        упор дверной "&amp;'Ссылки'!E2</f>
        <v xml:space="preserve">НФ-03,        упор дверной напольный, высота 40 мм, цвет: никель матовый, резинка серая</v>
      </c>
      <c r="V66" s="41" t="s">
        <v>29</v>
      </c>
      <c r="W66" s="41" t="str">
        <f>'Ссылки'!F3</f>
        <v xml:space="preserve">ПВХ плёнка рельефная по типу текстурированная Imawell Laerche Bianco 21-75033-2930-0-110</v>
      </c>
      <c r="X66" s="41" t="s">
        <v>214</v>
      </c>
      <c r="Y66" s="40" t="s">
        <v>334</v>
      </c>
      <c r="Z66" s="40"/>
      <c r="AA66" s="44"/>
      <c r="AB66" s="40"/>
      <c r="AC66" s="41" t="s">
        <v>335</v>
      </c>
    </row>
    <row r="67" ht="318" customHeight="1" outlineLevel="1">
      <c r="A67" s="40" t="s">
        <v>336</v>
      </c>
      <c r="B67" s="41" t="s">
        <v>337</v>
      </c>
      <c r="C67" s="40" t="str">
        <f t="shared" ref="C67:C68" si="2">"Дверь деревянная глухая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("&amp;W67&amp;"), телескопический наличник, контурный уплотнитель - белый, нажимная ручка, врезная защелка, фиксатор"</f>
        <v xml:space="preserve">Дверь деревянная глухая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(ПВХ плёнка рельефная по типу текстурированная Imawell Laerche Bianco 21-75033-2930-0-110), телескопический наличник, контурный уплотнитель - белый, нажимная ручка, врезная защелка, фиксатор</v>
      </c>
      <c r="D67" s="41">
        <v>800</v>
      </c>
      <c r="E67" s="41">
        <v>2070</v>
      </c>
      <c r="F67" s="41">
        <v>15</v>
      </c>
      <c r="G67" s="41">
        <v>750</v>
      </c>
      <c r="H67" s="41">
        <v>2037</v>
      </c>
      <c r="I67" s="41">
        <v>650</v>
      </c>
      <c r="J67" s="41">
        <v>1990</v>
      </c>
      <c r="K67" s="41" t="s">
        <v>31</v>
      </c>
      <c r="L67" s="41" t="s">
        <v>211</v>
      </c>
      <c r="M67" s="41" t="s">
        <v>212</v>
      </c>
      <c r="N67" s="41" t="s">
        <v>213</v>
      </c>
      <c r="O67" s="41">
        <v>39</v>
      </c>
      <c r="P67" s="41" t="str">
        <f>"Телескопический, материал: МДФ с защитным покрытием, ширина:  70 мм, толщина: 10 мм, финишное покрытие: "&amp;'Ссылки'!F3</f>
        <v xml:space="preserve">Телескопический, материал: МДФ с защитным покрытием, ширина:  70 мм, толщина: 10 мм, финишное покрытие: ПВХ плёнка рельефная по типу текстурированная Imawell Laerche Bianco 21-75033-2930-0-110</v>
      </c>
      <c r="Q67" s="41" t="str">
        <f>'Ссылки'!I9&amp;"; финишное покрытие: "&amp;'Ссылки'!F3&amp;" (применяется для стен толщиной более 80 мм)"</f>
        <v xml:space="preserve">Добор с пазом под телескопический наличник, материал: МДФ; финишное покрытие: ПВХ плёнка рельефная по типу текстурированная Imawell Laerche Bianco 21-75033-2930-0-110 (применяется для стен толщиной более 80 мм)</v>
      </c>
      <c r="R67" s="41" t="str">
        <f>Замки!A50&amp;", 
"&amp;'Ссылки'!D2&amp;", 
материал: "&amp;'Ссылки'!H5&amp;", 
цвет: "&amp;'Ссылки'!G6&amp;";   "&amp;Замки!A58&amp;",  "&amp;'Ссылки'!A6</f>
        <v xml:space="preserve">ЗД-7, 
защелка врезная бесшумная, 
материал: сталь нержавеющая, 
цвет: сталь нержавеющая ;   ЗД-8,  фиксатор, материал: сталь нержавеющая, цвет: сталь нержавеющая </v>
      </c>
      <c r="S67" s="41" t="str">
        <f>'Ручки'!A34&amp;", 
"&amp;'Ссылки'!A2&amp; ", 
материал: "&amp;'Ссылки'!G6&amp;",
цвет: "&amp;'Ссылки'!G6</f>
        <v xml:space="preserve">РД-5, 
нажимная ручка на круглой розетке, 
материал: сталь нержавеющая ,
цвет: сталь нержавеющая </v>
      </c>
      <c r="T67" s="41" t="str">
        <f>'Петли'!A10&amp;",
 "&amp;'Ссылки'!C2&amp;", 
цвет: "&amp;'Ссылки'!G3</f>
        <v xml:space="preserve">ПД-2,
 накладные без врезки, 
цвет: никель матовый</v>
      </c>
      <c r="U67" s="41" t="str">
        <f>"НФ-03,        упор дверной " &amp;'Ссылки'!E2</f>
        <v xml:space="preserve">НФ-03,        упор дверной напольный, высота 40 мм, цвет: никель матовый, резинка серая</v>
      </c>
      <c r="V67" s="41" t="s">
        <v>29</v>
      </c>
      <c r="W67" s="41" t="str">
        <f>'Ссылки'!F3</f>
        <v xml:space="preserve">ПВХ плёнка рельефная по типу текстурированная Imawell Laerche Bianco 21-75033-2930-0-110</v>
      </c>
      <c r="X67" s="41" t="s">
        <v>214</v>
      </c>
      <c r="Y67" s="40" t="s">
        <v>215</v>
      </c>
      <c r="Z67" s="40"/>
      <c r="AA67" s="44"/>
      <c r="AB67" s="40"/>
      <c r="AC67" s="41" t="s">
        <v>338</v>
      </c>
    </row>
    <row r="68" ht="264" outlineLevel="1">
      <c r="A68" s="40" t="s">
        <v>339</v>
      </c>
      <c r="B68" s="41" t="s">
        <v>340</v>
      </c>
      <c r="C68" s="40" t="str">
        <f t="shared" si="2"/>
        <v xml:space="preserve">Дверь деревянная глухая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(ПВХ плёнка рельефная по типу текстурированная Imawell Laerche Bianco 21-75033-2930-0-110), телескопический наличник, контурный уплотнитель - белый, нажимная ручка, врезная защелка, фиксатор</v>
      </c>
      <c r="D68" s="41">
        <v>950</v>
      </c>
      <c r="E68" s="41">
        <v>2070</v>
      </c>
      <c r="F68" s="41">
        <v>14</v>
      </c>
      <c r="G68" s="41">
        <v>900</v>
      </c>
      <c r="H68" s="41">
        <v>2022</v>
      </c>
      <c r="I68" s="41">
        <v>800</v>
      </c>
      <c r="J68" s="41">
        <v>1991</v>
      </c>
      <c r="K68" s="41" t="s">
        <v>31</v>
      </c>
      <c r="L68" s="41" t="s">
        <v>211</v>
      </c>
      <c r="M68" s="41" t="s">
        <v>212</v>
      </c>
      <c r="N68" s="41" t="s">
        <v>213</v>
      </c>
      <c r="O68" s="41">
        <v>39</v>
      </c>
      <c r="P68" s="41" t="str">
        <f>"Телескопический, материал: МДФ с защитным покрытием, ширина:  70 мм, толщина: 10 мм, финишное покрытие: "&amp;'Ссылки'!F3</f>
        <v xml:space="preserve">Телескопический, материал: МДФ с защитным покрытием, ширина:  70 мм, толщина: 10 мм, финишное покрытие: ПВХ плёнка рельефная по типу текстурированная Imawell Laerche Bianco 21-75033-2930-0-110</v>
      </c>
      <c r="Q68" s="41" t="str">
        <f>'Ссылки'!I9&amp;"; финишное покрытие: "&amp;'Ссылки'!F3&amp;" (применяется для стен толщиной более 80 мм)"</f>
        <v xml:space="preserve">Добор с пазом под телескопический наличник, материал: МДФ; финишное покрытие: ПВХ плёнка рельефная по типу текстурированная Imawell Laerche Bianco 21-75033-2930-0-110 (применяется для стен толщиной более 80 мм)</v>
      </c>
      <c r="R68" s="41" t="str">
        <f>Замки!A50&amp;", 
"&amp;'Ссылки'!D2&amp;", 
материал: "&amp;'Ссылки'!H5&amp;", 
цвет: "&amp;'Ссылки'!G6&amp;";     "&amp;Замки!A58&amp;", 
 "&amp;'Ссылки'!A6</f>
        <v xml:space="preserve">ЗД-7, 
защелка врезная бесшумная, 
материал: сталь нержавеющая, 
цвет: сталь нержавеющая ;     ЗД-8, 
 фиксатор, материал: сталь нержавеющая, цвет: сталь нержавеющая </v>
      </c>
      <c r="S68" s="41" t="str">
        <f>Ручки!A34&amp;", 
"&amp;'Ссылки'!A2&amp;", 
материал: "&amp;'Ссылки'!G6&amp;",
цвет: "&amp;'Ссылки'!G6</f>
        <v xml:space="preserve">РД-5, 
нажимная ручка на круглой розетке, 
материал: сталь нержавеющая ,
цвет: сталь нержавеющая </v>
      </c>
      <c r="T68" s="41" t="str">
        <f>'Петли'!A10&amp;",
 "&amp;'Ссылки'!C2&amp;", 
цвет: "&amp;'Ссылки'!G3</f>
        <v xml:space="preserve">ПД-2,
 накладные без врезки, 
цвет: никель матовый</v>
      </c>
      <c r="U68" s="41" t="str">
        <f>"НФ-03,        упор дверной "&amp;'Ссылки'!E2</f>
        <v xml:space="preserve">НФ-03,        упор дверной напольный, высота 40 мм, цвет: никель матовый, резинка серая</v>
      </c>
      <c r="V68" s="41" t="s">
        <v>29</v>
      </c>
      <c r="W68" s="41" t="str">
        <f>'Ссылки'!F3</f>
        <v xml:space="preserve">ПВХ плёнка рельефная по типу текстурированная Imawell Laerche Bianco 21-75033-2930-0-110</v>
      </c>
      <c r="X68" s="41" t="s">
        <v>214</v>
      </c>
      <c r="Y68" s="40" t="s">
        <v>341</v>
      </c>
      <c r="Z68" s="40"/>
      <c r="AA68" s="44"/>
      <c r="AB68" s="40"/>
      <c r="AC68" s="41" t="s">
        <v>342</v>
      </c>
    </row>
    <row r="69" ht="273" customHeight="1" outlineLevel="1">
      <c r="A69" s="40" t="s">
        <v>343</v>
      </c>
      <c r="B69" s="41" t="s">
        <v>344</v>
      </c>
      <c r="C69" s="40" t="str">
        <f>"Дверь деревянная глухая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("&amp;W67&amp;"), телескопический наличник, контурный уплотнитель - белый, нажимная ручка, врезная защелка, фиксатор"</f>
        <v xml:space="preserve">Дверь деревянная глухая без порога, каркас и сплошное заполнение дверного полотна из бруса хвойных пород, толщина полотна 39 мм, внешняя отделка двери древесноволокнистая плита средней плотности с защитным покрытием (ПВХ плёнка рельефная по типу текстурированная Imawell Laerche Bianco 21-75033-2930-0-110), телескопический наличник, контурный уплотнитель - белый, нажимная ручка, врезная защелка, фиксатор</v>
      </c>
      <c r="D69" s="41">
        <v>800</v>
      </c>
      <c r="E69" s="41">
        <v>2070</v>
      </c>
      <c r="F69" s="41">
        <v>10</v>
      </c>
      <c r="G69" s="41">
        <v>750</v>
      </c>
      <c r="H69" s="41">
        <v>2047</v>
      </c>
      <c r="I69" s="41">
        <v>650</v>
      </c>
      <c r="J69" s="41">
        <v>1995</v>
      </c>
      <c r="K69" s="41" t="s">
        <v>31</v>
      </c>
      <c r="L69" s="41" t="s">
        <v>211</v>
      </c>
      <c r="M69" s="41" t="s">
        <v>212</v>
      </c>
      <c r="N69" s="41" t="s">
        <v>213</v>
      </c>
      <c r="O69" s="41">
        <v>39</v>
      </c>
      <c r="P69" s="41" t="str">
        <f>"Телескопический, материал: МДФ с защитным покрытием, ширина:  70 мм, толщина: 10 мм, финишное покрытие: "&amp;'Ссылки'!F3</f>
        <v xml:space="preserve">Телескопический, материал: МДФ с защитным покрытием, ширина:  70 мм, толщина: 10 мм, финишное покрытие: ПВХ плёнка рельефная по типу текстурированная Imawell Laerche Bianco 21-75033-2930-0-110</v>
      </c>
      <c r="Q69" s="41" t="str">
        <f>'Ссылки'!I9&amp;"; финишное покрытие: "&amp;'Ссылки'!F3&amp;" (применяется для стен толщиной более 80 мм)"</f>
        <v xml:space="preserve">Добор с пазом под телескопический наличник, материал: МДФ; финишное покрытие: ПВХ плёнка рельефная по типу текстурированная Imawell Laerche Bianco 21-75033-2930-0-110 (применяется для стен толщиной более 80 мм)</v>
      </c>
      <c r="R69" s="41" t="str">
        <f>Замки!A50&amp;", 
"&amp;'Ссылки'!D2&amp;", 
материал: "&amp;'Ссылки'!H5&amp;", 
цвет: "&amp;'Ссылки'!G6&amp;";     "&amp;Замки!A58&amp;", 
 "&amp;'Ссылки'!A6</f>
        <v xml:space="preserve">ЗД-7, 
защелка врезная бесшумная, 
материал: сталь нержавеющая, 
цвет: сталь нержавеющая ;     ЗД-8, 
 фиксатор, материал: сталь нержавеющая, цвет: сталь нержавеющая </v>
      </c>
      <c r="S69" s="41" t="str">
        <f>Ручки!A34&amp;", 
"&amp;'Ссылки'!A2&amp;", 
материал: "&amp;'Ссылки'!G6&amp;",
цвет: "&amp;'Ссылки'!G6</f>
        <v xml:space="preserve">РД-5, 
нажимная ручка на круглой розетке, 
материал: сталь нержавеющая ,
цвет: сталь нержавеющая </v>
      </c>
      <c r="T69" s="41" t="str">
        <f>'Петли'!A10&amp;",
 "&amp;'Ссылки'!C2&amp;", 
цвет: "&amp;'Ссылки'!G3</f>
        <v xml:space="preserve">ПД-2,
 накладные без врезки, 
цвет: никель матовый</v>
      </c>
      <c r="U69" s="41" t="str">
        <f>"НФ-03,        упор дверной "&amp;'Ссылки'!E2</f>
        <v xml:space="preserve">НФ-03,        упор дверной напольный, высота 40 мм, цвет: никель матовый, резинка серая</v>
      </c>
      <c r="V69" s="41" t="s">
        <v>29</v>
      </c>
      <c r="W69" s="41" t="str">
        <f>'Ссылки'!F3</f>
        <v xml:space="preserve">ПВХ плёнка рельефная по типу текстурированная Imawell Laerche Bianco 21-75033-2930-0-110</v>
      </c>
      <c r="X69" s="41" t="s">
        <v>214</v>
      </c>
      <c r="Y69" s="40" t="s">
        <v>215</v>
      </c>
      <c r="Z69" s="40"/>
      <c r="AA69" s="44"/>
      <c r="AB69" s="40"/>
      <c r="AC69" s="41" t="s">
        <v>345</v>
      </c>
    </row>
    <row r="70" ht="21.75">
      <c r="A70" s="52" t="s">
        <v>346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61"/>
      <c r="AA70" s="54"/>
      <c r="AB70" s="59"/>
      <c r="AC70" s="62"/>
    </row>
    <row r="71" ht="181.5" outlineLevel="1">
      <c r="A71" s="40" t="s">
        <v>347</v>
      </c>
      <c r="B71" s="41" t="s">
        <v>348</v>
      </c>
      <c r="C71" s="40" t="str">
        <f>"Дверь металлическая, из 2-х листов х/к стали, толщиной 1.0 мм - полотно, 1.2 мм - рама,"&amp;" с заполнением из минеральной ваты, глухая со стационарным порогом 14 мм, контурный уплотнитель - серый, нажимная ручка, цилиндровый замок 'ключ-ключ', порошковая окраска, цвет "&amp;W71</f>
        <v xml:space="preserve">Дверь металлическая, из 2-х листов х/к стали, толщиной 1.0 мм - полотно, 1.2 мм - рама, с заполнением из минеральной ваты, глухая со стационарным порогом 14 мм, контурный уплотнитель - серый, нажимная ручка, цилиндровый замок 'ключ-ключ', порошковая окраска, цвет RAL 7016 (антрацитово-серый) матовый </v>
      </c>
      <c r="D71" s="41">
        <v>1000</v>
      </c>
      <c r="E71" s="41">
        <v>1710</v>
      </c>
      <c r="F71" s="41" t="s">
        <v>29</v>
      </c>
      <c r="G71" s="41">
        <v>966</v>
      </c>
      <c r="H71" s="41">
        <v>1684</v>
      </c>
      <c r="I71" s="41">
        <v>803</v>
      </c>
      <c r="J71" s="41">
        <v>1591</v>
      </c>
      <c r="K71" s="41" t="s">
        <v>31</v>
      </c>
      <c r="L71" s="41" t="s">
        <v>129</v>
      </c>
      <c r="M71" s="41" t="s">
        <v>86</v>
      </c>
      <c r="N71" s="41" t="s">
        <v>87</v>
      </c>
      <c r="O71" s="41">
        <v>61</v>
      </c>
      <c r="P71" s="41" t="s">
        <v>29</v>
      </c>
      <c r="Q71" s="41" t="s">
        <v>29</v>
      </c>
      <c r="R71" s="41" t="str">
        <f>'Замки'!A42&amp;", 
"&amp; 'Ссылки'!D3&amp;", материал: "&amp;'Ссылки'!H5&amp;"; 
цвет: "&amp;'Ссылки'!G9&amp;";                    " &amp;'Замки'!A10&amp;", 
"&amp; 'Ссылки'!D5&amp;", материал: "&amp;'Ссылки'!H4&amp;"; 
цвет: "&amp;'Ссылки'!G9</f>
        <v xml:space="preserve">ЗД-6, 
цилиндровый замок, материал: сталь нержавеющая; 
цвет: никель ;                    ЗД-2, 
 "ключ-ключ", материал: алюминий; 
цвет: никель </v>
      </c>
      <c r="S71" s="41" t="str">
        <f>'Ручки'!A18&amp;", 
"&amp;'Ссылки'!A10&amp; 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71" s="41" t="str">
        <f>'Петли'!A2&amp;",
 "&amp;'Ссылки'!C3&amp;", 
цвет: "&amp;'Ссылки'!G6</f>
        <v xml:space="preserve">ПД-1,
 ввертные, 
цвет: сталь нержавеющая </v>
      </c>
      <c r="U71" s="41" t="s">
        <v>29</v>
      </c>
      <c r="V71" s="41" t="s">
        <v>29</v>
      </c>
      <c r="W71" s="41" t="str">
        <f>'Ссылки'!F2</f>
        <v xml:space="preserve">RAL 7016 (антрацитово-серый) матовый </v>
      </c>
      <c r="X71" s="41" t="s">
        <v>123</v>
      </c>
      <c r="Y71" s="40" t="s">
        <v>124</v>
      </c>
      <c r="Z71" s="40"/>
      <c r="AA71" s="44"/>
      <c r="AB71" s="40"/>
      <c r="AC71" s="58" t="s">
        <v>349</v>
      </c>
    </row>
    <row r="72" ht="189" customHeight="1" outlineLevel="1">
      <c r="A72" s="48" t="s">
        <v>350</v>
      </c>
      <c r="B72" s="41" t="s">
        <v>351</v>
      </c>
      <c r="C72" s="48" t="str">
        <f>"Дверь металлическая, из 2-х листов х/к стали, толщиной 1.0 мм - полотно, 1.2 мм - рама, противопожарная"&amp;", глухая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"&amp;W72</f>
        <v xml:space="preserve">Дверь металлическая, из 2-х листов х/к стали, толщиной 1.0 мм - полотно, 1.2 мм - рама, противопожарная, глухая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RAL 7044 (серый шелк) матовый </v>
      </c>
      <c r="D72" s="41" t="s">
        <v>352</v>
      </c>
      <c r="E72" s="41">
        <v>2150</v>
      </c>
      <c r="F72" s="41" t="s">
        <v>29</v>
      </c>
      <c r="G72" s="41">
        <v>966</v>
      </c>
      <c r="H72" s="41">
        <v>2124</v>
      </c>
      <c r="I72" s="41">
        <v>803</v>
      </c>
      <c r="J72" s="41">
        <v>2031</v>
      </c>
      <c r="K72" s="41" t="s">
        <v>353</v>
      </c>
      <c r="L72" s="41" t="s">
        <v>129</v>
      </c>
      <c r="M72" s="41" t="s">
        <v>86</v>
      </c>
      <c r="N72" s="41" t="s">
        <v>87</v>
      </c>
      <c r="O72" s="41">
        <v>61</v>
      </c>
      <c r="P72" s="41" t="s">
        <v>29</v>
      </c>
      <c r="Q72" s="41" t="s">
        <v>29</v>
      </c>
      <c r="R72" s="41" t="str">
        <f>Замки!A42&amp;", 
"&amp;'Ссылки'!D3&amp;", материал: "&amp;'Ссылки'!H5&amp;"; 
цвет: "&amp;'Ссылки'!G9&amp;";                    "&amp;Замки!A10&amp;", 
"&amp;'Ссылки'!D5&amp;", материал: "&amp;'Ссылки'!H4&amp;"; 
цвет: "&amp;'Ссылки'!G9</f>
        <v xml:space="preserve">ЗД-6, 
цилиндровый замок, материал: сталь нержавеющая; 
цвет: никель ;                    ЗД-2, 
 "ключ-ключ", материал: алюминий; 
цвет: никель </v>
      </c>
      <c r="S72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72" s="41" t="str">
        <f>'Петли'!A2&amp;",
 "&amp;'Ссылки'!C3&amp;", 
цвет: "&amp;'Ссылки'!G6</f>
        <v xml:space="preserve">ПД-1,
 ввертные, 
цвет: сталь нержавеющая </v>
      </c>
      <c r="U72" s="41" t="s">
        <v>29</v>
      </c>
      <c r="V72" s="41" t="str">
        <f>'Доводчик'!A2&amp;",
 "&amp;'Ссылки'!B2&amp;", 
цвет: "&amp;'Ссылки'!G4</f>
        <v xml:space="preserve">ДД-1,
 доводчик, 
цвет: серебристый</v>
      </c>
      <c r="W72" s="41" t="str">
        <f>'Ссылки'!F11</f>
        <v xml:space="preserve">RAL 7044 (серый шелк) матовый </v>
      </c>
      <c r="X72" s="41" t="s">
        <v>89</v>
      </c>
      <c r="Y72" s="40" t="s">
        <v>354</v>
      </c>
      <c r="Z72" s="40"/>
      <c r="AA72" s="44"/>
      <c r="AB72" s="40"/>
      <c r="AC72" s="41" t="s">
        <v>355</v>
      </c>
    </row>
    <row r="73" ht="210" customHeight="1" outlineLevel="1">
      <c r="A73" s="48" t="s">
        <v>356</v>
      </c>
      <c r="B73" s="41" t="s">
        <v>357</v>
      </c>
      <c r="C73" s="48" t="str">
        <f>"Дверь металлическая, из 2-х листов х/к стали, толщиной 1.0 мм - полотно, 1.2 мм - рама, противопожарная"&amp;", глухая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"&amp;W72</f>
        <v xml:space="preserve">Дверь металлическая, из 2-х листов х/к стали, толщиной 1.0 мм - полотно, 1.2 мм - рама, противопожарная, глухая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RAL 7044 (серый шелк) матовый </v>
      </c>
      <c r="D73" s="41" t="s">
        <v>352</v>
      </c>
      <c r="E73" s="41">
        <v>2150</v>
      </c>
      <c r="F73" s="41" t="s">
        <v>29</v>
      </c>
      <c r="G73" s="41">
        <v>958</v>
      </c>
      <c r="H73" s="41">
        <v>2129</v>
      </c>
      <c r="I73" s="41">
        <v>871</v>
      </c>
      <c r="J73" s="41">
        <v>2061</v>
      </c>
      <c r="K73" s="41" t="s">
        <v>353</v>
      </c>
      <c r="L73" s="41" t="s">
        <v>85</v>
      </c>
      <c r="M73" s="41" t="s">
        <v>86</v>
      </c>
      <c r="N73" s="41" t="s">
        <v>87</v>
      </c>
      <c r="O73" s="41">
        <v>61</v>
      </c>
      <c r="P73" s="41" t="s">
        <v>88</v>
      </c>
      <c r="Q73" s="41" t="s">
        <v>29</v>
      </c>
      <c r="R73" s="41" t="str">
        <f>Замки!A42&amp;", 
"&amp;'Ссылки'!D3&amp;", материал: "&amp;'Ссылки'!H5&amp;"; 
цвет: "&amp;'Ссылки'!G9&amp;";                    "&amp;Замки!A10&amp;", 
"&amp;'Ссылки'!D5&amp;", материал: "&amp;'Ссылки'!H4&amp;"; 
цвет: "&amp;'Ссылки'!G9</f>
        <v xml:space="preserve">ЗД-6, 
цилиндровый замок, материал: сталь нержавеющая; 
цвет: никель ;                    ЗД-2, 
 "ключ-ключ", материал: алюминий; 
цвет: никель </v>
      </c>
      <c r="S73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73" s="41" t="str">
        <f>'Петли'!A2&amp;",
 "&amp;'Ссылки'!C3&amp;", 
цвет: "&amp;'Ссылки'!G6</f>
        <v xml:space="preserve">ПД-1,
 ввертные, 
цвет: сталь нержавеющая </v>
      </c>
      <c r="U73" s="41" t="s">
        <v>29</v>
      </c>
      <c r="V73" s="41" t="str">
        <f>'Доводчик'!A2&amp;",
 "&amp;'Ссылки'!B2&amp;", 
цвет: "&amp;'Ссылки'!G4</f>
        <v xml:space="preserve">ДД-1,
 доводчик, 
цвет: серебристый</v>
      </c>
      <c r="W73" s="41" t="str">
        <f>'Ссылки'!F11</f>
        <v xml:space="preserve">RAL 7044 (серый шелк) матовый </v>
      </c>
      <c r="X73" s="41" t="s">
        <v>89</v>
      </c>
      <c r="Y73" s="40" t="s">
        <v>358</v>
      </c>
      <c r="Z73" s="40"/>
      <c r="AA73" s="44"/>
      <c r="AB73" s="40"/>
      <c r="AC73" s="41" t="s">
        <v>359</v>
      </c>
    </row>
    <row r="74" ht="181.5" outlineLevel="1">
      <c r="A74" s="48" t="s">
        <v>360</v>
      </c>
      <c r="B74" s="41" t="s">
        <v>361</v>
      </c>
      <c r="C74" s="48" t="str">
        <f>"Дверь металлическая, из 2-х листов х/к стали, толщиной 1.0 мм - полотно, 1.2 мм - рама, "&amp;"противопожарная, дымогазонепроницаемая, глухая,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"&amp;W74</f>
        <v xml:space="preserve">Дверь металлическая, из 2-х листов х/к стали, толщиной 1.0 мм - полотно, 1.2 мм - рама, противопожарная, дымогазонепроницаемая, глухая,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RAL 7044 (серый шелк) матовый </v>
      </c>
      <c r="D74" s="41">
        <v>1000</v>
      </c>
      <c r="E74" s="41">
        <v>2150</v>
      </c>
      <c r="F74" s="41" t="s">
        <v>29</v>
      </c>
      <c r="G74" s="41">
        <v>966</v>
      </c>
      <c r="H74" s="41">
        <v>2124</v>
      </c>
      <c r="I74" s="41">
        <v>803</v>
      </c>
      <c r="J74" s="41">
        <v>2031</v>
      </c>
      <c r="K74" s="41" t="s">
        <v>280</v>
      </c>
      <c r="L74" s="41" t="s">
        <v>129</v>
      </c>
      <c r="M74" s="41" t="s">
        <v>86</v>
      </c>
      <c r="N74" s="41" t="s">
        <v>87</v>
      </c>
      <c r="O74" s="41">
        <v>61</v>
      </c>
      <c r="P74" s="41" t="s">
        <v>29</v>
      </c>
      <c r="Q74" s="41" t="s">
        <v>29</v>
      </c>
      <c r="R74" s="41" t="str">
        <f>Замки!A42&amp;", 
"&amp;'Ссылки'!D3&amp;", материал: "&amp;'Ссылки'!H5&amp;"; 
цвет: "&amp;'Ссылки'!G9&amp;";                    "&amp;Замки!A10&amp;", 
"&amp;'Ссылки'!D5&amp;", материал: "&amp;'Ссылки'!H4&amp;"; 
цвет: "&amp;'Ссылки'!G9</f>
        <v xml:space="preserve">ЗД-6, 
цилиндровый замок, материал: сталь нержавеющая; 
цвет: никель ;                    ЗД-2, 
 "ключ-ключ", материал: алюминий; 
цвет: никель </v>
      </c>
      <c r="S74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74" s="41" t="str">
        <f>'Петли'!A2&amp;",
 "&amp;'Ссылки'!C3&amp;", 
цвет: "&amp;'Ссылки'!G6</f>
        <v xml:space="preserve">ПД-1,
 ввертные, 
цвет: сталь нержавеющая </v>
      </c>
      <c r="U74" s="41" t="s">
        <v>29</v>
      </c>
      <c r="V74" s="41" t="str">
        <f>'Доводчик'!A2&amp;",
 "&amp;'Ссылки'!B2&amp;", 
цвет: "&amp;'Ссылки'!G4</f>
        <v xml:space="preserve">ДД-1,
 доводчик, 
цвет: серебристый</v>
      </c>
      <c r="W74" s="41" t="str">
        <f>'Ссылки'!F11</f>
        <v xml:space="preserve">RAL 7044 (серый шелк) матовый </v>
      </c>
      <c r="X74" s="41" t="s">
        <v>89</v>
      </c>
      <c r="Y74" s="40" t="s">
        <v>362</v>
      </c>
      <c r="Z74" s="63"/>
      <c r="AA74" s="44"/>
      <c r="AB74" s="43" t="s">
        <v>91</v>
      </c>
      <c r="AC74" s="41" t="s">
        <v>363</v>
      </c>
    </row>
    <row r="75" ht="15.75" outlineLevel="1">
      <c r="A75" s="48" t="s">
        <v>364</v>
      </c>
      <c r="B75" s="41" t="s">
        <v>365</v>
      </c>
      <c r="C75" s="48" t="str">
        <f>"Дверь металлическая, из 2-х листов х/к стали, толщиной 1.0 мм - полотно, 1.2 мм - рама, "&amp;"противопожарная, дымогазонепроницаемая, глухая,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"&amp;W74</f>
        <v xml:space="preserve">Дверь металлическая, из 2-х листов х/к стали, толщиной 1.0 мм - полотно, 1.2 мм - рама, противопожарная, дымогазонепроницаемая, глухая,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RAL 7044 (серый шелк) матовый </v>
      </c>
      <c r="D75" s="41">
        <v>1000</v>
      </c>
      <c r="E75" s="41">
        <v>2150</v>
      </c>
      <c r="F75" s="41" t="s">
        <v>29</v>
      </c>
      <c r="G75" s="41">
        <v>958</v>
      </c>
      <c r="H75" s="41">
        <v>2129</v>
      </c>
      <c r="I75" s="41">
        <v>871</v>
      </c>
      <c r="J75" s="41">
        <v>2061</v>
      </c>
      <c r="K75" s="41" t="s">
        <v>280</v>
      </c>
      <c r="L75" s="41" t="s">
        <v>85</v>
      </c>
      <c r="M75" s="41" t="s">
        <v>86</v>
      </c>
      <c r="N75" s="41" t="s">
        <v>87</v>
      </c>
      <c r="O75" s="41">
        <v>61</v>
      </c>
      <c r="P75" s="41" t="s">
        <v>88</v>
      </c>
      <c r="Q75" s="41" t="s">
        <v>29</v>
      </c>
      <c r="R75" s="41" t="str">
        <f>Замки!A42&amp;", 
"&amp;'Ссылки'!D3&amp;", материал: "&amp;'Ссылки'!H5&amp;"; 
цвет: "&amp;'Ссылки'!G9&amp;";                    "&amp;Замки!A10&amp;", 
"&amp;'Ссылки'!D5&amp;", материал: "&amp;'Ссылки'!H4&amp;"; 
цвет: "&amp;'Ссылки'!G9</f>
        <v xml:space="preserve">ЗД-6, 
цилиндровый замок, материал: сталь нержавеющая; 
цвет: никель ;                    ЗД-2, 
 "ключ-ключ", материал: алюминий; 
цвет: никель </v>
      </c>
      <c r="S75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75" s="41" t="str">
        <f>'Петли'!A2&amp;",
 "&amp;'Ссылки'!C3&amp;", 
цвет: "&amp;'Ссылки'!G6</f>
        <v xml:space="preserve">ПД-1,
 ввертные, 
цвет: сталь нержавеющая </v>
      </c>
      <c r="U75" s="41" t="s">
        <v>29</v>
      </c>
      <c r="V75" s="41" t="str">
        <f>'Доводчик'!A2&amp;",
 "&amp;'Ссылки'!B2&amp;", 
цвет: "&amp;'Ссылки'!G4</f>
        <v xml:space="preserve">ДД-1,
 доводчик, 
цвет: серебристый</v>
      </c>
      <c r="W75" s="41" t="str">
        <f>'Ссылки'!F11</f>
        <v xml:space="preserve">RAL 7044 (серый шелк) матовый </v>
      </c>
      <c r="X75" s="41" t="s">
        <v>89</v>
      </c>
      <c r="Y75" s="40" t="s">
        <v>366</v>
      </c>
      <c r="Z75" s="63"/>
      <c r="AA75" s="44"/>
      <c r="AB75" s="43"/>
      <c r="AC75" s="41" t="s">
        <v>367</v>
      </c>
    </row>
    <row r="76" outlineLevel="1">
      <c r="A76" s="48" t="s">
        <v>368</v>
      </c>
      <c r="B76" s="41" t="s">
        <v>369</v>
      </c>
      <c r="C76" s="48" t="str">
        <f>"Дверь металлическая, из 2-х листов х/к стали, толщиной 1.0 мм - полотно, 1.2 мм - рама, "&amp;"противопожарная глухая,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"&amp;W76</f>
        <v xml:space="preserve">Дверь металлическая, из 2-х листов х/к стали, толщиной 1.0 мм - полотно, 1.2 мм - рама, противопожарная глухая,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RAL 7044 (серый шелк) матовый </v>
      </c>
      <c r="D76" s="41">
        <v>1000</v>
      </c>
      <c r="E76" s="41">
        <v>2150</v>
      </c>
      <c r="F76" s="41" t="s">
        <v>29</v>
      </c>
      <c r="G76" s="41">
        <v>966</v>
      </c>
      <c r="H76" s="41">
        <v>2124</v>
      </c>
      <c r="I76" s="41">
        <v>803</v>
      </c>
      <c r="J76" s="41">
        <v>2031</v>
      </c>
      <c r="K76" s="41" t="s">
        <v>370</v>
      </c>
      <c r="L76" s="41" t="s">
        <v>129</v>
      </c>
      <c r="M76" s="41" t="s">
        <v>86</v>
      </c>
      <c r="N76" s="41" t="s">
        <v>87</v>
      </c>
      <c r="O76" s="41">
        <v>61</v>
      </c>
      <c r="P76" s="41" t="s">
        <v>29</v>
      </c>
      <c r="Q76" s="41" t="s">
        <v>29</v>
      </c>
      <c r="R76" s="41" t="str">
        <f>Замки!A42&amp;", 
"&amp;'Ссылки'!D3&amp;", материал: "&amp;'Ссылки'!H5&amp;"; 
цвет: "&amp;'Ссылки'!G9&amp;";                    "&amp;Замки!A10&amp;", 
"&amp;'Ссылки'!D5&amp;", материал: "&amp;'Ссылки'!H4&amp;"; 
цвет: "&amp;'Ссылки'!G9</f>
        <v xml:space="preserve">ЗД-6, 
цилиндровый замок, материал: сталь нержавеющая; 
цвет: никель ;                    ЗД-2, 
 "ключ-ключ", материал: алюминий; 
цвет: никель </v>
      </c>
      <c r="S76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76" s="41" t="str">
        <f>'Петли'!A2&amp;",
 "&amp;'Ссылки'!C3&amp;", 
цвет: "&amp;'Ссылки'!G6</f>
        <v xml:space="preserve">ПД-1,
 ввертные, 
цвет: сталь нержавеющая </v>
      </c>
      <c r="U76" s="41" t="s">
        <v>29</v>
      </c>
      <c r="V76" s="41" t="str">
        <f>'Доводчик'!A2&amp;",
 "&amp;'Ссылки'!B2&amp;", 
цвет: "&amp;'Ссылки'!G4</f>
        <v xml:space="preserve">ДД-1,
 доводчик, 
цвет: серебристый</v>
      </c>
      <c r="W76" s="41" t="str">
        <f>'Ссылки'!F11</f>
        <v xml:space="preserve">RAL 7044 (серый шелк) матовый </v>
      </c>
      <c r="X76" s="41" t="s">
        <v>89</v>
      </c>
      <c r="Y76" s="40" t="s">
        <v>371</v>
      </c>
      <c r="Z76" s="63"/>
      <c r="AA76" s="44"/>
      <c r="AB76" s="43" t="s">
        <v>91</v>
      </c>
      <c r="AC76" s="41" t="s">
        <v>372</v>
      </c>
    </row>
    <row r="77" ht="15.75" outlineLevel="1">
      <c r="A77" s="48" t="s">
        <v>373</v>
      </c>
      <c r="B77" s="41" t="s">
        <v>374</v>
      </c>
      <c r="C77" s="48" t="str">
        <f>"Дверь металлическая, из 2-х листов х/к стали, толщиной 1.0 мм - полотно, 1.2 мм - рама, "&amp;"противопожарная глухая,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"&amp;W76</f>
        <v xml:space="preserve">Дверь металлическая, из 2-х листов х/к стали, толщиной 1.0 мм - полотно, 1.2 мм - рама, противопожарная глухая, со стационарным порогом 14 мм, утепленная, контурный уплотнитель - серый, доводчик, нажимная ручка, цилиндровый замок 'ключ-ключ', порошковая окраска, цвет RAL 7044 (серый шелк) матовый </v>
      </c>
      <c r="D77" s="41">
        <v>1000</v>
      </c>
      <c r="E77" s="41">
        <v>2150</v>
      </c>
      <c r="F77" s="41" t="s">
        <v>29</v>
      </c>
      <c r="G77" s="41">
        <v>958</v>
      </c>
      <c r="H77" s="41">
        <v>2129</v>
      </c>
      <c r="I77" s="41">
        <v>871</v>
      </c>
      <c r="J77" s="41">
        <v>2061</v>
      </c>
      <c r="K77" s="41" t="s">
        <v>370</v>
      </c>
      <c r="L77" s="41" t="s">
        <v>85</v>
      </c>
      <c r="M77" s="41" t="s">
        <v>86</v>
      </c>
      <c r="N77" s="41" t="s">
        <v>87</v>
      </c>
      <c r="O77" s="41">
        <v>61</v>
      </c>
      <c r="P77" s="41" t="s">
        <v>88</v>
      </c>
      <c r="Q77" s="41" t="s">
        <v>29</v>
      </c>
      <c r="R77" s="41" t="str">
        <f>Замки!A42&amp;", 
"&amp;'Ссылки'!D3&amp;", материал: "&amp;'Ссылки'!H5&amp;"; 
цвет: "&amp;'Ссылки'!G9&amp;";                    "&amp;Замки!A10&amp;", 
"&amp;'Ссылки'!D5&amp;", материал: "&amp;'Ссылки'!H4&amp;"; 
цвет: "&amp;'Ссылки'!G9</f>
        <v xml:space="preserve">ЗД-6, 
цилиндровый замок, материал: сталь нержавеющая; 
цвет: никель ;                    ЗД-2, 
 "ключ-ключ", материал: алюминий; 
цвет: никель </v>
      </c>
      <c r="S77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77" s="41" t="str">
        <f>'Петли'!A2&amp;",
 "&amp;'Ссылки'!C3&amp;", 
цвет: "&amp;'Ссылки'!G6</f>
        <v xml:space="preserve">ПД-1,
 ввертные, 
цвет: сталь нержавеющая </v>
      </c>
      <c r="U77" s="41" t="s">
        <v>29</v>
      </c>
      <c r="V77" s="41" t="str">
        <f>'Доводчик'!A2&amp;",
 "&amp;'Ссылки'!B2&amp;", 
цвет: "&amp;'Ссылки'!G4</f>
        <v xml:space="preserve">ДД-1,
 доводчик, 
цвет: серебристый</v>
      </c>
      <c r="W77" s="41" t="str">
        <f>'Ссылки'!F11</f>
        <v xml:space="preserve">RAL 7044 (серый шелк) матовый </v>
      </c>
      <c r="X77" s="41" t="s">
        <v>89</v>
      </c>
      <c r="Y77" s="40" t="s">
        <v>358</v>
      </c>
      <c r="Z77" s="63"/>
      <c r="AA77" s="44"/>
      <c r="AB77" s="43"/>
      <c r="AC77" s="41" t="s">
        <v>375</v>
      </c>
    </row>
    <row r="78">
      <c r="A78" s="52" t="s">
        <v>23</v>
      </c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2"/>
      <c r="AA78" s="54"/>
      <c r="AB78" s="59"/>
      <c r="AC78" s="54"/>
    </row>
    <row r="79" outlineLevel="1">
      <c r="A79" s="40" t="s">
        <v>24</v>
      </c>
      <c r="B79" s="41" t="s">
        <v>25</v>
      </c>
      <c r="C79" s="40" t="s">
        <v>26</v>
      </c>
      <c r="D79" s="41" t="s">
        <v>376</v>
      </c>
      <c r="E79" s="41" t="s">
        <v>377</v>
      </c>
      <c r="F79" s="41" t="s">
        <v>29</v>
      </c>
      <c r="G79" s="41">
        <v>1000</v>
      </c>
      <c r="H79" s="41">
        <v>1050</v>
      </c>
      <c r="I79" s="41">
        <v>800</v>
      </c>
      <c r="J79" s="41">
        <v>824</v>
      </c>
      <c r="K79" s="41" t="s">
        <v>30</v>
      </c>
      <c r="L79" s="41" t="s">
        <v>129</v>
      </c>
      <c r="M79" s="41" t="s">
        <v>378</v>
      </c>
      <c r="N79" s="41" t="s">
        <v>87</v>
      </c>
      <c r="O79" s="41">
        <v>125</v>
      </c>
      <c r="P79" s="41" t="s">
        <v>29</v>
      </c>
      <c r="Q79" s="41" t="s">
        <v>29</v>
      </c>
      <c r="R79" s="41" t="s">
        <v>31</v>
      </c>
      <c r="S79" s="41" t="str">
        <f>'Ссылки'!A12</f>
        <v xml:space="preserve">поворотная ручка</v>
      </c>
      <c r="T79" s="41" t="s">
        <v>379</v>
      </c>
      <c r="U79" s="41" t="s">
        <v>29</v>
      </c>
      <c r="V79" s="41" t="s">
        <v>29</v>
      </c>
      <c r="W79" s="41" t="str">
        <f>'Ссылки'!F16</f>
        <v xml:space="preserve">без окраски</v>
      </c>
      <c r="X79" s="41" t="s">
        <v>380</v>
      </c>
      <c r="Y79" s="40" t="s">
        <v>381</v>
      </c>
      <c r="Z79" s="40" t="s">
        <v>34</v>
      </c>
      <c r="AA79" s="44"/>
      <c r="AB79" s="43" t="s">
        <v>91</v>
      </c>
      <c r="AC79" s="41" t="s">
        <v>382</v>
      </c>
    </row>
    <row r="80" ht="301.19999999999999" customHeight="1" outlineLevel="1">
      <c r="A80" s="40" t="s">
        <v>36</v>
      </c>
      <c r="B80" s="41" t="s">
        <v>37</v>
      </c>
      <c r="C80" s="40" t="s">
        <v>383</v>
      </c>
      <c r="D80" s="41">
        <v>200</v>
      </c>
      <c r="E80" s="41">
        <v>200</v>
      </c>
      <c r="F80" s="41" t="s">
        <v>38</v>
      </c>
      <c r="G80" s="41">
        <v>196</v>
      </c>
      <c r="H80" s="41">
        <v>196</v>
      </c>
      <c r="I80" s="41">
        <v>176</v>
      </c>
      <c r="J80" s="41">
        <v>176</v>
      </c>
      <c r="K80" s="41" t="s">
        <v>31</v>
      </c>
      <c r="L80" s="41" t="s">
        <v>85</v>
      </c>
      <c r="M80" s="41" t="s">
        <v>384</v>
      </c>
      <c r="N80" s="41" t="s">
        <v>29</v>
      </c>
      <c r="O80" s="41">
        <v>10</v>
      </c>
      <c r="P80" s="41" t="s">
        <v>385</v>
      </c>
      <c r="Q80" s="41" t="s">
        <v>29</v>
      </c>
      <c r="R80" s="41" t="s">
        <v>31</v>
      </c>
      <c r="S80" s="41" t="str">
        <f>'Ссылки'!A7</f>
        <v xml:space="preserve">утопленная ручка</v>
      </c>
      <c r="T80" s="41" t="s">
        <v>31</v>
      </c>
      <c r="U80" s="41" t="s">
        <v>29</v>
      </c>
      <c r="V80" s="41" t="s">
        <v>29</v>
      </c>
      <c r="W80" s="41" t="str">
        <f>'Ссылки'!F19</f>
        <v>белый</v>
      </c>
      <c r="X80" s="41" t="s">
        <v>29</v>
      </c>
      <c r="Y80" s="40" t="s">
        <v>39</v>
      </c>
      <c r="Z80" s="63"/>
      <c r="AA80" s="44"/>
      <c r="AB80" s="40"/>
      <c r="AC80" s="41" t="s">
        <v>386</v>
      </c>
    </row>
    <row r="81" outlineLevel="1">
      <c r="A81" s="40" t="s">
        <v>40</v>
      </c>
      <c r="B81" s="41" t="s">
        <v>41</v>
      </c>
      <c r="C81" s="40" t="s">
        <v>383</v>
      </c>
      <c r="D81" s="41">
        <v>300</v>
      </c>
      <c r="E81" s="41">
        <v>400</v>
      </c>
      <c r="F81" s="41" t="s">
        <v>38</v>
      </c>
      <c r="G81" s="41">
        <v>296</v>
      </c>
      <c r="H81" s="41">
        <v>396</v>
      </c>
      <c r="I81" s="41">
        <v>267</v>
      </c>
      <c r="J81" s="41">
        <v>367</v>
      </c>
      <c r="K81" s="41" t="s">
        <v>31</v>
      </c>
      <c r="L81" s="41" t="s">
        <v>85</v>
      </c>
      <c r="M81" s="41" t="s">
        <v>384</v>
      </c>
      <c r="N81" s="41" t="s">
        <v>29</v>
      </c>
      <c r="O81" s="41">
        <v>10</v>
      </c>
      <c r="P81" s="41" t="s">
        <v>385</v>
      </c>
      <c r="Q81" s="41" t="s">
        <v>29</v>
      </c>
      <c r="R81" s="41" t="s">
        <v>31</v>
      </c>
      <c r="S81" s="41" t="str">
        <f>'Ссылки'!A7</f>
        <v xml:space="preserve">утопленная ручка</v>
      </c>
      <c r="T81" s="41" t="s">
        <v>31</v>
      </c>
      <c r="U81" s="41" t="s">
        <v>29</v>
      </c>
      <c r="V81" s="41" t="s">
        <v>29</v>
      </c>
      <c r="W81" s="41" t="str">
        <f>'Ссылки'!F19</f>
        <v>белый</v>
      </c>
      <c r="X81" s="41" t="s">
        <v>29</v>
      </c>
      <c r="Y81" s="40" t="s">
        <v>42</v>
      </c>
      <c r="Z81" s="63"/>
      <c r="AA81" s="44"/>
      <c r="AB81" s="40"/>
      <c r="AC81" s="41" t="s">
        <v>387</v>
      </c>
    </row>
    <row r="82" outlineLevel="1">
      <c r="A82" s="40" t="s">
        <v>43</v>
      </c>
      <c r="B82" s="41" t="s">
        <v>44</v>
      </c>
      <c r="C82" s="40" t="s">
        <v>383</v>
      </c>
      <c r="D82" s="41">
        <v>400</v>
      </c>
      <c r="E82" s="41">
        <v>600</v>
      </c>
      <c r="F82" s="41" t="s">
        <v>38</v>
      </c>
      <c r="G82" s="41">
        <v>400</v>
      </c>
      <c r="H82" s="41">
        <v>600</v>
      </c>
      <c r="I82" s="41">
        <v>367</v>
      </c>
      <c r="J82" s="41">
        <v>567</v>
      </c>
      <c r="K82" s="41" t="s">
        <v>31</v>
      </c>
      <c r="L82" s="41" t="s">
        <v>85</v>
      </c>
      <c r="M82" s="41" t="s">
        <v>384</v>
      </c>
      <c r="N82" s="41" t="s">
        <v>29</v>
      </c>
      <c r="O82" s="41">
        <v>10</v>
      </c>
      <c r="P82" s="41" t="s">
        <v>385</v>
      </c>
      <c r="Q82" s="41" t="s">
        <v>29</v>
      </c>
      <c r="R82" s="41" t="s">
        <v>31</v>
      </c>
      <c r="S82" s="41" t="str">
        <f>'Ссылки'!A7</f>
        <v xml:space="preserve">утопленная ручка</v>
      </c>
      <c r="T82" s="41" t="s">
        <v>31</v>
      </c>
      <c r="U82" s="41" t="s">
        <v>29</v>
      </c>
      <c r="V82" s="41" t="s">
        <v>29</v>
      </c>
      <c r="W82" s="41" t="str">
        <f>'Ссылки'!F19</f>
        <v>белый</v>
      </c>
      <c r="X82" s="41" t="s">
        <v>29</v>
      </c>
      <c r="Y82" s="40" t="s">
        <v>45</v>
      </c>
      <c r="Z82" s="63"/>
      <c r="AA82" s="44"/>
      <c r="AB82" s="40"/>
      <c r="AC82" s="41" t="s">
        <v>388</v>
      </c>
    </row>
    <row r="83" outlineLevel="1">
      <c r="A83" s="40" t="s">
        <v>49</v>
      </c>
      <c r="B83" s="41" t="s">
        <v>50</v>
      </c>
      <c r="C83" s="40" t="str">
        <f t="shared" ref="C83:C84" si="3">"Люк доступа металлический ревизионный, потолочный, контурный уплотнитель, замок-защелка, под покраску"</f>
        <v xml:space="preserve">Люк доступа металлический ревизионный, потолочный, контурный уплотнитель, замок-защелка, под покраску</v>
      </c>
      <c r="D83" s="41">
        <v>604</v>
      </c>
      <c r="E83" s="41">
        <v>604</v>
      </c>
      <c r="F83" s="41" t="s">
        <v>29</v>
      </c>
      <c r="G83" s="41">
        <v>600</v>
      </c>
      <c r="H83" s="41">
        <v>600</v>
      </c>
      <c r="I83" s="41">
        <v>577</v>
      </c>
      <c r="J83" s="41">
        <v>577</v>
      </c>
      <c r="K83" s="41" t="s">
        <v>31</v>
      </c>
      <c r="L83" s="41" t="s">
        <v>129</v>
      </c>
      <c r="M83" s="41" t="s">
        <v>389</v>
      </c>
      <c r="N83" s="41" t="s">
        <v>29</v>
      </c>
      <c r="O83" s="41">
        <v>15</v>
      </c>
      <c r="P83" s="41" t="s">
        <v>29</v>
      </c>
      <c r="Q83" s="41" t="s">
        <v>31</v>
      </c>
      <c r="R83" s="41" t="s">
        <v>29</v>
      </c>
      <c r="S83" s="41" t="s">
        <v>29</v>
      </c>
      <c r="T83" s="41" t="s">
        <v>31</v>
      </c>
      <c r="U83" s="41" t="s">
        <v>29</v>
      </c>
      <c r="V83" s="41" t="s">
        <v>29</v>
      </c>
      <c r="W83" s="41" t="str">
        <f>'Ссылки'!F16</f>
        <v xml:space="preserve">без окраски</v>
      </c>
      <c r="X83" s="41" t="s">
        <v>29</v>
      </c>
      <c r="Y83" s="40" t="s">
        <v>51</v>
      </c>
      <c r="Z83" s="64"/>
      <c r="AA83" s="44"/>
      <c r="AB83" s="40"/>
      <c r="AC83" s="41" t="s">
        <v>390</v>
      </c>
    </row>
    <row r="84" outlineLevel="1">
      <c r="A84" s="40" t="s">
        <v>49</v>
      </c>
      <c r="B84" s="41" t="s">
        <v>391</v>
      </c>
      <c r="C84" s="40" t="str">
        <f t="shared" si="3"/>
        <v xml:space="preserve">Люк доступа металлический ревизионный, потолочный, контурный уплотнитель, замок-защелка, под покраску</v>
      </c>
      <c r="D84" s="41">
        <v>504</v>
      </c>
      <c r="E84" s="41">
        <v>704</v>
      </c>
      <c r="F84" s="41" t="s">
        <v>29</v>
      </c>
      <c r="G84" s="41">
        <v>500</v>
      </c>
      <c r="H84" s="41">
        <v>700</v>
      </c>
      <c r="I84" s="41">
        <v>477</v>
      </c>
      <c r="J84" s="41">
        <v>677</v>
      </c>
      <c r="K84" s="41" t="s">
        <v>31</v>
      </c>
      <c r="L84" s="41" t="s">
        <v>129</v>
      </c>
      <c r="M84" s="41" t="s">
        <v>389</v>
      </c>
      <c r="N84" s="41" t="s">
        <v>29</v>
      </c>
      <c r="O84" s="41">
        <v>15</v>
      </c>
      <c r="P84" s="41" t="s">
        <v>29</v>
      </c>
      <c r="Q84" s="41" t="s">
        <v>31</v>
      </c>
      <c r="R84" s="41" t="s">
        <v>29</v>
      </c>
      <c r="S84" s="41" t="s">
        <v>29</v>
      </c>
      <c r="T84" s="41" t="s">
        <v>31</v>
      </c>
      <c r="U84" s="41" t="s">
        <v>29</v>
      </c>
      <c r="V84" s="41" t="s">
        <v>29</v>
      </c>
      <c r="W84" s="41" t="str">
        <f>'Ссылки'!F16</f>
        <v xml:space="preserve">без окраски</v>
      </c>
      <c r="X84" s="41" t="s">
        <v>29</v>
      </c>
      <c r="Y84" s="40" t="s">
        <v>392</v>
      </c>
      <c r="Z84" s="64"/>
      <c r="AA84" s="44"/>
      <c r="AB84" s="40"/>
      <c r="AC84" s="41" t="s">
        <v>393</v>
      </c>
    </row>
    <row r="85" outlineLevel="1">
      <c r="A85" s="40" t="s">
        <v>52</v>
      </c>
      <c r="B85" s="41" t="s">
        <v>53</v>
      </c>
      <c r="C85" s="40" t="str">
        <f>"Люк доступа металлический ревизионный, съемная дверца, утопленные ручки, "&amp;R85&amp;", цвет "&amp;W85</f>
        <v xml:space="preserve">Люк доступа металлический ревизионный, съемная дверца, утопленные ручки, защелка магнитная, цвет RAL 9003 (сигнальный белый)</v>
      </c>
      <c r="D85" s="41">
        <v>300</v>
      </c>
      <c r="E85" s="41">
        <v>400</v>
      </c>
      <c r="F85" s="41" t="s">
        <v>38</v>
      </c>
      <c r="G85" s="41">
        <v>300</v>
      </c>
      <c r="H85" s="41">
        <v>400</v>
      </c>
      <c r="I85" s="41">
        <v>294</v>
      </c>
      <c r="J85" s="41">
        <v>395</v>
      </c>
      <c r="K85" s="41" t="s">
        <v>31</v>
      </c>
      <c r="L85" s="41" t="s">
        <v>85</v>
      </c>
      <c r="M85" s="41" t="s">
        <v>394</v>
      </c>
      <c r="N85" s="41" t="s">
        <v>29</v>
      </c>
      <c r="O85" s="41">
        <v>10</v>
      </c>
      <c r="P85" s="41" t="s">
        <v>395</v>
      </c>
      <c r="Q85" s="41" t="s">
        <v>29</v>
      </c>
      <c r="R85" s="41" t="str">
        <f>'Ссылки'!D11</f>
        <v xml:space="preserve">защелка магнитная</v>
      </c>
      <c r="S85" s="41" t="str">
        <f>'Ссылки'!A7</f>
        <v xml:space="preserve">утопленная ручка</v>
      </c>
      <c r="T85" s="41" t="s">
        <v>31</v>
      </c>
      <c r="U85" s="41" t="s">
        <v>29</v>
      </c>
      <c r="V85" s="41" t="s">
        <v>29</v>
      </c>
      <c r="W85" s="41" t="str">
        <f>'Ссылки'!F12</f>
        <v xml:space="preserve">RAL 9003 (сигнальный белый)</v>
      </c>
      <c r="X85" s="41" t="s">
        <v>29</v>
      </c>
      <c r="Y85" s="40" t="s">
        <v>54</v>
      </c>
      <c r="Z85" s="64"/>
      <c r="AA85" s="44"/>
      <c r="AB85" s="40"/>
      <c r="AC85" s="41" t="s">
        <v>396</v>
      </c>
    </row>
    <row r="86" outlineLevel="1">
      <c r="A86" s="40" t="s">
        <v>55</v>
      </c>
      <c r="B86" s="41" t="s">
        <v>56</v>
      </c>
      <c r="C86" s="40" t="str">
        <f>"Люк доступа металлический ревизионный, "&amp;'Ссылки'!D9&amp;", цвет "&amp;W86</f>
        <v xml:space="preserve">Люк доступа металлический ревизионный, почтовый замок ø23 мм, цвет RAL 9003 (сигнальный белый)</v>
      </c>
      <c r="D86" s="41">
        <v>300</v>
      </c>
      <c r="E86" s="41">
        <v>800</v>
      </c>
      <c r="F86" s="41" t="s">
        <v>38</v>
      </c>
      <c r="G86" s="41">
        <v>300</v>
      </c>
      <c r="H86" s="41">
        <v>800</v>
      </c>
      <c r="I86" s="41">
        <v>294</v>
      </c>
      <c r="J86" s="41">
        <v>795</v>
      </c>
      <c r="K86" s="41" t="s">
        <v>31</v>
      </c>
      <c r="L86" s="41" t="s">
        <v>85</v>
      </c>
      <c r="M86" s="41" t="s">
        <v>394</v>
      </c>
      <c r="N86" s="41" t="s">
        <v>29</v>
      </c>
      <c r="O86" s="41">
        <v>10</v>
      </c>
      <c r="P86" s="41" t="s">
        <v>395</v>
      </c>
      <c r="Q86" s="41" t="s">
        <v>29</v>
      </c>
      <c r="R86" s="41" t="str">
        <f>'Ссылки'!D9</f>
        <v xml:space="preserve">почтовый замок ø23 мм</v>
      </c>
      <c r="S86" s="41" t="s">
        <v>29</v>
      </c>
      <c r="T86" s="41" t="s">
        <v>31</v>
      </c>
      <c r="U86" s="41" t="s">
        <v>29</v>
      </c>
      <c r="V86" s="41" t="s">
        <v>29</v>
      </c>
      <c r="W86" s="41" t="str">
        <f>'Ссылки'!F12</f>
        <v xml:space="preserve">RAL 9003 (сигнальный белый)</v>
      </c>
      <c r="X86" s="41" t="s">
        <v>29</v>
      </c>
      <c r="Y86" s="40" t="s">
        <v>57</v>
      </c>
      <c r="Z86" s="64"/>
      <c r="AA86" s="44"/>
      <c r="AB86" s="40"/>
      <c r="AC86" s="41" t="s">
        <v>397</v>
      </c>
    </row>
    <row r="87" outlineLevel="1">
      <c r="A87" s="47"/>
      <c r="B87" s="41" t="s">
        <v>58</v>
      </c>
      <c r="C87" s="40" t="str">
        <f>"Люк доступа металлический ревизионный, "&amp;'Ссылки'!D9&amp;", цвет "&amp;W87</f>
        <v xml:space="preserve">Люк доступа металлический ревизионный, почтовый замок ø23 мм, цвет RAL 9003 (сигнальный белый)</v>
      </c>
      <c r="D87" s="41">
        <v>500</v>
      </c>
      <c r="E87" s="41">
        <v>800</v>
      </c>
      <c r="F87" s="41" t="s">
        <v>38</v>
      </c>
      <c r="G87" s="41">
        <v>500</v>
      </c>
      <c r="H87" s="41">
        <v>800</v>
      </c>
      <c r="I87" s="41">
        <v>494</v>
      </c>
      <c r="J87" s="41">
        <v>795</v>
      </c>
      <c r="K87" s="41" t="s">
        <v>31</v>
      </c>
      <c r="L87" s="41" t="s">
        <v>85</v>
      </c>
      <c r="M87" s="41" t="s">
        <v>394</v>
      </c>
      <c r="N87" s="41" t="s">
        <v>29</v>
      </c>
      <c r="O87" s="41">
        <v>10</v>
      </c>
      <c r="P87" s="41" t="s">
        <v>395</v>
      </c>
      <c r="Q87" s="41" t="s">
        <v>29</v>
      </c>
      <c r="R87" s="41" t="str">
        <f>'Ссылки'!D9</f>
        <v xml:space="preserve">почтовый замок ø23 мм</v>
      </c>
      <c r="S87" s="41" t="s">
        <v>29</v>
      </c>
      <c r="T87" s="41" t="s">
        <v>31</v>
      </c>
      <c r="U87" s="41" t="s">
        <v>29</v>
      </c>
      <c r="V87" s="41" t="s">
        <v>29</v>
      </c>
      <c r="W87" s="41" t="str">
        <f>'Ссылки'!F12</f>
        <v xml:space="preserve">RAL 9003 (сигнальный белый)</v>
      </c>
      <c r="X87" s="41" t="s">
        <v>29</v>
      </c>
      <c r="Y87" s="40" t="s">
        <v>59</v>
      </c>
      <c r="Z87" s="64"/>
      <c r="AA87" s="44"/>
      <c r="AB87" s="40"/>
      <c r="AC87" s="41" t="s">
        <v>398</v>
      </c>
    </row>
    <row r="88" outlineLevel="1">
      <c r="A88" s="47"/>
      <c r="B88" s="41" t="s">
        <v>60</v>
      </c>
      <c r="C88" s="40" t="str">
        <f>"Люк доступа металлический ревизионный, "&amp;'Ссылки'!D9&amp;", цвет "&amp;W88</f>
        <v xml:space="preserve">Люк доступа металлический ревизионный, почтовый замок ø23 мм, цвет RAL 9003 (сигнальный белый)</v>
      </c>
      <c r="D88" s="41" t="s">
        <v>38</v>
      </c>
      <c r="E88" s="41" t="s">
        <v>38</v>
      </c>
      <c r="F88" s="41" t="s">
        <v>38</v>
      </c>
      <c r="G88" s="41" t="s">
        <v>38</v>
      </c>
      <c r="H88" s="41" t="s">
        <v>38</v>
      </c>
      <c r="I88" s="41" t="s">
        <v>38</v>
      </c>
      <c r="J88" s="41" t="s">
        <v>38</v>
      </c>
      <c r="K88" s="41" t="s">
        <v>31</v>
      </c>
      <c r="L88" s="41" t="s">
        <v>85</v>
      </c>
      <c r="M88" s="41" t="s">
        <v>394</v>
      </c>
      <c r="N88" s="41" t="s">
        <v>29</v>
      </c>
      <c r="O88" s="41">
        <v>10</v>
      </c>
      <c r="P88" s="41" t="s">
        <v>395</v>
      </c>
      <c r="Q88" s="41" t="s">
        <v>29</v>
      </c>
      <c r="R88" s="41" t="str">
        <f>'Ссылки'!D9</f>
        <v xml:space="preserve">почтовый замок ø23 мм</v>
      </c>
      <c r="S88" s="41" t="s">
        <v>29</v>
      </c>
      <c r="T88" s="41" t="s">
        <v>31</v>
      </c>
      <c r="U88" s="41" t="s">
        <v>29</v>
      </c>
      <c r="V88" s="41" t="s">
        <v>29</v>
      </c>
      <c r="W88" s="41" t="str">
        <f>'Ссылки'!F12</f>
        <v xml:space="preserve">RAL 9003 (сигнальный белый)</v>
      </c>
      <c r="X88" s="41" t="s">
        <v>29</v>
      </c>
      <c r="Y88" s="40" t="s">
        <v>38</v>
      </c>
      <c r="Z88" s="64"/>
      <c r="AA88" s="44"/>
      <c r="AB88" s="40"/>
      <c r="AC88" s="41" t="s">
        <v>399</v>
      </c>
    </row>
    <row r="89" outlineLevel="1">
      <c r="A89" s="47"/>
      <c r="B89" s="41" t="s">
        <v>61</v>
      </c>
      <c r="C89" s="40" t="str">
        <f>"Люк доступа металлический ревизионный, "&amp;'Ссылки'!D9&amp;", цвет "&amp;W89</f>
        <v xml:space="preserve">Люк доступа металлический ревизионный, почтовый замок ø23 мм, цвет RAL 9003 (сигнальный белый)</v>
      </c>
      <c r="D89" s="41">
        <v>500</v>
      </c>
      <c r="E89" s="41" t="s">
        <v>38</v>
      </c>
      <c r="F89" s="41" t="s">
        <v>38</v>
      </c>
      <c r="G89" s="41">
        <v>500</v>
      </c>
      <c r="H89" s="41" t="s">
        <v>38</v>
      </c>
      <c r="I89" s="41">
        <v>494</v>
      </c>
      <c r="J89" s="41" t="s">
        <v>38</v>
      </c>
      <c r="K89" s="41" t="s">
        <v>31</v>
      </c>
      <c r="L89" s="41" t="s">
        <v>85</v>
      </c>
      <c r="M89" s="41" t="s">
        <v>394</v>
      </c>
      <c r="N89" s="41" t="s">
        <v>29</v>
      </c>
      <c r="O89" s="41">
        <v>10</v>
      </c>
      <c r="P89" s="41" t="s">
        <v>395</v>
      </c>
      <c r="Q89" s="41" t="s">
        <v>29</v>
      </c>
      <c r="R89" s="41" t="str">
        <f>'Ссылки'!D9</f>
        <v xml:space="preserve">почтовый замок ø23 мм</v>
      </c>
      <c r="S89" s="41" t="s">
        <v>29</v>
      </c>
      <c r="T89" s="41" t="s">
        <v>31</v>
      </c>
      <c r="U89" s="41" t="s">
        <v>29</v>
      </c>
      <c r="V89" s="41" t="s">
        <v>29</v>
      </c>
      <c r="W89" s="41" t="str">
        <f>'Ссылки'!F12</f>
        <v xml:space="preserve">RAL 9003 (сигнальный белый)</v>
      </c>
      <c r="X89" s="41" t="s">
        <v>29</v>
      </c>
      <c r="Y89" s="40" t="s">
        <v>38</v>
      </c>
      <c r="Z89" s="64" t="s">
        <v>62</v>
      </c>
      <c r="AA89" s="44"/>
      <c r="AB89" s="40"/>
      <c r="AC89" s="41" t="s">
        <v>400</v>
      </c>
    </row>
    <row r="90" outlineLevel="1">
      <c r="A90" s="47"/>
      <c r="B90" s="41" t="s">
        <v>63</v>
      </c>
      <c r="C90" s="40" t="str">
        <f>"Люк доступа металлический ревизионный, "&amp;'Ссылки'!D9&amp;", цвет "&amp;W90</f>
        <v xml:space="preserve">Люк доступа металлический ревизионный, почтовый замок ø23 мм, цвет RAL 9003 (сигнальный белый)</v>
      </c>
      <c r="D90" s="41">
        <v>500</v>
      </c>
      <c r="E90" s="41" t="s">
        <v>38</v>
      </c>
      <c r="F90" s="41" t="s">
        <v>38</v>
      </c>
      <c r="G90" s="41">
        <v>500</v>
      </c>
      <c r="H90" s="41" t="s">
        <v>38</v>
      </c>
      <c r="I90" s="41">
        <v>494</v>
      </c>
      <c r="J90" s="41" t="s">
        <v>38</v>
      </c>
      <c r="K90" s="41" t="s">
        <v>31</v>
      </c>
      <c r="L90" s="41" t="s">
        <v>85</v>
      </c>
      <c r="M90" s="41" t="s">
        <v>394</v>
      </c>
      <c r="N90" s="41" t="s">
        <v>29</v>
      </c>
      <c r="O90" s="41">
        <v>10</v>
      </c>
      <c r="P90" s="41" t="s">
        <v>395</v>
      </c>
      <c r="Q90" s="41" t="s">
        <v>29</v>
      </c>
      <c r="R90" s="41" t="str">
        <f>'Ссылки'!D9</f>
        <v xml:space="preserve">почтовый замок ø23 мм</v>
      </c>
      <c r="S90" s="41" t="s">
        <v>29</v>
      </c>
      <c r="T90" s="41" t="s">
        <v>31</v>
      </c>
      <c r="U90" s="41" t="s">
        <v>29</v>
      </c>
      <c r="V90" s="41" t="s">
        <v>29</v>
      </c>
      <c r="W90" s="41" t="str">
        <f>'Ссылки'!F12</f>
        <v xml:space="preserve">RAL 9003 (сигнальный белый)</v>
      </c>
      <c r="X90" s="41" t="s">
        <v>29</v>
      </c>
      <c r="Y90" s="40" t="s">
        <v>38</v>
      </c>
      <c r="Z90" s="64" t="s">
        <v>64</v>
      </c>
      <c r="AA90" s="44"/>
      <c r="AB90" s="40"/>
      <c r="AC90" s="41" t="s">
        <v>401</v>
      </c>
    </row>
    <row r="91" outlineLevel="1">
      <c r="A91" s="47"/>
      <c r="B91" s="41" t="s">
        <v>65</v>
      </c>
      <c r="C91" s="40" t="str">
        <f>"Панель доступа металлическая съемная ревизионная, "&amp;'Ссылки'!D11&amp;", цвет "&amp;W91</f>
        <v xml:space="preserve">Панель доступа металлическая съемная ревизионная, защелка магнитная, цвет RAL 9003 (сигнальный белый)</v>
      </c>
      <c r="D91" s="41">
        <v>300</v>
      </c>
      <c r="E91" s="41" t="s">
        <v>38</v>
      </c>
      <c r="F91" s="41" t="s">
        <v>38</v>
      </c>
      <c r="G91" s="41">
        <v>300</v>
      </c>
      <c r="H91" s="41" t="s">
        <v>38</v>
      </c>
      <c r="I91" s="41">
        <v>294</v>
      </c>
      <c r="J91" s="41" t="s">
        <v>38</v>
      </c>
      <c r="K91" s="41" t="s">
        <v>31</v>
      </c>
      <c r="L91" s="41" t="s">
        <v>85</v>
      </c>
      <c r="M91" s="41" t="s">
        <v>394</v>
      </c>
      <c r="N91" s="41" t="s">
        <v>29</v>
      </c>
      <c r="O91" s="41">
        <v>10</v>
      </c>
      <c r="P91" s="41" t="s">
        <v>395</v>
      </c>
      <c r="Q91" s="41" t="s">
        <v>29</v>
      </c>
      <c r="R91" s="41" t="s">
        <v>29</v>
      </c>
      <c r="S91" s="41" t="s">
        <v>29</v>
      </c>
      <c r="T91" s="41" t="s">
        <v>31</v>
      </c>
      <c r="U91" s="41" t="s">
        <v>29</v>
      </c>
      <c r="V91" s="41" t="s">
        <v>29</v>
      </c>
      <c r="W91" s="41" t="str">
        <f>'Ссылки'!F12</f>
        <v xml:space="preserve">RAL 9003 (сигнальный белый)</v>
      </c>
      <c r="X91" s="41" t="s">
        <v>29</v>
      </c>
      <c r="Y91" s="40" t="s">
        <v>38</v>
      </c>
      <c r="Z91" s="64"/>
      <c r="AA91" s="44"/>
      <c r="AB91" s="40"/>
      <c r="AC91" s="41" t="s">
        <v>402</v>
      </c>
    </row>
    <row r="92" outlineLevel="1">
      <c r="A92" s="47"/>
      <c r="B92" s="41" t="s">
        <v>67</v>
      </c>
      <c r="C92" s="40" t="str">
        <f>"Панель доступа металлическая съемная ревизионная, "&amp;'Ссылки'!D11&amp;", цвет "&amp;W92</f>
        <v xml:space="preserve">Панель доступа металлическая съемная ревизионная, защелка магнитная, цвет RAL 9003 (сигнальный белый)</v>
      </c>
      <c r="D92" s="41">
        <v>500</v>
      </c>
      <c r="E92" s="41" t="s">
        <v>38</v>
      </c>
      <c r="F92" s="41" t="s">
        <v>38</v>
      </c>
      <c r="G92" s="41">
        <v>500</v>
      </c>
      <c r="H92" s="41" t="s">
        <v>38</v>
      </c>
      <c r="I92" s="41">
        <v>494</v>
      </c>
      <c r="J92" s="41" t="s">
        <v>38</v>
      </c>
      <c r="K92" s="41" t="s">
        <v>31</v>
      </c>
      <c r="L92" s="41" t="s">
        <v>85</v>
      </c>
      <c r="M92" s="41" t="s">
        <v>394</v>
      </c>
      <c r="N92" s="41" t="s">
        <v>29</v>
      </c>
      <c r="O92" s="41">
        <v>10</v>
      </c>
      <c r="P92" s="41" t="s">
        <v>395</v>
      </c>
      <c r="Q92" s="41" t="s">
        <v>29</v>
      </c>
      <c r="R92" s="41" t="s">
        <v>29</v>
      </c>
      <c r="S92" s="41" t="s">
        <v>29</v>
      </c>
      <c r="T92" s="41" t="s">
        <v>31</v>
      </c>
      <c r="U92" s="41" t="s">
        <v>29</v>
      </c>
      <c r="V92" s="41" t="s">
        <v>29</v>
      </c>
      <c r="W92" s="41" t="str">
        <f>'Ссылки'!F12</f>
        <v xml:space="preserve">RAL 9003 (сигнальный белый)</v>
      </c>
      <c r="X92" s="41" t="s">
        <v>29</v>
      </c>
      <c r="Y92" s="40" t="s">
        <v>38</v>
      </c>
      <c r="Z92" s="64"/>
      <c r="AA92" s="44"/>
      <c r="AB92" s="40"/>
      <c r="AC92" s="41" t="s">
        <v>403</v>
      </c>
    </row>
    <row r="93" ht="194.25" customHeight="1" outlineLevel="1">
      <c r="A93" s="40" t="s">
        <v>404</v>
      </c>
      <c r="B93" s="41" t="s">
        <v>405</v>
      </c>
      <c r="C93" s="40" t="str">
        <f>"Люк металлический глухой с порогом, из 2-х листов х/к стали, толщиной 0.8 мм каждый - полотно, 1.0 мм - рама, утепленный, контурный уплотнитель - серый, доводчик, нажимная ручка, цилиндровый замок 'ключ-ключ', цвет "&amp;W93</f>
        <v xml:space="preserve">Люк металлический глухой с порогом, из 2-х листов х/к стали, толщиной 0.8 мм каждый - полотно, 1.0 мм - рама, утепленный, контурный уплотнитель - серый, доводчик, нажимная ручка, цилиндровый замок 'ключ-ключ', цвет RAL 7044 (серый шелк) матовый </v>
      </c>
      <c r="D93" s="41" t="s">
        <v>406</v>
      </c>
      <c r="E93" s="41">
        <v>1400</v>
      </c>
      <c r="F93" s="41" t="s">
        <v>29</v>
      </c>
      <c r="G93" s="41">
        <v>958</v>
      </c>
      <c r="H93" s="41">
        <v>1379</v>
      </c>
      <c r="I93" s="41">
        <v>871</v>
      </c>
      <c r="J93" s="41">
        <v>1311</v>
      </c>
      <c r="K93" s="41" t="s">
        <v>31</v>
      </c>
      <c r="L93" s="41" t="s">
        <v>85</v>
      </c>
      <c r="M93" s="41" t="s">
        <v>407</v>
      </c>
      <c r="N93" s="41" t="s">
        <v>87</v>
      </c>
      <c r="O93" s="41">
        <v>61</v>
      </c>
      <c r="P93" s="41" t="s">
        <v>88</v>
      </c>
      <c r="Q93" s="41" t="s">
        <v>29</v>
      </c>
      <c r="R93" s="41" t="str">
        <f>Замки!A42&amp;", 
"&amp;'Ссылки'!D3&amp;", материал: "&amp;'Ссылки'!H5&amp;"; 
цвет: "&amp;'Ссылки'!G9&amp;";                    "&amp;Замки!A10&amp;", 
"&amp;'Ссылки'!D5&amp;", материал: "&amp;'Ссылки'!H4&amp;"; 
цвет: "&amp;'Ссылки'!G9</f>
        <v xml:space="preserve">ЗД-6, 
цилиндровый замок, материал: сталь нержавеющая; 
цвет: никель ;                    ЗД-2, 
 "ключ-ключ", материал: алюминий; 
цвет: никель </v>
      </c>
      <c r="S93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93" s="41" t="str">
        <f>'Петли'!A2&amp;",
 "&amp;'Ссылки'!C3&amp;", 
цвет: "&amp;'Ссылки'!G6</f>
        <v xml:space="preserve">ПД-1,
 ввертные, 
цвет: сталь нержавеющая </v>
      </c>
      <c r="U93" s="41" t="s">
        <v>29</v>
      </c>
      <c r="V93" s="41" t="str">
        <f>'Доводчик'!A2&amp;",
 "&amp;'Ссылки'!B2&amp;", 
цвет: "&amp;'Ссылки'!G4</f>
        <v xml:space="preserve">ДД-1,
 доводчик, 
цвет: серебристый</v>
      </c>
      <c r="W93" s="41" t="str">
        <f>'Ссылки'!F11</f>
        <v xml:space="preserve">RAL 7044 (серый шелк) матовый </v>
      </c>
      <c r="X93" s="41" t="s">
        <v>123</v>
      </c>
      <c r="Y93" s="40" t="s">
        <v>408</v>
      </c>
      <c r="Z93" s="64"/>
      <c r="AA93" s="44"/>
      <c r="AB93" s="40"/>
      <c r="AC93" s="41" t="s">
        <v>409</v>
      </c>
    </row>
    <row r="94" ht="193.5" customHeight="1" outlineLevel="1">
      <c r="A94" s="40" t="s">
        <v>410</v>
      </c>
      <c r="B94" s="41" t="s">
        <v>411</v>
      </c>
      <c r="C94" s="40" t="str">
        <f>"Люк металлический глухой с порогом, из 2-х листов х/к стали, толщиной 0.8 мм - полотно, 1.0 мм - рама, утепленный, контурный уплотнитель - серый, доводчик, нажимная ручка, цилиндровый замок 'ключ-ключ', цвет "&amp;W93</f>
        <v xml:space="preserve">Люк металлический глухой с порогом, из 2-х листов х/к стали, толщиной 0.8 мм - полотно, 1.0 мм - рама, утепленный, контурный уплотнитель - серый, доводчик, нажимная ручка, цилиндровый замок 'ключ-ключ', цвет RAL 7044 (серый шелк) матовый </v>
      </c>
      <c r="D94" s="41" t="s">
        <v>406</v>
      </c>
      <c r="E94" s="41">
        <v>1400</v>
      </c>
      <c r="F94" s="41" t="s">
        <v>29</v>
      </c>
      <c r="G94" s="41">
        <v>966</v>
      </c>
      <c r="H94" s="41">
        <v>1374</v>
      </c>
      <c r="I94" s="41">
        <v>803</v>
      </c>
      <c r="J94" s="41">
        <v>1281</v>
      </c>
      <c r="K94" s="41" t="s">
        <v>31</v>
      </c>
      <c r="L94" s="41" t="s">
        <v>129</v>
      </c>
      <c r="M94" s="41" t="s">
        <v>407</v>
      </c>
      <c r="N94" s="58" t="s">
        <v>87</v>
      </c>
      <c r="O94" s="41">
        <v>61</v>
      </c>
      <c r="P94" s="41" t="s">
        <v>29</v>
      </c>
      <c r="Q94" s="41" t="s">
        <v>29</v>
      </c>
      <c r="R94" s="41" t="str">
        <f>Замки!A42&amp;", 
"&amp;'Ссылки'!D3&amp;", материал: "&amp;'Ссылки'!H5&amp;"; 
цвет: "&amp;'Ссылки'!G9&amp;";                    "&amp;Замки!A10&amp;", 
"&amp;'Ссылки'!D5&amp;", материал: "&amp;'Ссылки'!H4&amp;"; 
цвет: "&amp;'Ссылки'!G9</f>
        <v xml:space="preserve">ЗД-6, 
цилиндровый замок, материал: сталь нержавеющая; 
цвет: никель ;                    ЗД-2, 
 "ключ-ключ", материал: алюминий; 
цвет: никель </v>
      </c>
      <c r="S94" s="41" t="str">
        <f>Ручки!A18&amp;", 
"&amp;'Ссылки'!A10&amp;", 
материал: "&amp;'Ссылки'!H3&amp;", 
цвет: "&amp;'Ссылки'!G5</f>
        <v xml:space="preserve">РД-3, 
нажимная ручка на планке, 
материал: сталь нержавеющая /    нейлон, 
цвет: черный</v>
      </c>
      <c r="T94" s="41" t="str">
        <f>'Петли'!A2&amp;",
 "&amp;'Ссылки'!C3&amp;", 
цвет: "&amp;'Ссылки'!G6</f>
        <v xml:space="preserve">ПД-1,
 ввертные, 
цвет: сталь нержавеющая </v>
      </c>
      <c r="U94" s="41" t="s">
        <v>29</v>
      </c>
      <c r="V94" s="41" t="str">
        <f>'Доводчик'!A2&amp;",
 "&amp;'Ссылки'!B2&amp;", 
цвет: "&amp;'Ссылки'!G4</f>
        <v xml:space="preserve">ДД-1,
 доводчик, 
цвет: серебристый</v>
      </c>
      <c r="W94" s="41" t="str">
        <f>'Ссылки'!F11</f>
        <v xml:space="preserve">RAL 7044 (серый шелк) матовый </v>
      </c>
      <c r="X94" s="41" t="s">
        <v>123</v>
      </c>
      <c r="Y94" s="40" t="s">
        <v>408</v>
      </c>
      <c r="Z94" s="64"/>
      <c r="AA94" s="44"/>
      <c r="AB94" s="40"/>
      <c r="AC94" s="41" t="s">
        <v>412</v>
      </c>
    </row>
    <row r="95">
      <c r="A95" s="65"/>
      <c r="B95" s="66"/>
      <c r="C95" s="65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7"/>
      <c r="AA95" s="68"/>
      <c r="AB95" s="69"/>
      <c r="AC95" s="29"/>
    </row>
    <row r="96">
      <c r="A96" s="70" t="s">
        <v>413</v>
      </c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66"/>
      <c r="S96" s="66"/>
      <c r="T96" s="66"/>
      <c r="U96" s="66"/>
      <c r="V96" s="66"/>
      <c r="W96" s="66"/>
      <c r="X96" s="66"/>
      <c r="Y96" s="66"/>
      <c r="Z96" s="72"/>
      <c r="AA96" s="68"/>
      <c r="AB96" s="69"/>
    </row>
    <row r="97" ht="34.5" customHeight="1">
      <c r="A97" s="70" t="s">
        <v>414</v>
      </c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65"/>
      <c r="S97" s="29"/>
      <c r="T97" s="29"/>
      <c r="V97" s="29"/>
      <c r="W97" s="29"/>
      <c r="AB97" s="69"/>
    </row>
    <row r="98" ht="41.25" customHeight="1">
      <c r="A98" s="70" t="s">
        <v>415</v>
      </c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65"/>
      <c r="AB98" s="69"/>
    </row>
    <row r="99" ht="36" customHeight="1">
      <c r="A99" s="70" t="s">
        <v>416</v>
      </c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65"/>
      <c r="AB99" s="69"/>
    </row>
    <row r="100">
      <c r="A100" s="73" t="s">
        <v>417</v>
      </c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4"/>
      <c r="AB100" s="69"/>
    </row>
    <row r="101" s="75" customFormat="1" ht="15.75">
      <c r="A101" s="76" t="s">
        <v>418</v>
      </c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8"/>
      <c r="S101" s="75"/>
      <c r="T101" s="75"/>
      <c r="U101" s="75"/>
      <c r="V101" s="75"/>
      <c r="W101" s="75"/>
      <c r="X101" s="75"/>
      <c r="Y101" s="75"/>
      <c r="Z101" s="75"/>
      <c r="AA101" s="75"/>
      <c r="AB101" s="69"/>
      <c r="AC101" s="75"/>
    </row>
    <row r="102" ht="30" customHeight="1">
      <c r="A102" s="79" t="s">
        <v>419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AA102" s="68"/>
      <c r="AB102" s="69"/>
    </row>
    <row r="103" ht="30" customHeight="1">
      <c r="A103" s="70" t="s">
        <v>420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AA103" s="68"/>
      <c r="AB103" s="69"/>
    </row>
    <row r="104" ht="30" customHeight="1">
      <c r="A104" s="70" t="s">
        <v>421</v>
      </c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AA104" s="68"/>
      <c r="AB104" s="69"/>
    </row>
    <row r="105" ht="46.5" customHeight="1">
      <c r="A105" s="80" t="s">
        <v>422</v>
      </c>
      <c r="B105" s="81"/>
      <c r="C105" s="81"/>
      <c r="D105" s="82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AA105" s="68"/>
      <c r="AB105" s="69"/>
    </row>
    <row r="106">
      <c r="A106" s="48" t="s">
        <v>423</v>
      </c>
      <c r="B106" s="47"/>
      <c r="C106" s="47"/>
      <c r="D106" s="47"/>
      <c r="E106" s="83"/>
      <c r="F106" s="84" t="s">
        <v>424</v>
      </c>
      <c r="G106" s="84"/>
      <c r="H106" s="84"/>
      <c r="I106" s="84"/>
      <c r="J106" s="84"/>
      <c r="K106" s="84"/>
      <c r="L106" s="84"/>
      <c r="M106" s="84"/>
      <c r="N106" s="84"/>
      <c r="O106" s="83"/>
      <c r="P106" s="83"/>
      <c r="Q106" s="83"/>
      <c r="AA106" s="68"/>
      <c r="AB106" s="69"/>
    </row>
    <row r="107">
      <c r="A107" s="85" t="s">
        <v>425</v>
      </c>
      <c r="B107" s="60" t="s">
        <v>426</v>
      </c>
      <c r="C107" s="47"/>
      <c r="D107" s="47"/>
      <c r="E107" s="86"/>
      <c r="F107" s="87" t="s">
        <v>427</v>
      </c>
      <c r="G107" s="47"/>
      <c r="H107" s="47"/>
      <c r="I107" s="47"/>
      <c r="J107" s="47"/>
      <c r="K107" s="47"/>
      <c r="L107" s="47"/>
      <c r="M107" s="47"/>
      <c r="N107" s="47"/>
      <c r="O107" s="83"/>
      <c r="P107" s="83"/>
      <c r="Q107" s="83"/>
      <c r="AA107" s="68"/>
      <c r="AB107" s="69"/>
    </row>
    <row r="108">
      <c r="A108" s="85" t="s">
        <v>428</v>
      </c>
      <c r="B108" s="87" t="s">
        <v>429</v>
      </c>
      <c r="C108" s="47"/>
      <c r="D108" s="47"/>
      <c r="E108" s="86"/>
      <c r="F108" s="87" t="s">
        <v>430</v>
      </c>
      <c r="G108" s="47"/>
      <c r="H108" s="47"/>
      <c r="I108" s="47"/>
      <c r="J108" s="47"/>
      <c r="K108" s="47"/>
      <c r="L108" s="47"/>
      <c r="M108" s="47"/>
      <c r="N108" s="47"/>
      <c r="O108" s="83"/>
      <c r="P108" s="83"/>
      <c r="Q108" s="83"/>
      <c r="AA108" s="68"/>
      <c r="AB108" s="69"/>
    </row>
    <row r="109">
      <c r="A109" s="85" t="s">
        <v>431</v>
      </c>
      <c r="B109" s="60" t="s">
        <v>432</v>
      </c>
      <c r="C109" s="47"/>
      <c r="D109" s="47"/>
      <c r="E109" s="86"/>
      <c r="F109" s="87" t="s">
        <v>433</v>
      </c>
      <c r="G109" s="47"/>
      <c r="H109" s="47"/>
      <c r="I109" s="47"/>
      <c r="J109" s="47"/>
      <c r="K109" s="47"/>
      <c r="L109" s="47"/>
      <c r="M109" s="47"/>
      <c r="N109" s="47"/>
      <c r="O109" s="83"/>
      <c r="P109" s="83"/>
      <c r="Q109" s="83"/>
      <c r="AA109" s="68"/>
      <c r="AB109" s="69"/>
    </row>
    <row r="110">
      <c r="A110" s="85" t="s">
        <v>434</v>
      </c>
      <c r="B110" s="87" t="s">
        <v>435</v>
      </c>
      <c r="C110" s="47"/>
      <c r="D110" s="47"/>
      <c r="E110" s="86"/>
      <c r="F110" s="87" t="s">
        <v>436</v>
      </c>
      <c r="G110" s="47"/>
      <c r="H110" s="47"/>
      <c r="I110" s="47"/>
      <c r="J110" s="47"/>
      <c r="K110" s="47"/>
      <c r="L110" s="47"/>
      <c r="M110" s="47"/>
      <c r="N110" s="47"/>
      <c r="O110" s="83"/>
      <c r="P110" s="83"/>
      <c r="Q110" s="83"/>
      <c r="AA110" s="68"/>
      <c r="AB110" s="69"/>
    </row>
    <row r="111">
      <c r="A111" s="85" t="s">
        <v>437</v>
      </c>
      <c r="B111" s="87" t="s">
        <v>438</v>
      </c>
      <c r="C111" s="47"/>
      <c r="D111" s="47"/>
      <c r="E111" s="86"/>
      <c r="F111" s="87" t="s">
        <v>439</v>
      </c>
      <c r="G111" s="47"/>
      <c r="H111" s="47"/>
      <c r="I111" s="47"/>
      <c r="J111" s="47"/>
      <c r="K111" s="47"/>
      <c r="L111" s="47"/>
      <c r="M111" s="47"/>
      <c r="N111" s="47"/>
      <c r="O111" s="83"/>
      <c r="P111" s="83"/>
      <c r="Q111" s="83"/>
      <c r="AA111" s="68"/>
      <c r="AB111" s="69"/>
    </row>
    <row r="112">
      <c r="A112" s="84" t="s">
        <v>440</v>
      </c>
      <c r="B112" s="47"/>
      <c r="C112" s="47"/>
      <c r="D112" s="47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AA112" s="68"/>
      <c r="AB112" s="69"/>
    </row>
    <row r="113">
      <c r="A113" s="85" t="s">
        <v>441</v>
      </c>
      <c r="B113" s="84" t="s">
        <v>442</v>
      </c>
      <c r="C113" s="47"/>
      <c r="D113" s="47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AA113" s="68"/>
      <c r="AB113" s="69"/>
    </row>
    <row r="114">
      <c r="A114" s="85" t="s">
        <v>443</v>
      </c>
      <c r="B114" s="48" t="s">
        <v>444</v>
      </c>
      <c r="C114" s="47"/>
      <c r="D114" s="47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AA114" s="68"/>
      <c r="AB114" s="69"/>
    </row>
    <row r="115">
      <c r="A115" s="85" t="s">
        <v>445</v>
      </c>
      <c r="B115" s="84" t="s">
        <v>446</v>
      </c>
      <c r="C115" s="47"/>
      <c r="D115" s="47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AA115" s="68"/>
      <c r="AB115" s="69"/>
    </row>
    <row r="116">
      <c r="A116" s="85" t="s">
        <v>447</v>
      </c>
      <c r="B116" s="84" t="s">
        <v>448</v>
      </c>
      <c r="C116" s="47"/>
      <c r="D116" s="47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AA116" s="68"/>
      <c r="AB116" s="69"/>
    </row>
    <row r="117">
      <c r="A117" s="85" t="s">
        <v>449</v>
      </c>
      <c r="B117" s="40" t="s">
        <v>450</v>
      </c>
      <c r="C117" s="47"/>
      <c r="D117" s="47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AA117" s="68"/>
      <c r="AB117" s="69"/>
    </row>
    <row r="118">
      <c r="A118" s="85" t="s">
        <v>451</v>
      </c>
      <c r="B118" s="40" t="s">
        <v>452</v>
      </c>
      <c r="C118" s="47"/>
      <c r="D118" s="47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AA118" s="68"/>
      <c r="AB118" s="69"/>
    </row>
    <row r="119">
      <c r="A119" s="85" t="s">
        <v>453</v>
      </c>
      <c r="B119" s="40" t="s">
        <v>454</v>
      </c>
      <c r="C119" s="47"/>
      <c r="D119" s="47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AA119" s="68"/>
      <c r="AB119" s="69"/>
    </row>
    <row r="120">
      <c r="A120" s="85" t="s">
        <v>455</v>
      </c>
      <c r="B120" s="40" t="s">
        <v>456</v>
      </c>
      <c r="C120" s="47"/>
      <c r="D120" s="47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AA120" s="68"/>
      <c r="AB120" s="69"/>
    </row>
    <row r="121">
      <c r="A121" s="85" t="s">
        <v>457</v>
      </c>
      <c r="B121" s="40" t="s">
        <v>458</v>
      </c>
      <c r="C121" s="47"/>
      <c r="D121" s="47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AA121" s="68"/>
      <c r="AB121" s="69"/>
    </row>
    <row r="122">
      <c r="A122" s="85" t="s">
        <v>459</v>
      </c>
      <c r="B122" s="40" t="s">
        <v>460</v>
      </c>
      <c r="C122" s="47"/>
      <c r="D122" s="47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AA122" s="68"/>
      <c r="AB122" s="69"/>
    </row>
    <row r="123">
      <c r="A123" s="85" t="s">
        <v>461</v>
      </c>
      <c r="B123" s="40" t="s">
        <v>462</v>
      </c>
      <c r="C123" s="47"/>
      <c r="D123" s="47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AA123" s="68"/>
      <c r="AB123" s="69"/>
    </row>
    <row r="124">
      <c r="A124" s="85" t="s">
        <v>463</v>
      </c>
      <c r="B124" s="40" t="s">
        <v>464</v>
      </c>
      <c r="C124" s="47"/>
      <c r="D124" s="47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AA124" s="68"/>
      <c r="AB124" s="69"/>
    </row>
    <row r="125">
      <c r="A125" s="85" t="s">
        <v>465</v>
      </c>
      <c r="B125" s="40" t="s">
        <v>466</v>
      </c>
      <c r="C125" s="47"/>
      <c r="D125" s="47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AA125" s="68"/>
      <c r="AB125" s="69"/>
    </row>
    <row r="126">
      <c r="A126" s="40" t="s">
        <v>467</v>
      </c>
      <c r="B126" s="47"/>
      <c r="C126" s="47"/>
      <c r="D126" s="47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AA126" s="68"/>
      <c r="AB126" s="69"/>
    </row>
    <row r="127">
      <c r="A127" s="85" t="s">
        <v>468</v>
      </c>
      <c r="B127" s="40"/>
      <c r="C127" s="47"/>
      <c r="D127" s="47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AA127" s="68"/>
      <c r="AB127" s="69"/>
    </row>
    <row r="128">
      <c r="A128" s="85" t="s">
        <v>469</v>
      </c>
      <c r="B128" s="40"/>
      <c r="C128" s="47"/>
      <c r="D128" s="47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AA128" s="68"/>
      <c r="AB128" s="69"/>
    </row>
    <row r="129">
      <c r="A129" s="88" t="s">
        <v>470</v>
      </c>
      <c r="B129" s="40"/>
      <c r="C129" s="47"/>
      <c r="D129" s="47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AA129" s="68"/>
      <c r="AB129" s="69"/>
    </row>
    <row r="130">
      <c r="A130" s="88" t="s">
        <v>471</v>
      </c>
      <c r="B130" s="40"/>
      <c r="C130" s="47"/>
      <c r="D130" s="47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AA130" s="68"/>
      <c r="AB130" s="65"/>
      <c r="AC130" s="66"/>
    </row>
    <row r="131">
      <c r="A131" s="88" t="s">
        <v>472</v>
      </c>
      <c r="B131" s="40"/>
      <c r="C131" s="47"/>
      <c r="D131" s="47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AA131" s="68"/>
      <c r="AB131" s="65"/>
      <c r="AC131" s="66"/>
    </row>
    <row r="132" ht="15.7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</sheetData>
  <mergeCells count="99">
    <mergeCell ref="A1:A2"/>
    <mergeCell ref="B1:B2"/>
    <mergeCell ref="C1:C2"/>
    <mergeCell ref="D1:F1"/>
    <mergeCell ref="G1:H1"/>
    <mergeCell ref="I1:J1"/>
    <mergeCell ref="K1:K2"/>
    <mergeCell ref="L1:Q1"/>
    <mergeCell ref="R1:V1"/>
    <mergeCell ref="W1:W2"/>
    <mergeCell ref="X1:X2"/>
    <mergeCell ref="Y1:Y2"/>
    <mergeCell ref="Z1:Z2"/>
    <mergeCell ref="AA1:AA2"/>
    <mergeCell ref="AB1:AB2"/>
    <mergeCell ref="AC1:AC2"/>
    <mergeCell ref="A3:Y3"/>
    <mergeCell ref="A18:A19"/>
    <mergeCell ref="A20:A21"/>
    <mergeCell ref="A22:A23"/>
    <mergeCell ref="A25:A26"/>
    <mergeCell ref="A28:Y28"/>
    <mergeCell ref="B31:B33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V31:V33"/>
    <mergeCell ref="W31:W33"/>
    <mergeCell ref="X31:X33"/>
    <mergeCell ref="Y31:Y33"/>
    <mergeCell ref="Z31:Z33"/>
    <mergeCell ref="AA31:AA33"/>
    <mergeCell ref="AB31:AB33"/>
    <mergeCell ref="AC31:AC33"/>
    <mergeCell ref="A44:A45"/>
    <mergeCell ref="A46:A47"/>
    <mergeCell ref="A48:A49"/>
    <mergeCell ref="A50:Y50"/>
    <mergeCell ref="A56:A57"/>
    <mergeCell ref="A70:Y70"/>
    <mergeCell ref="A78:Y78"/>
    <mergeCell ref="A86:A92"/>
    <mergeCell ref="A96:Q96"/>
    <mergeCell ref="A97:Q97"/>
    <mergeCell ref="A98:Q98"/>
    <mergeCell ref="A99:Q99"/>
    <mergeCell ref="A100:Q100"/>
    <mergeCell ref="A101:Q101"/>
    <mergeCell ref="A102:Q102"/>
    <mergeCell ref="A103:Q103"/>
    <mergeCell ref="A104:Q104"/>
    <mergeCell ref="A105:D105"/>
    <mergeCell ref="A106:D106"/>
    <mergeCell ref="F106:N106"/>
    <mergeCell ref="B107:D107"/>
    <mergeCell ref="F107:N107"/>
    <mergeCell ref="B108:D108"/>
    <mergeCell ref="F108:N108"/>
    <mergeCell ref="B109:D109"/>
    <mergeCell ref="F109:N109"/>
    <mergeCell ref="B110:D110"/>
    <mergeCell ref="F110:N110"/>
    <mergeCell ref="B111:D111"/>
    <mergeCell ref="F111:N111"/>
    <mergeCell ref="A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A126:D126"/>
    <mergeCell ref="B127:D127"/>
    <mergeCell ref="B128:D128"/>
    <mergeCell ref="B129:D129"/>
    <mergeCell ref="B130:D130"/>
    <mergeCell ref="B131:D131"/>
  </mergeCells>
  <hyperlinks>
    <hyperlink r:id="rId1" ref="AB4"/>
    <hyperlink r:id="rId1" ref="AB5"/>
    <hyperlink r:id="rId1" ref="AB6"/>
    <hyperlink r:id="rId1" ref="AB7"/>
    <hyperlink r:id="rId1" ref="AB16"/>
    <hyperlink r:id="rId1" ref="AB18"/>
    <hyperlink r:id="rId2" ref="AB20"/>
    <hyperlink r:id="rId2" ref="AB21"/>
    <hyperlink r:id="rId2" ref="AB22"/>
    <hyperlink r:id="rId2" ref="AB23"/>
    <hyperlink r:id="rId3" ref="AB25"/>
    <hyperlink r:id="rId3" ref="AB26"/>
    <hyperlink r:id="rId1" ref="AB29"/>
    <hyperlink r:id="rId1" ref="AB41"/>
    <hyperlink r:id="rId3" ref="AB48"/>
    <hyperlink r:id="rId3" ref="AB49"/>
    <hyperlink r:id="rId2" ref="AB51"/>
    <hyperlink r:id="rId1" ref="AB52"/>
    <hyperlink r:id="rId1" ref="AB54"/>
    <hyperlink r:id="rId1" ref="AB74"/>
    <hyperlink r:id="rId1" ref="AB76"/>
    <hyperlink r:id="rId4" ref="AB79"/>
  </hyperlinks>
  <printOptions headings="0" gridLines="1"/>
  <pageMargins left="0.25" right="0.25" top="0.75" bottom="0.75" header="0" footer="0"/>
  <pageSetup paperSize="8" scale="10" fitToWidth="0" fitToHeight="1" pageOrder="overThenDown" orientation="portrait" usePrinterDefaults="1" blackAndWhite="0" draft="0" cellComments="atEnd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489B81"/>
    <outlinePr applyStyles="0" summaryBelow="0" summaryRight="0" showOutlineSymbols="1"/>
    <pageSetUpPr autoPageBreaks="1" fitToPage="0"/>
  </sheetPr>
  <sheetViews>
    <sheetView topLeftCell="A18"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style="29" width="8.8800000000000008"/>
    <col customWidth="1" min="2" max="2" style="29" width="25.7109375"/>
    <col customWidth="1" min="3" max="4" style="29" width="25.129999999999999"/>
    <col customWidth="1" min="5" max="5" style="29" width="31.379999999999999"/>
    <col min="6" max="16384" style="29" width="12.630000000000001"/>
  </cols>
  <sheetData>
    <row r="1" ht="31.5">
      <c r="A1" s="89" t="s">
        <v>473</v>
      </c>
      <c r="B1" s="89" t="s">
        <v>474</v>
      </c>
      <c r="C1" s="89" t="s">
        <v>475</v>
      </c>
      <c r="D1" s="89" t="s">
        <v>476</v>
      </c>
      <c r="E1" s="89" t="s">
        <v>477</v>
      </c>
    </row>
    <row r="2">
      <c r="A2" s="90" t="s">
        <v>478</v>
      </c>
      <c r="B2" s="90"/>
      <c r="C2" s="91" t="s">
        <v>479</v>
      </c>
      <c r="D2" s="91" t="s">
        <v>480</v>
      </c>
      <c r="E2" s="91" t="s">
        <v>481</v>
      </c>
    </row>
    <row r="3" ht="31.5">
      <c r="A3" s="92"/>
      <c r="B3" s="92"/>
      <c r="C3" s="91" t="s">
        <v>482</v>
      </c>
      <c r="D3" s="91" t="s">
        <v>483</v>
      </c>
      <c r="E3" s="91" t="s">
        <v>484</v>
      </c>
    </row>
    <row r="4" ht="31.5">
      <c r="A4" s="92"/>
      <c r="B4" s="92"/>
      <c r="C4" s="91" t="s">
        <v>485</v>
      </c>
      <c r="D4" s="91" t="s">
        <v>486</v>
      </c>
      <c r="E4" s="91" t="s">
        <v>484</v>
      </c>
    </row>
    <row r="5">
      <c r="A5" s="92"/>
      <c r="B5" s="92"/>
      <c r="C5" s="91" t="s">
        <v>487</v>
      </c>
      <c r="D5" s="91" t="s">
        <v>488</v>
      </c>
      <c r="E5" s="91" t="s">
        <v>489</v>
      </c>
    </row>
    <row r="6" ht="31.5">
      <c r="A6" s="92"/>
      <c r="B6" s="92"/>
      <c r="C6" s="91" t="s">
        <v>490</v>
      </c>
      <c r="D6" s="91" t="s">
        <v>491</v>
      </c>
      <c r="E6" s="91" t="s">
        <v>489</v>
      </c>
    </row>
    <row r="7" ht="31.5">
      <c r="A7" s="92"/>
      <c r="B7" s="92"/>
      <c r="C7" s="91" t="s">
        <v>9</v>
      </c>
      <c r="D7" s="91" t="s">
        <v>492</v>
      </c>
      <c r="E7" s="91" t="s">
        <v>493</v>
      </c>
    </row>
    <row r="8">
      <c r="A8" s="74"/>
      <c r="C8" s="29"/>
      <c r="D8" s="29"/>
      <c r="E8" s="29"/>
    </row>
    <row r="9" ht="31.5">
      <c r="A9" s="89" t="s">
        <v>473</v>
      </c>
      <c r="B9" s="89" t="s">
        <v>474</v>
      </c>
      <c r="C9" s="89" t="s">
        <v>475</v>
      </c>
      <c r="D9" s="89" t="s">
        <v>476</v>
      </c>
      <c r="E9" s="89" t="s">
        <v>477</v>
      </c>
    </row>
    <row r="10">
      <c r="A10" s="90" t="s">
        <v>494</v>
      </c>
      <c r="B10" s="90"/>
      <c r="C10" s="91" t="s">
        <v>479</v>
      </c>
      <c r="D10" s="91" t="s">
        <v>495</v>
      </c>
      <c r="E10" s="91" t="s">
        <v>489</v>
      </c>
    </row>
    <row r="11" ht="31.5">
      <c r="A11" s="92"/>
      <c r="B11" s="92"/>
      <c r="C11" s="91" t="s">
        <v>482</v>
      </c>
      <c r="D11" s="91" t="s">
        <v>483</v>
      </c>
      <c r="E11" s="91" t="s">
        <v>484</v>
      </c>
    </row>
    <row r="12" ht="31.5">
      <c r="A12" s="92"/>
      <c r="B12" s="92"/>
      <c r="C12" s="91" t="s">
        <v>485</v>
      </c>
      <c r="D12" s="91" t="s">
        <v>496</v>
      </c>
      <c r="E12" s="91" t="s">
        <v>484</v>
      </c>
    </row>
    <row r="13">
      <c r="A13" s="92"/>
      <c r="B13" s="92"/>
      <c r="C13" s="91" t="s">
        <v>487</v>
      </c>
      <c r="D13" s="91" t="s">
        <v>497</v>
      </c>
      <c r="E13" s="91" t="s">
        <v>489</v>
      </c>
    </row>
    <row r="14" ht="31.5">
      <c r="A14" s="92"/>
      <c r="B14" s="92"/>
      <c r="C14" s="91" t="s">
        <v>490</v>
      </c>
      <c r="D14" s="91" t="s">
        <v>491</v>
      </c>
      <c r="E14" s="91" t="s">
        <v>489</v>
      </c>
    </row>
    <row r="15" ht="31.5">
      <c r="A15" s="92"/>
      <c r="B15" s="92"/>
      <c r="C15" s="91" t="s">
        <v>9</v>
      </c>
      <c r="D15" s="91" t="s">
        <v>492</v>
      </c>
      <c r="E15" s="91" t="s">
        <v>493</v>
      </c>
    </row>
    <row r="16">
      <c r="A16" s="74"/>
    </row>
    <row r="17" ht="31.5">
      <c r="A17" s="89" t="s">
        <v>473</v>
      </c>
      <c r="B17" s="89" t="s">
        <v>474</v>
      </c>
      <c r="C17" s="89" t="s">
        <v>475</v>
      </c>
      <c r="D17" s="89" t="s">
        <v>476</v>
      </c>
      <c r="E17" s="89" t="s">
        <v>477</v>
      </c>
    </row>
    <row r="18">
      <c r="A18" s="90" t="s">
        <v>498</v>
      </c>
      <c r="B18" s="90"/>
      <c r="C18" s="91" t="s">
        <v>479</v>
      </c>
      <c r="D18" s="91" t="s">
        <v>495</v>
      </c>
      <c r="E18" s="91" t="s">
        <v>489</v>
      </c>
    </row>
    <row r="19" ht="31.5">
      <c r="A19" s="92"/>
      <c r="B19" s="92"/>
      <c r="C19" s="91" t="s">
        <v>482</v>
      </c>
      <c r="D19" s="91" t="s">
        <v>483</v>
      </c>
      <c r="E19" s="91" t="s">
        <v>484</v>
      </c>
    </row>
    <row r="20" ht="31.5">
      <c r="A20" s="92"/>
      <c r="B20" s="92"/>
      <c r="C20" s="91" t="s">
        <v>485</v>
      </c>
      <c r="D20" s="91" t="s">
        <v>499</v>
      </c>
      <c r="E20" s="91" t="s">
        <v>484</v>
      </c>
    </row>
    <row r="21">
      <c r="A21" s="92"/>
      <c r="B21" s="92"/>
      <c r="C21" s="91" t="s">
        <v>487</v>
      </c>
      <c r="D21" s="91" t="s">
        <v>497</v>
      </c>
      <c r="E21" s="91" t="s">
        <v>489</v>
      </c>
    </row>
    <row r="22" ht="31.5">
      <c r="A22" s="92"/>
      <c r="B22" s="92"/>
      <c r="C22" s="91" t="s">
        <v>490</v>
      </c>
      <c r="D22" s="91" t="s">
        <v>500</v>
      </c>
      <c r="E22" s="91" t="s">
        <v>489</v>
      </c>
    </row>
    <row r="23">
      <c r="A23" s="92"/>
      <c r="B23" s="92"/>
      <c r="C23" s="91" t="s">
        <v>9</v>
      </c>
      <c r="D23" s="91" t="s">
        <v>501</v>
      </c>
      <c r="E23" s="91" t="s">
        <v>493</v>
      </c>
    </row>
    <row r="24">
      <c r="A24" s="74"/>
    </row>
    <row r="25" ht="31.5">
      <c r="A25" s="89" t="s">
        <v>473</v>
      </c>
      <c r="B25" s="89" t="s">
        <v>474</v>
      </c>
      <c r="C25" s="89" t="s">
        <v>475</v>
      </c>
      <c r="D25" s="89" t="s">
        <v>476</v>
      </c>
      <c r="E25" s="89" t="s">
        <v>477</v>
      </c>
    </row>
    <row r="26">
      <c r="A26" s="90" t="s">
        <v>502</v>
      </c>
      <c r="B26" s="90"/>
      <c r="C26" s="91" t="s">
        <v>479</v>
      </c>
      <c r="D26" s="91" t="s">
        <v>495</v>
      </c>
      <c r="E26" s="91" t="s">
        <v>481</v>
      </c>
    </row>
    <row r="27" ht="31.5">
      <c r="A27" s="92"/>
      <c r="B27" s="92"/>
      <c r="C27" s="91" t="s">
        <v>482</v>
      </c>
      <c r="D27" s="91" t="s">
        <v>483</v>
      </c>
      <c r="E27" s="91" t="s">
        <v>484</v>
      </c>
    </row>
    <row r="28" ht="31.5">
      <c r="A28" s="92"/>
      <c r="B28" s="92"/>
      <c r="C28" s="91" t="s">
        <v>485</v>
      </c>
      <c r="D28" s="91" t="s">
        <v>503</v>
      </c>
      <c r="E28" s="91" t="s">
        <v>484</v>
      </c>
    </row>
    <row r="29">
      <c r="A29" s="92"/>
      <c r="B29" s="92"/>
      <c r="C29" s="91" t="s">
        <v>487</v>
      </c>
      <c r="D29" s="91" t="s">
        <v>488</v>
      </c>
      <c r="E29" s="91" t="s">
        <v>489</v>
      </c>
    </row>
    <row r="30">
      <c r="A30" s="92"/>
      <c r="B30" s="92"/>
      <c r="C30" s="91" t="s">
        <v>490</v>
      </c>
      <c r="D30" s="91" t="s">
        <v>504</v>
      </c>
      <c r="E30" s="91" t="s">
        <v>489</v>
      </c>
    </row>
    <row r="31">
      <c r="A31" s="92"/>
      <c r="B31" s="92"/>
      <c r="C31" s="91" t="s">
        <v>9</v>
      </c>
      <c r="D31" s="91" t="s">
        <v>505</v>
      </c>
      <c r="E31" s="91" t="s">
        <v>493</v>
      </c>
    </row>
    <row r="32">
      <c r="A32" s="74"/>
    </row>
    <row r="33" ht="31.5">
      <c r="A33" s="89" t="s">
        <v>473</v>
      </c>
      <c r="B33" s="89" t="s">
        <v>474</v>
      </c>
      <c r="C33" s="89" t="s">
        <v>475</v>
      </c>
      <c r="D33" s="89" t="s">
        <v>476</v>
      </c>
      <c r="E33" s="89" t="s">
        <v>477</v>
      </c>
    </row>
    <row r="34">
      <c r="A34" s="90" t="s">
        <v>506</v>
      </c>
      <c r="B34" s="90"/>
      <c r="C34" s="91" t="s">
        <v>479</v>
      </c>
      <c r="D34" s="91" t="s">
        <v>495</v>
      </c>
      <c r="E34" s="91" t="s">
        <v>481</v>
      </c>
    </row>
    <row r="35" ht="31.5">
      <c r="A35" s="92"/>
      <c r="B35" s="92"/>
      <c r="C35" s="91" t="s">
        <v>482</v>
      </c>
      <c r="D35" s="91" t="s">
        <v>507</v>
      </c>
      <c r="E35" s="91" t="s">
        <v>484</v>
      </c>
    </row>
    <row r="36" ht="31.5">
      <c r="A36" s="92"/>
      <c r="B36" s="92"/>
      <c r="C36" s="91" t="s">
        <v>485</v>
      </c>
      <c r="D36" s="91" t="s">
        <v>508</v>
      </c>
      <c r="E36" s="91" t="s">
        <v>484</v>
      </c>
    </row>
    <row r="37">
      <c r="A37" s="92"/>
      <c r="B37" s="92"/>
      <c r="C37" s="91" t="s">
        <v>487</v>
      </c>
      <c r="D37" s="91" t="s">
        <v>488</v>
      </c>
      <c r="E37" s="91" t="s">
        <v>489</v>
      </c>
    </row>
    <row r="38">
      <c r="A38" s="92"/>
      <c r="B38" s="92"/>
      <c r="C38" s="91" t="s">
        <v>490</v>
      </c>
      <c r="D38" s="91" t="s">
        <v>509</v>
      </c>
      <c r="E38" s="91" t="s">
        <v>489</v>
      </c>
    </row>
    <row r="39">
      <c r="A39" s="92"/>
      <c r="B39" s="92"/>
      <c r="C39" s="91" t="s">
        <v>9</v>
      </c>
      <c r="D39" s="91" t="s">
        <v>509</v>
      </c>
      <c r="E39" s="91" t="s">
        <v>493</v>
      </c>
    </row>
    <row r="40">
      <c r="A40" s="74"/>
    </row>
    <row r="41" ht="31.5">
      <c r="A41" s="89" t="s">
        <v>473</v>
      </c>
      <c r="B41" s="89" t="s">
        <v>474</v>
      </c>
      <c r="C41" s="89" t="s">
        <v>475</v>
      </c>
      <c r="D41" s="89" t="s">
        <v>476</v>
      </c>
      <c r="E41" s="89" t="s">
        <v>477</v>
      </c>
    </row>
    <row r="42">
      <c r="A42" s="90" t="s">
        <v>510</v>
      </c>
      <c r="B42" s="90"/>
      <c r="C42" s="91" t="s">
        <v>479</v>
      </c>
      <c r="D42" s="91" t="s">
        <v>511</v>
      </c>
      <c r="E42" s="91" t="s">
        <v>489</v>
      </c>
    </row>
    <row r="43" ht="31.5">
      <c r="A43" s="92"/>
      <c r="B43" s="92"/>
      <c r="C43" s="91" t="s">
        <v>482</v>
      </c>
      <c r="D43" s="91" t="s">
        <v>512</v>
      </c>
      <c r="E43" s="91" t="s">
        <v>484</v>
      </c>
    </row>
    <row r="44" ht="31.5">
      <c r="A44" s="92"/>
      <c r="B44" s="92"/>
      <c r="C44" s="91" t="s">
        <v>485</v>
      </c>
      <c r="D44" s="91" t="s">
        <v>512</v>
      </c>
      <c r="E44" s="91" t="s">
        <v>484</v>
      </c>
    </row>
    <row r="45">
      <c r="A45" s="92"/>
      <c r="B45" s="92"/>
      <c r="C45" s="91" t="s">
        <v>487</v>
      </c>
      <c r="D45" s="91" t="s">
        <v>513</v>
      </c>
      <c r="E45" s="91" t="s">
        <v>489</v>
      </c>
    </row>
    <row r="46">
      <c r="A46" s="92"/>
      <c r="B46" s="92"/>
      <c r="C46" s="91" t="s">
        <v>490</v>
      </c>
      <c r="D46" s="91" t="s">
        <v>509</v>
      </c>
      <c r="E46" s="91" t="s">
        <v>489</v>
      </c>
    </row>
    <row r="47">
      <c r="A47" s="92"/>
      <c r="B47" s="92"/>
      <c r="C47" s="91" t="s">
        <v>9</v>
      </c>
      <c r="D47" s="91" t="s">
        <v>509</v>
      </c>
      <c r="E47" s="91" t="s">
        <v>493</v>
      </c>
    </row>
    <row r="48">
      <c r="A48" s="74"/>
    </row>
    <row r="49" ht="31.5">
      <c r="A49" s="89" t="s">
        <v>473</v>
      </c>
      <c r="B49" s="89" t="s">
        <v>474</v>
      </c>
      <c r="C49" s="89" t="s">
        <v>475</v>
      </c>
      <c r="D49" s="89" t="s">
        <v>476</v>
      </c>
      <c r="E49" s="89" t="s">
        <v>477</v>
      </c>
    </row>
    <row r="50">
      <c r="A50" s="90" t="s">
        <v>514</v>
      </c>
      <c r="B50" s="90"/>
      <c r="C50" s="91" t="s">
        <v>479</v>
      </c>
      <c r="D50" s="91" t="s">
        <v>515</v>
      </c>
      <c r="E50" s="91" t="s">
        <v>481</v>
      </c>
    </row>
    <row r="51" ht="31.5">
      <c r="A51" s="92"/>
      <c r="B51" s="92"/>
      <c r="C51" s="91" t="s">
        <v>482</v>
      </c>
      <c r="D51" s="91" t="s">
        <v>516</v>
      </c>
      <c r="E51" s="91" t="s">
        <v>484</v>
      </c>
    </row>
    <row r="52" ht="31.5">
      <c r="A52" s="92"/>
      <c r="B52" s="92"/>
      <c r="C52" s="91" t="s">
        <v>485</v>
      </c>
      <c r="D52" s="91" t="s">
        <v>517</v>
      </c>
      <c r="E52" s="91" t="s">
        <v>484</v>
      </c>
    </row>
    <row r="53">
      <c r="A53" s="92"/>
      <c r="B53" s="92"/>
      <c r="C53" s="91" t="s">
        <v>487</v>
      </c>
      <c r="D53" s="91" t="s">
        <v>518</v>
      </c>
      <c r="E53" s="91" t="s">
        <v>489</v>
      </c>
    </row>
    <row r="54">
      <c r="A54" s="92"/>
      <c r="B54" s="92"/>
      <c r="C54" s="91" t="s">
        <v>490</v>
      </c>
      <c r="D54" s="91" t="s">
        <v>519</v>
      </c>
      <c r="E54" s="91" t="s">
        <v>489</v>
      </c>
    </row>
    <row r="55">
      <c r="A55" s="92"/>
      <c r="B55" s="92"/>
      <c r="C55" s="91" t="s">
        <v>9</v>
      </c>
      <c r="D55" s="91" t="s">
        <v>520</v>
      </c>
      <c r="E55" s="91" t="s">
        <v>493</v>
      </c>
    </row>
    <row r="56" ht="15.75" customHeight="1">
      <c r="A56" s="74"/>
      <c r="B56" s="74"/>
      <c r="C56" s="74"/>
      <c r="D56" s="74"/>
      <c r="E56" s="74"/>
    </row>
    <row r="57" ht="31.5">
      <c r="A57" s="89" t="s">
        <v>473</v>
      </c>
      <c r="B57" s="89" t="s">
        <v>474</v>
      </c>
      <c r="C57" s="89" t="s">
        <v>475</v>
      </c>
      <c r="D57" s="89" t="s">
        <v>476</v>
      </c>
      <c r="E57" s="89" t="s">
        <v>477</v>
      </c>
    </row>
    <row r="58" ht="15.75" customHeight="1">
      <c r="A58" s="90" t="s">
        <v>521</v>
      </c>
      <c r="B58" s="90"/>
      <c r="C58" s="91" t="s">
        <v>479</v>
      </c>
      <c r="D58" s="91" t="s">
        <v>522</v>
      </c>
      <c r="E58" s="91" t="s">
        <v>481</v>
      </c>
    </row>
    <row r="59" ht="29.25" customHeight="1">
      <c r="A59" s="93"/>
      <c r="B59" s="93"/>
      <c r="C59" s="91" t="s">
        <v>482</v>
      </c>
      <c r="D59" s="91" t="s">
        <v>483</v>
      </c>
      <c r="E59" s="91" t="s">
        <v>484</v>
      </c>
    </row>
    <row r="60" ht="28.5" customHeight="1">
      <c r="A60" s="93"/>
      <c r="B60" s="93"/>
      <c r="C60" s="91" t="s">
        <v>485</v>
      </c>
      <c r="D60" s="91" t="s">
        <v>523</v>
      </c>
      <c r="E60" s="91" t="s">
        <v>484</v>
      </c>
    </row>
    <row r="61" ht="19.5" customHeight="1">
      <c r="A61" s="93"/>
      <c r="B61" s="93"/>
      <c r="C61" s="91" t="s">
        <v>487</v>
      </c>
      <c r="D61" s="91" t="s">
        <v>497</v>
      </c>
      <c r="E61" s="91" t="s">
        <v>489</v>
      </c>
    </row>
    <row r="62" ht="31.5">
      <c r="A62" s="93"/>
      <c r="B62" s="93"/>
      <c r="C62" s="91" t="s">
        <v>490</v>
      </c>
      <c r="D62" s="91" t="s">
        <v>491</v>
      </c>
      <c r="E62" s="91" t="s">
        <v>489</v>
      </c>
    </row>
    <row r="63" ht="31.5">
      <c r="A63" s="93"/>
      <c r="B63" s="93"/>
      <c r="C63" s="91" t="s">
        <v>9</v>
      </c>
      <c r="D63" s="91" t="s">
        <v>492</v>
      </c>
      <c r="E63" s="91" t="s">
        <v>493</v>
      </c>
    </row>
    <row r="65" ht="15.75">
      <c r="A65" s="89" t="s">
        <v>473</v>
      </c>
      <c r="B65" s="89" t="s">
        <v>474</v>
      </c>
      <c r="C65" s="89" t="s">
        <v>475</v>
      </c>
      <c r="D65" s="89" t="s">
        <v>476</v>
      </c>
      <c r="E65" s="89" t="s">
        <v>477</v>
      </c>
    </row>
    <row r="66" ht="15.75">
      <c r="A66" s="94" t="s">
        <v>524</v>
      </c>
      <c r="B66" s="94"/>
      <c r="C66" s="91" t="s">
        <v>479</v>
      </c>
      <c r="D66" s="91" t="s">
        <v>525</v>
      </c>
      <c r="E66" s="91" t="s">
        <v>489</v>
      </c>
    </row>
    <row r="67" ht="34.5" customHeight="1">
      <c r="A67" s="93"/>
      <c r="B67" s="93"/>
      <c r="C67" s="91" t="s">
        <v>482</v>
      </c>
      <c r="D67" s="91" t="s">
        <v>483</v>
      </c>
      <c r="E67" s="91" t="s">
        <v>484</v>
      </c>
    </row>
    <row r="68" ht="34.5" customHeight="1">
      <c r="A68" s="93"/>
      <c r="B68" s="93"/>
      <c r="C68" s="91" t="s">
        <v>485</v>
      </c>
      <c r="D68" s="91" t="s">
        <v>526</v>
      </c>
      <c r="E68" s="91" t="s">
        <v>484</v>
      </c>
    </row>
    <row r="69" ht="21.75" customHeight="1">
      <c r="A69" s="93"/>
      <c r="B69" s="93"/>
      <c r="C69" s="91" t="s">
        <v>487</v>
      </c>
      <c r="D69" s="91" t="s">
        <v>497</v>
      </c>
      <c r="E69" s="91" t="s">
        <v>489</v>
      </c>
    </row>
    <row r="70" ht="15.75">
      <c r="A70" s="93"/>
      <c r="B70" s="93"/>
      <c r="C70" s="91" t="s">
        <v>490</v>
      </c>
      <c r="D70" s="91" t="s">
        <v>500</v>
      </c>
      <c r="E70" s="91" t="s">
        <v>489</v>
      </c>
    </row>
    <row r="71" ht="34.5" customHeight="1">
      <c r="A71" s="95"/>
      <c r="B71" s="95"/>
      <c r="C71" s="91" t="s">
        <v>9</v>
      </c>
      <c r="D71" s="91" t="s">
        <v>501</v>
      </c>
      <c r="E71" s="91" t="s">
        <v>493</v>
      </c>
    </row>
  </sheetData>
  <mergeCells count="25">
    <mergeCell ref="A2:A7"/>
    <mergeCell ref="B2:B7"/>
    <mergeCell ref="A8:E8"/>
    <mergeCell ref="A10:A15"/>
    <mergeCell ref="B10:B15"/>
    <mergeCell ref="A16:E16"/>
    <mergeCell ref="A18:A23"/>
    <mergeCell ref="B18:B23"/>
    <mergeCell ref="A24:E24"/>
    <mergeCell ref="A26:A31"/>
    <mergeCell ref="B26:B31"/>
    <mergeCell ref="A32:E32"/>
    <mergeCell ref="A34:A39"/>
    <mergeCell ref="B34:B39"/>
    <mergeCell ref="A40:E40"/>
    <mergeCell ref="A42:A47"/>
    <mergeCell ref="B42:B47"/>
    <mergeCell ref="A48:E48"/>
    <mergeCell ref="A50:A55"/>
    <mergeCell ref="B50:B55"/>
    <mergeCell ref="A56:E56"/>
    <mergeCell ref="A58:A63"/>
    <mergeCell ref="B58:B63"/>
    <mergeCell ref="A66:A71"/>
    <mergeCell ref="B66:B7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489B81"/>
    <outlinePr applyStyles="0" summaryBelow="0" summaryRight="0" showOutlineSymbols="1"/>
    <pageSetUpPr autoPageBreaks="1" fitToPage="0"/>
  </sheetPr>
  <sheetViews>
    <sheetView topLeftCell="A35"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style="29" width="8.8800000000000008"/>
    <col customWidth="1" min="2" max="2" style="29" width="25.7109375"/>
    <col customWidth="1" min="3" max="4" style="29" width="25.129999999999999"/>
    <col customWidth="1" min="5" max="5" style="29" width="31.379999999999999"/>
    <col min="6" max="16384" style="29" width="12.630000000000001"/>
  </cols>
  <sheetData>
    <row r="1" ht="31.5">
      <c r="A1" s="89" t="s">
        <v>473</v>
      </c>
      <c r="B1" s="89" t="s">
        <v>474</v>
      </c>
      <c r="C1" s="89" t="s">
        <v>475</v>
      </c>
      <c r="D1" s="89" t="s">
        <v>476</v>
      </c>
      <c r="E1" s="89" t="s">
        <v>477</v>
      </c>
    </row>
    <row r="2">
      <c r="A2" s="90" t="s">
        <v>527</v>
      </c>
      <c r="B2" s="90"/>
      <c r="C2" s="91" t="s">
        <v>479</v>
      </c>
      <c r="D2" s="91" t="s">
        <v>528</v>
      </c>
      <c r="E2" s="91" t="s">
        <v>489</v>
      </c>
    </row>
    <row r="3" ht="31.5">
      <c r="A3" s="92"/>
      <c r="B3" s="92"/>
      <c r="C3" s="91" t="s">
        <v>482</v>
      </c>
      <c r="D3" s="91" t="s">
        <v>483</v>
      </c>
      <c r="E3" s="91" t="s">
        <v>484</v>
      </c>
    </row>
    <row r="4" ht="31.5">
      <c r="A4" s="92"/>
      <c r="B4" s="92"/>
      <c r="C4" s="91" t="s">
        <v>485</v>
      </c>
      <c r="D4" s="91" t="s">
        <v>529</v>
      </c>
      <c r="E4" s="91" t="s">
        <v>484</v>
      </c>
    </row>
    <row r="5">
      <c r="A5" s="92"/>
      <c r="B5" s="92"/>
      <c r="C5" s="91" t="s">
        <v>487</v>
      </c>
      <c r="D5" s="91" t="s">
        <v>530</v>
      </c>
      <c r="E5" s="91" t="s">
        <v>489</v>
      </c>
    </row>
    <row r="6">
      <c r="A6" s="92"/>
      <c r="B6" s="92"/>
      <c r="C6" s="91" t="s">
        <v>490</v>
      </c>
      <c r="D6" s="91" t="s">
        <v>531</v>
      </c>
      <c r="E6" s="91" t="s">
        <v>489</v>
      </c>
    </row>
    <row r="7">
      <c r="A7" s="92"/>
      <c r="B7" s="92"/>
      <c r="C7" s="91" t="s">
        <v>9</v>
      </c>
      <c r="D7" s="91" t="s">
        <v>532</v>
      </c>
      <c r="E7" s="91" t="s">
        <v>493</v>
      </c>
    </row>
    <row r="8">
      <c r="A8" s="74"/>
    </row>
    <row r="9" ht="31.5">
      <c r="A9" s="89" t="s">
        <v>473</v>
      </c>
      <c r="B9" s="89" t="s">
        <v>474</v>
      </c>
      <c r="C9" s="89" t="s">
        <v>475</v>
      </c>
      <c r="D9" s="89" t="s">
        <v>476</v>
      </c>
      <c r="E9" s="89" t="s">
        <v>477</v>
      </c>
    </row>
    <row r="10">
      <c r="A10" s="90" t="s">
        <v>533</v>
      </c>
      <c r="B10" s="90"/>
      <c r="C10" s="91" t="s">
        <v>479</v>
      </c>
      <c r="D10" s="91" t="s">
        <v>528</v>
      </c>
      <c r="E10" s="91" t="s">
        <v>489</v>
      </c>
    </row>
    <row r="11" ht="31.5">
      <c r="A11" s="92"/>
      <c r="B11" s="92"/>
      <c r="C11" s="91" t="s">
        <v>482</v>
      </c>
      <c r="D11" s="91" t="s">
        <v>483</v>
      </c>
      <c r="E11" s="91" t="s">
        <v>484</v>
      </c>
    </row>
    <row r="12" ht="31.5">
      <c r="A12" s="92"/>
      <c r="B12" s="92"/>
      <c r="C12" s="91" t="s">
        <v>485</v>
      </c>
      <c r="D12" s="91" t="s">
        <v>534</v>
      </c>
      <c r="E12" s="91" t="s">
        <v>484</v>
      </c>
    </row>
    <row r="13">
      <c r="A13" s="92"/>
      <c r="B13" s="92"/>
      <c r="C13" s="91" t="s">
        <v>487</v>
      </c>
      <c r="D13" s="91" t="s">
        <v>535</v>
      </c>
      <c r="E13" s="91" t="s">
        <v>489</v>
      </c>
    </row>
    <row r="14">
      <c r="A14" s="92"/>
      <c r="B14" s="92"/>
      <c r="C14" s="91" t="s">
        <v>490</v>
      </c>
      <c r="D14" s="91" t="s">
        <v>531</v>
      </c>
      <c r="E14" s="91" t="s">
        <v>489</v>
      </c>
    </row>
    <row r="15">
      <c r="A15" s="92"/>
      <c r="B15" s="92"/>
      <c r="C15" s="91" t="s">
        <v>9</v>
      </c>
      <c r="D15" s="91" t="s">
        <v>532</v>
      </c>
      <c r="E15" s="91" t="s">
        <v>493</v>
      </c>
    </row>
    <row r="16">
      <c r="A16" s="74"/>
    </row>
    <row r="17" ht="31.5">
      <c r="A17" s="89" t="s">
        <v>473</v>
      </c>
      <c r="B17" s="89" t="s">
        <v>474</v>
      </c>
      <c r="C17" s="89" t="s">
        <v>475</v>
      </c>
      <c r="D17" s="89" t="s">
        <v>476</v>
      </c>
      <c r="E17" s="89" t="s">
        <v>477</v>
      </c>
    </row>
    <row r="18">
      <c r="A18" s="90" t="s">
        <v>536</v>
      </c>
      <c r="B18" s="90"/>
      <c r="C18" s="91" t="s">
        <v>479</v>
      </c>
      <c r="D18" s="91" t="s">
        <v>528</v>
      </c>
      <c r="E18" s="91" t="s">
        <v>489</v>
      </c>
    </row>
    <row r="19" ht="31.5">
      <c r="A19" s="92"/>
      <c r="B19" s="92"/>
      <c r="C19" s="91" t="s">
        <v>482</v>
      </c>
      <c r="D19" s="91" t="s">
        <v>537</v>
      </c>
      <c r="E19" s="91" t="s">
        <v>484</v>
      </c>
    </row>
    <row r="20" ht="31.5">
      <c r="A20" s="92"/>
      <c r="B20" s="92"/>
      <c r="C20" s="91" t="s">
        <v>485</v>
      </c>
      <c r="D20" s="91" t="s">
        <v>538</v>
      </c>
      <c r="E20" s="91" t="s">
        <v>484</v>
      </c>
    </row>
    <row r="21">
      <c r="A21" s="92"/>
      <c r="B21" s="92"/>
      <c r="C21" s="91" t="s">
        <v>487</v>
      </c>
      <c r="D21" s="91" t="s">
        <v>539</v>
      </c>
      <c r="E21" s="91" t="s">
        <v>489</v>
      </c>
    </row>
    <row r="22">
      <c r="A22" s="92"/>
      <c r="B22" s="92"/>
      <c r="C22" s="91" t="s">
        <v>490</v>
      </c>
      <c r="D22" s="91" t="s">
        <v>509</v>
      </c>
      <c r="E22" s="91" t="s">
        <v>489</v>
      </c>
    </row>
    <row r="23">
      <c r="A23" s="92"/>
      <c r="B23" s="92"/>
      <c r="C23" s="91" t="s">
        <v>9</v>
      </c>
      <c r="D23" s="91" t="s">
        <v>532</v>
      </c>
      <c r="E23" s="91" t="s">
        <v>493</v>
      </c>
    </row>
    <row r="24">
      <c r="A24" s="74"/>
    </row>
    <row r="25" ht="31.5">
      <c r="A25" s="89" t="s">
        <v>473</v>
      </c>
      <c r="B25" s="89" t="s">
        <v>474</v>
      </c>
      <c r="C25" s="89" t="s">
        <v>475</v>
      </c>
      <c r="D25" s="89" t="s">
        <v>476</v>
      </c>
      <c r="E25" s="89" t="s">
        <v>477</v>
      </c>
    </row>
    <row r="26">
      <c r="A26" s="90" t="s">
        <v>540</v>
      </c>
      <c r="B26" s="90"/>
      <c r="C26" s="91" t="s">
        <v>479</v>
      </c>
      <c r="D26" s="91" t="s">
        <v>541</v>
      </c>
      <c r="E26" s="91" t="s">
        <v>481</v>
      </c>
    </row>
    <row r="27" ht="31.5">
      <c r="A27" s="92"/>
      <c r="B27" s="92"/>
      <c r="C27" s="91" t="s">
        <v>482</v>
      </c>
      <c r="D27" s="91" t="s">
        <v>537</v>
      </c>
      <c r="E27" s="91" t="s">
        <v>484</v>
      </c>
    </row>
    <row r="28" ht="31.5">
      <c r="A28" s="92"/>
      <c r="B28" s="92"/>
      <c r="C28" s="91" t="s">
        <v>485</v>
      </c>
      <c r="D28" s="96">
        <v>44936</v>
      </c>
      <c r="E28" s="91" t="s">
        <v>484</v>
      </c>
    </row>
    <row r="29">
      <c r="A29" s="92"/>
      <c r="B29" s="92"/>
      <c r="C29" s="91" t="s">
        <v>487</v>
      </c>
      <c r="D29" s="91" t="s">
        <v>542</v>
      </c>
      <c r="E29" s="91" t="s">
        <v>489</v>
      </c>
    </row>
    <row r="30">
      <c r="A30" s="92"/>
      <c r="B30" s="92"/>
      <c r="C30" s="91" t="s">
        <v>490</v>
      </c>
      <c r="D30" s="91" t="s">
        <v>509</v>
      </c>
      <c r="E30" s="91" t="s">
        <v>489</v>
      </c>
    </row>
    <row r="31" ht="18.75" customHeight="1">
      <c r="A31" s="92"/>
      <c r="B31" s="92"/>
      <c r="C31" s="91" t="s">
        <v>9</v>
      </c>
      <c r="D31" s="91" t="s">
        <v>532</v>
      </c>
      <c r="E31" s="91" t="s">
        <v>493</v>
      </c>
    </row>
    <row r="32">
      <c r="A32" s="66"/>
    </row>
    <row r="33" ht="31.5">
      <c r="A33" s="89" t="s">
        <v>473</v>
      </c>
      <c r="B33" s="89" t="s">
        <v>474</v>
      </c>
      <c r="C33" s="89" t="s">
        <v>475</v>
      </c>
      <c r="D33" s="89" t="s">
        <v>476</v>
      </c>
      <c r="E33" s="89" t="s">
        <v>477</v>
      </c>
    </row>
    <row r="34" ht="31.5">
      <c r="A34" s="90" t="s">
        <v>543</v>
      </c>
      <c r="B34" s="90"/>
      <c r="C34" s="91" t="s">
        <v>479</v>
      </c>
      <c r="D34" s="91" t="s">
        <v>544</v>
      </c>
      <c r="E34" s="91" t="s">
        <v>489</v>
      </c>
    </row>
    <row r="35" ht="31.5">
      <c r="A35" s="92"/>
      <c r="B35" s="92"/>
      <c r="C35" s="91" t="s">
        <v>482</v>
      </c>
      <c r="D35" s="91" t="s">
        <v>483</v>
      </c>
      <c r="E35" s="91" t="s">
        <v>484</v>
      </c>
    </row>
    <row r="36" ht="31.5">
      <c r="A36" s="92"/>
      <c r="B36" s="92"/>
      <c r="C36" s="91" t="s">
        <v>485</v>
      </c>
      <c r="D36" s="97" t="s">
        <v>545</v>
      </c>
      <c r="E36" s="91" t="s">
        <v>484</v>
      </c>
    </row>
    <row r="37" ht="31.5">
      <c r="A37" s="92"/>
      <c r="B37" s="92"/>
      <c r="C37" s="91" t="s">
        <v>487</v>
      </c>
      <c r="D37" s="91" t="s">
        <v>546</v>
      </c>
      <c r="E37" s="91" t="s">
        <v>489</v>
      </c>
    </row>
    <row r="38">
      <c r="A38" s="92"/>
      <c r="B38" s="92"/>
      <c r="C38" s="91" t="s">
        <v>490</v>
      </c>
      <c r="D38" s="91" t="s">
        <v>509</v>
      </c>
      <c r="E38" s="91" t="s">
        <v>489</v>
      </c>
    </row>
    <row r="39">
      <c r="A39" s="92"/>
      <c r="B39" s="92"/>
      <c r="C39" s="91" t="s">
        <v>9</v>
      </c>
      <c r="D39" s="91" t="s">
        <v>547</v>
      </c>
      <c r="E39" s="91" t="s">
        <v>493</v>
      </c>
    </row>
    <row r="40">
      <c r="A40" s="66"/>
    </row>
    <row r="41" ht="31.5">
      <c r="A41" s="89" t="s">
        <v>473</v>
      </c>
      <c r="B41" s="89" t="s">
        <v>474</v>
      </c>
      <c r="C41" s="89" t="s">
        <v>475</v>
      </c>
      <c r="D41" s="89" t="s">
        <v>476</v>
      </c>
      <c r="E41" s="89" t="s">
        <v>477</v>
      </c>
    </row>
    <row r="42" ht="31.5">
      <c r="A42" s="90" t="s">
        <v>548</v>
      </c>
      <c r="B42" s="90"/>
      <c r="C42" s="91" t="s">
        <v>479</v>
      </c>
      <c r="D42" s="91" t="s">
        <v>544</v>
      </c>
      <c r="E42" s="91" t="s">
        <v>489</v>
      </c>
    </row>
    <row r="43" ht="31.5">
      <c r="A43" s="92"/>
      <c r="B43" s="92"/>
      <c r="C43" s="91" t="s">
        <v>482</v>
      </c>
      <c r="D43" s="91" t="s">
        <v>483</v>
      </c>
      <c r="E43" s="91" t="s">
        <v>484</v>
      </c>
    </row>
    <row r="44" ht="31.5">
      <c r="A44" s="92"/>
      <c r="B44" s="92"/>
      <c r="C44" s="91" t="s">
        <v>485</v>
      </c>
      <c r="D44" s="97" t="s">
        <v>549</v>
      </c>
      <c r="E44" s="91" t="s">
        <v>484</v>
      </c>
    </row>
    <row r="45">
      <c r="A45" s="92"/>
      <c r="B45" s="92"/>
      <c r="C45" s="91" t="s">
        <v>487</v>
      </c>
      <c r="D45" s="91" t="s">
        <v>550</v>
      </c>
      <c r="E45" s="91" t="s">
        <v>489</v>
      </c>
    </row>
    <row r="46">
      <c r="A46" s="92"/>
      <c r="B46" s="92"/>
      <c r="C46" s="91" t="s">
        <v>490</v>
      </c>
      <c r="D46" s="91" t="s">
        <v>509</v>
      </c>
      <c r="E46" s="91" t="s">
        <v>489</v>
      </c>
    </row>
    <row r="47">
      <c r="A47" s="92"/>
      <c r="B47" s="92"/>
      <c r="C47" s="91" t="s">
        <v>9</v>
      </c>
      <c r="D47" s="91" t="s">
        <v>547</v>
      </c>
      <c r="E47" s="91" t="s">
        <v>493</v>
      </c>
    </row>
    <row r="48">
      <c r="A48" s="66"/>
    </row>
    <row r="49" ht="31.5">
      <c r="A49" s="89" t="s">
        <v>473</v>
      </c>
      <c r="B49" s="89" t="s">
        <v>474</v>
      </c>
      <c r="C49" s="89" t="s">
        <v>475</v>
      </c>
      <c r="D49" s="89" t="s">
        <v>476</v>
      </c>
      <c r="E49" s="89" t="s">
        <v>477</v>
      </c>
    </row>
    <row r="50" ht="31.5">
      <c r="A50" s="90" t="s">
        <v>551</v>
      </c>
      <c r="B50" s="90"/>
      <c r="C50" s="91" t="s">
        <v>479</v>
      </c>
      <c r="D50" s="91" t="s">
        <v>552</v>
      </c>
      <c r="E50" s="91" t="s">
        <v>481</v>
      </c>
    </row>
    <row r="51" ht="31.5">
      <c r="A51" s="92"/>
      <c r="B51" s="92"/>
      <c r="C51" s="91" t="s">
        <v>482</v>
      </c>
      <c r="D51" s="91" t="s">
        <v>553</v>
      </c>
      <c r="E51" s="91" t="s">
        <v>484</v>
      </c>
    </row>
    <row r="52" ht="31.5">
      <c r="A52" s="92"/>
      <c r="B52" s="92"/>
      <c r="C52" s="91" t="s">
        <v>485</v>
      </c>
      <c r="D52" s="97" t="s">
        <v>554</v>
      </c>
      <c r="E52" s="91" t="s">
        <v>484</v>
      </c>
    </row>
    <row r="53">
      <c r="A53" s="92"/>
      <c r="B53" s="92"/>
      <c r="C53" s="91" t="s">
        <v>487</v>
      </c>
      <c r="D53" s="91" t="s">
        <v>31</v>
      </c>
      <c r="E53" s="91" t="s">
        <v>31</v>
      </c>
    </row>
    <row r="54">
      <c r="A54" s="92"/>
      <c r="B54" s="92"/>
      <c r="C54" s="91" t="s">
        <v>490</v>
      </c>
      <c r="D54" s="91" t="s">
        <v>509</v>
      </c>
      <c r="E54" s="91" t="s">
        <v>489</v>
      </c>
    </row>
    <row r="55">
      <c r="A55" s="92"/>
      <c r="B55" s="92"/>
      <c r="C55" s="91" t="s">
        <v>9</v>
      </c>
      <c r="D55" s="91" t="s">
        <v>532</v>
      </c>
      <c r="E55" s="91" t="s">
        <v>493</v>
      </c>
    </row>
    <row r="56">
      <c r="A56" s="66"/>
    </row>
    <row r="57" ht="31.5">
      <c r="A57" s="89" t="s">
        <v>473</v>
      </c>
      <c r="B57" s="89" t="s">
        <v>474</v>
      </c>
      <c r="C57" s="89" t="s">
        <v>475</v>
      </c>
      <c r="D57" s="89" t="s">
        <v>476</v>
      </c>
      <c r="E57" s="89" t="s">
        <v>477</v>
      </c>
    </row>
    <row r="58">
      <c r="A58" s="90" t="s">
        <v>555</v>
      </c>
      <c r="B58" s="90"/>
      <c r="C58" s="91" t="s">
        <v>479</v>
      </c>
      <c r="D58" s="91" t="s">
        <v>556</v>
      </c>
      <c r="E58" s="91" t="s">
        <v>489</v>
      </c>
    </row>
    <row r="59" ht="31.5">
      <c r="A59" s="92"/>
      <c r="B59" s="92"/>
      <c r="C59" s="91" t="s">
        <v>482</v>
      </c>
      <c r="D59" s="91" t="s">
        <v>557</v>
      </c>
      <c r="E59" s="91" t="s">
        <v>484</v>
      </c>
    </row>
    <row r="60" ht="31.5">
      <c r="A60" s="92"/>
      <c r="B60" s="92"/>
      <c r="C60" s="91" t="s">
        <v>485</v>
      </c>
      <c r="D60" s="92" t="s">
        <v>558</v>
      </c>
      <c r="E60" s="91" t="s">
        <v>484</v>
      </c>
    </row>
    <row r="61">
      <c r="A61" s="92"/>
      <c r="B61" s="92"/>
      <c r="C61" s="91" t="s">
        <v>487</v>
      </c>
      <c r="D61" s="91" t="s">
        <v>559</v>
      </c>
      <c r="E61" s="91" t="s">
        <v>489</v>
      </c>
    </row>
    <row r="62">
      <c r="A62" s="92"/>
      <c r="B62" s="92"/>
      <c r="C62" s="91" t="s">
        <v>490</v>
      </c>
      <c r="D62" s="91" t="s">
        <v>509</v>
      </c>
      <c r="E62" s="91" t="s">
        <v>489</v>
      </c>
    </row>
    <row r="63" ht="22.5" customHeight="1">
      <c r="A63" s="92"/>
      <c r="B63" s="92"/>
      <c r="C63" s="91" t="s">
        <v>9</v>
      </c>
      <c r="D63" s="91" t="s">
        <v>509</v>
      </c>
      <c r="E63" s="91" t="s">
        <v>493</v>
      </c>
    </row>
    <row r="64">
      <c r="A64" s="66"/>
    </row>
    <row r="65">
      <c r="A65" s="89" t="s">
        <v>473</v>
      </c>
      <c r="B65" s="89" t="s">
        <v>474</v>
      </c>
      <c r="C65" s="89" t="s">
        <v>475</v>
      </c>
      <c r="D65" s="89" t="s">
        <v>476</v>
      </c>
      <c r="E65" s="89" t="s">
        <v>477</v>
      </c>
    </row>
    <row r="66">
      <c r="A66" s="90" t="s">
        <v>560</v>
      </c>
      <c r="B66" s="90"/>
      <c r="C66" s="91" t="s">
        <v>479</v>
      </c>
      <c r="D66" s="91" t="s">
        <v>528</v>
      </c>
      <c r="E66" s="91" t="s">
        <v>481</v>
      </c>
    </row>
    <row r="67">
      <c r="A67" s="92"/>
      <c r="B67" s="92"/>
      <c r="C67" s="91" t="s">
        <v>482</v>
      </c>
      <c r="D67" s="91" t="s">
        <v>483</v>
      </c>
      <c r="E67" s="91" t="s">
        <v>484</v>
      </c>
    </row>
    <row r="68">
      <c r="A68" s="92"/>
      <c r="B68" s="92"/>
      <c r="C68" s="91" t="s">
        <v>485</v>
      </c>
      <c r="D68" s="97" t="s">
        <v>561</v>
      </c>
      <c r="E68" s="91" t="s">
        <v>484</v>
      </c>
    </row>
    <row r="69">
      <c r="A69" s="92"/>
      <c r="B69" s="92"/>
      <c r="C69" s="91" t="s">
        <v>487</v>
      </c>
      <c r="D69" s="91" t="s">
        <v>31</v>
      </c>
      <c r="E69" s="91" t="s">
        <v>31</v>
      </c>
    </row>
    <row r="70">
      <c r="A70" s="92"/>
      <c r="B70" s="92"/>
      <c r="C70" s="91" t="s">
        <v>490</v>
      </c>
      <c r="D70" s="91" t="s">
        <v>509</v>
      </c>
      <c r="E70" s="91" t="s">
        <v>489</v>
      </c>
    </row>
    <row r="71">
      <c r="A71" s="92"/>
      <c r="B71" s="92"/>
      <c r="C71" s="91" t="s">
        <v>9</v>
      </c>
      <c r="D71" s="91" t="s">
        <v>562</v>
      </c>
      <c r="E71" s="91" t="s">
        <v>493</v>
      </c>
    </row>
    <row r="72">
      <c r="A72" s="66"/>
      <c r="B72" s="66"/>
      <c r="C72" s="66"/>
      <c r="D72" s="66"/>
      <c r="E72" s="66"/>
    </row>
  </sheetData>
  <mergeCells count="26">
    <mergeCell ref="A2:A7"/>
    <mergeCell ref="B2:B7"/>
    <mergeCell ref="A8:E8"/>
    <mergeCell ref="A10:A15"/>
    <mergeCell ref="B10:B15"/>
    <mergeCell ref="A16:E16"/>
    <mergeCell ref="A18:A23"/>
    <mergeCell ref="B18:B23"/>
    <mergeCell ref="A24:E24"/>
    <mergeCell ref="A26:A31"/>
    <mergeCell ref="B26:B31"/>
    <mergeCell ref="A32:E32"/>
    <mergeCell ref="A34:A39"/>
    <mergeCell ref="B34:B39"/>
    <mergeCell ref="A40:E40"/>
    <mergeCell ref="A42:A47"/>
    <mergeCell ref="B42:B47"/>
    <mergeCell ref="A48:E48"/>
    <mergeCell ref="A50:A55"/>
    <mergeCell ref="B50:B55"/>
    <mergeCell ref="A56:E56"/>
    <mergeCell ref="A58:A63"/>
    <mergeCell ref="B58:B63"/>
    <mergeCell ref="A64:E64"/>
    <mergeCell ref="A66:A71"/>
    <mergeCell ref="B66:B7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489B81"/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style="29" width="8.8800000000000008"/>
    <col customWidth="1" min="2" max="3" style="29" width="25.129999999999999"/>
    <col customWidth="1" min="4" max="4" style="29" width="37.130000000000003"/>
    <col customWidth="1" min="5" max="5" style="29" width="45.380000000000003"/>
    <col min="6" max="16384" style="29" width="12.630000000000001"/>
  </cols>
  <sheetData>
    <row r="1" ht="31.5">
      <c r="A1" s="89" t="s">
        <v>473</v>
      </c>
      <c r="B1" s="89" t="s">
        <v>474</v>
      </c>
      <c r="C1" s="89" t="s">
        <v>475</v>
      </c>
      <c r="D1" s="89" t="s">
        <v>476</v>
      </c>
      <c r="E1" s="89" t="s">
        <v>477</v>
      </c>
    </row>
    <row r="2" ht="26.25" customHeight="1">
      <c r="A2" s="90" t="s">
        <v>563</v>
      </c>
      <c r="B2" s="90"/>
      <c r="C2" s="91" t="s">
        <v>479</v>
      </c>
      <c r="D2" s="91" t="s">
        <v>564</v>
      </c>
      <c r="E2" s="91" t="s">
        <v>489</v>
      </c>
    </row>
    <row r="3" ht="26.25" customHeight="1">
      <c r="A3" s="92"/>
      <c r="B3" s="92"/>
      <c r="C3" s="91" t="s">
        <v>482</v>
      </c>
      <c r="D3" s="91" t="s">
        <v>565</v>
      </c>
      <c r="E3" s="91" t="s">
        <v>484</v>
      </c>
    </row>
    <row r="4" ht="26.25" customHeight="1">
      <c r="A4" s="92"/>
      <c r="B4" s="92"/>
      <c r="C4" s="91" t="s">
        <v>485</v>
      </c>
      <c r="D4" s="91" t="s">
        <v>566</v>
      </c>
      <c r="E4" s="91" t="s">
        <v>484</v>
      </c>
    </row>
    <row r="5" ht="26.25" customHeight="1">
      <c r="A5" s="92"/>
      <c r="B5" s="92"/>
      <c r="C5" s="91" t="s">
        <v>487</v>
      </c>
      <c r="D5" s="91" t="s">
        <v>567</v>
      </c>
      <c r="E5" s="91" t="s">
        <v>568</v>
      </c>
    </row>
    <row r="6" ht="26.25" customHeight="1">
      <c r="A6" s="92"/>
      <c r="B6" s="92"/>
      <c r="C6" s="91" t="s">
        <v>490</v>
      </c>
      <c r="D6" s="91" t="s">
        <v>509</v>
      </c>
      <c r="E6" s="91" t="s">
        <v>489</v>
      </c>
    </row>
    <row r="7" ht="26.25" customHeight="1">
      <c r="A7" s="92"/>
      <c r="B7" s="92"/>
      <c r="C7" s="91" t="s">
        <v>9</v>
      </c>
      <c r="D7" s="91" t="s">
        <v>509</v>
      </c>
      <c r="E7" s="91" t="s">
        <v>493</v>
      </c>
    </row>
    <row r="8">
      <c r="A8" s="74"/>
    </row>
    <row r="9" ht="31.5">
      <c r="A9" s="89" t="s">
        <v>473</v>
      </c>
      <c r="B9" s="89" t="s">
        <v>474</v>
      </c>
      <c r="C9" s="89" t="s">
        <v>475</v>
      </c>
      <c r="D9" s="89" t="s">
        <v>476</v>
      </c>
      <c r="E9" s="89" t="s">
        <v>477</v>
      </c>
    </row>
    <row r="10" ht="26.25" customHeight="1">
      <c r="A10" s="90" t="s">
        <v>569</v>
      </c>
      <c r="B10" s="90"/>
      <c r="C10" s="91" t="s">
        <v>479</v>
      </c>
      <c r="D10" s="91" t="s">
        <v>570</v>
      </c>
      <c r="E10" s="91" t="s">
        <v>571</v>
      </c>
    </row>
    <row r="11" ht="26.25" customHeight="1">
      <c r="A11" s="92"/>
      <c r="B11" s="92"/>
      <c r="C11" s="91" t="s">
        <v>482</v>
      </c>
      <c r="D11" s="91" t="s">
        <v>572</v>
      </c>
      <c r="E11" s="91" t="s">
        <v>484</v>
      </c>
    </row>
    <row r="12" ht="26.25" customHeight="1">
      <c r="A12" s="92"/>
      <c r="B12" s="92"/>
      <c r="C12" s="91" t="s">
        <v>485</v>
      </c>
      <c r="D12" s="91" t="s">
        <v>573</v>
      </c>
      <c r="E12" s="91" t="s">
        <v>484</v>
      </c>
    </row>
    <row r="13" ht="26.25" customHeight="1">
      <c r="A13" s="92"/>
      <c r="B13" s="92"/>
      <c r="C13" s="91" t="s">
        <v>487</v>
      </c>
      <c r="D13" s="91" t="s">
        <v>574</v>
      </c>
      <c r="E13" s="91" t="s">
        <v>489</v>
      </c>
    </row>
    <row r="14" ht="26.25" customHeight="1">
      <c r="A14" s="92"/>
      <c r="B14" s="92"/>
      <c r="C14" s="91" t="s">
        <v>490</v>
      </c>
      <c r="D14" s="91" t="s">
        <v>575</v>
      </c>
      <c r="E14" s="91" t="s">
        <v>489</v>
      </c>
    </row>
    <row r="15" ht="26.25" customHeight="1">
      <c r="A15" s="92"/>
      <c r="B15" s="92"/>
      <c r="C15" s="91" t="s">
        <v>9</v>
      </c>
      <c r="D15" s="91" t="s">
        <v>505</v>
      </c>
      <c r="E15" s="91" t="s">
        <v>493</v>
      </c>
    </row>
    <row r="16">
      <c r="A16" s="74"/>
    </row>
    <row r="17" ht="31.5">
      <c r="A17" s="89" t="s">
        <v>473</v>
      </c>
      <c r="B17" s="89" t="s">
        <v>474</v>
      </c>
      <c r="C17" s="89" t="s">
        <v>475</v>
      </c>
      <c r="D17" s="89" t="s">
        <v>476</v>
      </c>
      <c r="E17" s="89" t="s">
        <v>477</v>
      </c>
    </row>
    <row r="18" ht="26.25" customHeight="1">
      <c r="A18" s="90" t="s">
        <v>576</v>
      </c>
      <c r="B18" s="90"/>
      <c r="C18" s="91" t="s">
        <v>479</v>
      </c>
      <c r="D18" s="91" t="s">
        <v>577</v>
      </c>
      <c r="E18" s="91" t="s">
        <v>489</v>
      </c>
    </row>
    <row r="19" ht="26.25" customHeight="1">
      <c r="A19" s="92"/>
      <c r="B19" s="92"/>
      <c r="C19" s="91" t="s">
        <v>482</v>
      </c>
      <c r="D19" s="91" t="s">
        <v>516</v>
      </c>
      <c r="E19" s="91" t="s">
        <v>484</v>
      </c>
    </row>
    <row r="20" ht="26.25" customHeight="1">
      <c r="A20" s="92"/>
      <c r="B20" s="92"/>
      <c r="C20" s="91" t="s">
        <v>485</v>
      </c>
      <c r="D20" s="91" t="s">
        <v>578</v>
      </c>
      <c r="E20" s="91" t="s">
        <v>484</v>
      </c>
    </row>
    <row r="21" ht="26.25" customHeight="1">
      <c r="A21" s="92"/>
      <c r="B21" s="92"/>
      <c r="C21" s="91" t="s">
        <v>487</v>
      </c>
      <c r="D21" s="91" t="s">
        <v>579</v>
      </c>
      <c r="E21" s="91" t="s">
        <v>489</v>
      </c>
    </row>
    <row r="22" ht="26.25" customHeight="1">
      <c r="A22" s="92"/>
      <c r="B22" s="92"/>
      <c r="C22" s="91" t="s">
        <v>490</v>
      </c>
      <c r="D22" s="91" t="s">
        <v>575</v>
      </c>
      <c r="E22" s="91" t="s">
        <v>489</v>
      </c>
    </row>
    <row r="23" ht="26.25" customHeight="1">
      <c r="A23" s="92"/>
      <c r="B23" s="92"/>
      <c r="C23" s="91" t="s">
        <v>9</v>
      </c>
      <c r="D23" s="91" t="s">
        <v>501</v>
      </c>
      <c r="E23" s="91" t="s">
        <v>493</v>
      </c>
    </row>
    <row r="24" ht="15.75" customHeight="1">
      <c r="A24" s="29"/>
      <c r="B24" s="29"/>
      <c r="C24" s="29"/>
      <c r="D24" s="29"/>
      <c r="E24" s="29"/>
    </row>
    <row r="25" ht="15.75" customHeight="1">
      <c r="A25" s="29"/>
      <c r="B25" s="29"/>
      <c r="C25" s="29"/>
      <c r="D25" s="29"/>
      <c r="E25" s="29"/>
    </row>
  </sheetData>
  <mergeCells count="8">
    <mergeCell ref="A2:A7"/>
    <mergeCell ref="B2:B7"/>
    <mergeCell ref="A8:E8"/>
    <mergeCell ref="A10:A15"/>
    <mergeCell ref="B10:B15"/>
    <mergeCell ref="A16:E16"/>
    <mergeCell ref="A18:A23"/>
    <mergeCell ref="B18:B2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topLeftCell="A4"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style="98" width="28.879999999999999"/>
    <col customWidth="1" min="2" max="2" style="98" width="20.879999999999999"/>
    <col customWidth="1" min="3" max="3" style="98" width="26.629999999999999"/>
    <col customWidth="1" min="4" max="4" style="98" width="28.379999999999999"/>
    <col customWidth="1" min="5" max="5" style="98" width="27.629999999999999"/>
    <col customWidth="1" min="6" max="8" style="98" width="29.629999999999999"/>
    <col customWidth="1" min="9" max="9" style="98" width="27.879999999999999"/>
    <col min="10" max="16384" style="98" width="12.630000000000001"/>
  </cols>
  <sheetData>
    <row r="1" ht="28.5">
      <c r="A1" s="99" t="s">
        <v>580</v>
      </c>
      <c r="B1" s="99" t="s">
        <v>581</v>
      </c>
      <c r="C1" s="99" t="s">
        <v>19</v>
      </c>
      <c r="D1" s="99" t="s">
        <v>582</v>
      </c>
      <c r="E1" s="99" t="s">
        <v>583</v>
      </c>
      <c r="F1" s="99" t="s">
        <v>584</v>
      </c>
      <c r="G1" s="99" t="s">
        <v>585</v>
      </c>
      <c r="H1" s="99" t="s">
        <v>586</v>
      </c>
      <c r="I1" s="99" t="s">
        <v>587</v>
      </c>
    </row>
    <row r="2" ht="71.25">
      <c r="A2" s="100" t="s">
        <v>588</v>
      </c>
      <c r="B2" s="100" t="s">
        <v>589</v>
      </c>
      <c r="C2" s="100" t="s">
        <v>590</v>
      </c>
      <c r="D2" s="100" t="s">
        <v>591</v>
      </c>
      <c r="E2" s="100" t="s">
        <v>592</v>
      </c>
      <c r="F2" s="100" t="s">
        <v>593</v>
      </c>
      <c r="G2" s="100" t="s">
        <v>594</v>
      </c>
      <c r="H2" s="100" t="s">
        <v>595</v>
      </c>
      <c r="I2" s="100" t="s">
        <v>596</v>
      </c>
    </row>
    <row r="3" ht="57">
      <c r="A3" s="100" t="s">
        <v>597</v>
      </c>
      <c r="B3" s="100"/>
      <c r="C3" s="101" t="s">
        <v>598</v>
      </c>
      <c r="D3" s="100" t="s">
        <v>599</v>
      </c>
      <c r="E3" s="100" t="s">
        <v>600</v>
      </c>
      <c r="F3" s="100" t="s">
        <v>601</v>
      </c>
      <c r="G3" s="100" t="s">
        <v>602</v>
      </c>
      <c r="H3" s="100" t="s">
        <v>603</v>
      </c>
      <c r="I3" s="100" t="s">
        <v>604</v>
      </c>
    </row>
    <row r="4" ht="169.5" customHeight="1">
      <c r="A4" s="100"/>
      <c r="B4" s="100"/>
      <c r="C4" s="100" t="s">
        <v>605</v>
      </c>
      <c r="D4" s="100" t="s">
        <v>606</v>
      </c>
      <c r="E4" s="100"/>
      <c r="F4" s="100" t="s">
        <v>607</v>
      </c>
      <c r="G4" s="100" t="s">
        <v>608</v>
      </c>
      <c r="H4" s="100" t="s">
        <v>609</v>
      </c>
      <c r="I4" s="100" t="s">
        <v>610</v>
      </c>
    </row>
    <row r="5" ht="57">
      <c r="A5" s="100" t="s">
        <v>611</v>
      </c>
      <c r="B5" s="100"/>
      <c r="C5" s="100"/>
      <c r="D5" s="100" t="s">
        <v>612</v>
      </c>
      <c r="E5" s="100"/>
      <c r="F5" s="100" t="s">
        <v>613</v>
      </c>
      <c r="G5" s="100" t="s">
        <v>614</v>
      </c>
      <c r="H5" s="100" t="s">
        <v>615</v>
      </c>
      <c r="I5" s="100" t="s">
        <v>616</v>
      </c>
    </row>
    <row r="6" ht="71.25">
      <c r="A6" s="101" t="s">
        <v>617</v>
      </c>
      <c r="B6" s="100"/>
      <c r="C6" s="100"/>
      <c r="D6" s="100" t="s">
        <v>618</v>
      </c>
      <c r="E6" s="100"/>
      <c r="F6" s="101" t="s">
        <v>619</v>
      </c>
      <c r="G6" s="100" t="s">
        <v>620</v>
      </c>
      <c r="H6" s="101" t="s">
        <v>621</v>
      </c>
      <c r="I6" s="101" t="s">
        <v>622</v>
      </c>
    </row>
    <row r="7" ht="42.75">
      <c r="A7" s="100" t="s">
        <v>623</v>
      </c>
      <c r="B7" s="100"/>
      <c r="C7" s="100"/>
      <c r="D7" s="100" t="s">
        <v>624</v>
      </c>
      <c r="E7" s="100"/>
      <c r="F7" s="102" t="s">
        <v>625</v>
      </c>
      <c r="G7" s="102" t="s">
        <v>626</v>
      </c>
      <c r="H7" s="101"/>
      <c r="I7" s="101" t="s">
        <v>627</v>
      </c>
    </row>
    <row r="8" ht="57">
      <c r="A8" s="100"/>
      <c r="B8" s="100"/>
      <c r="C8" s="100"/>
      <c r="D8" s="100"/>
      <c r="E8" s="100"/>
      <c r="F8" s="101" t="s">
        <v>628</v>
      </c>
      <c r="G8" s="101" t="s">
        <v>629</v>
      </c>
      <c r="H8" s="101"/>
      <c r="I8" s="101" t="s">
        <v>630</v>
      </c>
    </row>
    <row r="9" ht="70.5" customHeight="1">
      <c r="A9" s="100" t="s">
        <v>631</v>
      </c>
      <c r="B9" s="100"/>
      <c r="C9" s="100"/>
      <c r="D9" s="100" t="s">
        <v>632</v>
      </c>
      <c r="E9" s="100"/>
      <c r="F9" s="100" t="s">
        <v>633</v>
      </c>
      <c r="G9" s="100" t="s">
        <v>634</v>
      </c>
      <c r="H9" s="100"/>
      <c r="I9" s="100" t="s">
        <v>635</v>
      </c>
    </row>
    <row r="10" ht="42.75">
      <c r="A10" s="100" t="s">
        <v>636</v>
      </c>
      <c r="B10" s="100"/>
      <c r="C10" s="100"/>
      <c r="D10" s="100"/>
      <c r="E10" s="100"/>
      <c r="F10" s="100" t="s">
        <v>637</v>
      </c>
      <c r="G10" s="100"/>
      <c r="H10" s="100"/>
      <c r="I10" s="100"/>
    </row>
    <row r="11" ht="28.5">
      <c r="A11" s="100"/>
      <c r="B11" s="100"/>
      <c r="C11" s="100"/>
      <c r="D11" s="100" t="s">
        <v>638</v>
      </c>
      <c r="E11" s="100"/>
      <c r="F11" s="100" t="s">
        <v>639</v>
      </c>
      <c r="G11" s="100"/>
      <c r="H11" s="100"/>
      <c r="I11" s="100"/>
    </row>
    <row r="12">
      <c r="A12" s="100" t="s">
        <v>640</v>
      </c>
      <c r="B12" s="100"/>
      <c r="C12" s="100"/>
      <c r="D12" s="100"/>
      <c r="E12" s="100"/>
      <c r="F12" s="100" t="s">
        <v>641</v>
      </c>
      <c r="G12" s="100"/>
      <c r="H12" s="100"/>
      <c r="I12" s="100"/>
    </row>
    <row r="13" ht="28.5">
      <c r="A13" s="100" t="s">
        <v>642</v>
      </c>
      <c r="B13" s="100"/>
      <c r="C13" s="100"/>
      <c r="D13" s="100" t="s">
        <v>643</v>
      </c>
      <c r="E13" s="100"/>
      <c r="F13" s="100" t="s">
        <v>644</v>
      </c>
      <c r="G13" s="100"/>
      <c r="H13" s="100"/>
      <c r="I13" s="100"/>
    </row>
    <row r="14" ht="99.75">
      <c r="A14" s="100"/>
      <c r="B14" s="100"/>
      <c r="C14" s="100"/>
      <c r="D14" s="100"/>
      <c r="E14" s="100"/>
      <c r="F14" s="100" t="s">
        <v>645</v>
      </c>
      <c r="G14" s="100"/>
      <c r="H14" s="100"/>
      <c r="I14" s="100"/>
    </row>
    <row r="15" ht="28.5">
      <c r="A15" s="100"/>
      <c r="B15" s="100"/>
      <c r="C15" s="100"/>
      <c r="D15" s="100"/>
      <c r="E15" s="100"/>
      <c r="F15" s="100" t="s">
        <v>646</v>
      </c>
      <c r="G15" s="100"/>
      <c r="H15" s="100"/>
      <c r="I15" s="100"/>
    </row>
    <row r="16">
      <c r="A16" s="100"/>
      <c r="B16" s="100"/>
      <c r="C16" s="100"/>
      <c r="D16" s="100"/>
      <c r="E16" s="100"/>
      <c r="F16" s="100" t="s">
        <v>647</v>
      </c>
      <c r="G16" s="100"/>
      <c r="H16" s="100"/>
      <c r="I16" s="100"/>
    </row>
    <row r="17" ht="28.5">
      <c r="A17" s="100"/>
      <c r="B17" s="100"/>
      <c r="C17" s="100"/>
      <c r="D17" s="100"/>
      <c r="E17" s="100"/>
      <c r="F17" s="100" t="s">
        <v>648</v>
      </c>
      <c r="G17" s="100"/>
      <c r="H17" s="100"/>
      <c r="I17" s="100"/>
    </row>
    <row r="18" ht="80.25" customHeight="1">
      <c r="F18" s="103" t="s">
        <v>649</v>
      </c>
    </row>
    <row r="19" ht="15.75" customHeight="1">
      <c r="F19" s="104" t="s">
        <v>650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489B81"/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style="29" width="8.8800000000000008"/>
    <col customWidth="1" min="2" max="4" style="29" width="25.129999999999999"/>
    <col customWidth="1" min="5" max="5" style="29" width="31.379999999999999"/>
    <col min="6" max="16384" style="29" width="12.630000000000001"/>
  </cols>
  <sheetData>
    <row r="1" ht="31.5">
      <c r="A1" s="89" t="s">
        <v>473</v>
      </c>
      <c r="B1" s="89" t="s">
        <v>474</v>
      </c>
      <c r="C1" s="89" t="s">
        <v>475</v>
      </c>
      <c r="D1" s="89" t="s">
        <v>476</v>
      </c>
      <c r="E1" s="89" t="s">
        <v>477</v>
      </c>
    </row>
    <row r="2">
      <c r="A2" s="90" t="s">
        <v>651</v>
      </c>
      <c r="B2" s="90"/>
      <c r="C2" s="91" t="s">
        <v>479</v>
      </c>
      <c r="D2" s="91" t="s">
        <v>652</v>
      </c>
      <c r="E2" s="91" t="s">
        <v>489</v>
      </c>
    </row>
    <row r="3" ht="31.5">
      <c r="A3" s="92"/>
      <c r="B3" s="92"/>
      <c r="C3" s="91" t="s">
        <v>482</v>
      </c>
      <c r="D3" s="91" t="s">
        <v>483</v>
      </c>
      <c r="E3" s="91" t="s">
        <v>484</v>
      </c>
    </row>
    <row r="4" ht="31.5">
      <c r="A4" s="92"/>
      <c r="B4" s="92"/>
      <c r="C4" s="91" t="s">
        <v>485</v>
      </c>
      <c r="D4" s="91" t="s">
        <v>653</v>
      </c>
      <c r="E4" s="91" t="s">
        <v>484</v>
      </c>
    </row>
    <row r="5">
      <c r="A5" s="92"/>
      <c r="B5" s="92"/>
      <c r="C5" s="91" t="s">
        <v>487</v>
      </c>
      <c r="D5" s="91" t="s">
        <v>654</v>
      </c>
      <c r="E5" s="91" t="s">
        <v>489</v>
      </c>
    </row>
    <row r="6">
      <c r="A6" s="92"/>
      <c r="B6" s="92"/>
      <c r="C6" s="91" t="s">
        <v>9</v>
      </c>
      <c r="D6" s="91" t="s">
        <v>655</v>
      </c>
      <c r="E6" s="91" t="s">
        <v>493</v>
      </c>
    </row>
  </sheetData>
  <mergeCells count="2">
    <mergeCell ref="A2:A6"/>
    <mergeCell ref="B2:B6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28.879999999999999"/>
    <col customWidth="1" min="2" max="2" width="20.879999999999999"/>
    <col customWidth="1" min="3" max="3" width="26.629999999999999"/>
    <col customWidth="1" min="4" max="4" width="28.379999999999999"/>
    <col customWidth="1" min="5" max="5" width="27.629999999999999"/>
    <col customWidth="1" min="6" max="6" width="29.629999999999999"/>
  </cols>
  <sheetData>
    <row r="1">
      <c r="A1" s="105" t="s">
        <v>656</v>
      </c>
      <c r="B1" s="105" t="s">
        <v>657</v>
      </c>
      <c r="C1" s="105" t="s">
        <v>19</v>
      </c>
      <c r="D1" s="105" t="s">
        <v>582</v>
      </c>
      <c r="E1" s="105" t="s">
        <v>583</v>
      </c>
      <c r="F1" s="105" t="s">
        <v>9</v>
      </c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</row>
    <row r="2" ht="63.75">
      <c r="A2" s="107" t="s">
        <v>658</v>
      </c>
      <c r="B2" s="107" t="s">
        <v>659</v>
      </c>
      <c r="C2" s="107" t="s">
        <v>660</v>
      </c>
      <c r="D2" s="107" t="s">
        <v>661</v>
      </c>
      <c r="E2" s="107" t="s">
        <v>662</v>
      </c>
      <c r="F2" s="107" t="s">
        <v>663</v>
      </c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</row>
    <row r="3" ht="63.75">
      <c r="A3" s="107" t="s">
        <v>664</v>
      </c>
      <c r="B3" s="107"/>
      <c r="C3" s="108" t="s">
        <v>665</v>
      </c>
      <c r="D3" s="107" t="s">
        <v>666</v>
      </c>
      <c r="E3" s="107" t="s">
        <v>667</v>
      </c>
      <c r="F3" s="107" t="s">
        <v>668</v>
      </c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</row>
    <row r="4" ht="63.75">
      <c r="A4" s="107" t="s">
        <v>669</v>
      </c>
      <c r="B4" s="107"/>
      <c r="C4" s="107" t="s">
        <v>670</v>
      </c>
      <c r="D4" s="107" t="s">
        <v>671</v>
      </c>
      <c r="E4" s="107"/>
      <c r="F4" s="107" t="s">
        <v>672</v>
      </c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</row>
    <row r="5" ht="51">
      <c r="A5" s="107" t="s">
        <v>673</v>
      </c>
      <c r="B5" s="107"/>
      <c r="C5" s="108" t="s">
        <v>674</v>
      </c>
      <c r="D5" s="107" t="s">
        <v>675</v>
      </c>
      <c r="E5" s="107"/>
      <c r="F5" s="107" t="s">
        <v>676</v>
      </c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</row>
    <row r="6" ht="51">
      <c r="A6" s="107" t="s">
        <v>677</v>
      </c>
      <c r="B6" s="107"/>
      <c r="C6" s="107"/>
      <c r="D6" s="107" t="s">
        <v>678</v>
      </c>
      <c r="E6" s="107"/>
      <c r="F6" s="109" t="s">
        <v>679</v>
      </c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</row>
    <row r="7" ht="38.25">
      <c r="A7" s="107" t="s">
        <v>623</v>
      </c>
      <c r="B7" s="107"/>
      <c r="C7" s="107"/>
      <c r="D7" s="107" t="s">
        <v>680</v>
      </c>
      <c r="E7" s="107"/>
      <c r="F7" s="107" t="s">
        <v>681</v>
      </c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</row>
    <row r="8" ht="63.75">
      <c r="A8" s="107" t="s">
        <v>682</v>
      </c>
      <c r="B8" s="107"/>
      <c r="C8" s="107"/>
      <c r="D8" s="107" t="s">
        <v>632</v>
      </c>
      <c r="E8" s="107"/>
      <c r="F8" s="107" t="s">
        <v>683</v>
      </c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</row>
    <row r="9">
      <c r="A9" s="107" t="s">
        <v>631</v>
      </c>
      <c r="B9" s="107"/>
      <c r="C9" s="107"/>
      <c r="D9" s="107" t="s">
        <v>638</v>
      </c>
      <c r="E9" s="107"/>
      <c r="F9" s="107" t="s">
        <v>684</v>
      </c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</row>
    <row r="10">
      <c r="A10" s="107" t="s">
        <v>640</v>
      </c>
      <c r="B10" s="107"/>
      <c r="C10" s="107"/>
      <c r="D10" s="107"/>
      <c r="E10" s="107"/>
      <c r="F10" s="107" t="s">
        <v>685</v>
      </c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</row>
    <row r="11" ht="38.25">
      <c r="A11" s="107"/>
      <c r="B11" s="107"/>
      <c r="C11" s="107"/>
      <c r="D11" s="107"/>
      <c r="E11" s="107"/>
      <c r="F11" s="107" t="s">
        <v>686</v>
      </c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</row>
    <row r="12">
      <c r="A12" s="107"/>
      <c r="B12" s="107"/>
      <c r="C12" s="107"/>
      <c r="D12" s="107"/>
      <c r="E12" s="107"/>
      <c r="F12" s="107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</row>
    <row r="13">
      <c r="A13" s="107"/>
      <c r="B13" s="107"/>
      <c r="C13" s="107"/>
      <c r="D13" s="107"/>
      <c r="E13" s="107"/>
      <c r="F13" s="107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</row>
    <row r="14">
      <c r="A14" s="107"/>
      <c r="B14" s="107"/>
      <c r="C14" s="107"/>
      <c r="D14" s="107"/>
      <c r="E14" s="107"/>
      <c r="F14" s="107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</row>
    <row r="15">
      <c r="A15" s="107"/>
      <c r="B15" s="107"/>
      <c r="C15" s="107"/>
      <c r="D15" s="107"/>
      <c r="E15" s="107"/>
      <c r="F15" s="107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</row>
    <row r="16">
      <c r="A16" s="107"/>
      <c r="B16" s="107"/>
      <c r="C16" s="107"/>
      <c r="D16" s="107"/>
      <c r="E16" s="107"/>
      <c r="F16" s="107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</row>
    <row r="17">
      <c r="A17" s="110"/>
      <c r="B17" s="110"/>
      <c r="C17" s="110"/>
      <c r="D17" s="110"/>
      <c r="E17" s="110"/>
      <c r="F17" s="110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</row>
    <row r="18">
      <c r="A18" s="110"/>
      <c r="B18" s="110"/>
      <c r="C18" s="110"/>
      <c r="D18" s="110"/>
      <c r="E18" s="110"/>
      <c r="F18" s="110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</row>
    <row r="19">
      <c r="A19" s="110"/>
      <c r="B19" s="110"/>
      <c r="C19" s="110"/>
      <c r="D19" s="110"/>
      <c r="E19" s="110"/>
      <c r="F19" s="110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</row>
    <row r="20">
      <c r="A20" s="110"/>
      <c r="B20" s="110"/>
      <c r="C20" s="110"/>
      <c r="D20" s="110"/>
      <c r="E20" s="110"/>
      <c r="F20" s="110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</row>
    <row r="21">
      <c r="A21" s="110"/>
      <c r="B21" s="110"/>
      <c r="C21" s="110"/>
      <c r="D21" s="110"/>
      <c r="E21" s="110"/>
      <c r="F21" s="110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</row>
    <row r="22">
      <c r="A22" s="110"/>
      <c r="B22" s="110"/>
      <c r="C22" s="110"/>
      <c r="D22" s="110"/>
      <c r="E22" s="110"/>
      <c r="F22" s="110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</row>
  </sheetData>
  <hyperlinks>
    <hyperlink r:id="rId1" ref="F6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zoomScale="100" workbookViewId="0">
      <pane ySplit="4" topLeftCell="A5" activePane="bottomLeft" state="frozen"/>
      <selection activeCell="B6" activeCellId="0" sqref="B6"/>
    </sheetView>
  </sheetViews>
  <sheetFormatPr defaultColWidth="12.630000000000001" defaultRowHeight="15.75" customHeight="1"/>
  <cols>
    <col customWidth="1" min="1" max="1" width="16.129999999999999"/>
    <col customWidth="1" min="2" max="2" width="12"/>
    <col customWidth="1" min="3" max="3" width="15.380000000000001"/>
    <col customWidth="1" min="4" max="4" width="28"/>
    <col customWidth="1" min="5" max="5" width="16.379999999999999"/>
    <col customWidth="1" min="6" max="6" width="8"/>
    <col customWidth="1" min="7" max="7" width="7.6299999999999999"/>
    <col customWidth="1" min="8" max="8" width="8.25"/>
    <col customWidth="1" min="9" max="9" width="7.8799999999999999"/>
    <col customWidth="1" min="10" max="10" width="10.130000000000001"/>
    <col customWidth="1" min="11" max="11" width="31.879999999999999"/>
    <col customWidth="1" hidden="1" min="12" max="12" width="31.879999999999999"/>
  </cols>
  <sheetData>
    <row r="1" hidden="1">
      <c r="A1" s="111"/>
      <c r="B1" s="112"/>
      <c r="C1" s="112"/>
      <c r="D1" s="112"/>
      <c r="E1" s="112"/>
      <c r="F1" s="112"/>
      <c r="G1" s="112"/>
      <c r="H1" s="112"/>
      <c r="I1" s="112"/>
      <c r="J1" s="112"/>
      <c r="K1" s="113"/>
      <c r="L1" s="114"/>
    </row>
    <row r="2" ht="43.5" customHeight="1">
      <c r="A2" s="115"/>
      <c r="B2" s="116"/>
      <c r="C2" s="117" t="s">
        <v>687</v>
      </c>
    </row>
    <row r="3" ht="21" customHeight="1">
      <c r="A3" s="118" t="s">
        <v>688</v>
      </c>
      <c r="B3" s="118" t="s">
        <v>2</v>
      </c>
      <c r="C3" s="118" t="s">
        <v>689</v>
      </c>
      <c r="D3" s="118" t="s">
        <v>3</v>
      </c>
      <c r="E3" s="118" t="s">
        <v>10</v>
      </c>
      <c r="F3" s="118" t="s">
        <v>4</v>
      </c>
      <c r="H3" s="118" t="s">
        <v>5</v>
      </c>
      <c r="J3" s="118" t="s">
        <v>7</v>
      </c>
      <c r="K3" s="118" t="s">
        <v>13</v>
      </c>
      <c r="L3" s="119"/>
    </row>
    <row r="4" ht="57.75" customHeight="1">
      <c r="F4" s="118" t="s">
        <v>14</v>
      </c>
      <c r="G4" s="118" t="s">
        <v>15</v>
      </c>
      <c r="H4" s="118" t="s">
        <v>14</v>
      </c>
      <c r="I4" s="118" t="s">
        <v>15</v>
      </c>
      <c r="L4" s="119"/>
    </row>
    <row r="5" ht="16.5">
      <c r="A5" s="120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14"/>
    </row>
    <row r="6" ht="75" customHeight="1">
      <c r="A6" s="122" t="s">
        <v>690</v>
      </c>
      <c r="B6" s="123" t="s">
        <v>691</v>
      </c>
      <c r="C6" s="124" t="s">
        <v>692</v>
      </c>
      <c r="D6" s="125" t="s">
        <v>693</v>
      </c>
      <c r="E6" s="126" t="s">
        <v>32</v>
      </c>
      <c r="F6" s="127">
        <v>1400</v>
      </c>
      <c r="G6" s="128">
        <v>2100</v>
      </c>
      <c r="H6" s="128">
        <v>1350</v>
      </c>
      <c r="I6" s="128">
        <v>2050</v>
      </c>
      <c r="J6" s="129" t="s">
        <v>30</v>
      </c>
      <c r="K6" s="130" t="s">
        <v>35</v>
      </c>
      <c r="L6" s="114"/>
    </row>
    <row r="7" ht="75" customHeight="1">
      <c r="A7" s="131" t="s">
        <v>694</v>
      </c>
      <c r="B7" s="132" t="s">
        <v>270</v>
      </c>
      <c r="C7" s="133" t="s">
        <v>695</v>
      </c>
      <c r="D7" s="134" t="s">
        <v>696</v>
      </c>
      <c r="E7" s="135" t="s">
        <v>272</v>
      </c>
      <c r="F7" s="136" t="s">
        <v>697</v>
      </c>
      <c r="G7" s="137" t="s">
        <v>698</v>
      </c>
      <c r="H7" s="138"/>
      <c r="I7" s="138"/>
      <c r="J7" s="137" t="s">
        <v>31</v>
      </c>
      <c r="K7" s="139"/>
      <c r="L7" s="114"/>
    </row>
    <row r="8" ht="111.75" customHeight="1">
      <c r="A8" s="140"/>
      <c r="B8" s="132" t="s">
        <v>275</v>
      </c>
      <c r="C8" s="133" t="s">
        <v>699</v>
      </c>
      <c r="D8" s="134" t="s">
        <v>700</v>
      </c>
      <c r="E8" s="141" t="s">
        <v>701</v>
      </c>
      <c r="F8" s="142" t="s">
        <v>702</v>
      </c>
      <c r="G8" s="138" t="s">
        <v>703</v>
      </c>
      <c r="H8" s="138"/>
      <c r="I8" s="138"/>
      <c r="J8" s="137" t="s">
        <v>30</v>
      </c>
      <c r="K8" s="139" t="s">
        <v>35</v>
      </c>
      <c r="L8" s="114"/>
    </row>
    <row r="9" ht="114" customHeight="1">
      <c r="A9" s="140"/>
      <c r="B9" s="132" t="s">
        <v>184</v>
      </c>
      <c r="C9" s="133" t="s">
        <v>704</v>
      </c>
      <c r="D9" s="134" t="s">
        <v>705</v>
      </c>
      <c r="E9" s="141" t="s">
        <v>701</v>
      </c>
      <c r="F9" s="142" t="s">
        <v>702</v>
      </c>
      <c r="G9" s="138" t="s">
        <v>703</v>
      </c>
      <c r="H9" s="138"/>
      <c r="I9" s="138"/>
      <c r="J9" s="137" t="s">
        <v>30</v>
      </c>
      <c r="K9" s="139" t="s">
        <v>35</v>
      </c>
      <c r="L9" s="114"/>
    </row>
    <row r="10" ht="52.5" customHeight="1">
      <c r="A10" s="122" t="s">
        <v>706</v>
      </c>
      <c r="B10" s="123" t="s">
        <v>707</v>
      </c>
      <c r="C10" s="124" t="s">
        <v>706</v>
      </c>
      <c r="D10" s="125" t="s">
        <v>708</v>
      </c>
      <c r="E10" s="126" t="s">
        <v>709</v>
      </c>
      <c r="F10" s="127" t="s">
        <v>702</v>
      </c>
      <c r="G10" s="128" t="s">
        <v>703</v>
      </c>
      <c r="H10" s="128"/>
      <c r="I10" s="128"/>
      <c r="J10" s="129" t="s">
        <v>710</v>
      </c>
      <c r="K10" s="130" t="s">
        <v>35</v>
      </c>
      <c r="L10" s="114"/>
    </row>
  </sheetData>
  <mergeCells count="14">
    <mergeCell ref="A1:K1"/>
    <mergeCell ref="A2:B2"/>
    <mergeCell ref="C2:L2"/>
    <mergeCell ref="A3:A4"/>
    <mergeCell ref="B3:B4"/>
    <mergeCell ref="C3:C4"/>
    <mergeCell ref="D3:D4"/>
    <mergeCell ref="E3:E4"/>
    <mergeCell ref="F3:G3"/>
    <mergeCell ref="H3:I3"/>
    <mergeCell ref="J3:J4"/>
    <mergeCell ref="K3:K4"/>
    <mergeCell ref="A5:K5"/>
    <mergeCell ref="A7:A9"/>
  </mergeCells>
  <printOptions headings="0" gridLines="1"/>
  <pageMargins left="0.25" right="0.25" top="0.75" bottom="0.75" header="0" footer="0"/>
  <pageSetup paperSize="9" scale="100" fitToWidth="0" fitToHeight="1" pageOrder="overThenDown" orientation="portrait" usePrinterDefaults="1" blackAndWhite="0" draft="0" cellComments="atEnd" useFirstPageNumber="0" errors="displayed" horizontalDpi="600" verticalDpi="600" copies="1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zoomScale="100" workbookViewId="0">
      <pane ySplit="4" topLeftCell="A5" activePane="bottomLeft" state="frozen"/>
      <selection activeCell="B6" activeCellId="0" sqref="B6"/>
    </sheetView>
  </sheetViews>
  <sheetFormatPr defaultColWidth="12.630000000000001" defaultRowHeight="15.75" customHeight="1" outlineLevelRow="1"/>
  <cols>
    <col customWidth="1" min="1" max="1" width="6.3799999999999999"/>
    <col customWidth="1" min="2" max="2" width="16.129999999999999"/>
    <col customWidth="1" min="3" max="3" width="12"/>
    <col customWidth="1" min="4" max="4" width="15.380000000000001"/>
    <col customWidth="1" min="5" max="5" width="9.5"/>
    <col customWidth="1" min="6" max="6" width="8.8800000000000008"/>
    <col customWidth="1" min="7" max="7" width="28"/>
    <col customWidth="1" min="8" max="8" width="16.379999999999999"/>
    <col customWidth="1" min="9" max="9" width="8"/>
    <col customWidth="1" min="10" max="10" width="7.6299999999999999"/>
    <col customWidth="1" min="11" max="11" width="12.25"/>
    <col customWidth="1" min="12" max="12" width="7.6299999999999999"/>
    <col customWidth="1" min="13" max="13" width="8.25"/>
    <col customWidth="1" min="14" max="14" width="7.8799999999999999"/>
    <col customWidth="1" min="15" max="15" width="10.130000000000001"/>
    <col customWidth="1" min="16" max="16" width="31.879999999999999"/>
    <col customWidth="1" min="17" max="17" width="12.880000000000001"/>
    <col customWidth="1" hidden="1" min="18" max="18" width="31.879999999999999"/>
  </cols>
  <sheetData>
    <row r="1" hidden="1">
      <c r="A1" s="143" t="s">
        <v>711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3"/>
      <c r="Q1" s="144"/>
      <c r="R1" s="145"/>
    </row>
    <row r="2" ht="45.75" customHeight="1">
      <c r="A2" s="146"/>
      <c r="C2" s="117" t="s">
        <v>687</v>
      </c>
      <c r="P2" s="117"/>
    </row>
    <row r="3" ht="21" customHeight="1">
      <c r="A3" s="105" t="s">
        <v>712</v>
      </c>
      <c r="B3" s="105" t="s">
        <v>688</v>
      </c>
      <c r="C3" s="105" t="s">
        <v>2</v>
      </c>
      <c r="D3" s="105" t="s">
        <v>689</v>
      </c>
      <c r="E3" s="105" t="s">
        <v>713</v>
      </c>
      <c r="F3" s="105" t="s">
        <v>21</v>
      </c>
      <c r="G3" s="105" t="s">
        <v>3</v>
      </c>
      <c r="H3" s="105" t="s">
        <v>10</v>
      </c>
      <c r="I3" s="105" t="s">
        <v>4</v>
      </c>
      <c r="M3" s="105" t="s">
        <v>5</v>
      </c>
      <c r="O3" s="105" t="s">
        <v>7</v>
      </c>
      <c r="P3" s="105" t="s">
        <v>13</v>
      </c>
      <c r="Q3" s="105" t="s">
        <v>714</v>
      </c>
      <c r="R3" s="147"/>
    </row>
    <row r="4" ht="57.75" customHeight="1">
      <c r="I4" s="105" t="s">
        <v>14</v>
      </c>
      <c r="J4" s="105" t="s">
        <v>15</v>
      </c>
      <c r="K4" s="105" t="s">
        <v>16</v>
      </c>
      <c r="L4" s="105" t="s">
        <v>715</v>
      </c>
      <c r="M4" s="105" t="s">
        <v>14</v>
      </c>
      <c r="N4" s="105" t="s">
        <v>15</v>
      </c>
      <c r="R4" s="147"/>
    </row>
    <row r="5" ht="16.5">
      <c r="A5" s="148" t="s">
        <v>716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8"/>
      <c r="R5" s="114"/>
    </row>
    <row r="6" ht="165.75" outlineLevel="1">
      <c r="A6" s="150" t="s">
        <v>717</v>
      </c>
      <c r="B6" s="151" t="s">
        <v>718</v>
      </c>
      <c r="C6" s="152" t="s">
        <v>82</v>
      </c>
      <c r="D6" s="153" t="s">
        <v>692</v>
      </c>
      <c r="E6" s="154" t="s">
        <v>719</v>
      </c>
      <c r="F6" s="152" t="s">
        <v>719</v>
      </c>
      <c r="G6" s="155" t="s">
        <v>720</v>
      </c>
      <c r="H6" s="152" t="s">
        <v>32</v>
      </c>
      <c r="I6" s="156">
        <v>1000</v>
      </c>
      <c r="J6" s="154">
        <v>2100</v>
      </c>
      <c r="K6" s="110" t="s">
        <v>83</v>
      </c>
      <c r="L6" s="154"/>
      <c r="M6" s="154">
        <f t="shared" ref="M6:M10" si="4">I6-40</f>
        <v>960</v>
      </c>
      <c r="N6" s="154">
        <f t="shared" ref="N6:N10" si="5">J6-30</f>
        <v>2070</v>
      </c>
      <c r="O6" s="110" t="s">
        <v>370</v>
      </c>
      <c r="P6" s="157" t="s">
        <v>35</v>
      </c>
      <c r="Q6" s="158"/>
      <c r="R6" s="114"/>
    </row>
    <row r="7" ht="127.5" outlineLevel="1">
      <c r="A7" s="159"/>
      <c r="B7" s="160" t="s">
        <v>721</v>
      </c>
      <c r="C7" s="161" t="s">
        <v>722</v>
      </c>
      <c r="D7" s="156" t="s">
        <v>692</v>
      </c>
      <c r="E7" s="110" t="s">
        <v>719</v>
      </c>
      <c r="F7" s="161" t="s">
        <v>719</v>
      </c>
      <c r="G7" s="162" t="s">
        <v>723</v>
      </c>
      <c r="H7" s="161" t="s">
        <v>32</v>
      </c>
      <c r="I7" s="156">
        <v>1000</v>
      </c>
      <c r="J7" s="110">
        <v>2100</v>
      </c>
      <c r="K7" s="110" t="s">
        <v>31</v>
      </c>
      <c r="L7" s="110"/>
      <c r="M7" s="110">
        <f t="shared" si="4"/>
        <v>960</v>
      </c>
      <c r="N7" s="110">
        <f t="shared" si="5"/>
        <v>2070</v>
      </c>
      <c r="O7" s="110" t="s">
        <v>370</v>
      </c>
      <c r="P7" s="157" t="s">
        <v>35</v>
      </c>
      <c r="Q7" s="158"/>
      <c r="R7" s="114"/>
    </row>
    <row r="8" ht="216.75" outlineLevel="1">
      <c r="A8" s="159"/>
      <c r="B8" s="160" t="s">
        <v>724</v>
      </c>
      <c r="C8" s="161" t="s">
        <v>99</v>
      </c>
      <c r="D8" s="156" t="s">
        <v>692</v>
      </c>
      <c r="E8" s="110" t="s">
        <v>719</v>
      </c>
      <c r="F8" s="161" t="s">
        <v>719</v>
      </c>
      <c r="G8" s="162" t="s">
        <v>720</v>
      </c>
      <c r="H8" s="161" t="s">
        <v>32</v>
      </c>
      <c r="I8" s="156">
        <v>1000</v>
      </c>
      <c r="J8" s="110">
        <v>2100</v>
      </c>
      <c r="K8" s="110" t="s">
        <v>725</v>
      </c>
      <c r="L8" s="110"/>
      <c r="M8" s="110">
        <f t="shared" si="4"/>
        <v>960</v>
      </c>
      <c r="N8" s="110">
        <f t="shared" si="5"/>
        <v>2070</v>
      </c>
      <c r="O8" s="110" t="s">
        <v>30</v>
      </c>
      <c r="P8" s="157" t="s">
        <v>35</v>
      </c>
      <c r="Q8" s="158"/>
      <c r="R8" s="114"/>
    </row>
    <row r="9" ht="127.5" outlineLevel="1">
      <c r="A9" s="159"/>
      <c r="B9" s="160" t="s">
        <v>721</v>
      </c>
      <c r="C9" s="161" t="s">
        <v>726</v>
      </c>
      <c r="D9" s="156" t="s">
        <v>692</v>
      </c>
      <c r="E9" s="110" t="s">
        <v>719</v>
      </c>
      <c r="F9" s="161" t="s">
        <v>719</v>
      </c>
      <c r="G9" s="162" t="s">
        <v>723</v>
      </c>
      <c r="H9" s="161" t="s">
        <v>32</v>
      </c>
      <c r="I9" s="156">
        <v>1000</v>
      </c>
      <c r="J9" s="110">
        <v>2100</v>
      </c>
      <c r="K9" s="110" t="s">
        <v>31</v>
      </c>
      <c r="L9" s="110"/>
      <c r="M9" s="110">
        <f t="shared" si="4"/>
        <v>960</v>
      </c>
      <c r="N9" s="110">
        <f t="shared" si="5"/>
        <v>2070</v>
      </c>
      <c r="O9" s="110" t="s">
        <v>30</v>
      </c>
      <c r="P9" s="154"/>
      <c r="Q9" s="158"/>
      <c r="R9" s="114"/>
    </row>
    <row r="10" ht="70.5" customHeight="1" outlineLevel="1">
      <c r="A10" s="159"/>
      <c r="B10" s="160" t="s">
        <v>727</v>
      </c>
      <c r="C10" s="161" t="s">
        <v>122</v>
      </c>
      <c r="D10" s="153" t="s">
        <v>728</v>
      </c>
      <c r="E10" s="154" t="s">
        <v>719</v>
      </c>
      <c r="F10" s="152" t="s">
        <v>719</v>
      </c>
      <c r="G10" s="155" t="s">
        <v>729</v>
      </c>
      <c r="H10" s="152" t="s">
        <v>730</v>
      </c>
      <c r="I10" s="156">
        <v>1000</v>
      </c>
      <c r="J10" s="154">
        <v>2100</v>
      </c>
      <c r="K10" s="110" t="s">
        <v>31</v>
      </c>
      <c r="L10" s="154"/>
      <c r="M10" s="154">
        <f t="shared" si="4"/>
        <v>960</v>
      </c>
      <c r="N10" s="154">
        <f t="shared" si="5"/>
        <v>2070</v>
      </c>
      <c r="O10" s="110" t="s">
        <v>31</v>
      </c>
      <c r="P10" s="154"/>
      <c r="Q10" s="158"/>
      <c r="R10" s="114"/>
    </row>
    <row r="11" ht="76.5" outlineLevel="1">
      <c r="A11" s="159"/>
      <c r="B11" s="160" t="s">
        <v>731</v>
      </c>
      <c r="C11" s="161" t="s">
        <v>128</v>
      </c>
      <c r="D11" s="153" t="s">
        <v>728</v>
      </c>
      <c r="E11" s="154" t="s">
        <v>719</v>
      </c>
      <c r="F11" s="152" t="s">
        <v>719</v>
      </c>
      <c r="G11" s="155" t="s">
        <v>732</v>
      </c>
      <c r="H11" s="152" t="s">
        <v>730</v>
      </c>
      <c r="I11" s="156">
        <v>1100</v>
      </c>
      <c r="J11" s="110">
        <v>2100</v>
      </c>
      <c r="K11" s="110" t="s">
        <v>31</v>
      </c>
      <c r="L11" s="110"/>
      <c r="M11" s="154">
        <f t="shared" ref="M11:N11" si="6">I11-30</f>
        <v>1070</v>
      </c>
      <c r="N11" s="154">
        <f t="shared" si="6"/>
        <v>2070</v>
      </c>
      <c r="O11" s="110" t="s">
        <v>31</v>
      </c>
      <c r="P11" s="154"/>
      <c r="Q11" s="158"/>
      <c r="R11" s="114"/>
    </row>
    <row r="12" ht="99" customHeight="1" outlineLevel="1">
      <c r="A12" s="159"/>
      <c r="B12" s="160" t="s">
        <v>690</v>
      </c>
      <c r="C12" s="161" t="s">
        <v>136</v>
      </c>
      <c r="D12" s="153" t="s">
        <v>733</v>
      </c>
      <c r="E12" s="154" t="s">
        <v>31</v>
      </c>
      <c r="F12" s="152" t="s">
        <v>719</v>
      </c>
      <c r="G12" s="155" t="s">
        <v>734</v>
      </c>
      <c r="H12" s="152" t="s">
        <v>730</v>
      </c>
      <c r="I12" s="153">
        <v>1100</v>
      </c>
      <c r="J12" s="154">
        <v>2100</v>
      </c>
      <c r="K12" s="110" t="s">
        <v>31</v>
      </c>
      <c r="L12" s="154"/>
      <c r="M12" s="154">
        <f t="shared" ref="M12:M14" si="7">I12-40</f>
        <v>1060</v>
      </c>
      <c r="N12" s="154">
        <f t="shared" ref="N12:N29" si="8">J12-30</f>
        <v>2070</v>
      </c>
      <c r="O12" s="163" t="s">
        <v>31</v>
      </c>
      <c r="P12" s="164"/>
      <c r="Q12" s="158"/>
      <c r="R12" s="114"/>
    </row>
    <row r="13" ht="122.25" customHeight="1" outlineLevel="1">
      <c r="A13" s="159"/>
      <c r="B13" s="165" t="s">
        <v>735</v>
      </c>
      <c r="C13" s="161" t="s">
        <v>141</v>
      </c>
      <c r="D13" s="156" t="s">
        <v>692</v>
      </c>
      <c r="E13" s="110" t="s">
        <v>31</v>
      </c>
      <c r="F13" s="161" t="s">
        <v>719</v>
      </c>
      <c r="G13" s="155" t="s">
        <v>693</v>
      </c>
      <c r="H13" s="152" t="s">
        <v>32</v>
      </c>
      <c r="I13" s="153">
        <v>1100</v>
      </c>
      <c r="J13" s="154">
        <v>2100</v>
      </c>
      <c r="K13" s="110" t="s">
        <v>31</v>
      </c>
      <c r="L13" s="154"/>
      <c r="M13" s="154">
        <f t="shared" si="7"/>
        <v>1060</v>
      </c>
      <c r="N13" s="154">
        <f t="shared" si="8"/>
        <v>2070</v>
      </c>
      <c r="O13" s="110" t="s">
        <v>30</v>
      </c>
      <c r="P13" s="164" t="s">
        <v>35</v>
      </c>
      <c r="Q13" s="158"/>
      <c r="R13" s="114"/>
    </row>
    <row r="14" ht="122.25" customHeight="1" outlineLevel="1">
      <c r="A14" s="159"/>
      <c r="B14" s="160" t="s">
        <v>736</v>
      </c>
      <c r="C14" s="161" t="s">
        <v>150</v>
      </c>
      <c r="D14" s="153" t="s">
        <v>692</v>
      </c>
      <c r="E14" s="154" t="s">
        <v>31</v>
      </c>
      <c r="F14" s="152" t="s">
        <v>719</v>
      </c>
      <c r="G14" s="162" t="s">
        <v>737</v>
      </c>
      <c r="H14" s="152" t="s">
        <v>32</v>
      </c>
      <c r="I14" s="153">
        <v>1100</v>
      </c>
      <c r="J14" s="154">
        <v>2100</v>
      </c>
      <c r="K14" s="110" t="s">
        <v>31</v>
      </c>
      <c r="L14" s="154"/>
      <c r="M14" s="154">
        <f t="shared" si="7"/>
        <v>1060</v>
      </c>
      <c r="N14" s="154">
        <f t="shared" si="8"/>
        <v>2070</v>
      </c>
      <c r="O14" s="110" t="s">
        <v>370</v>
      </c>
      <c r="P14" s="164" t="s">
        <v>35</v>
      </c>
      <c r="Q14" s="158"/>
      <c r="R14" s="114"/>
    </row>
    <row r="15" ht="74.25" customHeight="1" outlineLevel="1">
      <c r="A15" s="159"/>
      <c r="B15" s="166" t="s">
        <v>738</v>
      </c>
      <c r="C15" s="161" t="s">
        <v>739</v>
      </c>
      <c r="D15" s="167" t="s">
        <v>740</v>
      </c>
      <c r="E15" s="168" t="s">
        <v>31</v>
      </c>
      <c r="F15" s="169" t="s">
        <v>719</v>
      </c>
      <c r="G15" s="170" t="s">
        <v>741</v>
      </c>
      <c r="H15" s="169" t="s">
        <v>32</v>
      </c>
      <c r="I15" s="153">
        <v>1400</v>
      </c>
      <c r="J15" s="154">
        <v>2100</v>
      </c>
      <c r="K15" s="171" t="s">
        <v>31</v>
      </c>
      <c r="L15" s="154"/>
      <c r="M15" s="154">
        <f t="shared" ref="M15:M18" si="9">I15-25</f>
        <v>1375</v>
      </c>
      <c r="N15" s="154">
        <f t="shared" si="8"/>
        <v>2070</v>
      </c>
      <c r="O15" s="110" t="s">
        <v>280</v>
      </c>
      <c r="P15" s="164" t="s">
        <v>35</v>
      </c>
      <c r="Q15" s="158"/>
      <c r="R15" s="114"/>
    </row>
    <row r="16" ht="75.75" customHeight="1" outlineLevel="1">
      <c r="A16" s="159"/>
      <c r="B16" s="172"/>
      <c r="C16" s="161" t="s">
        <v>161</v>
      </c>
      <c r="D16" s="172"/>
      <c r="E16" s="173"/>
      <c r="F16" s="174"/>
      <c r="G16" s="172"/>
      <c r="H16" s="174"/>
      <c r="I16" s="153">
        <v>1400</v>
      </c>
      <c r="J16" s="154">
        <v>2100</v>
      </c>
      <c r="K16" s="173"/>
      <c r="L16" s="154"/>
      <c r="M16" s="154">
        <f t="shared" si="9"/>
        <v>1375</v>
      </c>
      <c r="N16" s="154">
        <f t="shared" si="8"/>
        <v>2070</v>
      </c>
      <c r="O16" s="110" t="s">
        <v>742</v>
      </c>
      <c r="P16" s="164" t="s">
        <v>35</v>
      </c>
      <c r="Q16" s="158"/>
      <c r="R16" s="114"/>
    </row>
    <row r="17" ht="75.75" customHeight="1" outlineLevel="1">
      <c r="A17" s="159"/>
      <c r="B17" s="166" t="s">
        <v>743</v>
      </c>
      <c r="C17" s="161" t="s">
        <v>744</v>
      </c>
      <c r="D17" s="167" t="s">
        <v>740</v>
      </c>
      <c r="E17" s="168" t="s">
        <v>31</v>
      </c>
      <c r="F17" s="169" t="s">
        <v>719</v>
      </c>
      <c r="G17" s="170" t="s">
        <v>745</v>
      </c>
      <c r="H17" s="169" t="s">
        <v>32</v>
      </c>
      <c r="I17" s="153">
        <v>1400</v>
      </c>
      <c r="J17" s="154">
        <v>2100</v>
      </c>
      <c r="K17" s="171" t="s">
        <v>31</v>
      </c>
      <c r="L17" s="154"/>
      <c r="M17" s="154">
        <f t="shared" si="9"/>
        <v>1375</v>
      </c>
      <c r="N17" s="154">
        <f t="shared" si="8"/>
        <v>2070</v>
      </c>
      <c r="O17" s="110" t="s">
        <v>30</v>
      </c>
      <c r="P17" s="164" t="s">
        <v>35</v>
      </c>
      <c r="Q17" s="158"/>
      <c r="R17" s="114"/>
    </row>
    <row r="18" ht="68.25" customHeight="1" outlineLevel="1">
      <c r="A18" s="159"/>
      <c r="B18" s="172"/>
      <c r="C18" s="161" t="s">
        <v>746</v>
      </c>
      <c r="D18" s="172"/>
      <c r="E18" s="173"/>
      <c r="F18" s="174"/>
      <c r="G18" s="172"/>
      <c r="H18" s="174"/>
      <c r="I18" s="153">
        <v>1400</v>
      </c>
      <c r="J18" s="154">
        <v>2100</v>
      </c>
      <c r="K18" s="173"/>
      <c r="L18" s="154"/>
      <c r="M18" s="154">
        <f t="shared" si="9"/>
        <v>1375</v>
      </c>
      <c r="N18" s="154">
        <f t="shared" si="8"/>
        <v>2070</v>
      </c>
      <c r="O18" s="110" t="s">
        <v>370</v>
      </c>
      <c r="P18" s="164" t="s">
        <v>35</v>
      </c>
      <c r="Q18" s="158"/>
      <c r="R18" s="114"/>
    </row>
    <row r="19" ht="36.75" customHeight="1" outlineLevel="1">
      <c r="A19" s="174"/>
      <c r="B19" s="160" t="s">
        <v>747</v>
      </c>
      <c r="C19" s="161" t="s">
        <v>748</v>
      </c>
      <c r="D19" s="153" t="s">
        <v>749</v>
      </c>
      <c r="E19" s="154" t="s">
        <v>31</v>
      </c>
      <c r="F19" s="152" t="s">
        <v>29</v>
      </c>
      <c r="G19" s="155" t="s">
        <v>750</v>
      </c>
      <c r="H19" s="152" t="s">
        <v>751</v>
      </c>
      <c r="I19" s="153">
        <v>700</v>
      </c>
      <c r="J19" s="154">
        <v>1450</v>
      </c>
      <c r="K19" s="110" t="s">
        <v>752</v>
      </c>
      <c r="L19" s="154"/>
      <c r="M19" s="154">
        <v>500</v>
      </c>
      <c r="N19" s="154">
        <v>1250</v>
      </c>
      <c r="O19" s="110" t="s">
        <v>31</v>
      </c>
      <c r="P19" s="164"/>
      <c r="Q19" s="158"/>
      <c r="R19" s="114"/>
    </row>
    <row r="20" ht="16.5">
      <c r="A20" s="175" t="s">
        <v>753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76"/>
      <c r="Q20" s="177"/>
      <c r="R20" s="114"/>
    </row>
    <row r="21" ht="89.25" outlineLevel="1">
      <c r="A21" s="178" t="s">
        <v>754</v>
      </c>
      <c r="B21" s="151" t="s">
        <v>755</v>
      </c>
      <c r="C21" s="152" t="s">
        <v>756</v>
      </c>
      <c r="D21" s="153" t="s">
        <v>692</v>
      </c>
      <c r="E21" s="179" t="s">
        <v>719</v>
      </c>
      <c r="F21" s="152" t="s">
        <v>719</v>
      </c>
      <c r="G21" s="155" t="s">
        <v>757</v>
      </c>
      <c r="H21" s="180" t="s">
        <v>32</v>
      </c>
      <c r="I21" s="181">
        <v>1000</v>
      </c>
      <c r="J21" s="179">
        <v>2100</v>
      </c>
      <c r="K21" s="182" t="s">
        <v>31</v>
      </c>
      <c r="L21" s="179"/>
      <c r="M21" s="179">
        <f t="shared" ref="M21:M26" si="10">I21-40</f>
        <v>960</v>
      </c>
      <c r="N21" s="179">
        <f t="shared" si="8"/>
        <v>2070</v>
      </c>
      <c r="O21" s="182" t="s">
        <v>30</v>
      </c>
      <c r="P21" s="157" t="s">
        <v>35</v>
      </c>
      <c r="Q21" s="183"/>
      <c r="R21" s="114"/>
    </row>
    <row r="22" ht="81" customHeight="1" outlineLevel="1">
      <c r="A22" s="184"/>
      <c r="B22" s="151" t="s">
        <v>758</v>
      </c>
      <c r="C22" s="152" t="s">
        <v>759</v>
      </c>
      <c r="D22" s="153" t="s">
        <v>728</v>
      </c>
      <c r="E22" s="154" t="s">
        <v>719</v>
      </c>
      <c r="F22" s="152" t="s">
        <v>719</v>
      </c>
      <c r="G22" s="155" t="s">
        <v>760</v>
      </c>
      <c r="H22" s="180" t="s">
        <v>730</v>
      </c>
      <c r="I22" s="185">
        <v>1000</v>
      </c>
      <c r="J22" s="179">
        <v>2100</v>
      </c>
      <c r="K22" s="182" t="s">
        <v>31</v>
      </c>
      <c r="L22" s="179"/>
      <c r="M22" s="179">
        <f t="shared" si="10"/>
        <v>960</v>
      </c>
      <c r="N22" s="179">
        <f t="shared" si="8"/>
        <v>2070</v>
      </c>
      <c r="O22" s="182" t="s">
        <v>31</v>
      </c>
      <c r="P22" s="186"/>
      <c r="Q22" s="183"/>
      <c r="R22" s="114"/>
    </row>
    <row r="23" ht="102" customHeight="1" outlineLevel="1">
      <c r="A23" s="184"/>
      <c r="B23" s="151" t="s">
        <v>761</v>
      </c>
      <c r="C23" s="161" t="s">
        <v>762</v>
      </c>
      <c r="D23" s="153" t="s">
        <v>763</v>
      </c>
      <c r="E23" s="179" t="s">
        <v>719</v>
      </c>
      <c r="F23" s="152" t="s">
        <v>29</v>
      </c>
      <c r="G23" s="155" t="s">
        <v>764</v>
      </c>
      <c r="H23" s="180" t="s">
        <v>214</v>
      </c>
      <c r="I23" s="181">
        <v>800</v>
      </c>
      <c r="J23" s="182">
        <v>2100</v>
      </c>
      <c r="K23" s="182">
        <v>15</v>
      </c>
      <c r="L23" s="179"/>
      <c r="M23" s="179">
        <v>770</v>
      </c>
      <c r="N23" s="182">
        <v>2055</v>
      </c>
      <c r="O23" s="179" t="s">
        <v>31</v>
      </c>
      <c r="P23" s="186"/>
      <c r="Q23" s="187"/>
      <c r="R23" s="114"/>
    </row>
    <row r="24" ht="89.25" outlineLevel="1">
      <c r="A24" s="184"/>
      <c r="B24" s="151" t="s">
        <v>765</v>
      </c>
      <c r="C24" s="161" t="s">
        <v>766</v>
      </c>
      <c r="D24" s="153" t="s">
        <v>763</v>
      </c>
      <c r="E24" s="179" t="s">
        <v>719</v>
      </c>
      <c r="F24" s="152" t="s">
        <v>29</v>
      </c>
      <c r="G24" s="155" t="s">
        <v>764</v>
      </c>
      <c r="H24" s="180" t="s">
        <v>214</v>
      </c>
      <c r="I24" s="181">
        <v>1050</v>
      </c>
      <c r="J24" s="182">
        <v>2100</v>
      </c>
      <c r="K24" s="182">
        <v>14</v>
      </c>
      <c r="L24" s="179"/>
      <c r="M24" s="179">
        <v>1020</v>
      </c>
      <c r="N24" s="182">
        <v>2056</v>
      </c>
      <c r="O24" s="179" t="s">
        <v>31</v>
      </c>
      <c r="P24" s="186"/>
      <c r="Q24" s="183"/>
      <c r="R24" s="114"/>
    </row>
    <row r="25" ht="89.25" outlineLevel="1">
      <c r="A25" s="184"/>
      <c r="B25" s="151" t="s">
        <v>767</v>
      </c>
      <c r="C25" s="161" t="s">
        <v>768</v>
      </c>
      <c r="D25" s="153" t="s">
        <v>763</v>
      </c>
      <c r="E25" s="179" t="s">
        <v>719</v>
      </c>
      <c r="F25" s="152" t="s">
        <v>29</v>
      </c>
      <c r="G25" s="155" t="s">
        <v>764</v>
      </c>
      <c r="H25" s="180" t="s">
        <v>214</v>
      </c>
      <c r="I25" s="181">
        <v>1050</v>
      </c>
      <c r="J25" s="179">
        <v>2100</v>
      </c>
      <c r="K25" s="182" t="s">
        <v>31</v>
      </c>
      <c r="L25" s="179"/>
      <c r="M25" s="179">
        <v>1020</v>
      </c>
      <c r="N25" s="179">
        <v>2070</v>
      </c>
      <c r="O25" s="179" t="s">
        <v>31</v>
      </c>
      <c r="P25" s="186"/>
      <c r="Q25" s="187"/>
      <c r="R25" s="114"/>
    </row>
    <row r="26" ht="114.75" outlineLevel="1">
      <c r="A26" s="184"/>
      <c r="B26" s="160" t="s">
        <v>769</v>
      </c>
      <c r="C26" s="152" t="s">
        <v>770</v>
      </c>
      <c r="D26" s="153" t="s">
        <v>728</v>
      </c>
      <c r="E26" s="179" t="s">
        <v>719</v>
      </c>
      <c r="F26" s="152" t="s">
        <v>719</v>
      </c>
      <c r="G26" s="155" t="s">
        <v>771</v>
      </c>
      <c r="H26" s="180" t="s">
        <v>730</v>
      </c>
      <c r="I26" s="185">
        <v>1300</v>
      </c>
      <c r="J26" s="179" t="s">
        <v>772</v>
      </c>
      <c r="K26" s="182" t="s">
        <v>31</v>
      </c>
      <c r="L26" s="179"/>
      <c r="M26" s="179">
        <f t="shared" si="10"/>
        <v>1260</v>
      </c>
      <c r="N26" s="179" t="s">
        <v>773</v>
      </c>
      <c r="O26" s="182" t="s">
        <v>31</v>
      </c>
      <c r="P26" s="186"/>
      <c r="Q26" s="187"/>
      <c r="R26" s="114"/>
    </row>
    <row r="27" ht="102" outlineLevel="1">
      <c r="A27" s="184"/>
      <c r="B27" s="160" t="s">
        <v>774</v>
      </c>
      <c r="C27" s="152" t="s">
        <v>150</v>
      </c>
      <c r="D27" s="153" t="s">
        <v>692</v>
      </c>
      <c r="E27" s="179" t="s">
        <v>31</v>
      </c>
      <c r="F27" s="152" t="s">
        <v>719</v>
      </c>
      <c r="G27" s="155" t="s">
        <v>737</v>
      </c>
      <c r="H27" s="180" t="s">
        <v>32</v>
      </c>
      <c r="I27" s="185">
        <v>1100</v>
      </c>
      <c r="J27" s="179">
        <v>2100</v>
      </c>
      <c r="K27" s="182" t="s">
        <v>31</v>
      </c>
      <c r="L27" s="179"/>
      <c r="M27" s="179">
        <v>1060</v>
      </c>
      <c r="N27" s="179">
        <v>2070</v>
      </c>
      <c r="O27" s="182" t="s">
        <v>370</v>
      </c>
      <c r="P27" s="157" t="s">
        <v>35</v>
      </c>
      <c r="Q27" s="187"/>
      <c r="R27" s="114"/>
    </row>
    <row r="28" ht="76.5" outlineLevel="1">
      <c r="A28" s="184"/>
      <c r="B28" s="188" t="s">
        <v>775</v>
      </c>
      <c r="C28" s="189" t="s">
        <v>776</v>
      </c>
      <c r="D28" s="153" t="s">
        <v>728</v>
      </c>
      <c r="E28" s="179" t="s">
        <v>719</v>
      </c>
      <c r="F28" s="152" t="s">
        <v>719</v>
      </c>
      <c r="G28" s="190" t="s">
        <v>777</v>
      </c>
      <c r="H28" s="180" t="s">
        <v>730</v>
      </c>
      <c r="I28" s="185">
        <v>1100</v>
      </c>
      <c r="J28" s="179">
        <v>2100</v>
      </c>
      <c r="K28" s="182" t="s">
        <v>31</v>
      </c>
      <c r="L28" s="179"/>
      <c r="M28" s="179">
        <v>1060</v>
      </c>
      <c r="N28" s="179">
        <v>2070</v>
      </c>
      <c r="O28" s="182" t="s">
        <v>31</v>
      </c>
      <c r="P28" s="157"/>
      <c r="Q28" s="187"/>
      <c r="R28" s="114"/>
    </row>
    <row r="29" ht="127.5" outlineLevel="1">
      <c r="A29" s="184"/>
      <c r="B29" s="160" t="s">
        <v>778</v>
      </c>
      <c r="C29" s="152" t="s">
        <v>779</v>
      </c>
      <c r="D29" s="153" t="s">
        <v>728</v>
      </c>
      <c r="E29" s="179" t="s">
        <v>719</v>
      </c>
      <c r="F29" s="152" t="s">
        <v>29</v>
      </c>
      <c r="G29" s="162" t="s">
        <v>780</v>
      </c>
      <c r="H29" s="180" t="s">
        <v>730</v>
      </c>
      <c r="I29" s="181">
        <v>1000</v>
      </c>
      <c r="J29" s="179">
        <v>2100</v>
      </c>
      <c r="K29" s="182" t="s">
        <v>31</v>
      </c>
      <c r="L29" s="179"/>
      <c r="M29" s="179">
        <v>970</v>
      </c>
      <c r="N29" s="179">
        <f t="shared" si="8"/>
        <v>2070</v>
      </c>
      <c r="O29" s="182" t="s">
        <v>31</v>
      </c>
      <c r="P29" s="186"/>
      <c r="Q29" s="187"/>
      <c r="R29" s="114"/>
    </row>
    <row r="30" ht="76.5" outlineLevel="1">
      <c r="A30" s="191"/>
      <c r="B30" s="192" t="s">
        <v>781</v>
      </c>
      <c r="C30" s="193" t="s">
        <v>782</v>
      </c>
      <c r="D30" s="154" t="s">
        <v>692</v>
      </c>
      <c r="E30" s="179" t="s">
        <v>719</v>
      </c>
      <c r="F30" s="152" t="s">
        <v>719</v>
      </c>
      <c r="G30" s="194" t="s">
        <v>720</v>
      </c>
      <c r="H30" s="180" t="s">
        <v>32</v>
      </c>
      <c r="I30" s="195">
        <v>1000</v>
      </c>
      <c r="J30" s="138">
        <v>1710</v>
      </c>
      <c r="K30" s="138" t="s">
        <v>31</v>
      </c>
      <c r="L30" s="179"/>
      <c r="M30" s="138">
        <f t="shared" ref="M30:N30" si="11">I30-30</f>
        <v>970</v>
      </c>
      <c r="N30" s="138">
        <f t="shared" si="11"/>
        <v>1680</v>
      </c>
      <c r="O30" s="182" t="s">
        <v>30</v>
      </c>
      <c r="P30" s="157" t="s">
        <v>35</v>
      </c>
      <c r="Q30" s="187"/>
      <c r="R30" s="114"/>
    </row>
    <row r="31" ht="16.5">
      <c r="A31" s="177" t="s">
        <v>783</v>
      </c>
      <c r="Q31" s="177"/>
      <c r="R31" s="114"/>
    </row>
    <row r="32" ht="162" customHeight="1" outlineLevel="1">
      <c r="A32" s="150" t="s">
        <v>784</v>
      </c>
      <c r="B32" s="160" t="s">
        <v>785</v>
      </c>
      <c r="C32" s="152" t="s">
        <v>786</v>
      </c>
      <c r="D32" s="153" t="s">
        <v>740</v>
      </c>
      <c r="E32" s="154" t="s">
        <v>31</v>
      </c>
      <c r="F32" s="152" t="s">
        <v>719</v>
      </c>
      <c r="G32" s="196" t="s">
        <v>787</v>
      </c>
      <c r="H32" s="152" t="s">
        <v>32</v>
      </c>
      <c r="I32" s="153">
        <v>1400</v>
      </c>
      <c r="J32" s="154">
        <v>2100</v>
      </c>
      <c r="K32" s="110" t="s">
        <v>31</v>
      </c>
      <c r="L32" s="154">
        <v>240</v>
      </c>
      <c r="M32" s="154">
        <v>1360</v>
      </c>
      <c r="N32" s="154">
        <v>2080</v>
      </c>
      <c r="O32" s="110" t="s">
        <v>280</v>
      </c>
      <c r="P32" s="154" t="s">
        <v>35</v>
      </c>
      <c r="Q32" s="197" t="s">
        <v>788</v>
      </c>
      <c r="R32" s="114"/>
    </row>
    <row r="33" ht="138" customHeight="1" outlineLevel="1">
      <c r="A33" s="159"/>
      <c r="B33" s="160" t="s">
        <v>785</v>
      </c>
      <c r="C33" s="152" t="s">
        <v>789</v>
      </c>
      <c r="D33" s="153" t="s">
        <v>740</v>
      </c>
      <c r="E33" s="154" t="s">
        <v>31</v>
      </c>
      <c r="F33" s="152" t="s">
        <v>719</v>
      </c>
      <c r="G33" s="196" t="s">
        <v>790</v>
      </c>
      <c r="H33" s="152" t="s">
        <v>32</v>
      </c>
      <c r="I33" s="153">
        <v>1150</v>
      </c>
      <c r="J33" s="154">
        <v>2100</v>
      </c>
      <c r="K33" s="110" t="s">
        <v>31</v>
      </c>
      <c r="L33" s="154">
        <v>240</v>
      </c>
      <c r="M33" s="154">
        <f t="shared" ref="M33:M40" si="12">I33-40</f>
        <v>1110</v>
      </c>
      <c r="N33" s="154">
        <v>2080</v>
      </c>
      <c r="O33" s="154" t="s">
        <v>280</v>
      </c>
      <c r="P33" s="154" t="s">
        <v>35</v>
      </c>
      <c r="Q33" s="158"/>
      <c r="R33" s="114"/>
    </row>
    <row r="34" ht="132.75" customHeight="1" outlineLevel="1">
      <c r="A34" s="159"/>
      <c r="B34" s="160" t="s">
        <v>791</v>
      </c>
      <c r="C34" s="152" t="s">
        <v>792</v>
      </c>
      <c r="D34" s="153" t="s">
        <v>740</v>
      </c>
      <c r="E34" s="154" t="s">
        <v>31</v>
      </c>
      <c r="F34" s="152" t="s">
        <v>719</v>
      </c>
      <c r="G34" s="196" t="s">
        <v>793</v>
      </c>
      <c r="H34" s="152" t="s">
        <v>32</v>
      </c>
      <c r="I34" s="153">
        <v>1150</v>
      </c>
      <c r="J34" s="154">
        <v>2100</v>
      </c>
      <c r="K34" s="110" t="s">
        <v>31</v>
      </c>
      <c r="L34" s="154" t="s">
        <v>794</v>
      </c>
      <c r="M34" s="154">
        <f t="shared" si="12"/>
        <v>1110</v>
      </c>
      <c r="N34" s="154">
        <v>2080</v>
      </c>
      <c r="O34" s="154" t="s">
        <v>280</v>
      </c>
      <c r="P34" s="154" t="s">
        <v>35</v>
      </c>
      <c r="Q34" s="197"/>
      <c r="R34" s="114"/>
    </row>
    <row r="35" ht="165.75" outlineLevel="1">
      <c r="A35" s="159"/>
      <c r="B35" s="160" t="s">
        <v>795</v>
      </c>
      <c r="C35" s="152" t="s">
        <v>796</v>
      </c>
      <c r="D35" s="153" t="s">
        <v>740</v>
      </c>
      <c r="E35" s="154" t="s">
        <v>31</v>
      </c>
      <c r="F35" s="152" t="s">
        <v>719</v>
      </c>
      <c r="G35" s="196" t="s">
        <v>797</v>
      </c>
      <c r="H35" s="152" t="s">
        <v>32</v>
      </c>
      <c r="I35" s="153">
        <v>1050</v>
      </c>
      <c r="J35" s="154">
        <v>2100</v>
      </c>
      <c r="K35" s="110" t="s">
        <v>31</v>
      </c>
      <c r="L35" s="154">
        <v>240</v>
      </c>
      <c r="M35" s="154">
        <f t="shared" si="12"/>
        <v>1010</v>
      </c>
      <c r="N35" s="154">
        <v>2080</v>
      </c>
      <c r="O35" s="154" t="s">
        <v>280</v>
      </c>
      <c r="P35" s="154" t="s">
        <v>35</v>
      </c>
      <c r="Q35" s="197" t="s">
        <v>788</v>
      </c>
      <c r="R35" s="114"/>
    </row>
    <row r="36" ht="140.25" outlineLevel="1">
      <c r="A36" s="159"/>
      <c r="B36" s="160" t="s">
        <v>778</v>
      </c>
      <c r="C36" s="152" t="s">
        <v>779</v>
      </c>
      <c r="D36" s="153" t="s">
        <v>728</v>
      </c>
      <c r="E36" s="154" t="s">
        <v>719</v>
      </c>
      <c r="F36" s="152" t="s">
        <v>29</v>
      </c>
      <c r="G36" s="196" t="s">
        <v>798</v>
      </c>
      <c r="H36" s="152" t="s">
        <v>730</v>
      </c>
      <c r="I36" s="153">
        <v>1000</v>
      </c>
      <c r="J36" s="154">
        <v>2100</v>
      </c>
      <c r="K36" s="110" t="s">
        <v>31</v>
      </c>
      <c r="L36" s="154">
        <v>85</v>
      </c>
      <c r="M36" s="154">
        <v>960</v>
      </c>
      <c r="N36" s="154">
        <v>2080</v>
      </c>
      <c r="O36" s="154"/>
      <c r="P36" s="154"/>
      <c r="Q36" s="197"/>
      <c r="R36" s="114"/>
    </row>
    <row r="37" ht="178.5" outlineLevel="1">
      <c r="A37" s="159"/>
      <c r="B37" s="160" t="s">
        <v>799</v>
      </c>
      <c r="C37" s="152" t="s">
        <v>800</v>
      </c>
      <c r="D37" s="153" t="s">
        <v>733</v>
      </c>
      <c r="E37" s="154" t="s">
        <v>719</v>
      </c>
      <c r="F37" s="152" t="s">
        <v>29</v>
      </c>
      <c r="G37" s="196" t="s">
        <v>801</v>
      </c>
      <c r="H37" s="161" t="s">
        <v>730</v>
      </c>
      <c r="I37" s="156">
        <v>1050</v>
      </c>
      <c r="J37" s="154">
        <v>2100</v>
      </c>
      <c r="K37" s="110" t="s">
        <v>31</v>
      </c>
      <c r="L37" s="154">
        <v>240</v>
      </c>
      <c r="M37" s="154">
        <f t="shared" si="12"/>
        <v>1010</v>
      </c>
      <c r="N37" s="154">
        <v>2070</v>
      </c>
      <c r="O37" s="154"/>
      <c r="P37" s="154"/>
      <c r="Q37" s="197" t="s">
        <v>802</v>
      </c>
      <c r="R37" s="114"/>
    </row>
    <row r="38" ht="198" customHeight="1" outlineLevel="1">
      <c r="A38" s="159"/>
      <c r="B38" s="160" t="s">
        <v>803</v>
      </c>
      <c r="C38" s="152" t="s">
        <v>804</v>
      </c>
      <c r="D38" s="153" t="s">
        <v>733</v>
      </c>
      <c r="E38" s="154" t="s">
        <v>719</v>
      </c>
      <c r="F38" s="152" t="s">
        <v>29</v>
      </c>
      <c r="G38" s="196" t="s">
        <v>805</v>
      </c>
      <c r="H38" s="161" t="s">
        <v>730</v>
      </c>
      <c r="I38" s="156">
        <v>1100</v>
      </c>
      <c r="J38" s="154">
        <v>2100</v>
      </c>
      <c r="K38" s="110" t="s">
        <v>31</v>
      </c>
      <c r="L38" s="154">
        <v>240</v>
      </c>
      <c r="M38" s="154">
        <f t="shared" si="12"/>
        <v>1060</v>
      </c>
      <c r="N38" s="154">
        <f>J38-30</f>
        <v>2070</v>
      </c>
      <c r="O38" s="154"/>
      <c r="P38" s="154"/>
      <c r="Q38" s="197" t="s">
        <v>806</v>
      </c>
      <c r="R38" s="114"/>
    </row>
    <row r="39" ht="178.5" outlineLevel="1">
      <c r="A39" s="159"/>
      <c r="B39" s="160" t="s">
        <v>807</v>
      </c>
      <c r="C39" s="152" t="s">
        <v>808</v>
      </c>
      <c r="D39" s="153" t="s">
        <v>733</v>
      </c>
      <c r="E39" s="154" t="s">
        <v>719</v>
      </c>
      <c r="F39" s="152" t="s">
        <v>29</v>
      </c>
      <c r="G39" s="196" t="s">
        <v>809</v>
      </c>
      <c r="H39" s="161" t="s">
        <v>730</v>
      </c>
      <c r="I39" s="156">
        <v>1050</v>
      </c>
      <c r="J39" s="154">
        <v>2100</v>
      </c>
      <c r="K39" s="110" t="s">
        <v>31</v>
      </c>
      <c r="L39" s="154">
        <v>240</v>
      </c>
      <c r="M39" s="154">
        <f t="shared" si="12"/>
        <v>1010</v>
      </c>
      <c r="N39" s="154">
        <v>2070</v>
      </c>
      <c r="O39" s="154"/>
      <c r="P39" s="154"/>
      <c r="Q39" s="197" t="s">
        <v>802</v>
      </c>
      <c r="R39" s="114"/>
    </row>
    <row r="40" ht="216.75" outlineLevel="1">
      <c r="A40" s="174"/>
      <c r="B40" s="160" t="s">
        <v>810</v>
      </c>
      <c r="C40" s="152" t="s">
        <v>811</v>
      </c>
      <c r="D40" s="153" t="s">
        <v>733</v>
      </c>
      <c r="E40" s="154" t="s">
        <v>719</v>
      </c>
      <c r="F40" s="152" t="s">
        <v>29</v>
      </c>
      <c r="G40" s="196" t="s">
        <v>812</v>
      </c>
      <c r="H40" s="161" t="s">
        <v>730</v>
      </c>
      <c r="I40" s="156">
        <v>1100</v>
      </c>
      <c r="J40" s="154">
        <v>2100</v>
      </c>
      <c r="K40" s="110" t="s">
        <v>31</v>
      </c>
      <c r="L40" s="154">
        <v>240</v>
      </c>
      <c r="M40" s="154">
        <f t="shared" si="12"/>
        <v>1060</v>
      </c>
      <c r="N40" s="154">
        <f>J40-30</f>
        <v>2070</v>
      </c>
      <c r="O40" s="154"/>
      <c r="P40" s="154"/>
      <c r="Q40" s="197" t="s">
        <v>806</v>
      </c>
      <c r="R40" s="114"/>
    </row>
    <row r="41" ht="16.5">
      <c r="A41" s="120" t="s">
        <v>813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77"/>
      <c r="R41" s="114"/>
    </row>
    <row r="42" ht="76.5" outlineLevel="1">
      <c r="A42" s="198" t="s">
        <v>814</v>
      </c>
      <c r="B42" s="199" t="s">
        <v>347</v>
      </c>
      <c r="C42" s="132" t="s">
        <v>815</v>
      </c>
      <c r="D42" s="200" t="s">
        <v>733</v>
      </c>
      <c r="E42" s="138" t="s">
        <v>31</v>
      </c>
      <c r="F42" s="132" t="s">
        <v>29</v>
      </c>
      <c r="G42" s="201" t="s">
        <v>816</v>
      </c>
      <c r="H42" s="202" t="s">
        <v>730</v>
      </c>
      <c r="I42" s="142">
        <v>1000</v>
      </c>
      <c r="J42" s="203">
        <v>1710</v>
      </c>
      <c r="K42" s="137" t="s">
        <v>31</v>
      </c>
      <c r="L42" s="138"/>
      <c r="M42" s="138">
        <f t="shared" ref="M42:N42" si="13">I42-30</f>
        <v>970</v>
      </c>
      <c r="N42" s="138">
        <f t="shared" si="13"/>
        <v>1680</v>
      </c>
      <c r="O42" s="138" t="s">
        <v>31</v>
      </c>
      <c r="P42" s="204"/>
      <c r="Q42" s="183"/>
      <c r="R42" s="114"/>
    </row>
    <row r="43" ht="76.5" outlineLevel="1">
      <c r="A43" s="184"/>
      <c r="B43" s="205" t="s">
        <v>817</v>
      </c>
      <c r="C43" s="152" t="s">
        <v>818</v>
      </c>
      <c r="D43" s="206" t="s">
        <v>728</v>
      </c>
      <c r="E43" s="207" t="s">
        <v>719</v>
      </c>
      <c r="F43" s="169" t="s">
        <v>719</v>
      </c>
      <c r="G43" s="170" t="s">
        <v>819</v>
      </c>
      <c r="H43" s="180" t="s">
        <v>730</v>
      </c>
      <c r="I43" s="208" t="s">
        <v>820</v>
      </c>
      <c r="J43" s="207" t="s">
        <v>821</v>
      </c>
      <c r="K43" s="182" t="s">
        <v>31</v>
      </c>
      <c r="L43" s="207"/>
      <c r="M43" s="207" t="s">
        <v>822</v>
      </c>
      <c r="N43" s="207" t="s">
        <v>823</v>
      </c>
      <c r="O43" s="209" t="s">
        <v>31</v>
      </c>
      <c r="P43" s="139"/>
      <c r="Q43" s="187"/>
      <c r="R43" s="114"/>
    </row>
    <row r="44" ht="76.5" outlineLevel="1">
      <c r="A44" s="184"/>
      <c r="B44" s="157" t="s">
        <v>824</v>
      </c>
      <c r="C44" s="152" t="s">
        <v>825</v>
      </c>
      <c r="D44" s="153" t="s">
        <v>692</v>
      </c>
      <c r="E44" s="179" t="s">
        <v>719</v>
      </c>
      <c r="F44" s="152" t="s">
        <v>719</v>
      </c>
      <c r="G44" s="170" t="s">
        <v>826</v>
      </c>
      <c r="H44" s="180" t="s">
        <v>32</v>
      </c>
      <c r="I44" s="210">
        <v>1000</v>
      </c>
      <c r="J44" s="179">
        <v>2000</v>
      </c>
      <c r="K44" s="182" t="s">
        <v>31</v>
      </c>
      <c r="L44" s="179"/>
      <c r="M44" s="179">
        <v>960</v>
      </c>
      <c r="N44" s="179">
        <v>1970</v>
      </c>
      <c r="O44" s="209" t="s">
        <v>30</v>
      </c>
      <c r="P44" s="211" t="s">
        <v>35</v>
      </c>
      <c r="Q44" s="187"/>
      <c r="R44" s="114"/>
    </row>
    <row r="45" ht="71.25" customHeight="1" outlineLevel="1">
      <c r="A45" s="184"/>
      <c r="B45" s="157" t="s">
        <v>827</v>
      </c>
      <c r="C45" s="152" t="s">
        <v>828</v>
      </c>
      <c r="D45" s="153" t="s">
        <v>692</v>
      </c>
      <c r="E45" s="179" t="s">
        <v>719</v>
      </c>
      <c r="F45" s="152" t="s">
        <v>719</v>
      </c>
      <c r="G45" s="212" t="s">
        <v>826</v>
      </c>
      <c r="H45" s="180" t="s">
        <v>32</v>
      </c>
      <c r="I45" s="210">
        <v>1000</v>
      </c>
      <c r="J45" s="179">
        <v>2000</v>
      </c>
      <c r="K45" s="182" t="s">
        <v>31</v>
      </c>
      <c r="L45" s="179"/>
      <c r="M45" s="179">
        <v>960</v>
      </c>
      <c r="N45" s="179">
        <v>1970</v>
      </c>
      <c r="O45" s="179" t="s">
        <v>370</v>
      </c>
      <c r="P45" s="211" t="s">
        <v>35</v>
      </c>
      <c r="Q45" s="187"/>
      <c r="R45" s="114"/>
    </row>
    <row r="46" ht="71.25" customHeight="1" outlineLevel="1">
      <c r="A46" s="213"/>
      <c r="B46" s="157" t="s">
        <v>829</v>
      </c>
      <c r="C46" s="152" t="s">
        <v>405</v>
      </c>
      <c r="D46" s="153" t="s">
        <v>728</v>
      </c>
      <c r="E46" s="179" t="s">
        <v>719</v>
      </c>
      <c r="F46" s="152" t="s">
        <v>719</v>
      </c>
      <c r="G46" s="212" t="str">
        <f>"Люк металлический глухой с порогом, утепленная, контурный уплотнитель, нажимная ручка, цилиндровый замок 'ключ-ключ', цвет "&amp;V28</f>
        <v xml:space="preserve">Люк металлический глухой с порогом, утепленная, контурный уплотнитель, нажимная ручка, цилиндровый замок 'ключ-ключ', цвет </v>
      </c>
      <c r="H46" s="180" t="s">
        <v>730</v>
      </c>
      <c r="I46" s="210" t="s">
        <v>820</v>
      </c>
      <c r="J46" s="179" t="s">
        <v>830</v>
      </c>
      <c r="K46" s="182" t="s">
        <v>31</v>
      </c>
      <c r="L46" s="179"/>
      <c r="M46" s="179" t="s">
        <v>822</v>
      </c>
      <c r="N46" s="179" t="s">
        <v>831</v>
      </c>
      <c r="O46" s="179" t="s">
        <v>31</v>
      </c>
      <c r="P46" s="211"/>
      <c r="Q46" s="187"/>
      <c r="R46" s="114"/>
    </row>
  </sheetData>
  <mergeCells count="39">
    <mergeCell ref="A1:P1"/>
    <mergeCell ref="A2:B2"/>
    <mergeCell ref="C2:O2"/>
    <mergeCell ref="P2:R2"/>
    <mergeCell ref="A3:A4"/>
    <mergeCell ref="B3:B4"/>
    <mergeCell ref="C3:C4"/>
    <mergeCell ref="D3:D4"/>
    <mergeCell ref="E3:E4"/>
    <mergeCell ref="F3:F4"/>
    <mergeCell ref="G3:G4"/>
    <mergeCell ref="H3:H4"/>
    <mergeCell ref="I3:L3"/>
    <mergeCell ref="M3:N3"/>
    <mergeCell ref="O3:O4"/>
    <mergeCell ref="P3:P4"/>
    <mergeCell ref="Q3:Q4"/>
    <mergeCell ref="A5:P5"/>
    <mergeCell ref="A6:A19"/>
    <mergeCell ref="B15:B16"/>
    <mergeCell ref="D15:D16"/>
    <mergeCell ref="E15:E16"/>
    <mergeCell ref="F15:F16"/>
    <mergeCell ref="G15:G16"/>
    <mergeCell ref="H15:H16"/>
    <mergeCell ref="K15:K16"/>
    <mergeCell ref="B17:B18"/>
    <mergeCell ref="D17:D18"/>
    <mergeCell ref="E17:E18"/>
    <mergeCell ref="F17:F18"/>
    <mergeCell ref="G17:G18"/>
    <mergeCell ref="H17:H18"/>
    <mergeCell ref="K17:K18"/>
    <mergeCell ref="A20:P20"/>
    <mergeCell ref="A21:A30"/>
    <mergeCell ref="A31:P31"/>
    <mergeCell ref="A32:A40"/>
    <mergeCell ref="A41:P41"/>
    <mergeCell ref="A42:A46"/>
  </mergeCells>
  <printOptions headings="0" gridLines="1"/>
  <pageMargins left="0.25" right="0.25" top="0.75" bottom="0.75" header="0" footer="0"/>
  <pageSetup paperSize="9" scale="100" fitToWidth="0" fitToHeight="1" pageOrder="overThenDown" orientation="portrait" usePrinterDefaults="1" blackAndWhite="0" draft="0" cellComments="atEnd" useFirstPageNumber="0" errors="displayed" horizontalDpi="600" verticalDpi="600" copies="1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zoomScale="100" workbookViewId="0">
      <pane ySplit="4" topLeftCell="A5" activePane="bottomLeft" state="frozen"/>
      <selection activeCell="B6" activeCellId="0" sqref="B6"/>
    </sheetView>
  </sheetViews>
  <sheetFormatPr defaultColWidth="12.630000000000001" defaultRowHeight="15.75" customHeight="1" outlineLevelRow="1"/>
  <cols>
    <col customWidth="1" min="1" max="1" width="6.3799999999999999"/>
    <col customWidth="1" min="2" max="2" width="16.129999999999999"/>
    <col customWidth="1" min="3" max="3" width="12"/>
    <col customWidth="1" min="4" max="4" width="15.380000000000001"/>
    <col customWidth="1" min="5" max="5" width="9.5"/>
    <col customWidth="1" min="6" max="6" width="8.8800000000000008"/>
    <col customWidth="1" min="7" max="7" width="28"/>
    <col customWidth="1" min="8" max="8" width="16.379999999999999"/>
    <col customWidth="1" min="9" max="9" width="8"/>
    <col customWidth="1" min="10" max="12" width="7.6299999999999999"/>
    <col customWidth="1" min="13" max="13" width="8.25"/>
    <col customWidth="1" min="14" max="14" width="7.8799999999999999"/>
    <col customWidth="1" min="15" max="15" width="12.630000000000001"/>
  </cols>
  <sheetData>
    <row r="1" hidden="1">
      <c r="A1" s="143" t="s">
        <v>711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3"/>
    </row>
    <row r="2" ht="39" customHeight="1">
      <c r="A2" s="214"/>
      <c r="B2" s="116"/>
      <c r="C2" s="117" t="s">
        <v>687</v>
      </c>
      <c r="O2" s="105"/>
    </row>
    <row r="3" ht="21" customHeight="1">
      <c r="A3" s="105" t="s">
        <v>712</v>
      </c>
      <c r="B3" s="105" t="s">
        <v>688</v>
      </c>
      <c r="C3" s="105" t="s">
        <v>2</v>
      </c>
      <c r="D3" s="105" t="s">
        <v>689</v>
      </c>
      <c r="E3" s="105" t="s">
        <v>713</v>
      </c>
      <c r="F3" s="105" t="s">
        <v>21</v>
      </c>
      <c r="G3" s="105" t="s">
        <v>3</v>
      </c>
      <c r="H3" s="105" t="s">
        <v>10</v>
      </c>
      <c r="I3" s="105" t="s">
        <v>4</v>
      </c>
      <c r="M3" s="105" t="s">
        <v>5</v>
      </c>
      <c r="O3" s="105" t="s">
        <v>714</v>
      </c>
    </row>
    <row r="4" ht="57.75" customHeight="1">
      <c r="I4" s="105" t="s">
        <v>14</v>
      </c>
      <c r="J4" s="105" t="s">
        <v>15</v>
      </c>
      <c r="K4" s="105" t="s">
        <v>16</v>
      </c>
      <c r="L4" s="105" t="s">
        <v>715</v>
      </c>
      <c r="M4" s="105" t="s">
        <v>14</v>
      </c>
      <c r="N4" s="105" t="s">
        <v>15</v>
      </c>
    </row>
    <row r="5">
      <c r="A5" s="215" t="s">
        <v>753</v>
      </c>
    </row>
    <row r="6" ht="102" customHeight="1" outlineLevel="1">
      <c r="A6" s="216"/>
      <c r="B6" s="151" t="s">
        <v>832</v>
      </c>
      <c r="C6" s="217" t="s">
        <v>833</v>
      </c>
      <c r="D6" s="218" t="s">
        <v>763</v>
      </c>
      <c r="E6" s="179" t="s">
        <v>719</v>
      </c>
      <c r="F6" s="217" t="s">
        <v>29</v>
      </c>
      <c r="G6" s="219" t="s">
        <v>834</v>
      </c>
      <c r="H6" s="220" t="s">
        <v>214</v>
      </c>
      <c r="I6" s="210">
        <v>800</v>
      </c>
      <c r="J6" s="179">
        <v>2100</v>
      </c>
      <c r="K6" s="179">
        <v>15</v>
      </c>
      <c r="L6" s="179">
        <v>142</v>
      </c>
      <c r="M6" s="179">
        <f t="shared" ref="M6:M8" si="14">I6-30</f>
        <v>770</v>
      </c>
      <c r="N6" s="179">
        <v>2055</v>
      </c>
      <c r="O6" s="221"/>
    </row>
    <row r="7" ht="89.25" outlineLevel="1">
      <c r="A7" s="159"/>
      <c r="B7" s="151" t="s">
        <v>835</v>
      </c>
      <c r="C7" s="217" t="s">
        <v>836</v>
      </c>
      <c r="D7" s="218" t="s">
        <v>763</v>
      </c>
      <c r="E7" s="179" t="s">
        <v>719</v>
      </c>
      <c r="F7" s="217" t="s">
        <v>29</v>
      </c>
      <c r="G7" s="219" t="s">
        <v>837</v>
      </c>
      <c r="H7" s="220" t="s">
        <v>214</v>
      </c>
      <c r="I7" s="210">
        <v>1050</v>
      </c>
      <c r="J7" s="179">
        <v>2100</v>
      </c>
      <c r="K7" s="179">
        <v>14</v>
      </c>
      <c r="L7" s="179">
        <v>142</v>
      </c>
      <c r="M7" s="179">
        <f t="shared" si="14"/>
        <v>1020</v>
      </c>
      <c r="N7" s="179">
        <v>2055</v>
      </c>
      <c r="O7" s="221"/>
    </row>
    <row r="8" ht="89.25" outlineLevel="1">
      <c r="A8" s="174"/>
      <c r="B8" s="151" t="s">
        <v>838</v>
      </c>
      <c r="C8" s="217" t="s">
        <v>839</v>
      </c>
      <c r="D8" s="218" t="s">
        <v>763</v>
      </c>
      <c r="E8" s="179" t="s">
        <v>719</v>
      </c>
      <c r="F8" s="217" t="s">
        <v>29</v>
      </c>
      <c r="G8" s="219" t="s">
        <v>834</v>
      </c>
      <c r="H8" s="220" t="s">
        <v>214</v>
      </c>
      <c r="I8" s="210">
        <v>1050</v>
      </c>
      <c r="J8" s="179">
        <v>2100</v>
      </c>
      <c r="K8" s="179" t="s">
        <v>31</v>
      </c>
      <c r="L8" s="154" t="s">
        <v>840</v>
      </c>
      <c r="M8" s="179">
        <f t="shared" si="14"/>
        <v>1020</v>
      </c>
      <c r="N8" s="179">
        <f>J8-30</f>
        <v>2070</v>
      </c>
      <c r="O8" s="221"/>
    </row>
    <row r="9">
      <c r="A9" s="222" t="s">
        <v>783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4"/>
    </row>
    <row r="10" ht="89.25" outlineLevel="1">
      <c r="A10" s="216"/>
      <c r="B10" s="151" t="s">
        <v>841</v>
      </c>
      <c r="C10" s="217" t="s">
        <v>842</v>
      </c>
      <c r="D10" s="218" t="s">
        <v>843</v>
      </c>
      <c r="E10" s="179" t="s">
        <v>31</v>
      </c>
      <c r="F10" s="217" t="s">
        <v>29</v>
      </c>
      <c r="G10" s="219" t="s">
        <v>844</v>
      </c>
      <c r="H10" s="225" t="s">
        <v>214</v>
      </c>
      <c r="I10" s="210">
        <v>900</v>
      </c>
      <c r="J10" s="179">
        <v>2070</v>
      </c>
      <c r="K10" s="179" t="s">
        <v>31</v>
      </c>
      <c r="L10" s="154" t="s">
        <v>845</v>
      </c>
      <c r="M10" s="179">
        <v>850</v>
      </c>
      <c r="N10" s="179">
        <f t="shared" ref="N10:N13" si="15">J10-30</f>
        <v>2040</v>
      </c>
      <c r="O10" s="221"/>
    </row>
    <row r="11" ht="89.25" outlineLevel="1">
      <c r="A11" s="159"/>
      <c r="B11" s="151" t="s">
        <v>846</v>
      </c>
      <c r="C11" s="217" t="s">
        <v>847</v>
      </c>
      <c r="D11" s="218" t="s">
        <v>843</v>
      </c>
      <c r="E11" s="179" t="s">
        <v>31</v>
      </c>
      <c r="F11" s="217" t="s">
        <v>29</v>
      </c>
      <c r="G11" s="219" t="s">
        <v>848</v>
      </c>
      <c r="H11" s="220" t="s">
        <v>214</v>
      </c>
      <c r="I11" s="210">
        <v>950</v>
      </c>
      <c r="J11" s="179">
        <v>2070</v>
      </c>
      <c r="K11" s="179" t="s">
        <v>31</v>
      </c>
      <c r="L11" s="154" t="s">
        <v>845</v>
      </c>
      <c r="M11" s="179">
        <v>900</v>
      </c>
      <c r="N11" s="179">
        <f t="shared" si="15"/>
        <v>2040</v>
      </c>
      <c r="O11" s="221"/>
    </row>
    <row r="12" ht="89.25" outlineLevel="1">
      <c r="A12" s="159"/>
      <c r="B12" s="151" t="s">
        <v>849</v>
      </c>
      <c r="C12" s="217" t="s">
        <v>850</v>
      </c>
      <c r="D12" s="218" t="s">
        <v>851</v>
      </c>
      <c r="E12" s="179" t="s">
        <v>31</v>
      </c>
      <c r="F12" s="217" t="s">
        <v>29</v>
      </c>
      <c r="G12" s="219" t="s">
        <v>852</v>
      </c>
      <c r="H12" s="220" t="s">
        <v>214</v>
      </c>
      <c r="I12" s="210">
        <v>900</v>
      </c>
      <c r="J12" s="179">
        <v>2070</v>
      </c>
      <c r="K12" s="179" t="s">
        <v>31</v>
      </c>
      <c r="L12" s="154" t="s">
        <v>845</v>
      </c>
      <c r="M12" s="179">
        <v>850</v>
      </c>
      <c r="N12" s="179">
        <f t="shared" si="15"/>
        <v>2040</v>
      </c>
      <c r="O12" s="221"/>
    </row>
    <row r="13" ht="89.25" outlineLevel="1">
      <c r="A13" s="159"/>
      <c r="B13" s="151" t="s">
        <v>853</v>
      </c>
      <c r="C13" s="217" t="s">
        <v>854</v>
      </c>
      <c r="D13" s="218" t="s">
        <v>851</v>
      </c>
      <c r="E13" s="179" t="s">
        <v>31</v>
      </c>
      <c r="F13" s="217" t="s">
        <v>29</v>
      </c>
      <c r="G13" s="219" t="s">
        <v>852</v>
      </c>
      <c r="H13" s="220" t="s">
        <v>214</v>
      </c>
      <c r="I13" s="210">
        <v>950</v>
      </c>
      <c r="J13" s="179">
        <v>2070</v>
      </c>
      <c r="K13" s="179" t="s">
        <v>31</v>
      </c>
      <c r="L13" s="154" t="s">
        <v>845</v>
      </c>
      <c r="M13" s="179">
        <v>900</v>
      </c>
      <c r="N13" s="179">
        <f t="shared" si="15"/>
        <v>2040</v>
      </c>
      <c r="O13" s="221"/>
    </row>
    <row r="14" ht="89.25" outlineLevel="1">
      <c r="A14" s="159"/>
      <c r="B14" s="160" t="s">
        <v>855</v>
      </c>
      <c r="C14" s="217" t="s">
        <v>856</v>
      </c>
      <c r="D14" s="218" t="s">
        <v>843</v>
      </c>
      <c r="E14" s="179" t="s">
        <v>31</v>
      </c>
      <c r="F14" s="217" t="s">
        <v>29</v>
      </c>
      <c r="G14" s="219" t="s">
        <v>857</v>
      </c>
      <c r="H14" s="220" t="s">
        <v>214</v>
      </c>
      <c r="I14" s="226">
        <v>800</v>
      </c>
      <c r="J14" s="179">
        <v>2070</v>
      </c>
      <c r="K14" s="179">
        <v>15</v>
      </c>
      <c r="L14" s="154" t="s">
        <v>858</v>
      </c>
      <c r="M14" s="179">
        <v>750</v>
      </c>
      <c r="N14" s="179">
        <v>2025</v>
      </c>
      <c r="O14" s="197" t="s">
        <v>859</v>
      </c>
    </row>
    <row r="15" ht="89.25" outlineLevel="1">
      <c r="A15" s="174"/>
      <c r="B15" s="151" t="s">
        <v>860</v>
      </c>
      <c r="C15" s="217" t="s">
        <v>861</v>
      </c>
      <c r="D15" s="218" t="s">
        <v>843</v>
      </c>
      <c r="E15" s="179" t="s">
        <v>31</v>
      </c>
      <c r="F15" s="217" t="s">
        <v>29</v>
      </c>
      <c r="G15" s="219" t="s">
        <v>857</v>
      </c>
      <c r="H15" s="220" t="s">
        <v>214</v>
      </c>
      <c r="I15" s="210">
        <v>950</v>
      </c>
      <c r="J15" s="179">
        <v>2070</v>
      </c>
      <c r="K15" s="179">
        <v>14</v>
      </c>
      <c r="L15" s="154" t="s">
        <v>862</v>
      </c>
      <c r="M15" s="179">
        <v>900</v>
      </c>
      <c r="N15" s="182">
        <v>2025</v>
      </c>
      <c r="O15" s="197" t="s">
        <v>863</v>
      </c>
    </row>
  </sheetData>
  <mergeCells count="18">
    <mergeCell ref="A1:N1"/>
    <mergeCell ref="A2:B2"/>
    <mergeCell ref="C2:N2"/>
    <mergeCell ref="A3:A4"/>
    <mergeCell ref="B3:B4"/>
    <mergeCell ref="C3:C4"/>
    <mergeCell ref="D3:D4"/>
    <mergeCell ref="E3:E4"/>
    <mergeCell ref="F3:F4"/>
    <mergeCell ref="G3:G4"/>
    <mergeCell ref="H3:H4"/>
    <mergeCell ref="I3:L3"/>
    <mergeCell ref="M3:N3"/>
    <mergeCell ref="O3:O4"/>
    <mergeCell ref="A5:O5"/>
    <mergeCell ref="A6:A8"/>
    <mergeCell ref="A9:O9"/>
    <mergeCell ref="A10:A15"/>
  </mergeCells>
  <printOptions headings="0" gridLines="1"/>
  <pageMargins left="0.25" right="0.25" top="0.75" bottom="0.75" header="0" footer="0"/>
  <pageSetup paperSize="9" scale="100" fitToWidth="0" fitToHeight="1" pageOrder="overThenDown" orientation="portrait" usePrinterDefaults="1" blackAndWhite="0" draft="0" cellComments="atEnd" useFirstPageNumber="0" errors="displayed" horizontalDpi="600" verticalDpi="600" copies="1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zoomScale="100" workbookViewId="0">
      <pane ySplit="4" topLeftCell="A5" activePane="bottomLeft" state="frozen"/>
      <selection activeCell="B6" activeCellId="0" sqref="B6"/>
    </sheetView>
  </sheetViews>
  <sheetFormatPr defaultColWidth="12.630000000000001" defaultRowHeight="15.75" customHeight="1"/>
  <cols>
    <col customWidth="1" min="1" max="1" width="6.3799999999999999"/>
    <col customWidth="1" min="2" max="2" width="16.129999999999999"/>
    <col customWidth="1" min="3" max="3" width="12"/>
    <col customWidth="1" min="4" max="4" width="12.630000000000001"/>
    <col customWidth="1" min="5" max="6" width="15.380000000000001"/>
    <col customWidth="1" min="7" max="7" width="9.5"/>
    <col customWidth="1" min="8" max="8" width="28"/>
    <col customWidth="1" min="9" max="9" width="16.379999999999999"/>
    <col customWidth="1" min="10" max="10" width="8"/>
    <col customWidth="1" min="11" max="11" width="7.6299999999999999"/>
    <col customWidth="1" min="12" max="12" width="8.25"/>
    <col customWidth="1" min="13" max="13" width="7.8799999999999999"/>
    <col customWidth="1" min="14" max="14" width="10.130000000000001"/>
    <col customWidth="1" hidden="1" min="15" max="15" width="8.5"/>
    <col customWidth="1" min="16" max="16" width="27.75"/>
    <col customWidth="1" min="17" max="17" width="31.879999999999999"/>
    <col customWidth="1" hidden="1" min="18" max="18" width="31.879999999999999"/>
  </cols>
  <sheetData>
    <row r="1" hidden="1">
      <c r="A1" s="111" t="s">
        <v>711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3"/>
      <c r="R1" s="114"/>
    </row>
    <row r="2" ht="40.5" customHeight="1">
      <c r="A2" s="115"/>
      <c r="B2" s="116"/>
      <c r="C2" s="117" t="s">
        <v>687</v>
      </c>
      <c r="Q2" s="117"/>
    </row>
    <row r="3" ht="21" customHeight="1">
      <c r="A3" s="118" t="s">
        <v>712</v>
      </c>
      <c r="B3" s="118" t="s">
        <v>688</v>
      </c>
      <c r="C3" s="118" t="s">
        <v>2</v>
      </c>
      <c r="D3" s="118" t="s">
        <v>864</v>
      </c>
      <c r="E3" s="118"/>
      <c r="F3" s="118" t="s">
        <v>689</v>
      </c>
      <c r="G3" s="118" t="s">
        <v>713</v>
      </c>
      <c r="H3" s="118" t="s">
        <v>3</v>
      </c>
      <c r="I3" s="118" t="s">
        <v>10</v>
      </c>
      <c r="J3" s="118" t="s">
        <v>4</v>
      </c>
      <c r="L3" s="118" t="s">
        <v>5</v>
      </c>
      <c r="N3" s="118" t="s">
        <v>7</v>
      </c>
      <c r="O3" s="118" t="s">
        <v>865</v>
      </c>
      <c r="P3" s="118" t="s">
        <v>12</v>
      </c>
      <c r="Q3" s="118" t="s">
        <v>13</v>
      </c>
      <c r="R3" s="119"/>
    </row>
    <row r="4" ht="57.75" customHeight="1">
      <c r="E4" s="118" t="s">
        <v>866</v>
      </c>
      <c r="J4" s="118" t="s">
        <v>14</v>
      </c>
      <c r="K4" s="118" t="s">
        <v>15</v>
      </c>
      <c r="L4" s="118" t="s">
        <v>14</v>
      </c>
      <c r="M4" s="118" t="s">
        <v>15</v>
      </c>
      <c r="R4" s="119"/>
    </row>
    <row r="5">
      <c r="A5" s="120" t="s">
        <v>867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14"/>
    </row>
    <row r="6" ht="89.25">
      <c r="A6" s="227"/>
      <c r="B6" s="212" t="s">
        <v>24</v>
      </c>
      <c r="C6" s="152" t="s">
        <v>25</v>
      </c>
      <c r="D6" s="187" t="s">
        <v>868</v>
      </c>
      <c r="E6" s="217" t="s">
        <v>869</v>
      </c>
      <c r="F6" s="154" t="s">
        <v>870</v>
      </c>
      <c r="G6" s="179"/>
      <c r="H6" s="170" t="s">
        <v>871</v>
      </c>
      <c r="I6" s="179" t="s">
        <v>32</v>
      </c>
      <c r="J6" s="210" t="s">
        <v>27</v>
      </c>
      <c r="K6" s="179" t="s">
        <v>28</v>
      </c>
      <c r="L6" s="179">
        <v>1000</v>
      </c>
      <c r="M6" s="179">
        <v>1050</v>
      </c>
      <c r="N6" s="209" t="s">
        <v>30</v>
      </c>
      <c r="O6" s="179"/>
      <c r="P6" s="157" t="s">
        <v>34</v>
      </c>
      <c r="Q6" s="139" t="s">
        <v>35</v>
      </c>
      <c r="R6" s="114"/>
    </row>
    <row r="7" ht="127.5">
      <c r="A7" s="227"/>
      <c r="B7" s="212" t="s">
        <v>872</v>
      </c>
      <c r="C7" s="152" t="s">
        <v>37</v>
      </c>
      <c r="D7" s="187" t="s">
        <v>873</v>
      </c>
      <c r="E7" s="217" t="s">
        <v>874</v>
      </c>
      <c r="F7" s="154" t="s">
        <v>875</v>
      </c>
      <c r="G7" s="179" t="s">
        <v>29</v>
      </c>
      <c r="H7" s="170" t="s">
        <v>876</v>
      </c>
      <c r="I7" s="180"/>
      <c r="J7" s="181">
        <v>200</v>
      </c>
      <c r="K7" s="179">
        <v>200</v>
      </c>
      <c r="L7" s="179">
        <v>200</v>
      </c>
      <c r="M7" s="179">
        <v>200</v>
      </c>
      <c r="N7" s="209" t="s">
        <v>31</v>
      </c>
      <c r="O7" s="179"/>
      <c r="P7" s="228"/>
      <c r="Q7" s="139"/>
      <c r="R7" s="114"/>
    </row>
    <row r="8" ht="38.25">
      <c r="A8" s="227"/>
      <c r="B8" s="212" t="s">
        <v>877</v>
      </c>
      <c r="C8" s="152" t="s">
        <v>41</v>
      </c>
      <c r="D8" s="187" t="s">
        <v>873</v>
      </c>
      <c r="E8" s="217" t="s">
        <v>874</v>
      </c>
      <c r="F8" s="154" t="s">
        <v>875</v>
      </c>
      <c r="G8" s="179" t="s">
        <v>29</v>
      </c>
      <c r="H8" s="170" t="s">
        <v>876</v>
      </c>
      <c r="I8" s="180"/>
      <c r="J8" s="181">
        <v>300</v>
      </c>
      <c r="K8" s="179">
        <v>400</v>
      </c>
      <c r="L8" s="179">
        <v>300</v>
      </c>
      <c r="M8" s="179">
        <v>400</v>
      </c>
      <c r="N8" s="209" t="s">
        <v>31</v>
      </c>
      <c r="O8" s="179"/>
      <c r="P8" s="228"/>
      <c r="Q8" s="139"/>
      <c r="R8" s="114"/>
    </row>
    <row r="9" ht="114.75">
      <c r="A9" s="227"/>
      <c r="B9" s="212" t="s">
        <v>878</v>
      </c>
      <c r="C9" s="152" t="s">
        <v>44</v>
      </c>
      <c r="D9" s="187" t="s">
        <v>873</v>
      </c>
      <c r="E9" s="217" t="s">
        <v>874</v>
      </c>
      <c r="F9" s="154" t="s">
        <v>875</v>
      </c>
      <c r="G9" s="179" t="s">
        <v>29</v>
      </c>
      <c r="H9" s="170" t="s">
        <v>876</v>
      </c>
      <c r="I9" s="180"/>
      <c r="J9" s="181">
        <v>400</v>
      </c>
      <c r="K9" s="179">
        <v>600</v>
      </c>
      <c r="L9" s="179">
        <v>400</v>
      </c>
      <c r="M9" s="179">
        <v>600</v>
      </c>
      <c r="N9" s="209" t="s">
        <v>31</v>
      </c>
      <c r="O9" s="179"/>
      <c r="P9" s="228"/>
      <c r="Q9" s="139"/>
      <c r="R9" s="114"/>
    </row>
    <row r="10" ht="102">
      <c r="A10" s="227"/>
      <c r="B10" s="212" t="s">
        <v>879</v>
      </c>
      <c r="C10" s="152" t="s">
        <v>47</v>
      </c>
      <c r="D10" s="187" t="s">
        <v>873</v>
      </c>
      <c r="E10" s="217" t="s">
        <v>874</v>
      </c>
      <c r="F10" s="154" t="s">
        <v>875</v>
      </c>
      <c r="G10" s="179" t="s">
        <v>29</v>
      </c>
      <c r="H10" s="170" t="s">
        <v>876</v>
      </c>
      <c r="I10" s="180"/>
      <c r="J10" s="181">
        <v>400</v>
      </c>
      <c r="K10" s="179">
        <v>800</v>
      </c>
      <c r="L10" s="179">
        <v>400</v>
      </c>
      <c r="M10" s="179">
        <v>800</v>
      </c>
      <c r="N10" s="209"/>
      <c r="O10" s="179"/>
      <c r="P10" s="228"/>
      <c r="Q10" s="139"/>
      <c r="R10" s="114"/>
    </row>
    <row r="11" ht="76.5">
      <c r="A11" s="227"/>
      <c r="B11" s="212" t="s">
        <v>880</v>
      </c>
      <c r="C11" s="152" t="s">
        <v>50</v>
      </c>
      <c r="D11" s="187" t="s">
        <v>868</v>
      </c>
      <c r="E11" s="217" t="s">
        <v>881</v>
      </c>
      <c r="F11" s="154" t="s">
        <v>875</v>
      </c>
      <c r="G11" s="179" t="s">
        <v>29</v>
      </c>
      <c r="H11" s="170" t="s">
        <v>882</v>
      </c>
      <c r="I11" s="179"/>
      <c r="J11" s="210">
        <v>609</v>
      </c>
      <c r="K11" s="179">
        <v>609</v>
      </c>
      <c r="L11" s="179">
        <v>600</v>
      </c>
      <c r="M11" s="179">
        <v>600</v>
      </c>
      <c r="N11" s="209"/>
      <c r="O11" s="179"/>
      <c r="P11" s="229"/>
      <c r="Q11" s="139"/>
      <c r="R11" s="114"/>
    </row>
    <row r="12" ht="38.25">
      <c r="A12" s="227"/>
      <c r="B12" s="212" t="s">
        <v>883</v>
      </c>
      <c r="C12" s="152" t="s">
        <v>53</v>
      </c>
      <c r="D12" s="187" t="s">
        <v>873</v>
      </c>
      <c r="E12" s="217" t="s">
        <v>884</v>
      </c>
      <c r="F12" s="154" t="s">
        <v>875</v>
      </c>
      <c r="G12" s="179" t="s">
        <v>29</v>
      </c>
      <c r="H12" s="170" t="s">
        <v>885</v>
      </c>
      <c r="I12" s="179"/>
      <c r="J12" s="210">
        <v>300</v>
      </c>
      <c r="K12" s="179">
        <v>400</v>
      </c>
      <c r="L12" s="179">
        <v>300</v>
      </c>
      <c r="M12" s="179">
        <v>400</v>
      </c>
      <c r="N12" s="209" t="s">
        <v>31</v>
      </c>
      <c r="O12" s="179"/>
      <c r="P12" s="229"/>
      <c r="Q12" s="139"/>
      <c r="R12" s="114"/>
    </row>
    <row r="13" ht="38.25">
      <c r="A13" s="227"/>
      <c r="B13" s="230" t="s">
        <v>886</v>
      </c>
      <c r="C13" s="152" t="s">
        <v>56</v>
      </c>
      <c r="D13" s="187"/>
      <c r="E13" s="217"/>
      <c r="F13" s="154" t="s">
        <v>875</v>
      </c>
      <c r="G13" s="179" t="s">
        <v>719</v>
      </c>
      <c r="H13" s="170" t="s">
        <v>887</v>
      </c>
      <c r="I13" s="179"/>
      <c r="J13" s="210">
        <v>300</v>
      </c>
      <c r="K13" s="179">
        <v>800</v>
      </c>
      <c r="L13" s="179">
        <v>300</v>
      </c>
      <c r="M13" s="179">
        <v>800</v>
      </c>
      <c r="N13" s="209"/>
      <c r="O13" s="179"/>
      <c r="P13" s="229"/>
      <c r="Q13" s="139"/>
      <c r="R13" s="114"/>
    </row>
    <row r="14" ht="38.25">
      <c r="A14" s="227"/>
      <c r="B14" s="231"/>
      <c r="C14" s="152" t="s">
        <v>58</v>
      </c>
      <c r="D14" s="187"/>
      <c r="E14" s="217"/>
      <c r="F14" s="154" t="s">
        <v>875</v>
      </c>
      <c r="G14" s="179" t="s">
        <v>719</v>
      </c>
      <c r="H14" s="170" t="s">
        <v>887</v>
      </c>
      <c r="I14" s="179"/>
      <c r="J14" s="210">
        <v>500</v>
      </c>
      <c r="K14" s="179">
        <v>800</v>
      </c>
      <c r="L14" s="179">
        <v>500</v>
      </c>
      <c r="M14" s="179">
        <v>800</v>
      </c>
      <c r="N14" s="209"/>
      <c r="O14" s="179"/>
      <c r="P14" s="229"/>
      <c r="Q14" s="139"/>
      <c r="R14" s="114"/>
    </row>
    <row r="15" ht="38.25">
      <c r="A15" s="227"/>
      <c r="B15" s="231"/>
      <c r="C15" s="152" t="s">
        <v>60</v>
      </c>
      <c r="D15" s="187"/>
      <c r="E15" s="217" t="s">
        <v>884</v>
      </c>
      <c r="F15" s="154" t="s">
        <v>875</v>
      </c>
      <c r="G15" s="179" t="s">
        <v>719</v>
      </c>
      <c r="H15" s="170" t="s">
        <v>887</v>
      </c>
      <c r="I15" s="179"/>
      <c r="J15" s="218" t="s">
        <v>38</v>
      </c>
      <c r="K15" s="154" t="s">
        <v>38</v>
      </c>
      <c r="L15" s="154" t="s">
        <v>38</v>
      </c>
      <c r="M15" s="154" t="s">
        <v>38</v>
      </c>
      <c r="N15" s="209"/>
      <c r="O15" s="179"/>
      <c r="P15" s="232"/>
      <c r="Q15" s="139"/>
      <c r="R15" s="114"/>
    </row>
    <row r="16" ht="38.25">
      <c r="A16" s="227"/>
      <c r="B16" s="231"/>
      <c r="C16" s="152" t="s">
        <v>61</v>
      </c>
      <c r="D16" s="187"/>
      <c r="E16" s="217" t="s">
        <v>884</v>
      </c>
      <c r="F16" s="154" t="s">
        <v>875</v>
      </c>
      <c r="G16" s="179" t="s">
        <v>719</v>
      </c>
      <c r="H16" s="170" t="s">
        <v>887</v>
      </c>
      <c r="I16" s="179"/>
      <c r="J16" s="210">
        <v>500</v>
      </c>
      <c r="K16" s="154" t="s">
        <v>38</v>
      </c>
      <c r="L16" s="179">
        <v>500</v>
      </c>
      <c r="M16" s="154" t="s">
        <v>38</v>
      </c>
      <c r="N16" s="209"/>
      <c r="O16" s="179"/>
      <c r="P16" s="232" t="s">
        <v>62</v>
      </c>
      <c r="Q16" s="139"/>
      <c r="R16" s="114"/>
    </row>
    <row r="17" ht="38.25">
      <c r="A17" s="227"/>
      <c r="B17" s="231"/>
      <c r="C17" s="152" t="s">
        <v>63</v>
      </c>
      <c r="D17" s="187"/>
      <c r="E17" s="217" t="s">
        <v>884</v>
      </c>
      <c r="F17" s="154" t="s">
        <v>875</v>
      </c>
      <c r="G17" s="179" t="s">
        <v>719</v>
      </c>
      <c r="H17" s="170" t="s">
        <v>887</v>
      </c>
      <c r="I17" s="179"/>
      <c r="J17" s="210">
        <v>500</v>
      </c>
      <c r="K17" s="154" t="s">
        <v>38</v>
      </c>
      <c r="L17" s="179">
        <v>500</v>
      </c>
      <c r="M17" s="154" t="s">
        <v>38</v>
      </c>
      <c r="N17" s="209"/>
      <c r="O17" s="179"/>
      <c r="P17" s="232" t="s">
        <v>64</v>
      </c>
      <c r="Q17" s="139"/>
      <c r="R17" s="114"/>
    </row>
    <row r="18" ht="38.25">
      <c r="A18" s="227"/>
      <c r="B18" s="231"/>
      <c r="C18" s="152" t="s">
        <v>65</v>
      </c>
      <c r="D18" s="187"/>
      <c r="E18" s="217" t="s">
        <v>884</v>
      </c>
      <c r="F18" s="154" t="s">
        <v>875</v>
      </c>
      <c r="G18" s="182" t="s">
        <v>29</v>
      </c>
      <c r="H18" s="233" t="s">
        <v>888</v>
      </c>
      <c r="I18" s="179"/>
      <c r="J18" s="210">
        <v>300</v>
      </c>
      <c r="K18" s="154" t="s">
        <v>38</v>
      </c>
      <c r="L18" s="179">
        <v>300</v>
      </c>
      <c r="M18" s="154" t="s">
        <v>38</v>
      </c>
      <c r="N18" s="209"/>
      <c r="O18" s="179"/>
      <c r="P18" s="232" t="s">
        <v>889</v>
      </c>
      <c r="Q18" s="139"/>
      <c r="R18" s="114"/>
    </row>
    <row r="19" ht="38.25">
      <c r="A19" s="227"/>
      <c r="B19" s="234"/>
      <c r="C19" s="152" t="s">
        <v>67</v>
      </c>
      <c r="D19" s="187"/>
      <c r="E19" s="217" t="s">
        <v>884</v>
      </c>
      <c r="F19" s="154" t="s">
        <v>875</v>
      </c>
      <c r="G19" s="182" t="s">
        <v>29</v>
      </c>
      <c r="H19" s="233" t="s">
        <v>888</v>
      </c>
      <c r="I19" s="179"/>
      <c r="J19" s="210">
        <v>500</v>
      </c>
      <c r="K19" s="154" t="s">
        <v>38</v>
      </c>
      <c r="L19" s="179">
        <v>500</v>
      </c>
      <c r="M19" s="154" t="s">
        <v>38</v>
      </c>
      <c r="N19" s="209"/>
      <c r="O19" s="179"/>
      <c r="P19" s="232" t="s">
        <v>889</v>
      </c>
      <c r="Q19" s="139"/>
      <c r="R19" s="114"/>
    </row>
    <row r="20">
      <c r="A20" s="227"/>
      <c r="B20" s="235"/>
      <c r="C20" s="236"/>
      <c r="D20" s="236"/>
      <c r="E20" s="236"/>
      <c r="F20" s="236"/>
      <c r="G20" s="237"/>
      <c r="H20" s="235"/>
      <c r="I20" s="237"/>
      <c r="J20" s="237"/>
      <c r="K20" s="237"/>
      <c r="L20" s="237"/>
      <c r="M20" s="237"/>
      <c r="N20" s="238"/>
      <c r="O20" s="237"/>
      <c r="P20" s="239"/>
      <c r="Q20" s="114"/>
      <c r="R20" s="114"/>
    </row>
  </sheetData>
  <mergeCells count="20">
    <mergeCell ref="A1:Q1"/>
    <mergeCell ref="A2:B2"/>
    <mergeCell ref="C2:P2"/>
    <mergeCell ref="Q2:R2"/>
    <mergeCell ref="A3:A4"/>
    <mergeCell ref="B3:B4"/>
    <mergeCell ref="C3:C4"/>
    <mergeCell ref="D3:D4"/>
    <mergeCell ref="F3:F4"/>
    <mergeCell ref="G3:G4"/>
    <mergeCell ref="H3:H4"/>
    <mergeCell ref="I3:I4"/>
    <mergeCell ref="J3:K3"/>
    <mergeCell ref="L3:M3"/>
    <mergeCell ref="N3:N4"/>
    <mergeCell ref="O3:O4"/>
    <mergeCell ref="P3:P4"/>
    <mergeCell ref="Q3:Q4"/>
    <mergeCell ref="A5:Q5"/>
    <mergeCell ref="B13:B19"/>
  </mergeCells>
  <printOptions headings="0" gridLines="1"/>
  <pageMargins left="0.25" right="0.25" top="0.75" bottom="0.75" header="0" footer="0"/>
  <pageSetup paperSize="9" scale="100" fitToWidth="0" fitToHeight="1" pageOrder="overThenDown" orientation="portrait" usePrinterDefaults="1" blackAndWhite="0" draft="0" cellComments="atEnd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Леухина</cp:lastModifiedBy>
  <cp:revision>145</cp:revision>
  <dcterms:modified xsi:type="dcterms:W3CDTF">2025-07-18T13:41:43Z</dcterms:modified>
</cp:coreProperties>
</file>