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</sheets>
  <definedNames/>
  <calcPr/>
</workbook>
</file>

<file path=xl/sharedStrings.xml><?xml version="1.0" encoding="utf-8"?>
<sst xmlns="http://schemas.openxmlformats.org/spreadsheetml/2006/main" count="42" uniqueCount="26">
  <si>
    <r>
      <rPr>
        <rFont val="Times New Roman"/>
        <color theme="1"/>
        <sz val="14.0"/>
      </rPr>
      <t>Исходные значения для расчета радиуса загиба "R", длины анкеровки "l</t>
    </r>
    <r>
      <rPr>
        <rFont val="Times New Roman"/>
        <color theme="1"/>
        <sz val="12.0"/>
      </rPr>
      <t>an.раст.</t>
    </r>
    <r>
      <rPr>
        <rFont val="Times New Roman"/>
        <color theme="1"/>
        <sz val="14.0"/>
      </rPr>
      <t>" и длины прямого участка "l</t>
    </r>
    <r>
      <rPr>
        <rFont val="Times New Roman"/>
        <color theme="1"/>
        <sz val="12.0"/>
      </rPr>
      <t>1</t>
    </r>
    <r>
      <rPr>
        <rFont val="Times New Roman"/>
        <color theme="1"/>
        <sz val="14.0"/>
      </rPr>
      <t>"</t>
    </r>
  </si>
  <si>
    <t>d =</t>
  </si>
  <si>
    <t>мм</t>
  </si>
  <si>
    <t>класс бетона</t>
  </si>
  <si>
    <t>В25</t>
  </si>
  <si>
    <r>
      <rPr>
        <rFont val="Times New Roman"/>
        <color theme="1"/>
        <sz val="14.0"/>
      </rPr>
      <t>h</t>
    </r>
    <r>
      <rPr>
        <rFont val="Times New Roman"/>
        <color theme="1"/>
        <sz val="12.0"/>
      </rPr>
      <t>к</t>
    </r>
    <r>
      <rPr>
        <rFont val="Times New Roman"/>
        <color theme="1"/>
        <sz val="14.0"/>
      </rPr>
      <t xml:space="preserve"> =</t>
    </r>
  </si>
  <si>
    <t>a =</t>
  </si>
  <si>
    <t>Дополнительные исходные значения для расчета параметра "с" (расстояние от окончания стержня до нижней грани ригеля)</t>
  </si>
  <si>
    <r>
      <rPr>
        <rFont val="Times New Roman"/>
        <color theme="1"/>
        <sz val="14.0"/>
      </rPr>
      <t>h</t>
    </r>
    <r>
      <rPr>
        <rFont val="Times New Roman"/>
        <color theme="1"/>
        <sz val="12.0"/>
      </rPr>
      <t>б</t>
    </r>
    <r>
      <rPr>
        <rFont val="Times New Roman"/>
        <color theme="1"/>
        <sz val="14.0"/>
      </rPr>
      <t xml:space="preserve"> =</t>
    </r>
  </si>
  <si>
    <t>b =</t>
  </si>
  <si>
    <t>Вычисленные значения ("R" точное)</t>
  </si>
  <si>
    <r>
      <rPr>
        <rFont val="Times New Roman"/>
        <color theme="1"/>
        <sz val="14.0"/>
      </rPr>
      <t>l</t>
    </r>
    <r>
      <rPr>
        <rFont val="Times New Roman"/>
        <color theme="1"/>
        <sz val="12.0"/>
      </rPr>
      <t>an.раст.</t>
    </r>
    <r>
      <rPr>
        <rFont val="Times New Roman"/>
        <color theme="1"/>
        <sz val="14.0"/>
      </rPr>
      <t xml:space="preserve"> =</t>
    </r>
  </si>
  <si>
    <t>R =</t>
  </si>
  <si>
    <r>
      <rPr>
        <rFont val="Times New Roman"/>
        <color theme="1"/>
        <sz val="14.0"/>
      </rPr>
      <t>l</t>
    </r>
    <r>
      <rPr>
        <rFont val="Times New Roman"/>
        <color theme="1"/>
        <sz val="12.0"/>
      </rPr>
      <t>1</t>
    </r>
    <r>
      <rPr>
        <rFont val="Times New Roman"/>
        <color theme="1"/>
        <sz val="14.0"/>
      </rPr>
      <t xml:space="preserve"> =</t>
    </r>
  </si>
  <si>
    <t>с =</t>
  </si>
  <si>
    <t>→</t>
  </si>
  <si>
    <t>Вычисленные значения ("R" округлено кратно 5 мм в большую сторону)</t>
  </si>
  <si>
    <r>
      <rPr>
        <rFont val="Times New Roman"/>
        <color theme="1"/>
        <sz val="14.0"/>
      </rPr>
      <t>l</t>
    </r>
    <r>
      <rPr>
        <rFont val="Times New Roman"/>
        <color theme="1"/>
        <sz val="12.0"/>
      </rPr>
      <t>an.раст.</t>
    </r>
    <r>
      <rPr>
        <rFont val="Times New Roman"/>
        <color theme="1"/>
        <sz val="14.0"/>
      </rPr>
      <t xml:space="preserve"> =</t>
    </r>
  </si>
  <si>
    <r>
      <rPr>
        <rFont val="Times New Roman"/>
        <color theme="1"/>
        <sz val="14.0"/>
      </rPr>
      <t>l</t>
    </r>
    <r>
      <rPr>
        <rFont val="Times New Roman"/>
        <color theme="1"/>
        <sz val="12.0"/>
      </rPr>
      <t>1</t>
    </r>
    <r>
      <rPr>
        <rFont val="Times New Roman"/>
        <color theme="1"/>
        <sz val="14.0"/>
      </rPr>
      <t xml:space="preserve"> =</t>
    </r>
  </si>
  <si>
    <t>Примечания: 1) расчет проводится для арматуры периодического профиля класса А500 (ГОСТ 34028-2016)</t>
  </si>
  <si>
    <t xml:space="preserve">                      2) расчет проводится для растянутых арматурных стержней</t>
  </si>
  <si>
    <t xml:space="preserve">                      3) ячейки с заливкой желтого и салатового цвета обязательны для заполнения</t>
  </si>
  <si>
    <t>В20</t>
  </si>
  <si>
    <t>В30</t>
  </si>
  <si>
    <t>В35</t>
  </si>
  <si>
    <t>В40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</si>
</sst>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9">
    <font>
      <sz val="11.0"/>
      <color theme="1"/>
      <name val="Arial"/>
    </font>
    <font>
      <sz val="11.0"/>
      <color theme="1"/>
      <name val="Calibri"/>
    </font>
    <font>
      <sz val="14.0"/>
      <color theme="1"/>
      <name val="Times New Roman"/>
    </font>
    <font/>
    <font>
      <b/>
      <sz val="14.0"/>
      <color theme="1"/>
      <name val="Times New Roman"/>
    </font>
    <font>
      <sz val="14.0"/>
      <color theme="1"/>
      <name val="Calibri"/>
    </font>
    <font>
      <b/>
      <sz val="14.0"/>
      <color rgb="FFFF0000"/>
      <name val="Calibri"/>
    </font>
    <font>
      <sz val="14.0"/>
      <color rgb="FFFF0000"/>
      <name val="Times New Roman"/>
    </font>
    <font>
      <b/>
      <sz val="14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EFDE2"/>
        <bgColor rgb="FFFEFDE2"/>
      </patternFill>
    </fill>
    <fill>
      <patternFill patternType="solid">
        <fgColor rgb="FFFFFF00"/>
        <bgColor rgb="FFFFFF00"/>
      </patternFill>
    </fill>
    <fill>
      <patternFill patternType="solid">
        <fgColor rgb="FFE7FDE9"/>
        <bgColor rgb="FFE7FDE9"/>
      </patternFill>
    </fill>
    <fill>
      <patternFill patternType="solid">
        <fgColor rgb="FF30F042"/>
        <bgColor rgb="FF30F042"/>
      </patternFill>
    </fill>
    <fill>
      <patternFill patternType="solid">
        <fgColor rgb="FFFBE4D5"/>
        <bgColor rgb="FFFBE4D5"/>
      </patternFill>
    </fill>
  </fills>
  <borders count="29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/>
    </border>
    <border>
      <left/>
      <right/>
      <top/>
    </border>
    <border>
      <left/>
      <right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horizontal="left" shrinkToFit="0" vertical="center" wrapText="1"/>
    </xf>
    <xf borderId="3" fillId="3" fontId="2" numFmtId="49" xfId="0" applyAlignment="1" applyBorder="1" applyFont="1" applyNumberFormat="1">
      <alignment horizontal="center" vertical="center"/>
    </xf>
    <xf borderId="4" fillId="4" fontId="2" numFmtId="1" xfId="0" applyAlignment="1" applyBorder="1" applyFill="1" applyFont="1" applyNumberFormat="1">
      <alignment horizontal="center" readingOrder="0" vertical="center"/>
    </xf>
    <xf borderId="5" fillId="3" fontId="2" numFmtId="0" xfId="0" applyBorder="1" applyFont="1"/>
    <xf borderId="1" fillId="2" fontId="2" numFmtId="0" xfId="0" applyBorder="1" applyFont="1"/>
    <xf borderId="6" fillId="0" fontId="3" numFmtId="0" xfId="0" applyBorder="1" applyFont="1"/>
    <xf borderId="7" fillId="3" fontId="2" numFmtId="49" xfId="0" applyAlignment="1" applyBorder="1" applyFont="1" applyNumberFormat="1">
      <alignment horizontal="center" vertical="center"/>
    </xf>
    <xf borderId="8" fillId="4" fontId="2" numFmtId="2" xfId="0" applyAlignment="1" applyBorder="1" applyFont="1" applyNumberFormat="1">
      <alignment horizontal="center" readingOrder="0" vertical="center"/>
    </xf>
    <xf borderId="9" fillId="3" fontId="2" numFmtId="0" xfId="0" applyBorder="1" applyFont="1"/>
    <xf borderId="8" fillId="4" fontId="2" numFmtId="1" xfId="0" applyAlignment="1" applyBorder="1" applyFont="1" applyNumberFormat="1">
      <alignment horizontal="center" readingOrder="0" vertical="center"/>
    </xf>
    <xf borderId="10" fillId="0" fontId="3" numFmtId="0" xfId="0" applyBorder="1" applyFont="1"/>
    <xf borderId="11" fillId="3" fontId="2" numFmtId="49" xfId="0" applyAlignment="1" applyBorder="1" applyFont="1" applyNumberFormat="1">
      <alignment horizontal="center" vertical="center"/>
    </xf>
    <xf borderId="12" fillId="4" fontId="2" numFmtId="1" xfId="0" applyAlignment="1" applyBorder="1" applyFont="1" applyNumberFormat="1">
      <alignment horizontal="center" vertical="center"/>
    </xf>
    <xf borderId="13" fillId="3" fontId="2" numFmtId="0" xfId="0" applyBorder="1" applyFont="1"/>
    <xf borderId="2" fillId="5" fontId="2" numFmtId="0" xfId="0" applyAlignment="1" applyBorder="1" applyFill="1" applyFont="1">
      <alignment horizontal="left" shrinkToFit="0" vertical="center" wrapText="1"/>
    </xf>
    <xf borderId="3" fillId="5" fontId="2" numFmtId="49" xfId="0" applyAlignment="1" applyBorder="1" applyFont="1" applyNumberFormat="1">
      <alignment horizontal="center" vertical="center"/>
    </xf>
    <xf borderId="4" fillId="6" fontId="2" numFmtId="1" xfId="0" applyAlignment="1" applyBorder="1" applyFill="1" applyFont="1" applyNumberFormat="1">
      <alignment horizontal="center" vertical="center"/>
    </xf>
    <xf borderId="5" fillId="5" fontId="2" numFmtId="0" xfId="0" applyBorder="1" applyFont="1"/>
    <xf borderId="11" fillId="5" fontId="2" numFmtId="49" xfId="0" applyAlignment="1" applyBorder="1" applyFont="1" applyNumberFormat="1">
      <alignment horizontal="center" vertical="center"/>
    </xf>
    <xf borderId="12" fillId="6" fontId="2" numFmtId="1" xfId="0" applyAlignment="1" applyBorder="1" applyFont="1" applyNumberFormat="1">
      <alignment horizontal="center" vertical="center"/>
    </xf>
    <xf borderId="13" fillId="5" fontId="2" numFmtId="0" xfId="0" applyBorder="1" applyFont="1"/>
    <xf borderId="2" fillId="7" fontId="2" numFmtId="0" xfId="0" applyAlignment="1" applyBorder="1" applyFill="1" applyFont="1">
      <alignment horizontal="left" shrinkToFit="0" vertical="center" wrapText="1"/>
    </xf>
    <xf borderId="3" fillId="7" fontId="2" numFmtId="49" xfId="0" applyAlignment="1" applyBorder="1" applyFont="1" applyNumberFormat="1">
      <alignment horizontal="center" vertical="center"/>
    </xf>
    <xf borderId="4" fillId="7" fontId="4" numFmtId="164" xfId="0" applyAlignment="1" applyBorder="1" applyFont="1" applyNumberFormat="1">
      <alignment horizontal="center" vertical="center"/>
    </xf>
    <xf borderId="5" fillId="7" fontId="2" numFmtId="0" xfId="0" applyBorder="1" applyFont="1"/>
    <xf borderId="7" fillId="7" fontId="2" numFmtId="49" xfId="0" applyAlignment="1" applyBorder="1" applyFont="1" applyNumberFormat="1">
      <alignment horizontal="center" vertical="center"/>
    </xf>
    <xf borderId="8" fillId="7" fontId="4" numFmtId="164" xfId="0" applyAlignment="1" applyBorder="1" applyFont="1" applyNumberFormat="1">
      <alignment horizontal="center" vertical="center"/>
    </xf>
    <xf borderId="9" fillId="7" fontId="2" numFmtId="0" xfId="0" applyBorder="1" applyFont="1"/>
    <xf borderId="1" fillId="2" fontId="5" numFmtId="0" xfId="0" applyBorder="1" applyFont="1"/>
    <xf borderId="14" fillId="2" fontId="6" numFmtId="0" xfId="0" applyAlignment="1" applyBorder="1" applyFont="1">
      <alignment horizontal="center" shrinkToFit="0" vertical="top" wrapText="1"/>
    </xf>
    <xf borderId="1" fillId="2" fontId="7" numFmtId="0" xfId="0" applyBorder="1" applyFont="1"/>
    <xf borderId="11" fillId="7" fontId="2" numFmtId="49" xfId="0" applyAlignment="1" applyBorder="1" applyFont="1" applyNumberFormat="1">
      <alignment horizontal="center" vertical="center"/>
    </xf>
    <xf borderId="12" fillId="7" fontId="4" numFmtId="164" xfId="0" applyAlignment="1" applyBorder="1" applyFont="1" applyNumberFormat="1">
      <alignment horizontal="center" vertical="center"/>
    </xf>
    <xf borderId="13" fillId="7" fontId="2" numFmtId="0" xfId="0" applyBorder="1" applyFont="1"/>
    <xf borderId="14" fillId="2" fontId="8" numFmtId="0" xfId="0" applyAlignment="1" applyBorder="1" applyFont="1">
      <alignment horizontal="center" shrinkToFit="0" vertical="top" wrapText="1"/>
    </xf>
    <xf borderId="15" fillId="2" fontId="2" numFmtId="0" xfId="0" applyAlignment="1" applyBorder="1" applyFont="1">
      <alignment horizontal="left" shrinkToFit="0" vertical="center" wrapText="1"/>
    </xf>
    <xf borderId="14" fillId="2" fontId="2" numFmtId="0" xfId="0" applyAlignment="1" applyBorder="1" applyFont="1">
      <alignment shrinkToFit="0" vertical="top" wrapText="1"/>
    </xf>
    <xf borderId="16" fillId="0" fontId="3" numFmtId="0" xfId="0" applyBorder="1" applyFont="1"/>
    <xf borderId="8" fillId="7" fontId="4" numFmtId="1" xfId="0" applyAlignment="1" applyBorder="1" applyFont="1" applyNumberFormat="1">
      <alignment horizontal="center" vertical="center"/>
    </xf>
    <xf borderId="1" fillId="2" fontId="2" numFmtId="0" xfId="0" applyAlignment="1" applyBorder="1" applyFont="1">
      <alignment shrinkToFit="0" wrapText="1"/>
    </xf>
    <xf borderId="17" fillId="2" fontId="2" numFmtId="0" xfId="0" applyAlignment="1" applyBorder="1" applyFont="1">
      <alignment horizontal="left" vertical="top"/>
    </xf>
    <xf borderId="18" fillId="0" fontId="3" numFmtId="0" xfId="0" applyBorder="1" applyFont="1"/>
    <xf borderId="19" fillId="0" fontId="3" numFmtId="0" xfId="0" applyBorder="1" applyFont="1"/>
    <xf borderId="20" fillId="2" fontId="2" numFmtId="0" xfId="0" applyAlignment="1" applyBorder="1" applyFont="1">
      <alignment horizontal="left"/>
    </xf>
    <xf borderId="21" fillId="0" fontId="3" numFmtId="0" xfId="0" applyBorder="1" applyFont="1"/>
    <xf borderId="22" fillId="0" fontId="3" numFmtId="0" xfId="0" applyBorder="1" applyFont="1"/>
    <xf borderId="23" fillId="2" fontId="1" numFmtId="0" xfId="0" applyAlignment="1" applyBorder="1" applyFont="1">
      <alignment horizontal="center"/>
    </xf>
    <xf borderId="24" fillId="0" fontId="3" numFmtId="0" xfId="0" applyBorder="1" applyFont="1"/>
    <xf borderId="25" fillId="0" fontId="3" numFmtId="0" xfId="0" applyBorder="1" applyFont="1"/>
    <xf borderId="26" fillId="2" fontId="1" numFmtId="0" xfId="0" applyAlignment="1" applyBorder="1" applyFont="1">
      <alignment horizontal="center"/>
    </xf>
    <xf borderId="27" fillId="0" fontId="3" numFmtId="0" xfId="0" applyBorder="1" applyFont="1"/>
    <xf borderId="1" fillId="2" fontId="1" numFmtId="1" xfId="0" applyBorder="1" applyFont="1" applyNumberFormat="1"/>
    <xf borderId="28" fillId="0" fontId="1" numFmtId="49" xfId="0" applyAlignment="1" applyBorder="1" applyFont="1" applyNumberFormat="1">
      <alignment horizontal="center" vertical="center"/>
    </xf>
    <xf borderId="28" fillId="0" fontId="1" numFmtId="2" xfId="0" applyAlignment="1" applyBorder="1" applyFont="1" applyNumberFormat="1">
      <alignment horizontal="center" vertical="center"/>
    </xf>
    <xf borderId="28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1552575</xdr:colOff>
      <xdr:row>0</xdr:row>
      <xdr:rowOff>76200</xdr:rowOff>
    </xdr:from>
    <xdr:ext cx="5895975" cy="38671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75.5"/>
    <col customWidth="1" min="3" max="3" width="17.0"/>
    <col customWidth="1" min="4" max="4" width="12.13"/>
    <col customWidth="1" min="5" max="5" width="8.75"/>
    <col customWidth="1" min="6" max="6" width="4.5"/>
    <col customWidth="1" min="7" max="7" width="37.0"/>
    <col customWidth="1" min="8" max="8" width="8.63"/>
    <col customWidth="1" min="9" max="27" width="7.6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5.75" customHeight="1">
      <c r="A22" s="1"/>
      <c r="B22" s="2" t="s">
        <v>0</v>
      </c>
      <c r="C22" s="3" t="s">
        <v>1</v>
      </c>
      <c r="D22" s="4">
        <v>20.0</v>
      </c>
      <c r="E22" s="5" t="s">
        <v>2</v>
      </c>
      <c r="F22" s="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5.75" customHeight="1">
      <c r="A23" s="1"/>
      <c r="B23" s="7"/>
      <c r="C23" s="8" t="s">
        <v>3</v>
      </c>
      <c r="D23" s="9" t="s">
        <v>4</v>
      </c>
      <c r="E23" s="10"/>
      <c r="F23" s="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5.75" customHeight="1">
      <c r="A24" s="1"/>
      <c r="B24" s="7"/>
      <c r="C24" s="8" t="s">
        <v>5</v>
      </c>
      <c r="D24" s="11">
        <v>500.0</v>
      </c>
      <c r="E24" s="10" t="s">
        <v>2</v>
      </c>
      <c r="F24" s="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5.75" customHeight="1">
      <c r="A25" s="1"/>
      <c r="B25" s="12"/>
      <c r="C25" s="13" t="s">
        <v>6</v>
      </c>
      <c r="D25" s="14">
        <v>70.0</v>
      </c>
      <c r="E25" s="15" t="s">
        <v>2</v>
      </c>
      <c r="F25" s="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5.75" customHeight="1">
      <c r="A26" s="1"/>
      <c r="B26" s="16" t="s">
        <v>7</v>
      </c>
      <c r="C26" s="17" t="s">
        <v>8</v>
      </c>
      <c r="D26" s="18">
        <v>600.0</v>
      </c>
      <c r="E26" s="19" t="s">
        <v>2</v>
      </c>
      <c r="F26" s="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5.75" customHeight="1">
      <c r="A27" s="1"/>
      <c r="B27" s="12"/>
      <c r="C27" s="20" t="s">
        <v>9</v>
      </c>
      <c r="D27" s="21">
        <v>50.0</v>
      </c>
      <c r="E27" s="22" t="s">
        <v>2</v>
      </c>
      <c r="F27" s="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5.75" customHeight="1">
      <c r="A28" s="1"/>
      <c r="B28" s="23" t="s">
        <v>10</v>
      </c>
      <c r="C28" s="24" t="s">
        <v>11</v>
      </c>
      <c r="D28" s="25">
        <f t="array" ref="D28">ROUNDUP(435*D22/2.5/INDEX('Лист2'!C3:C7,MATCH(D23,'Лист2'!B3:B7,0),1)/4,1)</f>
        <v>828.6</v>
      </c>
      <c r="E28" s="26" t="s">
        <v>2</v>
      </c>
      <c r="F28" s="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5.75" customHeight="1">
      <c r="A29" s="1"/>
      <c r="B29" s="7"/>
      <c r="C29" s="27" t="s">
        <v>12</v>
      </c>
      <c r="D29" s="28">
        <f>MAX(ROUNDUP(10*D22*(D28-D24+D25+D22/2)/(D28-10*D22),1),IF(D22&lt;20,5*D22/2,8*D22/2))</f>
        <v>130.1</v>
      </c>
      <c r="E29" s="29" t="s">
        <v>2</v>
      </c>
      <c r="F29" s="30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5.75" customHeight="1">
      <c r="A30" s="1"/>
      <c r="B30" s="7"/>
      <c r="C30" s="27" t="s">
        <v>13</v>
      </c>
      <c r="D30" s="28">
        <f>D24-D25-D22/2-D29</f>
        <v>289.9</v>
      </c>
      <c r="E30" s="29" t="s">
        <v>2</v>
      </c>
      <c r="F30" s="31" t="str">
        <f>IF(D30&lt;0,"→"," ")</f>
        <v> </v>
      </c>
      <c r="G30" s="32" t="str">
        <f>IF(D30&lt;0,"l1&lt;0, отгиб стержня вне колонны недопустим"," ")</f>
        <v> 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5.75" customHeight="1">
      <c r="A31" s="1"/>
      <c r="B31" s="12"/>
      <c r="C31" s="33" t="s">
        <v>14</v>
      </c>
      <c r="D31" s="34">
        <f>ROUND(D26-D27-D22/2-D29-(D28-D30-PI()*(D29+D22/2)/2),1)</f>
        <v>91.3</v>
      </c>
      <c r="E31" s="35" t="s">
        <v>2</v>
      </c>
      <c r="F31" s="36" t="s">
        <v>15</v>
      </c>
      <c r="G31" s="37" t="str">
        <f>IF(D31=0,"Окончание стержня заподлицо с нижней гранью ригеля",IF(D31&lt;0,CONCATENATE("Окончание стержня заходит за нижнюю грань ригеля на ",ABS(D31)," мм"),CONCATENATE("Окончание стержня не доходит до нижней грани ригеля на ",D31," мм")))</f>
        <v>Окончание стержня не доходит до нижней грани ригеля на 91,3 мм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5.75" customHeight="1">
      <c r="A32" s="1"/>
      <c r="B32" s="23" t="s">
        <v>16</v>
      </c>
      <c r="C32" s="24" t="s">
        <v>17</v>
      </c>
      <c r="D32" s="25">
        <f t="array" ref="D32">ROUNDUP(435*D22/2.5/INDEX('Лист2'!C3:C7,MATCH(D23,'Лист2'!B3:B7,0),1)/4,1)</f>
        <v>828.6</v>
      </c>
      <c r="E32" s="26" t="s">
        <v>2</v>
      </c>
      <c r="F32" s="38"/>
      <c r="G32" s="3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5.75" customHeight="1">
      <c r="A33" s="1"/>
      <c r="B33" s="7"/>
      <c r="C33" s="27" t="s">
        <v>12</v>
      </c>
      <c r="D33" s="40">
        <f>MAX(CEILING(10*D22*(D32-D24+D25+D22/2)/(D32-10*D22),5),IF(D22&lt;20,5*D22/2,8*D22/2))</f>
        <v>135</v>
      </c>
      <c r="E33" s="29" t="s">
        <v>2</v>
      </c>
      <c r="F33" s="6"/>
      <c r="G33" s="4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5.75" customHeight="1">
      <c r="A34" s="1"/>
      <c r="B34" s="7"/>
      <c r="C34" s="27" t="s">
        <v>18</v>
      </c>
      <c r="D34" s="28">
        <f>D24-D25-D22/2-D33</f>
        <v>285</v>
      </c>
      <c r="E34" s="29" t="s">
        <v>2</v>
      </c>
      <c r="F34" s="31" t="str">
        <f>IF(D34&lt;0,"→"," ")</f>
        <v> </v>
      </c>
      <c r="G34" s="32" t="str">
        <f>IF(D34&lt;0,"l1&lt;0, отгиб стержня вне колонны недопустим"," ")</f>
        <v> 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5.75" customHeight="1">
      <c r="A35" s="1"/>
      <c r="B35" s="12"/>
      <c r="C35" s="33" t="s">
        <v>14</v>
      </c>
      <c r="D35" s="34">
        <f>ROUND(D26-D27-D22/2-D33-(D32-D34-PI()*(D33+D22/2)/2),1)</f>
        <v>89.2</v>
      </c>
      <c r="E35" s="35" t="s">
        <v>2</v>
      </c>
      <c r="F35" s="36" t="s">
        <v>15</v>
      </c>
      <c r="G35" s="37" t="str">
        <f>IF(D35=0,"Окончание стержня заподлицо с нижней гранью ригеля",IF(D35&lt;0,CONCATENATE("Окончание стержня заходит за нижнюю грань ригеля на ",ABS(D35)," мм"),CONCATENATE("Окончание стержня не доходит до нижней грани ригеля на ",D35," мм")))</f>
        <v>Окончание стержня не доходит до нижней грани ригеля на 89,2 мм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5.75" customHeight="1">
      <c r="A36" s="1"/>
      <c r="B36" s="42" t="s">
        <v>19</v>
      </c>
      <c r="C36" s="43"/>
      <c r="D36" s="43"/>
      <c r="E36" s="44"/>
      <c r="F36" s="6"/>
      <c r="G36" s="3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5.75" customHeight="1">
      <c r="A37" s="1"/>
      <c r="B37" s="45" t="s">
        <v>20</v>
      </c>
      <c r="C37" s="46"/>
      <c r="D37" s="46"/>
      <c r="E37" s="47"/>
      <c r="F37" s="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75" customHeight="1">
      <c r="A38" s="1"/>
      <c r="B38" s="45" t="s">
        <v>21</v>
      </c>
      <c r="C38" s="46"/>
      <c r="D38" s="46"/>
      <c r="E38" s="47"/>
      <c r="F38" s="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5.75" customHeight="1">
      <c r="A39" s="1"/>
      <c r="B39" s="48"/>
      <c r="C39" s="49"/>
      <c r="D39" s="49"/>
      <c r="E39" s="5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.75" customHeight="1">
      <c r="A40" s="1"/>
      <c r="B40" s="51"/>
      <c r="C40" s="46"/>
      <c r="D40" s="46"/>
      <c r="E40" s="5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5.75" customHeight="1">
      <c r="A41" s="1"/>
      <c r="B41" s="51"/>
      <c r="C41" s="46"/>
      <c r="D41" s="46"/>
      <c r="E41" s="5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5.75" customHeight="1">
      <c r="A42" s="1"/>
      <c r="B42" s="51"/>
      <c r="C42" s="46"/>
      <c r="D42" s="46"/>
      <c r="E42" s="5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5.75" customHeight="1">
      <c r="A43" s="1"/>
      <c r="B43" s="51"/>
      <c r="C43" s="46"/>
      <c r="D43" s="46"/>
      <c r="E43" s="5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5.75" customHeight="1">
      <c r="A45" s="1"/>
      <c r="B45" s="1"/>
      <c r="C45" s="1"/>
      <c r="D45" s="5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37:E37"/>
    <mergeCell ref="B38:E38"/>
    <mergeCell ref="B39:E39"/>
    <mergeCell ref="B40:E40"/>
    <mergeCell ref="B41:E41"/>
    <mergeCell ref="B42:E42"/>
    <mergeCell ref="B43:E43"/>
    <mergeCell ref="B22:B25"/>
    <mergeCell ref="B26:B27"/>
    <mergeCell ref="B28:B31"/>
    <mergeCell ref="G31:G32"/>
    <mergeCell ref="B32:B35"/>
    <mergeCell ref="G35:G36"/>
    <mergeCell ref="B36:E36"/>
  </mergeCells>
  <dataValidations>
    <dataValidation type="list" allowBlank="1" showErrorMessage="1" sqref="D23">
      <formula1>'Лист2'!$B$3:$B$7</formula1>
    </dataValidation>
    <dataValidation type="list" allowBlank="1" showErrorMessage="1" sqref="D22">
      <formula1>'Лист2'!$B$9:$B$17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3" width="6.38"/>
    <col customWidth="1" min="4" max="26" width="7.63"/>
  </cols>
  <sheetData>
    <row r="3">
      <c r="B3" s="54" t="s">
        <v>22</v>
      </c>
      <c r="C3" s="55">
        <v>0.9</v>
      </c>
    </row>
    <row r="4">
      <c r="B4" s="54" t="s">
        <v>4</v>
      </c>
      <c r="C4" s="55">
        <v>1.05</v>
      </c>
    </row>
    <row r="5">
      <c r="B5" s="54" t="s">
        <v>23</v>
      </c>
      <c r="C5" s="55">
        <v>1.15</v>
      </c>
    </row>
    <row r="6">
      <c r="B6" s="54" t="s">
        <v>24</v>
      </c>
      <c r="C6" s="55">
        <v>1.3</v>
      </c>
    </row>
    <row r="7">
      <c r="B7" s="54" t="s">
        <v>25</v>
      </c>
      <c r="C7" s="55">
        <v>1.4</v>
      </c>
    </row>
    <row r="9">
      <c r="B9" s="56">
        <v>12.0</v>
      </c>
    </row>
    <row r="10">
      <c r="B10" s="56">
        <v>14.0</v>
      </c>
    </row>
    <row r="11">
      <c r="B11" s="56">
        <v>16.0</v>
      </c>
    </row>
    <row r="12">
      <c r="B12" s="56">
        <v>18.0</v>
      </c>
    </row>
    <row r="13">
      <c r="B13" s="56">
        <v>20.0</v>
      </c>
    </row>
    <row r="14">
      <c r="B14" s="56">
        <v>22.0</v>
      </c>
    </row>
    <row r="15">
      <c r="B15" s="56">
        <v>25.0</v>
      </c>
    </row>
    <row r="16">
      <c r="B16" s="56">
        <v>28.0</v>
      </c>
    </row>
    <row r="17">
      <c r="B17" s="56">
        <v>32.0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