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7736"/>
  </bookViews>
  <sheets>
    <sheet name="Усилия в анкерах" sheetId="6" r:id="rId1"/>
    <sheet name="Исходные данные усилий" sheetId="7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7" l="1"/>
  <c r="C6" i="7"/>
  <c r="C9" i="7" s="1"/>
  <c r="C5" i="7"/>
  <c r="C8" i="7" s="1"/>
  <c r="C15" i="7"/>
  <c r="C14" i="7"/>
  <c r="C11" i="7" l="1"/>
  <c r="D30" i="6"/>
  <c r="E30" i="6" s="1"/>
  <c r="D34" i="6"/>
  <c r="E34" i="6" s="1"/>
  <c r="F34" i="6"/>
  <c r="G34" i="6" s="1"/>
  <c r="E31" i="6"/>
  <c r="E35" i="6"/>
  <c r="G35" i="6"/>
  <c r="D32" i="6"/>
  <c r="G32" i="6" s="1"/>
  <c r="D36" i="6"/>
  <c r="G36" i="6" s="1"/>
  <c r="E36" i="6"/>
  <c r="F36" i="6" s="1"/>
  <c r="D33" i="6"/>
  <c r="D37" i="6"/>
  <c r="G10" i="6"/>
  <c r="G9" i="6"/>
  <c r="E37" i="6" l="1"/>
  <c r="G37" i="6" s="1"/>
  <c r="E33" i="6"/>
  <c r="G33" i="6" s="1"/>
  <c r="D35" i="6"/>
  <c r="F35" i="6" s="1"/>
  <c r="D31" i="6"/>
  <c r="F31" i="6" s="1"/>
  <c r="F33" i="6"/>
  <c r="E32" i="6"/>
  <c r="F32" i="6" s="1"/>
  <c r="G31" i="6"/>
  <c r="F30" i="6"/>
  <c r="G30" i="6" s="1"/>
  <c r="F37" i="6"/>
  <c r="E19" i="6"/>
  <c r="E25" i="6"/>
  <c r="G25" i="6" s="1"/>
  <c r="D23" i="6"/>
  <c r="F23" i="6" s="1"/>
  <c r="E21" i="6"/>
  <c r="G21" i="6" s="1"/>
  <c r="F25" i="6"/>
  <c r="E23" i="6"/>
  <c r="D21" i="6"/>
  <c r="D25" i="6"/>
  <c r="G23" i="6"/>
  <c r="F21" i="6"/>
  <c r="G19" i="6"/>
  <c r="D19" i="6"/>
  <c r="F19" i="6" s="1"/>
  <c r="D24" i="6"/>
  <c r="G24" i="6" s="1"/>
  <c r="E24" i="6"/>
  <c r="F24" i="6" s="1"/>
  <c r="D20" i="6"/>
  <c r="G20" i="6" s="1"/>
  <c r="E20" i="6"/>
  <c r="F20" i="6" s="1"/>
  <c r="F22" i="6"/>
  <c r="G22" i="6" s="1"/>
  <c r="D22" i="6"/>
  <c r="E22" i="6" s="1"/>
  <c r="F18" i="6"/>
  <c r="G18" i="6" s="1"/>
  <c r="D18" i="6"/>
  <c r="E18" i="6" s="1"/>
</calcChain>
</file>

<file path=xl/sharedStrings.xml><?xml version="1.0" encoding="utf-8"?>
<sst xmlns="http://schemas.openxmlformats.org/spreadsheetml/2006/main" count="86" uniqueCount="57">
  <si>
    <t>м</t>
  </si>
  <si>
    <t>M =</t>
  </si>
  <si>
    <t>N =</t>
  </si>
  <si>
    <t>b =</t>
  </si>
  <si>
    <t>1) Примечания к расчету:</t>
  </si>
  <si>
    <t>2) Исходные данные (см. рисунок 1):</t>
  </si>
  <si>
    <t>Nan1</t>
  </si>
  <si>
    <t>Nan2</t>
  </si>
  <si>
    <t>Nan3</t>
  </si>
  <si>
    <t>Nan4</t>
  </si>
  <si>
    <t>Загружение 1</t>
  </si>
  <si>
    <t>Загружение 2</t>
  </si>
  <si>
    <t>Загружение 3</t>
  </si>
  <si>
    <t>Загружение 4</t>
  </si>
  <si>
    <t>Загружение 5</t>
  </si>
  <si>
    <t>Загружение 6</t>
  </si>
  <si>
    <t>Загружение 7</t>
  </si>
  <si>
    <t>Загружение 8</t>
  </si>
  <si>
    <t>Усилия передаваемые на анкеры фундамента *, т</t>
  </si>
  <si>
    <t>Направление момента</t>
  </si>
  <si>
    <t>Номер загружения</t>
  </si>
  <si>
    <t xml:space="preserve"> - расстояние между стойками башни крана (анкерами фундамента)</t>
  </si>
  <si>
    <t xml:space="preserve">         ↑ С</t>
  </si>
  <si>
    <t xml:space="preserve">         ↗ СВ</t>
  </si>
  <si>
    <t xml:space="preserve">         → В</t>
  </si>
  <si>
    <t xml:space="preserve">         ↘ ЮВ</t>
  </si>
  <si>
    <t xml:space="preserve">         ↓ Ю</t>
  </si>
  <si>
    <t xml:space="preserve">         ↙ ЮЗ</t>
  </si>
  <si>
    <t xml:space="preserve">         ← З</t>
  </si>
  <si>
    <t xml:space="preserve">         ↖ СЗ</t>
  </si>
  <si>
    <t>I - первая группа предельных состояний</t>
  </si>
  <si>
    <t>II - вторая группа предельных состояний</t>
  </si>
  <si>
    <r>
      <t>N</t>
    </r>
    <r>
      <rPr>
        <sz val="12"/>
        <color theme="1"/>
        <rFont val="Calibri"/>
        <family val="2"/>
        <charset val="204"/>
        <scheme val="minor"/>
      </rPr>
      <t xml:space="preserve"> =</t>
    </r>
  </si>
  <si>
    <t>кН</t>
  </si>
  <si>
    <t xml:space="preserve"> - вертикальное усилие от башни крана (см. техническое задание или паспорт на кран)</t>
  </si>
  <si>
    <r>
      <t>M</t>
    </r>
    <r>
      <rPr>
        <sz val="12"/>
        <color theme="1"/>
        <rFont val="Calibri"/>
        <family val="2"/>
        <charset val="204"/>
        <scheme val="minor"/>
      </rPr>
      <t xml:space="preserve"> =</t>
    </r>
  </si>
  <si>
    <t>кН·м</t>
  </si>
  <si>
    <t xml:space="preserve"> - момент от башни крана (см. техническое задание или паспорт на кран)</t>
  </si>
  <si>
    <r>
      <t>N</t>
    </r>
    <r>
      <rPr>
        <sz val="10"/>
        <color theme="1"/>
        <rFont val="Calibri"/>
        <family val="2"/>
        <charset val="204"/>
        <scheme val="minor"/>
      </rPr>
      <t>I</t>
    </r>
    <r>
      <rPr>
        <sz val="12"/>
        <color theme="1"/>
        <rFont val="Calibri"/>
        <family val="2"/>
        <charset val="204"/>
        <scheme val="minor"/>
      </rPr>
      <t xml:space="preserve"> =</t>
    </r>
  </si>
  <si>
    <r>
      <t>M</t>
    </r>
    <r>
      <rPr>
        <sz val="10"/>
        <color theme="1"/>
        <rFont val="Calibri"/>
        <family val="2"/>
        <charset val="204"/>
        <scheme val="minor"/>
      </rPr>
      <t>I</t>
    </r>
    <r>
      <rPr>
        <sz val="12"/>
        <color theme="1"/>
        <rFont val="Calibri"/>
        <family val="2"/>
        <charset val="204"/>
        <scheme val="minor"/>
      </rPr>
      <t xml:space="preserve"> =</t>
    </r>
  </si>
  <si>
    <r>
      <rPr>
        <sz val="12"/>
        <color theme="1"/>
        <rFont val="Calibri"/>
        <family val="2"/>
        <charset val="204"/>
      </rPr>
      <t>γ</t>
    </r>
    <r>
      <rPr>
        <sz val="10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 xml:space="preserve"> (для 1-й ГПС, γf &gt; 1) =</t>
    </r>
  </si>
  <si>
    <r>
      <rPr>
        <sz val="12"/>
        <color theme="1"/>
        <rFont val="Calibri"/>
        <family val="2"/>
        <charset val="204"/>
      </rPr>
      <t>γ</t>
    </r>
    <r>
      <rPr>
        <sz val="10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 xml:space="preserve"> (для 1-й ГПС, γ</t>
    </r>
    <r>
      <rPr>
        <sz val="10"/>
        <color theme="1"/>
        <rFont val="Calibri"/>
        <family val="2"/>
        <charset val="204"/>
        <scheme val="minor"/>
      </rPr>
      <t xml:space="preserve">f </t>
    </r>
    <r>
      <rPr>
        <sz val="12"/>
        <color theme="1"/>
        <rFont val="Calibri"/>
        <family val="2"/>
        <charset val="204"/>
        <scheme val="minor"/>
      </rPr>
      <t>&lt; 1) =</t>
    </r>
  </si>
  <si>
    <t xml:space="preserve"> - для расчета по варианту 1</t>
  </si>
  <si>
    <t xml:space="preserve"> - для расчета по варианту 2</t>
  </si>
  <si>
    <t>3) Таблица 1 - результаты расчета варианта 1:</t>
  </si>
  <si>
    <t>4) Таблица 2 - результаты расчета варианта 2:</t>
  </si>
  <si>
    <t xml:space="preserve"> - момент от башни крана (см. техническое задание или паспорт на кран), см. примечание п. 1.5</t>
  </si>
  <si>
    <t xml:space="preserve"> - вертикальное усилие от башни крана (см. техническое задание или паспорт на кран), см. примечание п. 1.5</t>
  </si>
  <si>
    <t xml:space="preserve">1.5) В исходные данные необходимо заносить значения нагрузок от крана из технического задания или паспорта на кран. Расчетные значения нагрузок в приложении определяются автоматически как произведение внесенных величин на коэффициент надежности по нагрузке γf.  Результаты расчета представлены для двух вариантов: в таблице 1 для усилий N и M используется γf &gt; 1;  в таблице 2 для усилия N используется γf &lt; 1 (см. п. 7.3 СП 20.13330.2016), а для усилия M используется γf &gt; 1. Для последующего расчета в Лира-САПР нужно принимать наихудший вариант. </t>
  </si>
  <si>
    <r>
      <rPr>
        <sz val="12"/>
        <color theme="1"/>
        <rFont val="Calibri"/>
        <family val="2"/>
        <charset val="204"/>
      </rPr>
      <t>γ</t>
    </r>
    <r>
      <rPr>
        <sz val="10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 xml:space="preserve"> (γf &gt; 1) =</t>
    </r>
  </si>
  <si>
    <r>
      <rPr>
        <sz val="12"/>
        <color theme="1"/>
        <rFont val="Calibri"/>
        <family val="2"/>
        <charset val="204"/>
      </rPr>
      <t>γ</t>
    </r>
    <r>
      <rPr>
        <sz val="10"/>
        <color theme="1"/>
        <rFont val="Calibri"/>
        <family val="2"/>
        <charset val="204"/>
        <scheme val="minor"/>
      </rPr>
      <t>f</t>
    </r>
    <r>
      <rPr>
        <sz val="12"/>
        <color theme="1"/>
        <rFont val="Calibri"/>
        <family val="2"/>
        <charset val="204"/>
        <scheme val="minor"/>
      </rPr>
      <t xml:space="preserve"> (γ</t>
    </r>
    <r>
      <rPr>
        <sz val="10"/>
        <color theme="1"/>
        <rFont val="Calibri"/>
        <family val="2"/>
        <charset val="204"/>
        <scheme val="minor"/>
      </rPr>
      <t xml:space="preserve">f </t>
    </r>
    <r>
      <rPr>
        <sz val="12"/>
        <color theme="1"/>
        <rFont val="Calibri"/>
        <family val="2"/>
        <charset val="204"/>
        <scheme val="minor"/>
      </rPr>
      <t>&lt; 1) =</t>
    </r>
  </si>
  <si>
    <t xml:space="preserve"> - коэффициент надежности по нагрузке (см. п. 4.2 и п. 7.3 СП 20.13330.2016); используется γf &lt; 1 в таблице 2 для усилия N, см. примечание п. 1.5</t>
  </si>
  <si>
    <t xml:space="preserve"> - коэффициент надежности по нагрузке (см. п. 4.2 и п. 7.2 СП 20.13330.2016); используется γf &gt; 1 в таблице 1 для усилий N и M и в таблице 2 для усилия M, см. примечание п. 1.5</t>
  </si>
  <si>
    <t>1.1) Башня крана опирается на четыре анкера, геометрически являющихся вершинами квадрата.</t>
  </si>
  <si>
    <t>1.2) Ячейки, имеющие заливку желтого цвета, должны быть заполнены - это исходные данные, значения N и M должны быть введены по модулю (положительные значения).</t>
  </si>
  <si>
    <t>1.3) Нумерация анкеров и направление осей системы координат на рисунке 1 соответствует таблице 1 и таблице 2.</t>
  </si>
  <si>
    <t>1.4) * - отрицательный знак усилия в таблице 1 и таблице 2 указывает на то, что усилие необходимо прикладывать сверху-вниз к фундаментной плите, положительный знак усилия указывает на то, что усилие необходимо прикладывать снизу-вверх.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</si>
</sst>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0" xfId="0" applyFill="1"/>
    <xf numFmtId="0" fontId="2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2" fillId="3" borderId="5" xfId="0" applyFont="1" applyFill="1" applyBorder="1"/>
    <xf numFmtId="0" fontId="2" fillId="3" borderId="6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2" fillId="3" borderId="7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2" fontId="1" fillId="3" borderId="9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5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horizontal="left" vertical="center"/>
    </xf>
    <xf numFmtId="0" fontId="2" fillId="0" borderId="5" xfId="0" applyFont="1" applyBorder="1"/>
    <xf numFmtId="2" fontId="2" fillId="2" borderId="1" xfId="0" applyNumberFormat="1" applyFont="1" applyFill="1" applyBorder="1" applyAlignment="1">
      <alignment horizontal="center" vertical="center"/>
    </xf>
    <xf numFmtId="0" fontId="2" fillId="0" borderId="6" xfId="0" applyFont="1" applyBorder="1"/>
    <xf numFmtId="2" fontId="2" fillId="5" borderId="1" xfId="0" applyNumberFormat="1" applyFont="1" applyFill="1" applyBorder="1" applyAlignment="1">
      <alignment horizontal="center" vertical="center"/>
    </xf>
    <xf numFmtId="2" fontId="0" fillId="3" borderId="0" xfId="0" applyNumberFormat="1" applyFill="1" applyAlignment="1">
      <alignment horizontal="left"/>
    </xf>
    <xf numFmtId="0" fontId="8" fillId="3" borderId="0" xfId="0" applyFont="1" applyFill="1"/>
    <xf numFmtId="0" fontId="8" fillId="3" borderId="0" xfId="0" applyFont="1" applyFill="1" applyAlignment="1"/>
    <xf numFmtId="0" fontId="3" fillId="4" borderId="1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13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EF3FA"/>
      <color rgb="FF66FF33"/>
      <color rgb="FFFF4B4B"/>
      <color rgb="FF3CE440"/>
      <color rgb="FFFF2525"/>
      <color rgb="FFFDE9FD"/>
      <color rgb="FFFEF0FE"/>
      <color rgb="FFFACDFB"/>
      <color rgb="FF99FF66"/>
      <color rgb="FFFFD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2635250</xdr:colOff>
      <xdr:row>16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7600950" y="15963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0</xdr:col>
      <xdr:colOff>175457</xdr:colOff>
      <xdr:row>0</xdr:row>
      <xdr:rowOff>112316</xdr:rowOff>
    </xdr:from>
    <xdr:to>
      <xdr:col>3</xdr:col>
      <xdr:colOff>1402463</xdr:colOff>
      <xdr:row>6</xdr:row>
      <xdr:rowOff>1409699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457" y="112316"/>
          <a:ext cx="3598731" cy="4173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tabSelected="1" zoomScale="160" zoomScaleNormal="160" workbookViewId="0">
      <selection activeCell="D8" sqref="D8"/>
    </sheetView>
  </sheetViews>
  <sheetFormatPr defaultRowHeight="14.4" x14ac:dyDescent="0.3"/>
  <cols>
    <col min="1" max="1" width="3.109375" style="1" customWidth="1"/>
    <col min="2" max="2" width="17.33203125" style="4" customWidth="1"/>
    <col min="3" max="3" width="14.109375" style="4" customWidth="1"/>
    <col min="4" max="7" width="22.5546875" style="1" customWidth="1"/>
    <col min="8" max="8" width="70.109375" style="1" customWidth="1"/>
    <col min="9" max="37" width="9.109375" style="1"/>
  </cols>
  <sheetData>
    <row r="1" spans="2:8" ht="10.5" customHeight="1" thickBot="1" x14ac:dyDescent="0.35">
      <c r="D1" s="2"/>
      <c r="E1" s="2"/>
      <c r="F1" s="2"/>
      <c r="G1" s="2"/>
      <c r="H1" s="2"/>
    </row>
    <row r="2" spans="2:8" ht="21.75" customHeight="1" x14ac:dyDescent="0.3">
      <c r="D2" s="2"/>
      <c r="E2" s="38" t="s">
        <v>4</v>
      </c>
      <c r="F2" s="39"/>
      <c r="G2" s="40"/>
      <c r="H2" s="2"/>
    </row>
    <row r="3" spans="2:8" ht="38.25" customHeight="1" x14ac:dyDescent="0.3">
      <c r="D3" s="2"/>
      <c r="E3" s="41" t="s">
        <v>53</v>
      </c>
      <c r="F3" s="42"/>
      <c r="G3" s="43"/>
      <c r="H3" s="2"/>
    </row>
    <row r="4" spans="2:8" ht="53.25" customHeight="1" x14ac:dyDescent="0.3">
      <c r="D4" s="2"/>
      <c r="E4" s="41" t="s">
        <v>54</v>
      </c>
      <c r="F4" s="42"/>
      <c r="G4" s="43"/>
      <c r="H4" s="2"/>
    </row>
    <row r="5" spans="2:8" ht="37.799999999999997" customHeight="1" x14ac:dyDescent="0.3">
      <c r="D5" s="2"/>
      <c r="E5" s="41" t="s">
        <v>55</v>
      </c>
      <c r="F5" s="42"/>
      <c r="G5" s="43"/>
      <c r="H5" s="2"/>
    </row>
    <row r="6" spans="2:8" ht="66" customHeight="1" x14ac:dyDescent="0.3">
      <c r="D6" s="2"/>
      <c r="E6" s="41" t="s">
        <v>56</v>
      </c>
      <c r="F6" s="42"/>
      <c r="G6" s="43"/>
      <c r="H6" s="2"/>
    </row>
    <row r="7" spans="2:8" ht="162.6" customHeight="1" thickBot="1" x14ac:dyDescent="0.35">
      <c r="D7" s="2"/>
      <c r="E7" s="41" t="s">
        <v>48</v>
      </c>
      <c r="F7" s="42"/>
      <c r="G7" s="43"/>
      <c r="H7" s="2"/>
    </row>
    <row r="8" spans="2:8" ht="24.75" customHeight="1" x14ac:dyDescent="0.3">
      <c r="D8" s="2"/>
      <c r="E8" s="38" t="s">
        <v>5</v>
      </c>
      <c r="F8" s="39"/>
      <c r="G8" s="40"/>
      <c r="H8" s="2"/>
    </row>
    <row r="9" spans="2:8" ht="15.6" x14ac:dyDescent="0.3">
      <c r="D9" s="2"/>
      <c r="E9" s="5" t="s">
        <v>2</v>
      </c>
      <c r="F9" s="3">
        <v>1970</v>
      </c>
      <c r="G9" s="6" t="str">
        <f>CONCATENATE("кН       (",ROUNDUP('Исходные данные усилий'!C8/9.80665,2)," т)")</f>
        <v>кН       (210,93 т)</v>
      </c>
      <c r="H9" s="33" t="s">
        <v>47</v>
      </c>
    </row>
    <row r="10" spans="2:8" ht="15.6" x14ac:dyDescent="0.3">
      <c r="D10" s="2"/>
      <c r="E10" s="5" t="s">
        <v>1</v>
      </c>
      <c r="F10" s="3">
        <v>4810</v>
      </c>
      <c r="G10" s="6" t="str">
        <f>CONCATENATE("кН·м   (",ROUNDUP('Исходные данные усилий'!C9/9.80665,2)," т·м)")</f>
        <v>кН·м   (515,01 т·м)</v>
      </c>
      <c r="H10" s="33" t="s">
        <v>46</v>
      </c>
    </row>
    <row r="11" spans="2:8" ht="15.6" x14ac:dyDescent="0.3">
      <c r="D11" s="2"/>
      <c r="E11" s="28" t="s">
        <v>49</v>
      </c>
      <c r="F11" s="29">
        <v>1.05</v>
      </c>
      <c r="G11" s="30"/>
      <c r="H11" s="33" t="s">
        <v>52</v>
      </c>
    </row>
    <row r="12" spans="2:8" ht="15.6" x14ac:dyDescent="0.3">
      <c r="D12" s="2"/>
      <c r="E12" s="28" t="s">
        <v>50</v>
      </c>
      <c r="F12" s="29">
        <v>0.9</v>
      </c>
      <c r="G12" s="30"/>
      <c r="H12" s="34" t="s">
        <v>51</v>
      </c>
    </row>
    <row r="13" spans="2:8" ht="16.2" thickBot="1" x14ac:dyDescent="0.35">
      <c r="D13" s="2"/>
      <c r="E13" s="13" t="s">
        <v>3</v>
      </c>
      <c r="F13" s="14">
        <v>1.5</v>
      </c>
      <c r="G13" s="15" t="s">
        <v>0</v>
      </c>
      <c r="H13" s="2" t="s">
        <v>21</v>
      </c>
    </row>
    <row r="14" spans="2:8" ht="12.75" customHeight="1" thickBot="1" x14ac:dyDescent="0.35">
      <c r="D14" s="2"/>
      <c r="E14" s="11"/>
      <c r="F14" s="12"/>
      <c r="G14" s="11"/>
      <c r="H14" s="2"/>
    </row>
    <row r="15" spans="2:8" ht="24" customHeight="1" x14ac:dyDescent="0.3">
      <c r="B15" s="35" t="s">
        <v>44</v>
      </c>
      <c r="C15" s="36"/>
      <c r="D15" s="36"/>
      <c r="E15" s="36"/>
      <c r="F15" s="36"/>
      <c r="G15" s="37"/>
    </row>
    <row r="16" spans="2:8" ht="15.6" x14ac:dyDescent="0.3">
      <c r="B16" s="44" t="s">
        <v>20</v>
      </c>
      <c r="C16" s="45" t="s">
        <v>19</v>
      </c>
      <c r="D16" s="46" t="s">
        <v>18</v>
      </c>
      <c r="E16" s="46"/>
      <c r="F16" s="46"/>
      <c r="G16" s="47"/>
    </row>
    <row r="17" spans="2:8" ht="15.6" x14ac:dyDescent="0.3">
      <c r="B17" s="44"/>
      <c r="C17" s="45"/>
      <c r="D17" s="7" t="s">
        <v>6</v>
      </c>
      <c r="E17" s="7" t="s">
        <v>7</v>
      </c>
      <c r="F17" s="7" t="s">
        <v>8</v>
      </c>
      <c r="G17" s="16" t="s">
        <v>9</v>
      </c>
    </row>
    <row r="18" spans="2:8" ht="15.6" x14ac:dyDescent="0.3">
      <c r="B18" s="17" t="s">
        <v>10</v>
      </c>
      <c r="C18" s="8" t="s">
        <v>22</v>
      </c>
      <c r="D18" s="9">
        <f>(-'Исходные данные усилий'!C9/(2*F13)-'Исходные данные усилий'!C8/4)/9.80665</f>
        <v>-224.40129911845534</v>
      </c>
      <c r="E18" s="10">
        <f>D18</f>
        <v>-224.40129911845534</v>
      </c>
      <c r="F18" s="9">
        <f>('Исходные данные усилий'!C9/(2*F13)-'Исходные данные усилий'!C8/4)/9.80665</f>
        <v>118.93714979121312</v>
      </c>
      <c r="G18" s="18">
        <f>F18</f>
        <v>118.93714979121312</v>
      </c>
      <c r="H18" s="32"/>
    </row>
    <row r="19" spans="2:8" ht="15.6" x14ac:dyDescent="0.3">
      <c r="B19" s="17" t="s">
        <v>11</v>
      </c>
      <c r="C19" s="8" t="s">
        <v>23</v>
      </c>
      <c r="D19" s="9">
        <f>(-'Исходные данные усилий'!C8/4)/9.80665</f>
        <v>-52.73207466362112</v>
      </c>
      <c r="E19" s="10">
        <f>(-'Исходные данные усилий'!C9/(SQRT(2)*F13)-'Исходные данные усилий'!C8/4)/9.80665</f>
        <v>-295.50902012971864</v>
      </c>
      <c r="F19" s="9">
        <f>D19</f>
        <v>-52.73207466362112</v>
      </c>
      <c r="G19" s="18">
        <f>('Исходные данные усилий'!C9/(SQRT(2)*F13)-'Исходные данные усилий'!C8/4)/9.80665</f>
        <v>190.0448708024764</v>
      </c>
      <c r="H19" s="32"/>
    </row>
    <row r="20" spans="2:8" ht="15.6" x14ac:dyDescent="0.3">
      <c r="B20" s="17" t="s">
        <v>12</v>
      </c>
      <c r="C20" s="8" t="s">
        <v>24</v>
      </c>
      <c r="D20" s="9">
        <f>('Исходные данные усилий'!C9/(2*F13)-'Исходные данные усилий'!C8/4)/9.80665</f>
        <v>118.93714979121312</v>
      </c>
      <c r="E20" s="10">
        <f>(-'Исходные данные усилий'!C9/(2*F13)-'Исходные данные усилий'!C8/4)/9.80665</f>
        <v>-224.40129911845534</v>
      </c>
      <c r="F20" s="9">
        <f>E20</f>
        <v>-224.40129911845534</v>
      </c>
      <c r="G20" s="18">
        <f>D20</f>
        <v>118.93714979121312</v>
      </c>
      <c r="H20" s="32"/>
    </row>
    <row r="21" spans="2:8" ht="15.6" x14ac:dyDescent="0.3">
      <c r="B21" s="17" t="s">
        <v>13</v>
      </c>
      <c r="C21" s="8" t="s">
        <v>25</v>
      </c>
      <c r="D21" s="9">
        <f>('Исходные данные усилий'!C9/(SQRT(2)*F13)-'Исходные данные усилий'!C8/4)/9.80665</f>
        <v>190.0448708024764</v>
      </c>
      <c r="E21" s="10">
        <f>(-'Исходные данные усилий'!C8/4)/9.80665</f>
        <v>-52.73207466362112</v>
      </c>
      <c r="F21" s="9">
        <f>(-'Исходные данные усилий'!C9/(SQRT(2)*F13)-'Исходные данные усилий'!C8/4)/9.80665</f>
        <v>-295.50902012971864</v>
      </c>
      <c r="G21" s="18">
        <f>E21</f>
        <v>-52.73207466362112</v>
      </c>
      <c r="H21" s="32"/>
    </row>
    <row r="22" spans="2:8" ht="15.6" x14ac:dyDescent="0.3">
      <c r="B22" s="17" t="s">
        <v>14</v>
      </c>
      <c r="C22" s="8" t="s">
        <v>26</v>
      </c>
      <c r="D22" s="9">
        <f>('Исходные данные усилий'!C9/(2*F13)-'Исходные данные усилий'!C8/4)/9.80665</f>
        <v>118.93714979121312</v>
      </c>
      <c r="E22" s="10">
        <f>D22</f>
        <v>118.93714979121312</v>
      </c>
      <c r="F22" s="9">
        <f>(-'Исходные данные усилий'!C9/(2*F13)-'Исходные данные усилий'!C8/4)/9.80665</f>
        <v>-224.40129911845534</v>
      </c>
      <c r="G22" s="18">
        <f>F22</f>
        <v>-224.40129911845534</v>
      </c>
      <c r="H22" s="32"/>
    </row>
    <row r="23" spans="2:8" ht="15.6" x14ac:dyDescent="0.3">
      <c r="B23" s="17" t="s">
        <v>15</v>
      </c>
      <c r="C23" s="8" t="s">
        <v>27</v>
      </c>
      <c r="D23" s="9">
        <f>(-'Исходные данные усилий'!C8/4)/9.80665</f>
        <v>-52.73207466362112</v>
      </c>
      <c r="E23" s="10">
        <f>('Исходные данные усилий'!C9/(SQRT(2)*F13)-'Исходные данные усилий'!C8/4)/9.80665</f>
        <v>190.0448708024764</v>
      </c>
      <c r="F23" s="9">
        <f>D23</f>
        <v>-52.73207466362112</v>
      </c>
      <c r="G23" s="18">
        <f>(-'Исходные данные усилий'!C9/(SQRT(2)*F13)-'Исходные данные усилий'!C8/4)/9.80665</f>
        <v>-295.50902012971864</v>
      </c>
      <c r="H23" s="32"/>
    </row>
    <row r="24" spans="2:8" ht="15.6" x14ac:dyDescent="0.3">
      <c r="B24" s="17" t="s">
        <v>16</v>
      </c>
      <c r="C24" s="8" t="s">
        <v>28</v>
      </c>
      <c r="D24" s="9">
        <f>(-'Исходные данные усилий'!C9/(2*F13)-'Исходные данные усилий'!C8/4)/9.80665</f>
        <v>-224.40129911845534</v>
      </c>
      <c r="E24" s="10">
        <f>('Исходные данные усилий'!C9/(2*F13)-'Исходные данные усилий'!C8/4)/9.80665</f>
        <v>118.93714979121312</v>
      </c>
      <c r="F24" s="9">
        <f>E24</f>
        <v>118.93714979121312</v>
      </c>
      <c r="G24" s="18">
        <f>D24</f>
        <v>-224.40129911845534</v>
      </c>
      <c r="H24" s="32"/>
    </row>
    <row r="25" spans="2:8" ht="16.2" thickBot="1" x14ac:dyDescent="0.35">
      <c r="B25" s="19" t="s">
        <v>17</v>
      </c>
      <c r="C25" s="20" t="s">
        <v>29</v>
      </c>
      <c r="D25" s="21">
        <f>(-'Исходные данные усилий'!C9/(SQRT(2)*F13)-'Исходные данные усилий'!C8/4)/9.80665</f>
        <v>-295.50902012971864</v>
      </c>
      <c r="E25" s="22">
        <f>(-'Исходные данные усилий'!C8/4)/9.80665</f>
        <v>-52.73207466362112</v>
      </c>
      <c r="F25" s="21">
        <f>('Исходные данные усилий'!C9/(SQRT(2)*F13)-'Исходные данные усилий'!C8/4)/9.80665</f>
        <v>190.0448708024764</v>
      </c>
      <c r="G25" s="23">
        <f>E25</f>
        <v>-52.73207466362112</v>
      </c>
      <c r="H25" s="32"/>
    </row>
    <row r="26" spans="2:8" ht="15" thickBot="1" x14ac:dyDescent="0.35">
      <c r="H26" s="32"/>
    </row>
    <row r="27" spans="2:8" ht="24" customHeight="1" x14ac:dyDescent="0.3">
      <c r="B27" s="35" t="s">
        <v>45</v>
      </c>
      <c r="C27" s="36"/>
      <c r="D27" s="36"/>
      <c r="E27" s="36"/>
      <c r="F27" s="36"/>
      <c r="G27" s="37"/>
      <c r="H27" s="32"/>
    </row>
    <row r="28" spans="2:8" ht="15.6" x14ac:dyDescent="0.3">
      <c r="B28" s="44" t="s">
        <v>20</v>
      </c>
      <c r="C28" s="45" t="s">
        <v>19</v>
      </c>
      <c r="D28" s="46" t="s">
        <v>18</v>
      </c>
      <c r="E28" s="46"/>
      <c r="F28" s="46"/>
      <c r="G28" s="47"/>
      <c r="H28" s="32"/>
    </row>
    <row r="29" spans="2:8" ht="15.6" x14ac:dyDescent="0.3">
      <c r="B29" s="44"/>
      <c r="C29" s="45"/>
      <c r="D29" s="7" t="s">
        <v>6</v>
      </c>
      <c r="E29" s="7" t="s">
        <v>7</v>
      </c>
      <c r="F29" s="7" t="s">
        <v>8</v>
      </c>
      <c r="G29" s="16" t="s">
        <v>9</v>
      </c>
      <c r="H29" s="32"/>
    </row>
    <row r="30" spans="2:8" ht="15.6" x14ac:dyDescent="0.3">
      <c r="B30" s="17" t="s">
        <v>10</v>
      </c>
      <c r="C30" s="8" t="s">
        <v>22</v>
      </c>
      <c r="D30" s="9">
        <f>(-'Исходные данные усилий'!C12/(2*F13)-'Исходные данные усилий'!C11/4)/9.80665</f>
        <v>-216.8681455950809</v>
      </c>
      <c r="E30" s="10">
        <f>D30</f>
        <v>-216.8681455950809</v>
      </c>
      <c r="F30" s="9">
        <f>('Исходные данные усилий'!C12/(2*F13)-'Исходные данные усилий'!C11/4)/9.80665</f>
        <v>126.47030331458755</v>
      </c>
      <c r="G30" s="18">
        <f>F30</f>
        <v>126.47030331458755</v>
      </c>
      <c r="H30" s="32"/>
    </row>
    <row r="31" spans="2:8" ht="15.6" x14ac:dyDescent="0.3">
      <c r="B31" s="17" t="s">
        <v>11</v>
      </c>
      <c r="C31" s="8" t="s">
        <v>23</v>
      </c>
      <c r="D31" s="9">
        <f>(-'Исходные данные усилий'!C11/4)/9.80665</f>
        <v>-45.198921140246675</v>
      </c>
      <c r="E31" s="10">
        <f>(-'Исходные данные усилий'!C12/(SQRT(2)*F13)-'Исходные данные усилий'!C11/4)/9.80665</f>
        <v>-287.9758666063442</v>
      </c>
      <c r="F31" s="9">
        <f>D31</f>
        <v>-45.198921140246675</v>
      </c>
      <c r="G31" s="18">
        <f>('Исходные данные усилий'!C12/(SQRT(2)*F13)-'Исходные данные усилий'!C11/4)/9.80665</f>
        <v>197.57802432585083</v>
      </c>
      <c r="H31" s="32"/>
    </row>
    <row r="32" spans="2:8" ht="15.6" x14ac:dyDescent="0.3">
      <c r="B32" s="17" t="s">
        <v>12</v>
      </c>
      <c r="C32" s="8" t="s">
        <v>24</v>
      </c>
      <c r="D32" s="9">
        <f>('Исходные данные усилий'!C12/(2*F13)-'Исходные данные усилий'!C11/4)/9.80665</f>
        <v>126.47030331458755</v>
      </c>
      <c r="E32" s="10">
        <f>(-'Исходные данные усилий'!C12/(2*F13)-'Исходные данные усилий'!C11/4)/9.80665</f>
        <v>-216.8681455950809</v>
      </c>
      <c r="F32" s="9">
        <f>E32</f>
        <v>-216.8681455950809</v>
      </c>
      <c r="G32" s="18">
        <f>D32</f>
        <v>126.47030331458755</v>
      </c>
      <c r="H32" s="32"/>
    </row>
    <row r="33" spans="2:8" ht="15.6" x14ac:dyDescent="0.3">
      <c r="B33" s="17" t="s">
        <v>13</v>
      </c>
      <c r="C33" s="8" t="s">
        <v>25</v>
      </c>
      <c r="D33" s="9">
        <f>('Исходные данные усилий'!C12/(SQRT(2)*F13)-'Исходные данные усилий'!C11/4)/9.80665</f>
        <v>197.57802432585083</v>
      </c>
      <c r="E33" s="10">
        <f>(-'Исходные данные усилий'!C11/4)/9.80665</f>
        <v>-45.198921140246675</v>
      </c>
      <c r="F33" s="9">
        <f>(-'Исходные данные усилий'!C12/(SQRT(2)*F13)-'Исходные данные усилий'!C11/4)/9.80665</f>
        <v>-287.9758666063442</v>
      </c>
      <c r="G33" s="18">
        <f>E33</f>
        <v>-45.198921140246675</v>
      </c>
      <c r="H33" s="32"/>
    </row>
    <row r="34" spans="2:8" ht="15.6" x14ac:dyDescent="0.3">
      <c r="B34" s="17" t="s">
        <v>14</v>
      </c>
      <c r="C34" s="8" t="s">
        <v>26</v>
      </c>
      <c r="D34" s="9">
        <f>('Исходные данные усилий'!C12/(2*F13)-'Исходные данные усилий'!C11/4)/9.80665</f>
        <v>126.47030331458755</v>
      </c>
      <c r="E34" s="10">
        <f>D34</f>
        <v>126.47030331458755</v>
      </c>
      <c r="F34" s="9">
        <f>(-'Исходные данные усилий'!C12/(2*F13)-'Исходные данные усилий'!C11/4)/9.80665</f>
        <v>-216.8681455950809</v>
      </c>
      <c r="G34" s="18">
        <f>F34</f>
        <v>-216.8681455950809</v>
      </c>
      <c r="H34" s="32"/>
    </row>
    <row r="35" spans="2:8" ht="15.6" x14ac:dyDescent="0.3">
      <c r="B35" s="17" t="s">
        <v>15</v>
      </c>
      <c r="C35" s="8" t="s">
        <v>27</v>
      </c>
      <c r="D35" s="9">
        <f>(-'Исходные данные усилий'!C11/4)/9.80665</f>
        <v>-45.198921140246675</v>
      </c>
      <c r="E35" s="10">
        <f>('Исходные данные усилий'!C12/(SQRT(2)*F13)-'Исходные данные усилий'!C11/4)/9.80665</f>
        <v>197.57802432585083</v>
      </c>
      <c r="F35" s="9">
        <f>D35</f>
        <v>-45.198921140246675</v>
      </c>
      <c r="G35" s="18">
        <f>(-'Исходные данные усилий'!C12/(SQRT(2)*F13)-'Исходные данные усилий'!C11/4)/9.80665</f>
        <v>-287.9758666063442</v>
      </c>
      <c r="H35" s="32"/>
    </row>
    <row r="36" spans="2:8" ht="15.6" x14ac:dyDescent="0.3">
      <c r="B36" s="17" t="s">
        <v>16</v>
      </c>
      <c r="C36" s="8" t="s">
        <v>28</v>
      </c>
      <c r="D36" s="9">
        <f>(-'Исходные данные усилий'!C12/(2*F13)-'Исходные данные усилий'!C11/4)/9.80665</f>
        <v>-216.8681455950809</v>
      </c>
      <c r="E36" s="10">
        <f>('Исходные данные усилий'!C12/(2*F13)-'Исходные данные усилий'!C11/4)/9.80665</f>
        <v>126.47030331458755</v>
      </c>
      <c r="F36" s="9">
        <f>E36</f>
        <v>126.47030331458755</v>
      </c>
      <c r="G36" s="18">
        <f>D36</f>
        <v>-216.8681455950809</v>
      </c>
      <c r="H36" s="32"/>
    </row>
    <row r="37" spans="2:8" ht="16.2" thickBot="1" x14ac:dyDescent="0.35">
      <c r="B37" s="19" t="s">
        <v>17</v>
      </c>
      <c r="C37" s="20" t="s">
        <v>29</v>
      </c>
      <c r="D37" s="21">
        <f>(-'Исходные данные усилий'!C12/(SQRT(2)*F13)-'Исходные данные усилий'!C11/4)/9.80665</f>
        <v>-287.9758666063442</v>
      </c>
      <c r="E37" s="22">
        <f>(-'Исходные данные усилий'!C11/4)/9.80665</f>
        <v>-45.198921140246675</v>
      </c>
      <c r="F37" s="21">
        <f>('Исходные данные усилий'!C12/(SQRT(2)*F13)-'Исходные данные усилий'!C11/4)/9.80665</f>
        <v>197.57802432585083</v>
      </c>
      <c r="G37" s="23">
        <f>E37</f>
        <v>-45.198921140246675</v>
      </c>
      <c r="H37" s="32"/>
    </row>
  </sheetData>
  <mergeCells count="15">
    <mergeCell ref="B27:G27"/>
    <mergeCell ref="B28:B29"/>
    <mergeCell ref="C28:C29"/>
    <mergeCell ref="D28:G28"/>
    <mergeCell ref="D16:G16"/>
    <mergeCell ref="B16:B17"/>
    <mergeCell ref="C16:C17"/>
    <mergeCell ref="B15:G15"/>
    <mergeCell ref="E8:G8"/>
    <mergeCell ref="E2:G2"/>
    <mergeCell ref="E3:G3"/>
    <mergeCell ref="E4:G4"/>
    <mergeCell ref="E5:G5"/>
    <mergeCell ref="E7:G7"/>
    <mergeCell ref="E6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="200" zoomScaleNormal="200" workbookViewId="0">
      <selection activeCell="C12" sqref="C12"/>
    </sheetView>
  </sheetViews>
  <sheetFormatPr defaultRowHeight="14.4" x14ac:dyDescent="0.3"/>
  <cols>
    <col min="2" max="2" width="36.5546875" bestFit="1" customWidth="1"/>
    <col min="5" max="5" width="77.6640625" bestFit="1" customWidth="1"/>
  </cols>
  <sheetData>
    <row r="2" spans="2:5" x14ac:dyDescent="0.3">
      <c r="B2" t="s">
        <v>30</v>
      </c>
    </row>
    <row r="3" spans="2:5" x14ac:dyDescent="0.3">
      <c r="B3" t="s">
        <v>31</v>
      </c>
    </row>
    <row r="5" spans="2:5" ht="15.6" x14ac:dyDescent="0.3">
      <c r="B5" s="24" t="s">
        <v>32</v>
      </c>
      <c r="C5" s="25">
        <f>'Усилия в анкерах'!F9</f>
        <v>1970</v>
      </c>
      <c r="D5" s="24" t="s">
        <v>33</v>
      </c>
      <c r="E5" t="s">
        <v>34</v>
      </c>
    </row>
    <row r="6" spans="2:5" ht="15.6" x14ac:dyDescent="0.3">
      <c r="B6" s="24" t="s">
        <v>35</v>
      </c>
      <c r="C6" s="25">
        <f>'Усилия в анкерах'!F10</f>
        <v>4810</v>
      </c>
      <c r="D6" s="24" t="s">
        <v>36</v>
      </c>
      <c r="E6" t="s">
        <v>37</v>
      </c>
    </row>
    <row r="8" spans="2:5" ht="15.6" x14ac:dyDescent="0.3">
      <c r="B8" s="24" t="s">
        <v>38</v>
      </c>
      <c r="C8" s="25">
        <f>C5*C14</f>
        <v>2068.5</v>
      </c>
      <c r="D8" s="24" t="s">
        <v>33</v>
      </c>
      <c r="E8" s="48" t="s">
        <v>42</v>
      </c>
    </row>
    <row r="9" spans="2:5" ht="15.6" x14ac:dyDescent="0.3">
      <c r="B9" s="24" t="s">
        <v>39</v>
      </c>
      <c r="C9" s="25">
        <f>C6*C14</f>
        <v>5050.5</v>
      </c>
      <c r="D9" s="24" t="s">
        <v>36</v>
      </c>
      <c r="E9" s="48"/>
    </row>
    <row r="10" spans="2:5" ht="15.6" x14ac:dyDescent="0.3">
      <c r="B10" s="26"/>
      <c r="C10" s="26"/>
      <c r="D10" s="26"/>
      <c r="E10" s="27"/>
    </row>
    <row r="11" spans="2:5" ht="15.6" x14ac:dyDescent="0.3">
      <c r="B11" s="24" t="s">
        <v>38</v>
      </c>
      <c r="C11" s="25">
        <f>C5*C15</f>
        <v>1773</v>
      </c>
      <c r="D11" s="24" t="s">
        <v>33</v>
      </c>
      <c r="E11" s="48" t="s">
        <v>43</v>
      </c>
    </row>
    <row r="12" spans="2:5" ht="15.6" x14ac:dyDescent="0.3">
      <c r="B12" s="24" t="s">
        <v>39</v>
      </c>
      <c r="C12" s="25">
        <f>C6*C14</f>
        <v>5050.5</v>
      </c>
      <c r="D12" s="24" t="s">
        <v>36</v>
      </c>
      <c r="E12" s="48"/>
    </row>
    <row r="14" spans="2:5" ht="15.6" x14ac:dyDescent="0.3">
      <c r="B14" s="24" t="s">
        <v>40</v>
      </c>
      <c r="C14" s="31">
        <f>'Усилия в анкерах'!F11</f>
        <v>1.05</v>
      </c>
      <c r="D14" s="24"/>
    </row>
    <row r="15" spans="2:5" ht="15.6" x14ac:dyDescent="0.3">
      <c r="B15" s="24" t="s">
        <v>41</v>
      </c>
      <c r="C15" s="31">
        <f>'Усилия в анкерах'!F12</f>
        <v>0.9</v>
      </c>
      <c r="D15" s="24"/>
    </row>
  </sheetData>
  <mergeCells count="2">
    <mergeCell ref="E11:E12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Усилия в анкерах</vt:lpstr>
      <vt:lpstr>Исходные данные усилий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2024-01-09T19:19:27Z</dcterms:modified>
</cp:coreProperties>
</file>