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hekhindv\Desktop\WORK\01_ТТР_КР\51 - Шаблон ВОР\14_06.05.2024_Изм.14\"/>
    </mc:Choice>
  </mc:AlternateContent>
  <xr:revisionPtr revIDLastSave="0" documentId="13_ncr:1_{341462E3-180F-42F0-BD3A-CDA798E06B30}" xr6:coauthVersionLast="47" xr6:coauthVersionMax="47" xr10:uidLastSave="{00000000-0000-0000-0000-000000000000}"/>
  <bookViews>
    <workbookView xWindow="17385" yWindow="75" windowWidth="33525" windowHeight="20700" tabRatio="769" xr2:uid="{00000000-000D-0000-FFFF-FFFF00000000}"/>
  </bookViews>
  <sheets>
    <sheet name="Ведомость" sheetId="1" r:id="rId1"/>
    <sheet name="Таблица 1 (общие примечания)" sheetId="2" r:id="rId2"/>
    <sheet name="Таблица 2 (категории)" sheetId="3" r:id="rId3"/>
    <sheet name="Таблица 4 (коэфф.запаса)" sheetId="4" r:id="rId4"/>
    <sheet name="Таблица 5 (коэфф. по арм.)" sheetId="5" r:id="rId5"/>
    <sheet name="Таблица 6 (типы арм.)" sheetId="6" r:id="rId6"/>
    <sheet name="Таблица 7 (деление ВОР)" sheetId="7" r:id="rId7"/>
  </sheets>
  <definedNames>
    <definedName name="F">#REF!</definedName>
    <definedName name="ID_ARM">#REF!</definedName>
    <definedName name="KZ_ARM">#REF!</definedName>
    <definedName name="KZ_B">#REF!</definedName>
    <definedName name="KZ_GIDR">#REF!</definedName>
    <definedName name="KZ_M">#REF!</definedName>
    <definedName name="KZ_OPAL">#REF!</definedName>
    <definedName name="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2" l="1"/>
  <c r="Q214" i="1"/>
  <c r="AJ214" i="1"/>
  <c r="X214" i="1"/>
  <c r="M214" i="1"/>
  <c r="AK214" i="1" l="1"/>
  <c r="AJ133" i="1" l="1"/>
  <c r="X133" i="1"/>
  <c r="Q133" i="1"/>
  <c r="M133" i="1"/>
  <c r="Q75" i="1"/>
  <c r="AJ75" i="1"/>
  <c r="X75" i="1"/>
  <c r="M75" i="1"/>
  <c r="AK75" i="1" l="1"/>
  <c r="AK133" i="1"/>
  <c r="AJ202" i="1"/>
  <c r="X202" i="1"/>
  <c r="M202" i="1"/>
  <c r="AK202" i="1" l="1"/>
  <c r="AJ111" i="1"/>
  <c r="X111" i="1"/>
  <c r="M111" i="1"/>
  <c r="AJ129" i="1"/>
  <c r="X129" i="1"/>
  <c r="M129" i="1"/>
  <c r="AJ71" i="1"/>
  <c r="X71" i="1"/>
  <c r="M71" i="1"/>
  <c r="AJ46" i="1"/>
  <c r="X46" i="1"/>
  <c r="M46" i="1"/>
  <c r="AK71" i="1" l="1"/>
  <c r="AK111" i="1"/>
  <c r="AK46" i="1"/>
  <c r="AK129" i="1"/>
  <c r="M136" i="1"/>
  <c r="P136" i="1" s="1"/>
  <c r="Q136" i="1" l="1"/>
  <c r="I278" i="1" l="1"/>
  <c r="J278" i="1"/>
  <c r="K278" i="1"/>
  <c r="L278" i="1"/>
  <c r="H278" i="1"/>
  <c r="F6" i="6" l="1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" i="6"/>
  <c r="F54" i="6"/>
  <c r="G54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6" i="6"/>
  <c r="G5" i="6"/>
  <c r="H23" i="6"/>
  <c r="I23" i="6"/>
  <c r="J23" i="6"/>
  <c r="K23" i="6"/>
  <c r="L23" i="6"/>
  <c r="M23" i="6"/>
  <c r="N23" i="6"/>
  <c r="O23" i="6"/>
  <c r="P23" i="6"/>
  <c r="Q23" i="6"/>
  <c r="R23" i="6"/>
  <c r="S23" i="6"/>
  <c r="T23" i="6"/>
  <c r="U23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E23" i="6"/>
  <c r="B23" i="6"/>
  <c r="T13" i="1" l="1"/>
  <c r="T9" i="1"/>
  <c r="R13" i="1"/>
  <c r="S13" i="1" s="1"/>
  <c r="T11" i="1"/>
  <c r="R11" i="1"/>
  <c r="S11" i="1" s="1"/>
  <c r="R15" i="1"/>
  <c r="S15" i="1" s="1"/>
  <c r="R12" i="1"/>
  <c r="S12" i="1" s="1"/>
  <c r="T10" i="1"/>
  <c r="T14" i="1"/>
  <c r="R10" i="1"/>
  <c r="S10" i="1" s="1"/>
  <c r="R14" i="1"/>
  <c r="S14" i="1" s="1"/>
  <c r="T15" i="1"/>
  <c r="T12" i="1"/>
  <c r="R9" i="1"/>
  <c r="T73" i="5"/>
  <c r="T71" i="5"/>
  <c r="T70" i="5"/>
  <c r="T69" i="5"/>
  <c r="T66" i="5"/>
  <c r="T64" i="5"/>
  <c r="T62" i="5"/>
  <c r="T61" i="5"/>
  <c r="T60" i="5"/>
  <c r="T57" i="5"/>
  <c r="T56" i="5"/>
  <c r="T55" i="5"/>
  <c r="T53" i="5"/>
  <c r="T52" i="5"/>
  <c r="T51" i="5"/>
  <c r="T48" i="5"/>
  <c r="T47" i="5"/>
  <c r="T46" i="5"/>
  <c r="T44" i="5"/>
  <c r="T43" i="5"/>
  <c r="T42" i="5"/>
  <c r="T39" i="5"/>
  <c r="T38" i="5"/>
  <c r="T37" i="5"/>
  <c r="T35" i="5"/>
  <c r="T32" i="5"/>
  <c r="T30" i="5"/>
  <c r="U30" i="5" s="1"/>
  <c r="T29" i="5"/>
  <c r="T25" i="5"/>
  <c r="T24" i="5"/>
  <c r="T23" i="5"/>
  <c r="T22" i="5"/>
  <c r="T21" i="5"/>
  <c r="T20" i="5"/>
  <c r="T18" i="5"/>
  <c r="T17" i="5"/>
  <c r="T14" i="5"/>
  <c r="T13" i="5"/>
  <c r="T12" i="5"/>
  <c r="T11" i="5"/>
  <c r="T10" i="5"/>
  <c r="T9" i="5"/>
  <c r="U9" i="5" l="1"/>
  <c r="R8" i="1"/>
  <c r="S8" i="1" s="1"/>
  <c r="S9" i="1"/>
  <c r="I166" i="1"/>
  <c r="J166" i="1"/>
  <c r="L166" i="1"/>
  <c r="I167" i="1"/>
  <c r="J167" i="1"/>
  <c r="L167" i="1"/>
  <c r="I164" i="1"/>
  <c r="J164" i="1"/>
  <c r="K164" i="1"/>
  <c r="L164" i="1"/>
  <c r="I165" i="1"/>
  <c r="J165" i="1"/>
  <c r="K165" i="1"/>
  <c r="L165" i="1"/>
  <c r="I270" i="1"/>
  <c r="J270" i="1"/>
  <c r="K270" i="1"/>
  <c r="L270" i="1"/>
  <c r="I271" i="1"/>
  <c r="J271" i="1"/>
  <c r="K271" i="1"/>
  <c r="L271" i="1"/>
  <c r="H271" i="1"/>
  <c r="H270" i="1"/>
  <c r="I272" i="1"/>
  <c r="J272" i="1"/>
  <c r="K272" i="1"/>
  <c r="L272" i="1"/>
  <c r="I273" i="1"/>
  <c r="J273" i="1"/>
  <c r="K273" i="1"/>
  <c r="L273" i="1"/>
  <c r="I274" i="1"/>
  <c r="J274" i="1"/>
  <c r="K274" i="1"/>
  <c r="L274" i="1"/>
  <c r="I275" i="1"/>
  <c r="J275" i="1"/>
  <c r="K275" i="1"/>
  <c r="L275" i="1"/>
  <c r="E167" i="1"/>
  <c r="E166" i="1"/>
  <c r="E165" i="1"/>
  <c r="E164" i="1"/>
  <c r="L46" i="6" l="1"/>
  <c r="I299" i="1" l="1"/>
  <c r="J299" i="1"/>
  <c r="K299" i="1"/>
  <c r="L299" i="1"/>
  <c r="I300" i="1"/>
  <c r="J300" i="1"/>
  <c r="K300" i="1"/>
  <c r="L300" i="1"/>
  <c r="I301" i="1"/>
  <c r="J301" i="1"/>
  <c r="K301" i="1"/>
  <c r="L301" i="1"/>
  <c r="I302" i="1"/>
  <c r="J302" i="1"/>
  <c r="K302" i="1"/>
  <c r="L302" i="1"/>
  <c r="H301" i="1"/>
  <c r="H302" i="1"/>
  <c r="I303" i="1"/>
  <c r="J303" i="1"/>
  <c r="K303" i="1"/>
  <c r="L303" i="1"/>
  <c r="I304" i="1"/>
  <c r="J304" i="1"/>
  <c r="K304" i="1"/>
  <c r="L304" i="1"/>
  <c r="I305" i="1"/>
  <c r="J305" i="1"/>
  <c r="K305" i="1"/>
  <c r="L305" i="1"/>
  <c r="I306" i="1"/>
  <c r="J306" i="1"/>
  <c r="K306" i="1"/>
  <c r="L306" i="1"/>
  <c r="E275" i="1" l="1"/>
  <c r="E274" i="1"/>
  <c r="E273" i="1"/>
  <c r="E272" i="1"/>
  <c r="E271" i="1"/>
  <c r="E270" i="1"/>
  <c r="E300" i="1"/>
  <c r="E299" i="1"/>
  <c r="H300" i="1" l="1"/>
  <c r="H299" i="1"/>
  <c r="Q318" i="1" l="1"/>
  <c r="AJ322" i="1" l="1"/>
  <c r="AK322" i="1" s="1"/>
  <c r="M322" i="1"/>
  <c r="Q323" i="1"/>
  <c r="M323" i="1"/>
  <c r="AJ324" i="1"/>
  <c r="AK324" i="1" s="1"/>
  <c r="Q324" i="1"/>
  <c r="M324" i="1"/>
  <c r="AJ330" i="1" l="1"/>
  <c r="AK330" i="1" s="1"/>
  <c r="M330" i="1"/>
  <c r="AJ329" i="1"/>
  <c r="AK329" i="1" s="1"/>
  <c r="M329" i="1"/>
  <c r="M291" i="1" l="1"/>
  <c r="P291" i="1" s="1"/>
  <c r="M290" i="1"/>
  <c r="P290" i="1" s="1"/>
  <c r="M289" i="1"/>
  <c r="P289" i="1" s="1"/>
  <c r="M288" i="1"/>
  <c r="P288" i="1" s="1"/>
  <c r="M287" i="1"/>
  <c r="P287" i="1" s="1"/>
  <c r="M286" i="1"/>
  <c r="P286" i="1" s="1"/>
  <c r="M285" i="1"/>
  <c r="P285" i="1" s="1"/>
  <c r="M284" i="1"/>
  <c r="P284" i="1" s="1"/>
  <c r="M292" i="1"/>
  <c r="P292" i="1" s="1"/>
  <c r="M279" i="1" l="1"/>
  <c r="P279" i="1" s="1"/>
  <c r="M258" i="1"/>
  <c r="P258" i="1" s="1"/>
  <c r="M257" i="1"/>
  <c r="P257" i="1" s="1"/>
  <c r="M259" i="1"/>
  <c r="P259" i="1" s="1"/>
  <c r="M246" i="1"/>
  <c r="P246" i="1" s="1"/>
  <c r="M245" i="1"/>
  <c r="P245" i="1" s="1"/>
  <c r="M244" i="1"/>
  <c r="P244" i="1" s="1"/>
  <c r="M243" i="1"/>
  <c r="P243" i="1" s="1"/>
  <c r="M242" i="1"/>
  <c r="P242" i="1" s="1"/>
  <c r="M247" i="1"/>
  <c r="P247" i="1" s="1"/>
  <c r="U54" i="6" l="1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U49" i="6"/>
  <c r="T49" i="6"/>
  <c r="S49" i="6"/>
  <c r="R49" i="6"/>
  <c r="Q49" i="6"/>
  <c r="P49" i="6"/>
  <c r="O49" i="6"/>
  <c r="N49" i="6"/>
  <c r="M49" i="6"/>
  <c r="L49" i="6"/>
  <c r="K49" i="6"/>
  <c r="J49" i="6"/>
  <c r="I49" i="6"/>
  <c r="H49" i="6"/>
  <c r="E49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E48" i="6"/>
  <c r="B48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E47" i="6"/>
  <c r="B47" i="6"/>
  <c r="U46" i="6"/>
  <c r="T46" i="6"/>
  <c r="S46" i="6"/>
  <c r="R46" i="6"/>
  <c r="Q46" i="6"/>
  <c r="P46" i="6"/>
  <c r="O46" i="6"/>
  <c r="N46" i="6"/>
  <c r="M46" i="6"/>
  <c r="K46" i="6"/>
  <c r="J46" i="6"/>
  <c r="I46" i="6"/>
  <c r="H46" i="6"/>
  <c r="E46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E45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E44" i="6"/>
  <c r="U43" i="6"/>
  <c r="T43" i="6"/>
  <c r="S43" i="6"/>
  <c r="R43" i="6"/>
  <c r="Q43" i="6"/>
  <c r="P43" i="6"/>
  <c r="O43" i="6"/>
  <c r="N43" i="6"/>
  <c r="M43" i="6"/>
  <c r="L43" i="6"/>
  <c r="K43" i="6"/>
  <c r="J43" i="6"/>
  <c r="I43" i="6"/>
  <c r="H43" i="6"/>
  <c r="E43" i="6"/>
  <c r="B43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E42" i="6"/>
  <c r="B42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E41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E40" i="6"/>
  <c r="B40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E39" i="6"/>
  <c r="B39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E38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E37" i="6"/>
  <c r="B37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E36" i="6"/>
  <c r="B36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E35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E34" i="6"/>
  <c r="B34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E33" i="6"/>
  <c r="B33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E32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E31" i="6"/>
  <c r="B31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E30" i="6"/>
  <c r="B30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E29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E28" i="6"/>
  <c r="B28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E27" i="6"/>
  <c r="B27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E26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E25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E24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E22" i="6"/>
  <c r="B22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E21" i="6"/>
  <c r="B21" i="6"/>
  <c r="U20" i="6"/>
  <c r="T20" i="6"/>
  <c r="S20" i="6"/>
  <c r="R20" i="6"/>
  <c r="Q20" i="6"/>
  <c r="P20" i="6"/>
  <c r="O20" i="6"/>
  <c r="N20" i="6"/>
  <c r="M20" i="6"/>
  <c r="K20" i="6"/>
  <c r="J20" i="6"/>
  <c r="I20" i="6"/>
  <c r="H20" i="6"/>
  <c r="E20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E19" i="6"/>
  <c r="B19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E18" i="6"/>
  <c r="B18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E17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E16" i="6"/>
  <c r="B16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E15" i="6"/>
  <c r="B15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E14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E13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E12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E11" i="6"/>
  <c r="B11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E10" i="6"/>
  <c r="B10" i="6"/>
  <c r="E9" i="6"/>
  <c r="D9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E8" i="6"/>
  <c r="B8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E7" i="6"/>
  <c r="B7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E6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U73" i="5"/>
  <c r="U69" i="5"/>
  <c r="U66" i="5"/>
  <c r="U64" i="5"/>
  <c r="U60" i="5"/>
  <c r="U55" i="5"/>
  <c r="U51" i="5"/>
  <c r="U46" i="5"/>
  <c r="U42" i="5"/>
  <c r="U37" i="5"/>
  <c r="U35" i="5"/>
  <c r="U32" i="5"/>
  <c r="U29" i="5"/>
  <c r="U28" i="5"/>
  <c r="J28" i="5"/>
  <c r="T28" i="5" s="1"/>
  <c r="J27" i="5"/>
  <c r="T27" i="5" s="1"/>
  <c r="U27" i="5" s="1"/>
  <c r="U23" i="5"/>
  <c r="U20" i="5"/>
  <c r="U18" i="5"/>
  <c r="U17" i="5"/>
  <c r="U12" i="5"/>
  <c r="B5" i="2"/>
  <c r="B6" i="2" s="1"/>
  <c r="B7" i="2" s="1"/>
  <c r="B8" i="2" s="1"/>
  <c r="B12" i="2" s="1"/>
  <c r="B13" i="2" s="1"/>
  <c r="B14" i="2" s="1"/>
  <c r="B32" i="2" s="1"/>
  <c r="B40" i="2" s="1"/>
  <c r="B41" i="2" s="1"/>
  <c r="B42" i="2" s="1"/>
  <c r="B43" i="2" s="1"/>
  <c r="B44" i="2" s="1"/>
  <c r="B45" i="2" s="1"/>
  <c r="B46" i="2" s="1"/>
  <c r="B47" i="2" s="1"/>
  <c r="B48" i="2" s="1"/>
  <c r="B58" i="2" s="1"/>
  <c r="B62" i="2" s="1"/>
  <c r="B67" i="2" s="1"/>
  <c r="B68" i="2" s="1"/>
  <c r="B69" i="2" s="1"/>
  <c r="B70" i="2" s="1"/>
  <c r="B71" i="2" s="1"/>
  <c r="B72" i="2" s="1"/>
  <c r="AJ359" i="1"/>
  <c r="X359" i="1"/>
  <c r="M359" i="1"/>
  <c r="AJ358" i="1"/>
  <c r="X358" i="1"/>
  <c r="M358" i="1"/>
  <c r="AJ357" i="1"/>
  <c r="X357" i="1"/>
  <c r="M357" i="1"/>
  <c r="AJ356" i="1"/>
  <c r="X356" i="1"/>
  <c r="M356" i="1"/>
  <c r="AJ355" i="1"/>
  <c r="X355" i="1"/>
  <c r="M355" i="1"/>
  <c r="AJ354" i="1"/>
  <c r="X354" i="1"/>
  <c r="M354" i="1"/>
  <c r="AJ353" i="1"/>
  <c r="X353" i="1"/>
  <c r="M353" i="1"/>
  <c r="AJ352" i="1"/>
  <c r="X352" i="1"/>
  <c r="M352" i="1"/>
  <c r="Q351" i="1"/>
  <c r="Q350" i="1"/>
  <c r="Q349" i="1"/>
  <c r="Q348" i="1"/>
  <c r="Q347" i="1"/>
  <c r="AJ346" i="1"/>
  <c r="X346" i="1"/>
  <c r="M346" i="1"/>
  <c r="AJ345" i="1"/>
  <c r="X345" i="1"/>
  <c r="M345" i="1"/>
  <c r="AJ344" i="1"/>
  <c r="X344" i="1"/>
  <c r="M344" i="1"/>
  <c r="Q328" i="1"/>
  <c r="M328" i="1"/>
  <c r="AJ327" i="1"/>
  <c r="X327" i="1"/>
  <c r="M327" i="1"/>
  <c r="AJ326" i="1"/>
  <c r="AK326" i="1" s="1"/>
  <c r="M326" i="1"/>
  <c r="Q325" i="1"/>
  <c r="Q322" i="1" s="1"/>
  <c r="M325" i="1"/>
  <c r="Q317" i="1"/>
  <c r="M317" i="1"/>
  <c r="M313" i="1"/>
  <c r="P313" i="1" s="1"/>
  <c r="P312" i="1" s="1"/>
  <c r="L312" i="1"/>
  <c r="K312" i="1"/>
  <c r="K315" i="1" s="1"/>
  <c r="J312" i="1"/>
  <c r="J314" i="1" s="1"/>
  <c r="I312" i="1"/>
  <c r="I314" i="1" s="1"/>
  <c r="H312" i="1"/>
  <c r="H315" i="1" s="1"/>
  <c r="M308" i="1"/>
  <c r="P308" i="1" s="1"/>
  <c r="P307" i="1" s="1"/>
  <c r="L307" i="1"/>
  <c r="K307" i="1"/>
  <c r="J307" i="1"/>
  <c r="I307" i="1"/>
  <c r="I311" i="1" s="1"/>
  <c r="H307" i="1"/>
  <c r="H306" i="1"/>
  <c r="E306" i="1"/>
  <c r="H305" i="1"/>
  <c r="E305" i="1"/>
  <c r="H304" i="1"/>
  <c r="E304" i="1"/>
  <c r="H303" i="1"/>
  <c r="E303" i="1"/>
  <c r="E302" i="1"/>
  <c r="E301" i="1"/>
  <c r="M295" i="1"/>
  <c r="P295" i="1" s="1"/>
  <c r="M294" i="1"/>
  <c r="P294" i="1" s="1"/>
  <c r="M293" i="1"/>
  <c r="P293" i="1" s="1"/>
  <c r="AL283" i="1"/>
  <c r="L283" i="1"/>
  <c r="K283" i="1"/>
  <c r="J283" i="1"/>
  <c r="I283" i="1"/>
  <c r="H283" i="1"/>
  <c r="M282" i="1"/>
  <c r="P282" i="1" s="1"/>
  <c r="P281" i="1" s="1"/>
  <c r="AL281" i="1"/>
  <c r="L281" i="1"/>
  <c r="K281" i="1"/>
  <c r="J281" i="1"/>
  <c r="I281" i="1"/>
  <c r="H281" i="1"/>
  <c r="M280" i="1"/>
  <c r="P280" i="1" s="1"/>
  <c r="P278" i="1" s="1"/>
  <c r="M277" i="1"/>
  <c r="P277" i="1" s="1"/>
  <c r="P276" i="1" s="1"/>
  <c r="L276" i="1"/>
  <c r="K276" i="1"/>
  <c r="J276" i="1"/>
  <c r="I276" i="1"/>
  <c r="H276" i="1"/>
  <c r="H275" i="1"/>
  <c r="H274" i="1"/>
  <c r="H273" i="1"/>
  <c r="H272" i="1"/>
  <c r="M266" i="1"/>
  <c r="P266" i="1" s="1"/>
  <c r="M265" i="1"/>
  <c r="P265" i="1" s="1"/>
  <c r="M264" i="1"/>
  <c r="P264" i="1" s="1"/>
  <c r="M263" i="1"/>
  <c r="P263" i="1" s="1"/>
  <c r="M262" i="1"/>
  <c r="P262" i="1" s="1"/>
  <c r="M261" i="1"/>
  <c r="P261" i="1" s="1"/>
  <c r="M260" i="1"/>
  <c r="P260" i="1" s="1"/>
  <c r="AL256" i="1"/>
  <c r="L256" i="1"/>
  <c r="K256" i="1"/>
  <c r="J256" i="1"/>
  <c r="I256" i="1"/>
  <c r="H256" i="1"/>
  <c r="M255" i="1"/>
  <c r="P255" i="1" s="1"/>
  <c r="M254" i="1"/>
  <c r="P254" i="1" s="1"/>
  <c r="M253" i="1"/>
  <c r="P253" i="1" s="1"/>
  <c r="M252" i="1"/>
  <c r="P252" i="1" s="1"/>
  <c r="M251" i="1"/>
  <c r="P251" i="1" s="1"/>
  <c r="M250" i="1"/>
  <c r="P250" i="1" s="1"/>
  <c r="M249" i="1"/>
  <c r="P249" i="1" s="1"/>
  <c r="M248" i="1"/>
  <c r="P248" i="1" s="1"/>
  <c r="AL241" i="1"/>
  <c r="L241" i="1"/>
  <c r="K241" i="1"/>
  <c r="J241" i="1"/>
  <c r="I241" i="1"/>
  <c r="H241" i="1"/>
  <c r="AJ240" i="1"/>
  <c r="X240" i="1"/>
  <c r="M240" i="1"/>
  <c r="AJ343" i="1"/>
  <c r="X343" i="1"/>
  <c r="M343" i="1"/>
  <c r="AJ342" i="1"/>
  <c r="X342" i="1"/>
  <c r="M342" i="1"/>
  <c r="AJ341" i="1"/>
  <c r="X341" i="1"/>
  <c r="M341" i="1"/>
  <c r="AJ340" i="1"/>
  <c r="X340" i="1"/>
  <c r="M340" i="1"/>
  <c r="AJ339" i="1"/>
  <c r="X339" i="1"/>
  <c r="M339" i="1"/>
  <c r="AJ338" i="1"/>
  <c r="X338" i="1"/>
  <c r="M338" i="1"/>
  <c r="AJ337" i="1"/>
  <c r="X337" i="1"/>
  <c r="M337" i="1"/>
  <c r="AJ336" i="1"/>
  <c r="X336" i="1"/>
  <c r="M336" i="1"/>
  <c r="AJ333" i="1"/>
  <c r="X333" i="1"/>
  <c r="M333" i="1"/>
  <c r="AJ332" i="1"/>
  <c r="X332" i="1"/>
  <c r="M332" i="1"/>
  <c r="M331" i="1"/>
  <c r="P331" i="1" s="1"/>
  <c r="AJ239" i="1"/>
  <c r="X239" i="1"/>
  <c r="M239" i="1"/>
  <c r="AJ238" i="1"/>
  <c r="X238" i="1"/>
  <c r="Q238" i="1"/>
  <c r="Q239" i="1" s="1"/>
  <c r="M238" i="1"/>
  <c r="AJ237" i="1"/>
  <c r="X237" i="1"/>
  <c r="Q237" i="1"/>
  <c r="M237" i="1"/>
  <c r="AJ236" i="1"/>
  <c r="X236" i="1"/>
  <c r="M236" i="1"/>
  <c r="AJ235" i="1"/>
  <c r="X235" i="1"/>
  <c r="M235" i="1"/>
  <c r="AJ234" i="1"/>
  <c r="X234" i="1"/>
  <c r="M234" i="1"/>
  <c r="AJ233" i="1"/>
  <c r="X233" i="1"/>
  <c r="M233" i="1"/>
  <c r="AJ232" i="1"/>
  <c r="X232" i="1"/>
  <c r="M232" i="1"/>
  <c r="M231" i="1"/>
  <c r="M230" i="1"/>
  <c r="M226" i="1"/>
  <c r="M225" i="1"/>
  <c r="M224" i="1"/>
  <c r="M223" i="1"/>
  <c r="AJ222" i="1"/>
  <c r="X222" i="1"/>
  <c r="M222" i="1"/>
  <c r="AJ221" i="1"/>
  <c r="X221" i="1"/>
  <c r="Q221" i="1"/>
  <c r="M221" i="1"/>
  <c r="AJ220" i="1"/>
  <c r="X220" i="1"/>
  <c r="M220" i="1"/>
  <c r="AJ219" i="1"/>
  <c r="X219" i="1"/>
  <c r="M219" i="1"/>
  <c r="M218" i="1"/>
  <c r="AJ217" i="1"/>
  <c r="X217" i="1"/>
  <c r="M217" i="1"/>
  <c r="AJ216" i="1"/>
  <c r="X216" i="1"/>
  <c r="M216" i="1"/>
  <c r="AJ215" i="1"/>
  <c r="X215" i="1"/>
  <c r="M215" i="1"/>
  <c r="M213" i="1"/>
  <c r="AJ212" i="1"/>
  <c r="X212" i="1"/>
  <c r="M212" i="1"/>
  <c r="AJ211" i="1"/>
  <c r="X211" i="1"/>
  <c r="M211" i="1"/>
  <c r="AJ210" i="1"/>
  <c r="X210" i="1"/>
  <c r="M210" i="1"/>
  <c r="AJ209" i="1"/>
  <c r="X209" i="1"/>
  <c r="M209" i="1"/>
  <c r="AJ208" i="1"/>
  <c r="X208" i="1"/>
  <c r="M208" i="1"/>
  <c r="AJ207" i="1"/>
  <c r="X207" i="1"/>
  <c r="M207" i="1"/>
  <c r="AJ206" i="1"/>
  <c r="X206" i="1"/>
  <c r="M206" i="1"/>
  <c r="AJ205" i="1"/>
  <c r="X205" i="1"/>
  <c r="M205" i="1"/>
  <c r="AJ204" i="1"/>
  <c r="X204" i="1"/>
  <c r="M204" i="1"/>
  <c r="AJ203" i="1"/>
  <c r="X203" i="1"/>
  <c r="M203" i="1"/>
  <c r="AJ201" i="1"/>
  <c r="X201" i="1"/>
  <c r="M201" i="1"/>
  <c r="AJ200" i="1"/>
  <c r="X200" i="1"/>
  <c r="M200" i="1"/>
  <c r="AJ199" i="1"/>
  <c r="X199" i="1"/>
  <c r="M199" i="1"/>
  <c r="AJ198" i="1"/>
  <c r="X198" i="1"/>
  <c r="Q198" i="1"/>
  <c r="M198" i="1"/>
  <c r="AJ197" i="1"/>
  <c r="X197" i="1"/>
  <c r="M197" i="1"/>
  <c r="AJ196" i="1"/>
  <c r="X196" i="1"/>
  <c r="M196" i="1"/>
  <c r="AJ195" i="1"/>
  <c r="X195" i="1"/>
  <c r="Q195" i="1"/>
  <c r="M195" i="1"/>
  <c r="AJ194" i="1"/>
  <c r="X194" i="1"/>
  <c r="M194" i="1"/>
  <c r="AJ193" i="1"/>
  <c r="X193" i="1"/>
  <c r="M193" i="1"/>
  <c r="AJ192" i="1"/>
  <c r="X192" i="1"/>
  <c r="Q192" i="1"/>
  <c r="M192" i="1"/>
  <c r="AJ191" i="1"/>
  <c r="X191" i="1"/>
  <c r="M191" i="1"/>
  <c r="AJ190" i="1"/>
  <c r="X190" i="1"/>
  <c r="M190" i="1"/>
  <c r="AJ189" i="1"/>
  <c r="X189" i="1"/>
  <c r="M189" i="1"/>
  <c r="AJ188" i="1"/>
  <c r="X188" i="1"/>
  <c r="M188" i="1"/>
  <c r="AJ187" i="1"/>
  <c r="X187" i="1"/>
  <c r="M187" i="1"/>
  <c r="AJ186" i="1"/>
  <c r="X186" i="1"/>
  <c r="M186" i="1"/>
  <c r="AJ185" i="1"/>
  <c r="X185" i="1"/>
  <c r="M185" i="1"/>
  <c r="AJ184" i="1"/>
  <c r="X184" i="1"/>
  <c r="M184" i="1"/>
  <c r="AJ183" i="1"/>
  <c r="X183" i="1"/>
  <c r="M183" i="1"/>
  <c r="AJ182" i="1"/>
  <c r="X182" i="1"/>
  <c r="M182" i="1"/>
  <c r="AJ181" i="1"/>
  <c r="X181" i="1"/>
  <c r="AJ180" i="1"/>
  <c r="X180" i="1"/>
  <c r="M180" i="1"/>
  <c r="AJ179" i="1"/>
  <c r="X179" i="1"/>
  <c r="M179" i="1"/>
  <c r="AJ177" i="1"/>
  <c r="X177" i="1"/>
  <c r="M177" i="1"/>
  <c r="M174" i="1"/>
  <c r="P174" i="1" s="1"/>
  <c r="P173" i="1" s="1"/>
  <c r="L173" i="1"/>
  <c r="L176" i="1" s="1"/>
  <c r="K173" i="1"/>
  <c r="K176" i="1" s="1"/>
  <c r="J173" i="1"/>
  <c r="J176" i="1" s="1"/>
  <c r="I173" i="1"/>
  <c r="H173" i="1"/>
  <c r="H176" i="1" s="1"/>
  <c r="M169" i="1"/>
  <c r="P169" i="1" s="1"/>
  <c r="P168" i="1" s="1"/>
  <c r="L168" i="1"/>
  <c r="L172" i="1" s="1"/>
  <c r="K168" i="1"/>
  <c r="K172" i="1" s="1"/>
  <c r="J168" i="1"/>
  <c r="J172" i="1" s="1"/>
  <c r="I168" i="1"/>
  <c r="H168" i="1"/>
  <c r="H172" i="1" s="1"/>
  <c r="H167" i="1"/>
  <c r="H166" i="1"/>
  <c r="H165" i="1"/>
  <c r="H164" i="1"/>
  <c r="M160" i="1"/>
  <c r="P160" i="1" s="1"/>
  <c r="M159" i="1"/>
  <c r="P159" i="1" s="1"/>
  <c r="K158" i="1"/>
  <c r="M157" i="1"/>
  <c r="P157" i="1" s="1"/>
  <c r="M156" i="1"/>
  <c r="P156" i="1" s="1"/>
  <c r="M155" i="1"/>
  <c r="P155" i="1" s="1"/>
  <c r="AL154" i="1"/>
  <c r="L154" i="1"/>
  <c r="J154" i="1"/>
  <c r="I154" i="1"/>
  <c r="H154" i="1"/>
  <c r="M153" i="1"/>
  <c r="AL152" i="1"/>
  <c r="P152" i="1"/>
  <c r="L152" i="1"/>
  <c r="K152" i="1"/>
  <c r="J152" i="1"/>
  <c r="I152" i="1"/>
  <c r="H152" i="1"/>
  <c r="M151" i="1"/>
  <c r="P151" i="1" s="1"/>
  <c r="P150" i="1" s="1"/>
  <c r="AL150" i="1"/>
  <c r="L150" i="1"/>
  <c r="K150" i="1"/>
  <c r="J150" i="1"/>
  <c r="I150" i="1"/>
  <c r="H150" i="1"/>
  <c r="M149" i="1"/>
  <c r="P149" i="1" s="1"/>
  <c r="M148" i="1"/>
  <c r="P148" i="1" s="1"/>
  <c r="M147" i="1"/>
  <c r="P147" i="1" s="1"/>
  <c r="M146" i="1"/>
  <c r="P146" i="1" s="1"/>
  <c r="AL145" i="1"/>
  <c r="L145" i="1"/>
  <c r="K145" i="1"/>
  <c r="J145" i="1"/>
  <c r="I145" i="1"/>
  <c r="H145" i="1"/>
  <c r="M144" i="1"/>
  <c r="P144" i="1" s="1"/>
  <c r="M143" i="1"/>
  <c r="P143" i="1" s="1"/>
  <c r="M142" i="1"/>
  <c r="P142" i="1" s="1"/>
  <c r="M141" i="1"/>
  <c r="P141" i="1" s="1"/>
  <c r="M140" i="1"/>
  <c r="P140" i="1" s="1"/>
  <c r="AL139" i="1"/>
  <c r="L139" i="1"/>
  <c r="K139" i="1"/>
  <c r="J139" i="1"/>
  <c r="I139" i="1"/>
  <c r="H139" i="1"/>
  <c r="M138" i="1"/>
  <c r="P138" i="1" s="1"/>
  <c r="M137" i="1"/>
  <c r="P137" i="1" s="1"/>
  <c r="AL135" i="1"/>
  <c r="L135" i="1"/>
  <c r="K135" i="1"/>
  <c r="J135" i="1"/>
  <c r="I135" i="1"/>
  <c r="H135" i="1"/>
  <c r="AJ134" i="1"/>
  <c r="X134" i="1"/>
  <c r="M134" i="1"/>
  <c r="AJ132" i="1"/>
  <c r="X132" i="1"/>
  <c r="M132" i="1"/>
  <c r="AJ131" i="1"/>
  <c r="X131" i="1"/>
  <c r="M131" i="1"/>
  <c r="AJ130" i="1"/>
  <c r="X130" i="1"/>
  <c r="M130" i="1"/>
  <c r="AJ128" i="1"/>
  <c r="X128" i="1"/>
  <c r="M128" i="1"/>
  <c r="AJ127" i="1"/>
  <c r="X127" i="1"/>
  <c r="M127" i="1"/>
  <c r="AJ126" i="1"/>
  <c r="X126" i="1"/>
  <c r="M126" i="1"/>
  <c r="AJ125" i="1"/>
  <c r="X125" i="1"/>
  <c r="M125" i="1"/>
  <c r="AJ124" i="1"/>
  <c r="X124" i="1"/>
  <c r="M124" i="1"/>
  <c r="AJ123" i="1"/>
  <c r="X123" i="1"/>
  <c r="M123" i="1"/>
  <c r="AJ122" i="1"/>
  <c r="X122" i="1"/>
  <c r="M122" i="1"/>
  <c r="AJ121" i="1"/>
  <c r="X121" i="1"/>
  <c r="M121" i="1"/>
  <c r="AJ120" i="1"/>
  <c r="X120" i="1"/>
  <c r="M120" i="1"/>
  <c r="AJ119" i="1"/>
  <c r="X119" i="1"/>
  <c r="M119" i="1"/>
  <c r="AJ118" i="1"/>
  <c r="X118" i="1"/>
  <c r="M118" i="1"/>
  <c r="AJ117" i="1"/>
  <c r="X117" i="1"/>
  <c r="M117" i="1"/>
  <c r="AJ116" i="1"/>
  <c r="X116" i="1"/>
  <c r="M116" i="1"/>
  <c r="AJ115" i="1"/>
  <c r="X115" i="1"/>
  <c r="M115" i="1"/>
  <c r="AJ114" i="1"/>
  <c r="X114" i="1"/>
  <c r="M114" i="1"/>
  <c r="AJ113" i="1"/>
  <c r="X113" i="1"/>
  <c r="M113" i="1"/>
  <c r="AJ112" i="1"/>
  <c r="X112" i="1"/>
  <c r="M112" i="1"/>
  <c r="AJ110" i="1"/>
  <c r="X110" i="1"/>
  <c r="M110" i="1"/>
  <c r="AJ109" i="1"/>
  <c r="X109" i="1"/>
  <c r="M109" i="1"/>
  <c r="AJ108" i="1"/>
  <c r="X108" i="1"/>
  <c r="M108" i="1"/>
  <c r="AJ107" i="1"/>
  <c r="X107" i="1"/>
  <c r="M107" i="1"/>
  <c r="AJ106" i="1"/>
  <c r="X106" i="1"/>
  <c r="M106" i="1"/>
  <c r="AJ105" i="1"/>
  <c r="X105" i="1"/>
  <c r="M105" i="1"/>
  <c r="AJ104" i="1"/>
  <c r="X104" i="1"/>
  <c r="M104" i="1"/>
  <c r="AJ103" i="1"/>
  <c r="X103" i="1"/>
  <c r="M103" i="1"/>
  <c r="M102" i="1"/>
  <c r="M101" i="1"/>
  <c r="AJ99" i="1"/>
  <c r="X99" i="1"/>
  <c r="M99" i="1"/>
  <c r="AJ98" i="1"/>
  <c r="X98" i="1"/>
  <c r="M98" i="1"/>
  <c r="AJ97" i="1"/>
  <c r="X97" i="1"/>
  <c r="M97" i="1"/>
  <c r="AJ96" i="1"/>
  <c r="X96" i="1"/>
  <c r="Q96" i="1"/>
  <c r="M96" i="1"/>
  <c r="AJ95" i="1"/>
  <c r="X95" i="1"/>
  <c r="Q95" i="1"/>
  <c r="M95" i="1"/>
  <c r="AJ94" i="1"/>
  <c r="X94" i="1"/>
  <c r="Q94" i="1"/>
  <c r="M94" i="1"/>
  <c r="AJ93" i="1"/>
  <c r="X93" i="1"/>
  <c r="Q93" i="1"/>
  <c r="M93" i="1"/>
  <c r="Q92" i="1"/>
  <c r="M92" i="1"/>
  <c r="AJ91" i="1"/>
  <c r="X91" i="1"/>
  <c r="Q91" i="1"/>
  <c r="M91" i="1"/>
  <c r="AJ89" i="1"/>
  <c r="X89" i="1"/>
  <c r="Q89" i="1"/>
  <c r="M89" i="1"/>
  <c r="AJ84" i="1"/>
  <c r="X84" i="1"/>
  <c r="M84" i="1"/>
  <c r="AJ83" i="1"/>
  <c r="X83" i="1"/>
  <c r="M83" i="1"/>
  <c r="AJ82" i="1"/>
  <c r="X82" i="1"/>
  <c r="M82" i="1"/>
  <c r="M81" i="1"/>
  <c r="M80" i="1"/>
  <c r="M79" i="1"/>
  <c r="P79" i="1" s="1"/>
  <c r="M78" i="1"/>
  <c r="P78" i="1" s="1"/>
  <c r="AL77" i="1"/>
  <c r="L77" i="1"/>
  <c r="K77" i="1"/>
  <c r="J77" i="1"/>
  <c r="I77" i="1"/>
  <c r="H77" i="1"/>
  <c r="AJ76" i="1"/>
  <c r="X76" i="1"/>
  <c r="M76" i="1"/>
  <c r="AJ74" i="1"/>
  <c r="X74" i="1"/>
  <c r="M74" i="1"/>
  <c r="AJ73" i="1"/>
  <c r="X73" i="1"/>
  <c r="M73" i="1"/>
  <c r="AJ72" i="1"/>
  <c r="X72" i="1"/>
  <c r="M72" i="1"/>
  <c r="AJ70" i="1"/>
  <c r="X70" i="1"/>
  <c r="M70" i="1"/>
  <c r="AJ69" i="1"/>
  <c r="X69" i="1"/>
  <c r="M69" i="1"/>
  <c r="AJ68" i="1"/>
  <c r="X68" i="1"/>
  <c r="M68" i="1"/>
  <c r="AJ67" i="1"/>
  <c r="X67" i="1"/>
  <c r="M67" i="1"/>
  <c r="AJ66" i="1"/>
  <c r="X66" i="1"/>
  <c r="M66" i="1"/>
  <c r="AJ65" i="1"/>
  <c r="X65" i="1"/>
  <c r="M65" i="1"/>
  <c r="AJ64" i="1"/>
  <c r="X64" i="1"/>
  <c r="M64" i="1"/>
  <c r="AJ63" i="1"/>
  <c r="X63" i="1"/>
  <c r="M63" i="1"/>
  <c r="AJ62" i="1"/>
  <c r="X62" i="1"/>
  <c r="M62" i="1"/>
  <c r="AJ61" i="1"/>
  <c r="X61" i="1"/>
  <c r="M61" i="1"/>
  <c r="AJ60" i="1"/>
  <c r="X60" i="1"/>
  <c r="M60" i="1"/>
  <c r="AJ59" i="1"/>
  <c r="X59" i="1"/>
  <c r="M59" i="1"/>
  <c r="AJ58" i="1"/>
  <c r="X58" i="1"/>
  <c r="M58" i="1"/>
  <c r="AJ57" i="1"/>
  <c r="X57" i="1"/>
  <c r="M57" i="1"/>
  <c r="AJ56" i="1"/>
  <c r="X56" i="1"/>
  <c r="M56" i="1"/>
  <c r="AJ55" i="1"/>
  <c r="X55" i="1"/>
  <c r="M55" i="1"/>
  <c r="AJ54" i="1"/>
  <c r="X54" i="1"/>
  <c r="M54" i="1"/>
  <c r="AJ53" i="1"/>
  <c r="X53" i="1"/>
  <c r="M53" i="1"/>
  <c r="AJ52" i="1"/>
  <c r="X52" i="1"/>
  <c r="M52" i="1"/>
  <c r="AJ51" i="1"/>
  <c r="X51" i="1"/>
  <c r="M51" i="1"/>
  <c r="AJ50" i="1"/>
  <c r="X50" i="1"/>
  <c r="M50" i="1"/>
  <c r="AJ49" i="1"/>
  <c r="X49" i="1"/>
  <c r="M49" i="1"/>
  <c r="AJ48" i="1"/>
  <c r="X48" i="1"/>
  <c r="M48" i="1"/>
  <c r="AJ47" i="1"/>
  <c r="X47" i="1"/>
  <c r="M47" i="1"/>
  <c r="AJ45" i="1"/>
  <c r="X45" i="1"/>
  <c r="M45" i="1"/>
  <c r="AJ44" i="1"/>
  <c r="X44" i="1"/>
  <c r="M44" i="1"/>
  <c r="AJ43" i="1"/>
  <c r="X43" i="1"/>
  <c r="M43" i="1"/>
  <c r="AJ42" i="1"/>
  <c r="X42" i="1"/>
  <c r="M42" i="1"/>
  <c r="AJ41" i="1"/>
  <c r="X41" i="1"/>
  <c r="M41" i="1"/>
  <c r="AJ40" i="1"/>
  <c r="X40" i="1"/>
  <c r="M40" i="1"/>
  <c r="AJ39" i="1"/>
  <c r="X39" i="1"/>
  <c r="M39" i="1"/>
  <c r="AJ38" i="1"/>
  <c r="X38" i="1"/>
  <c r="M38" i="1"/>
  <c r="M37" i="1"/>
  <c r="M36" i="1"/>
  <c r="AJ34" i="1"/>
  <c r="X34" i="1"/>
  <c r="M34" i="1"/>
  <c r="AJ33" i="1"/>
  <c r="X33" i="1"/>
  <c r="M33" i="1"/>
  <c r="AJ32" i="1"/>
  <c r="X32" i="1"/>
  <c r="M32" i="1"/>
  <c r="AJ31" i="1"/>
  <c r="X31" i="1"/>
  <c r="Q31" i="1"/>
  <c r="M31" i="1"/>
  <c r="AJ30" i="1"/>
  <c r="X30" i="1"/>
  <c r="Q30" i="1"/>
  <c r="M30" i="1"/>
  <c r="AJ29" i="1"/>
  <c r="X29" i="1"/>
  <c r="Q29" i="1"/>
  <c r="M29" i="1"/>
  <c r="AJ28" i="1"/>
  <c r="X28" i="1"/>
  <c r="Q28" i="1"/>
  <c r="M28" i="1"/>
  <c r="Q27" i="1"/>
  <c r="M27" i="1"/>
  <c r="AJ26" i="1"/>
  <c r="X26" i="1"/>
  <c r="Q26" i="1"/>
  <c r="M26" i="1"/>
  <c r="AJ24" i="1"/>
  <c r="X24" i="1"/>
  <c r="Q24" i="1"/>
  <c r="M24" i="1"/>
  <c r="AJ19" i="1"/>
  <c r="X19" i="1"/>
  <c r="M19" i="1"/>
  <c r="AJ18" i="1"/>
  <c r="X18" i="1"/>
  <c r="M18" i="1"/>
  <c r="M17" i="1"/>
  <c r="M16" i="1"/>
  <c r="E16" i="1"/>
  <c r="E17" i="1" s="1"/>
  <c r="E18" i="1" s="1"/>
  <c r="E19" i="1" s="1"/>
  <c r="E20" i="1" s="1"/>
  <c r="E21" i="1" s="1"/>
  <c r="E22" i="1" s="1"/>
  <c r="E24" i="1" s="1"/>
  <c r="E26" i="1" s="1"/>
  <c r="E27" i="1" s="1"/>
  <c r="E28" i="1" s="1"/>
  <c r="E29" i="1" s="1"/>
  <c r="E30" i="1" s="1"/>
  <c r="E31" i="1" s="1"/>
  <c r="E33" i="1" s="1"/>
  <c r="E34" i="1" s="1"/>
  <c r="E36" i="1" s="1"/>
  <c r="E37" i="1" s="1"/>
  <c r="E39" i="1" s="1"/>
  <c r="E40" i="1" s="1"/>
  <c r="E41" i="1" s="1"/>
  <c r="E42" i="1" s="1"/>
  <c r="E44" i="1" s="1"/>
  <c r="E45" i="1" s="1"/>
  <c r="M15" i="1"/>
  <c r="P15" i="1" s="1"/>
  <c r="E15" i="1"/>
  <c r="M14" i="1"/>
  <c r="P14" i="1" s="1"/>
  <c r="E14" i="1"/>
  <c r="M13" i="1"/>
  <c r="P13" i="1" s="1"/>
  <c r="E13" i="1"/>
  <c r="M12" i="1"/>
  <c r="P12" i="1" s="1"/>
  <c r="E12" i="1"/>
  <c r="M11" i="1"/>
  <c r="P11" i="1" s="1"/>
  <c r="E11" i="1"/>
  <c r="M10" i="1"/>
  <c r="P10" i="1" s="1"/>
  <c r="E10" i="1"/>
  <c r="M9" i="1"/>
  <c r="P9" i="1" s="1"/>
  <c r="E9" i="1"/>
  <c r="AL8" i="1"/>
  <c r="L8" i="1"/>
  <c r="K8" i="1"/>
  <c r="J8" i="1"/>
  <c r="I8" i="1"/>
  <c r="H8" i="1"/>
  <c r="AJ7" i="1"/>
  <c r="X7" i="1"/>
  <c r="M7" i="1"/>
  <c r="F2" i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l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  <c r="AG2" i="1" s="1"/>
  <c r="AH2" i="1" s="1"/>
  <c r="AI2" i="1" s="1"/>
  <c r="AJ2" i="1" s="1"/>
  <c r="AK2" i="1" s="1"/>
  <c r="AC9" i="1"/>
  <c r="AB10" i="1"/>
  <c r="AH11" i="1"/>
  <c r="AD13" i="1"/>
  <c r="Z15" i="1"/>
  <c r="U9" i="1"/>
  <c r="V14" i="1"/>
  <c r="AF11" i="1"/>
  <c r="Z14" i="1"/>
  <c r="W9" i="1"/>
  <c r="AC11" i="1"/>
  <c r="AG13" i="1"/>
  <c r="Y11" i="1"/>
  <c r="Y9" i="1"/>
  <c r="AI9" i="1"/>
  <c r="AE11" i="1"/>
  <c r="AA13" i="1"/>
  <c r="AG14" i="1"/>
  <c r="Y13" i="1"/>
  <c r="V13" i="1"/>
  <c r="Z12" i="1"/>
  <c r="Y14" i="1"/>
  <c r="AG9" i="1"/>
  <c r="AE14" i="1"/>
  <c r="U14" i="1"/>
  <c r="U15" i="1"/>
  <c r="Y15" i="1"/>
  <c r="AD11" i="1"/>
  <c r="Z13" i="1"/>
  <c r="Y12" i="1"/>
  <c r="AF13" i="1"/>
  <c r="AE10" i="1"/>
  <c r="AI12" i="1"/>
  <c r="AG15" i="1"/>
  <c r="AE9" i="1"/>
  <c r="AA11" i="1"/>
  <c r="AC14" i="1"/>
  <c r="U12" i="1"/>
  <c r="AB11" i="1"/>
  <c r="AB15" i="1"/>
  <c r="AC13" i="1"/>
  <c r="Z9" i="1"/>
  <c r="AF10" i="1"/>
  <c r="AB12" i="1"/>
  <c r="AH13" i="1"/>
  <c r="AD15" i="1"/>
  <c r="V10" i="1"/>
  <c r="W15" i="1"/>
  <c r="AF9" i="1"/>
  <c r="AD12" i="1"/>
  <c r="AH14" i="1"/>
  <c r="V12" i="1"/>
  <c r="AG11" i="1"/>
  <c r="AA14" i="1"/>
  <c r="U10" i="1"/>
  <c r="AC10" i="1"/>
  <c r="AI11" i="1"/>
  <c r="AE13" i="1"/>
  <c r="AA15" i="1"/>
  <c r="V9" i="1"/>
  <c r="W14" i="1"/>
  <c r="AB13" i="1"/>
  <c r="U11" i="1"/>
  <c r="AI10" i="1"/>
  <c r="AC15" i="1"/>
  <c r="AD9" i="1"/>
  <c r="Z11" i="1"/>
  <c r="AF12" i="1"/>
  <c r="AB14" i="1"/>
  <c r="AH15" i="1"/>
  <c r="W11" i="1"/>
  <c r="AD10" i="1"/>
  <c r="AH12" i="1"/>
  <c r="AF15" i="1"/>
  <c r="W13" i="1"/>
  <c r="AA10" i="1"/>
  <c r="AE12" i="1"/>
  <c r="AI14" i="1"/>
  <c r="W12" i="1"/>
  <c r="AA9" i="1"/>
  <c r="AG10" i="1"/>
  <c r="AC12" i="1"/>
  <c r="AI13" i="1"/>
  <c r="AE15" i="1"/>
  <c r="W10" i="1"/>
  <c r="Z10" i="1"/>
  <c r="AD14" i="1"/>
  <c r="AA12" i="1"/>
  <c r="AB9" i="1"/>
  <c r="AH9" i="1"/>
  <c r="AF14" i="1"/>
  <c r="U13" i="1"/>
  <c r="AH10" i="1"/>
  <c r="Y10" i="1"/>
  <c r="V15" i="1"/>
  <c r="AG12" i="1"/>
  <c r="AI15" i="1"/>
  <c r="V11" i="1"/>
  <c r="D12" i="6"/>
  <c r="AA78" i="1"/>
  <c r="AE78" i="1"/>
  <c r="AI78" i="1"/>
  <c r="AC79" i="1"/>
  <c r="AG79" i="1"/>
  <c r="U78" i="1"/>
  <c r="V79" i="1"/>
  <c r="Y78" i="1"/>
  <c r="AG78" i="1"/>
  <c r="AA79" i="1"/>
  <c r="AI79" i="1"/>
  <c r="T79" i="1"/>
  <c r="R78" i="1"/>
  <c r="AH78" i="1"/>
  <c r="AF79" i="1"/>
  <c r="Y79" i="1"/>
  <c r="R79" i="1"/>
  <c r="S79" i="1" s="1"/>
  <c r="AB78" i="1"/>
  <c r="AF78" i="1"/>
  <c r="Z79" i="1"/>
  <c r="AD79" i="1"/>
  <c r="AH79" i="1"/>
  <c r="V78" i="1"/>
  <c r="W79" i="1"/>
  <c r="T78" i="1"/>
  <c r="AC78" i="1"/>
  <c r="AE79" i="1"/>
  <c r="W78" i="1"/>
  <c r="Z78" i="1"/>
  <c r="AD78" i="1"/>
  <c r="AB79" i="1"/>
  <c r="U79" i="1"/>
  <c r="AI148" i="1"/>
  <c r="AG141" i="1"/>
  <c r="U140" i="1"/>
  <c r="V141" i="1"/>
  <c r="Y147" i="1"/>
  <c r="T148" i="1"/>
  <c r="AD147" i="1"/>
  <c r="AH147" i="1"/>
  <c r="AF140" i="1"/>
  <c r="Z141" i="1"/>
  <c r="AI136" i="1"/>
  <c r="AE136" i="1"/>
  <c r="V146" i="1"/>
  <c r="W147" i="1"/>
  <c r="R141" i="1"/>
  <c r="AC146" i="1"/>
  <c r="AI141" i="1"/>
  <c r="T141" i="1"/>
  <c r="AH148" i="1"/>
  <c r="AG138" i="1"/>
  <c r="U141" i="1"/>
  <c r="R147" i="1"/>
  <c r="R143" i="1"/>
  <c r="Z140" i="1"/>
  <c r="AF141" i="1"/>
  <c r="U136" i="1"/>
  <c r="AH136" i="1"/>
  <c r="Y141" i="1"/>
  <c r="AH140" i="1"/>
  <c r="U147" i="1"/>
  <c r="AC148" i="1"/>
  <c r="Z136" i="1"/>
  <c r="V149" i="1"/>
  <c r="R136" i="1"/>
  <c r="AA143" i="1"/>
  <c r="AC138" i="1"/>
  <c r="AF137" i="1"/>
  <c r="K166" i="1"/>
  <c r="K167" i="1"/>
  <c r="E46" i="1"/>
  <c r="E47" i="1" s="1"/>
  <c r="E48" i="1" s="1"/>
  <c r="P77" i="1"/>
  <c r="P241" i="1"/>
  <c r="P139" i="1"/>
  <c r="P256" i="1"/>
  <c r="P283" i="1"/>
  <c r="P8" i="1"/>
  <c r="P145" i="1"/>
  <c r="P135" i="1"/>
  <c r="AB80" i="1"/>
  <c r="AF80" i="1"/>
  <c r="Z81" i="1"/>
  <c r="AD81" i="1"/>
  <c r="AH81" i="1"/>
  <c r="W80" i="1"/>
  <c r="Y81" i="1"/>
  <c r="R80" i="1"/>
  <c r="S80" i="1" s="1"/>
  <c r="AA80" i="1"/>
  <c r="AC81" i="1"/>
  <c r="V80" i="1"/>
  <c r="T80" i="1"/>
  <c r="AC80" i="1"/>
  <c r="AG80" i="1"/>
  <c r="AA81" i="1"/>
  <c r="AE81" i="1"/>
  <c r="AI81" i="1"/>
  <c r="U81" i="1"/>
  <c r="Y80" i="1"/>
  <c r="R81" i="1"/>
  <c r="S81" i="1" s="1"/>
  <c r="AE80" i="1"/>
  <c r="AI80" i="1"/>
  <c r="AG81" i="1"/>
  <c r="W81" i="1"/>
  <c r="Z80" i="1"/>
  <c r="AD80" i="1"/>
  <c r="AH80" i="1"/>
  <c r="AB81" i="1"/>
  <c r="AF81" i="1"/>
  <c r="U80" i="1"/>
  <c r="V81" i="1"/>
  <c r="T81" i="1"/>
  <c r="Z16" i="1"/>
  <c r="AD16" i="1"/>
  <c r="AH16" i="1"/>
  <c r="AB17" i="1"/>
  <c r="AF17" i="1"/>
  <c r="U16" i="1"/>
  <c r="V17" i="1"/>
  <c r="T17" i="1"/>
  <c r="AI17" i="1"/>
  <c r="AA16" i="1"/>
  <c r="AE16" i="1"/>
  <c r="AI16" i="1"/>
  <c r="AC17" i="1"/>
  <c r="AG17" i="1"/>
  <c r="V16" i="1"/>
  <c r="W17" i="1"/>
  <c r="T16" i="1"/>
  <c r="AC16" i="1"/>
  <c r="AG16" i="1"/>
  <c r="AA17" i="1"/>
  <c r="AE17" i="1"/>
  <c r="U17" i="1"/>
  <c r="Y16" i="1"/>
  <c r="AB16" i="1"/>
  <c r="AF16" i="1"/>
  <c r="Z17" i="1"/>
  <c r="AD17" i="1"/>
  <c r="AH17" i="1"/>
  <c r="W16" i="1"/>
  <c r="Y17" i="1"/>
  <c r="R17" i="1"/>
  <c r="S17" i="1" s="1"/>
  <c r="R16" i="1"/>
  <c r="S16" i="1" s="1"/>
  <c r="K310" i="1"/>
  <c r="K311" i="1"/>
  <c r="H310" i="1"/>
  <c r="H311" i="1"/>
  <c r="L309" i="1"/>
  <c r="L311" i="1"/>
  <c r="I170" i="1"/>
  <c r="I172" i="1"/>
  <c r="J310" i="1"/>
  <c r="J311" i="1"/>
  <c r="AK356" i="1"/>
  <c r="AK355" i="1"/>
  <c r="AK191" i="1"/>
  <c r="K154" i="1"/>
  <c r="M154" i="1" s="1"/>
  <c r="M158" i="1"/>
  <c r="P158" i="1" s="1"/>
  <c r="P154" i="1" s="1"/>
  <c r="M152" i="1"/>
  <c r="I171" i="1"/>
  <c r="AK93" i="1"/>
  <c r="AK94" i="1"/>
  <c r="AK95" i="1"/>
  <c r="AK354" i="1"/>
  <c r="AK339" i="1"/>
  <c r="AK67" i="1"/>
  <c r="AK28" i="1"/>
  <c r="AK29" i="1"/>
  <c r="AK30" i="1"/>
  <c r="AK113" i="1"/>
  <c r="AK116" i="1"/>
  <c r="AK128" i="1"/>
  <c r="AK31" i="1"/>
  <c r="AK182" i="1"/>
  <c r="AK131" i="1"/>
  <c r="AK195" i="1"/>
  <c r="AK72" i="1"/>
  <c r="AK208" i="1"/>
  <c r="AK222" i="1"/>
  <c r="AK54" i="1"/>
  <c r="AK69" i="1"/>
  <c r="AK73" i="1"/>
  <c r="AK74" i="1"/>
  <c r="AK177" i="1"/>
  <c r="AK234" i="1"/>
  <c r="AK96" i="1"/>
  <c r="AK117" i="1"/>
  <c r="AK121" i="1"/>
  <c r="AK18" i="1"/>
  <c r="AK32" i="1"/>
  <c r="AK41" i="1"/>
  <c r="AK68" i="1"/>
  <c r="AK84" i="1"/>
  <c r="AK89" i="1"/>
  <c r="AK91" i="1"/>
  <c r="AK98" i="1"/>
  <c r="AK107" i="1"/>
  <c r="AK112" i="1"/>
  <c r="AK127" i="1"/>
  <c r="AK186" i="1"/>
  <c r="AK192" i="1"/>
  <c r="AK203" i="1"/>
  <c r="AK207" i="1"/>
  <c r="AK211" i="1"/>
  <c r="AK220" i="1"/>
  <c r="AK221" i="1"/>
  <c r="AK232" i="1"/>
  <c r="AK340" i="1"/>
  <c r="AK240" i="1"/>
  <c r="AK346" i="1"/>
  <c r="AK359" i="1"/>
  <c r="AK56" i="1"/>
  <c r="AK60" i="1"/>
  <c r="AK64" i="1"/>
  <c r="AK106" i="1"/>
  <c r="AK122" i="1"/>
  <c r="AK125" i="1"/>
  <c r="AK126" i="1"/>
  <c r="AK130" i="1"/>
  <c r="M139" i="1"/>
  <c r="AK181" i="1"/>
  <c r="AK185" i="1"/>
  <c r="AK200" i="1"/>
  <c r="AK209" i="1"/>
  <c r="M8" i="1"/>
  <c r="AK7" i="1"/>
  <c r="AK34" i="1"/>
  <c r="AK76" i="1"/>
  <c r="AK187" i="1"/>
  <c r="AK332" i="1"/>
  <c r="AK338" i="1"/>
  <c r="AK43" i="1"/>
  <c r="AK51" i="1"/>
  <c r="AK63" i="1"/>
  <c r="AK83" i="1"/>
  <c r="AK134" i="1"/>
  <c r="AK179" i="1"/>
  <c r="AK199" i="1"/>
  <c r="AK206" i="1"/>
  <c r="AK210" i="1"/>
  <c r="AK217" i="1"/>
  <c r="AK219" i="1"/>
  <c r="AK59" i="1"/>
  <c r="AK33" i="1"/>
  <c r="AK38" i="1"/>
  <c r="AK47" i="1"/>
  <c r="AK53" i="1"/>
  <c r="AK58" i="1"/>
  <c r="AK105" i="1"/>
  <c r="AK110" i="1"/>
  <c r="AK115" i="1"/>
  <c r="AK120" i="1"/>
  <c r="AK132" i="1"/>
  <c r="AK198" i="1"/>
  <c r="AK201" i="1"/>
  <c r="AK205" i="1"/>
  <c r="AK216" i="1"/>
  <c r="M135" i="1"/>
  <c r="AK184" i="1"/>
  <c r="AK189" i="1"/>
  <c r="AK196" i="1"/>
  <c r="AK212" i="1"/>
  <c r="AK215" i="1"/>
  <c r="AK233" i="1"/>
  <c r="AK239" i="1"/>
  <c r="L314" i="1"/>
  <c r="L315" i="1"/>
  <c r="AK337" i="1"/>
  <c r="AK42" i="1"/>
  <c r="AK48" i="1"/>
  <c r="AK52" i="1"/>
  <c r="AK57" i="1"/>
  <c r="AK62" i="1"/>
  <c r="AK66" i="1"/>
  <c r="AK82" i="1"/>
  <c r="AK99" i="1"/>
  <c r="AK104" i="1"/>
  <c r="AK109" i="1"/>
  <c r="AK114" i="1"/>
  <c r="AK119" i="1"/>
  <c r="AK124" i="1"/>
  <c r="M145" i="1"/>
  <c r="M150" i="1"/>
  <c r="AK180" i="1"/>
  <c r="AK183" i="1"/>
  <c r="AK188" i="1"/>
  <c r="AK194" i="1"/>
  <c r="AK197" i="1"/>
  <c r="AK204" i="1"/>
  <c r="AK236" i="1"/>
  <c r="AK237" i="1"/>
  <c r="AK238" i="1"/>
  <c r="AK336" i="1"/>
  <c r="AK342" i="1"/>
  <c r="M278" i="1"/>
  <c r="AK343" i="1"/>
  <c r="M241" i="1"/>
  <c r="M256" i="1"/>
  <c r="M281" i="1"/>
  <c r="M283" i="1"/>
  <c r="AK358" i="1"/>
  <c r="AK19" i="1"/>
  <c r="AK24" i="1"/>
  <c r="AK26" i="1"/>
  <c r="AK39" i="1"/>
  <c r="AK40" i="1"/>
  <c r="AK44" i="1"/>
  <c r="AK45" i="1"/>
  <c r="AK49" i="1"/>
  <c r="AK50" i="1"/>
  <c r="AK55" i="1"/>
  <c r="AK61" i="1"/>
  <c r="AK65" i="1"/>
  <c r="AK70" i="1"/>
  <c r="M77" i="1"/>
  <c r="AK97" i="1"/>
  <c r="AK103" i="1"/>
  <c r="AK108" i="1"/>
  <c r="AK118" i="1"/>
  <c r="AK123" i="1"/>
  <c r="AK190" i="1"/>
  <c r="AK193" i="1"/>
  <c r="AK235" i="1"/>
  <c r="AK333" i="1"/>
  <c r="AK341" i="1"/>
  <c r="M276" i="1"/>
  <c r="H309" i="1"/>
  <c r="K314" i="1"/>
  <c r="AK344" i="1"/>
  <c r="AK353" i="1"/>
  <c r="K171" i="1"/>
  <c r="K170" i="1"/>
  <c r="I176" i="1"/>
  <c r="I175" i="1"/>
  <c r="M173" i="1"/>
  <c r="H171" i="1"/>
  <c r="H170" i="1"/>
  <c r="M168" i="1"/>
  <c r="L171" i="1"/>
  <c r="L170" i="1"/>
  <c r="J171" i="1"/>
  <c r="J170" i="1"/>
  <c r="H175" i="1"/>
  <c r="L175" i="1"/>
  <c r="J175" i="1"/>
  <c r="K175" i="1"/>
  <c r="I310" i="1"/>
  <c r="I309" i="1"/>
  <c r="M307" i="1"/>
  <c r="B12" i="6"/>
  <c r="D13" i="6"/>
  <c r="J309" i="1"/>
  <c r="AK352" i="1"/>
  <c r="L20" i="6"/>
  <c r="B9" i="6"/>
  <c r="K309" i="1"/>
  <c r="L310" i="1"/>
  <c r="H314" i="1"/>
  <c r="M312" i="1"/>
  <c r="AK327" i="1"/>
  <c r="AK345" i="1"/>
  <c r="AK357" i="1"/>
  <c r="I315" i="1"/>
  <c r="J315" i="1"/>
  <c r="U77" i="1" l="1"/>
  <c r="AA8" i="1"/>
  <c r="AD77" i="1"/>
  <c r="S136" i="1"/>
  <c r="S78" i="1"/>
  <c r="R77" i="1"/>
  <c r="S77" i="1" s="1"/>
  <c r="AE148" i="1"/>
  <c r="AI144" i="1"/>
  <c r="AH143" i="1"/>
  <c r="U138" i="1"/>
  <c r="Y149" i="1"/>
  <c r="Z148" i="1"/>
  <c r="AD144" i="1"/>
  <c r="V148" i="1"/>
  <c r="R138" i="1"/>
  <c r="R157" i="1"/>
  <c r="R144" i="1"/>
  <c r="AB144" i="1"/>
  <c r="AF138" i="1"/>
  <c r="AA164" i="1"/>
  <c r="AG142" i="1"/>
  <c r="AA142" i="1"/>
  <c r="AA146" i="1"/>
  <c r="AG147" i="1"/>
  <c r="AC149" i="1"/>
  <c r="AI140" i="1"/>
  <c r="AE142" i="1"/>
  <c r="AA144" i="1"/>
  <c r="AB138" i="1"/>
  <c r="AF136" i="1"/>
  <c r="V147" i="1"/>
  <c r="W142" i="1"/>
  <c r="Y143" i="1"/>
  <c r="AF146" i="1"/>
  <c r="AB148" i="1"/>
  <c r="AH149" i="1"/>
  <c r="AD141" i="1"/>
  <c r="Z143" i="1"/>
  <c r="AF144" i="1"/>
  <c r="AG137" i="1"/>
  <c r="AA136" i="1"/>
  <c r="U149" i="1"/>
  <c r="V144" i="1"/>
  <c r="T144" i="1"/>
  <c r="R137" i="1"/>
  <c r="R146" i="1"/>
  <c r="AA147" i="1"/>
  <c r="AC140" i="1"/>
  <c r="AE143" i="1"/>
  <c r="AB137" i="1"/>
  <c r="U137" i="1"/>
  <c r="U135" i="1" s="1"/>
  <c r="Y138" i="1"/>
  <c r="AD146" i="1"/>
  <c r="AF149" i="1"/>
  <c r="AH142" i="1"/>
  <c r="AI137" i="1"/>
  <c r="W143" i="1"/>
  <c r="T142" i="1"/>
  <c r="T155" i="1"/>
  <c r="AH146" i="1"/>
  <c r="AB143" i="1"/>
  <c r="Y137" i="1"/>
  <c r="AE147" i="1"/>
  <c r="AI143" i="1"/>
  <c r="W146" i="1"/>
  <c r="AF147" i="1"/>
  <c r="AI149" i="1"/>
  <c r="W138" i="1"/>
  <c r="AE146" i="1"/>
  <c r="AA148" i="1"/>
  <c r="AG149" i="1"/>
  <c r="AC141" i="1"/>
  <c r="AI142" i="1"/>
  <c r="AE144" i="1"/>
  <c r="AH137" i="1"/>
  <c r="AB136" i="1"/>
  <c r="AB135" i="1" s="1"/>
  <c r="W148" i="1"/>
  <c r="U144" i="1"/>
  <c r="Z147" i="1"/>
  <c r="AF148" i="1"/>
  <c r="AB140" i="1"/>
  <c r="AH141" i="1"/>
  <c r="AD143" i="1"/>
  <c r="AI138" i="1"/>
  <c r="AC137" i="1"/>
  <c r="V140" i="1"/>
  <c r="W136" i="1"/>
  <c r="Y148" i="1"/>
  <c r="T138" i="1"/>
  <c r="AE157" i="1"/>
  <c r="AI147" i="1"/>
  <c r="AA141" i="1"/>
  <c r="AC144" i="1"/>
  <c r="AD136" i="1"/>
  <c r="U148" i="1"/>
  <c r="Y136" i="1"/>
  <c r="AB147" i="1"/>
  <c r="AD140" i="1"/>
  <c r="AF143" i="1"/>
  <c r="AA137" i="1"/>
  <c r="V137" i="1"/>
  <c r="T137" i="1"/>
  <c r="T146" i="1"/>
  <c r="AD148" i="1"/>
  <c r="AH144" i="1"/>
  <c r="W149" i="1"/>
  <c r="R149" i="1"/>
  <c r="AA149" i="1"/>
  <c r="AD138" i="1"/>
  <c r="Y142" i="1"/>
  <c r="AD142" i="1"/>
  <c r="R148" i="1"/>
  <c r="AG144" i="1"/>
  <c r="AG136" i="1"/>
  <c r="AB149" i="1"/>
  <c r="V138" i="1"/>
  <c r="AC142" i="1"/>
  <c r="T147" i="1"/>
  <c r="Z142" i="1"/>
  <c r="Y155" i="1"/>
  <c r="V143" i="1"/>
  <c r="Z138" i="1"/>
  <c r="AE149" i="1"/>
  <c r="R140" i="1"/>
  <c r="Y144" i="1"/>
  <c r="U143" i="1"/>
  <c r="AA138" i="1"/>
  <c r="AF142" i="1"/>
  <c r="AD149" i="1"/>
  <c r="AB146" i="1"/>
  <c r="W137" i="1"/>
  <c r="U146" i="1"/>
  <c r="Z137" i="1"/>
  <c r="AG143" i="1"/>
  <c r="AE140" i="1"/>
  <c r="AC147" i="1"/>
  <c r="V142" i="1"/>
  <c r="AG146" i="1"/>
  <c r="T143" i="1"/>
  <c r="AE141" i="1"/>
  <c r="W144" i="1"/>
  <c r="T140" i="1"/>
  <c r="Z144" i="1"/>
  <c r="Z146" i="1"/>
  <c r="Y140" i="1"/>
  <c r="U142" i="1"/>
  <c r="AG140" i="1"/>
  <c r="AF331" i="1"/>
  <c r="AE137" i="1"/>
  <c r="T136" i="1"/>
  <c r="AC136" i="1"/>
  <c r="AB141" i="1"/>
  <c r="R142" i="1"/>
  <c r="W140" i="1"/>
  <c r="AH138" i="1"/>
  <c r="AG148" i="1"/>
  <c r="Y146" i="1"/>
  <c r="T149" i="1"/>
  <c r="W141" i="1"/>
  <c r="X141" i="1" s="1"/>
  <c r="AE138" i="1"/>
  <c r="AB142" i="1"/>
  <c r="Z149" i="1"/>
  <c r="V136" i="1"/>
  <c r="AD137" i="1"/>
  <c r="AC143" i="1"/>
  <c r="AA140" i="1"/>
  <c r="AI146" i="1"/>
  <c r="E50" i="1"/>
  <c r="E51" i="1" s="1"/>
  <c r="E52" i="1" s="1"/>
  <c r="E53" i="1" s="1"/>
  <c r="E54" i="1" s="1"/>
  <c r="E56" i="1" s="1"/>
  <c r="E57" i="1" s="1"/>
  <c r="E58" i="1" s="1"/>
  <c r="E59" i="1" s="1"/>
  <c r="E61" i="1" s="1"/>
  <c r="E62" i="1" s="1"/>
  <c r="E63" i="1" s="1"/>
  <c r="E64" i="1" s="1"/>
  <c r="E65" i="1" s="1"/>
  <c r="E66" i="1" s="1"/>
  <c r="Z77" i="1"/>
  <c r="T8" i="1"/>
  <c r="AH77" i="1"/>
  <c r="T77" i="1"/>
  <c r="AI8" i="1"/>
  <c r="X15" i="1"/>
  <c r="V77" i="1"/>
  <c r="AC77" i="1"/>
  <c r="X12" i="1"/>
  <c r="U8" i="1"/>
  <c r="Y77" i="1"/>
  <c r="X13" i="1"/>
  <c r="V8" i="1"/>
  <c r="X11" i="1"/>
  <c r="X9" i="1"/>
  <c r="X14" i="1"/>
  <c r="AD8" i="1"/>
  <c r="AE8" i="1"/>
  <c r="X78" i="1"/>
  <c r="AJ11" i="1"/>
  <c r="AC8" i="1"/>
  <c r="Z8" i="1"/>
  <c r="AJ12" i="1"/>
  <c r="AG8" i="1"/>
  <c r="AI77" i="1"/>
  <c r="AJ14" i="1"/>
  <c r="AJ13" i="1"/>
  <c r="AJ9" i="1"/>
  <c r="AG77" i="1"/>
  <c r="AF8" i="1"/>
  <c r="Y8" i="1"/>
  <c r="W8" i="1"/>
  <c r="AB8" i="1"/>
  <c r="AE77" i="1"/>
  <c r="AJ10" i="1"/>
  <c r="X10" i="1"/>
  <c r="W77" i="1"/>
  <c r="X79" i="1"/>
  <c r="AF77" i="1"/>
  <c r="AB77" i="1"/>
  <c r="AJ15" i="1"/>
  <c r="AH8" i="1"/>
  <c r="AJ79" i="1"/>
  <c r="AJ78" i="1"/>
  <c r="AA77" i="1"/>
  <c r="X17" i="1"/>
  <c r="X80" i="1"/>
  <c r="X16" i="1"/>
  <c r="X81" i="1"/>
  <c r="AJ81" i="1"/>
  <c r="AJ17" i="1"/>
  <c r="B13" i="6"/>
  <c r="D14" i="6"/>
  <c r="AJ80" i="1"/>
  <c r="AJ16" i="1"/>
  <c r="AG135" i="1" l="1"/>
  <c r="W135" i="1"/>
  <c r="X147" i="1"/>
  <c r="X140" i="1"/>
  <c r="R135" i="1"/>
  <c r="S135" i="1" s="1"/>
  <c r="AK9" i="1"/>
  <c r="AE135" i="1"/>
  <c r="AJ137" i="1"/>
  <c r="AD135" i="1"/>
  <c r="X137" i="1"/>
  <c r="X146" i="1"/>
  <c r="AK14" i="1"/>
  <c r="V135" i="1"/>
  <c r="AC135" i="1"/>
  <c r="AH135" i="1"/>
  <c r="AJ147" i="1"/>
  <c r="AF135" i="1"/>
  <c r="Z135" i="1"/>
  <c r="Y157" i="1"/>
  <c r="AC165" i="1"/>
  <c r="U165" i="1"/>
  <c r="AC155" i="1"/>
  <c r="Y331" i="1"/>
  <c r="AI331" i="1"/>
  <c r="U164" i="1"/>
  <c r="W164" i="1"/>
  <c r="AB164" i="1"/>
  <c r="AH164" i="1"/>
  <c r="W156" i="1"/>
  <c r="AC331" i="1"/>
  <c r="W165" i="1"/>
  <c r="Z164" i="1"/>
  <c r="AD157" i="1"/>
  <c r="V157" i="1"/>
  <c r="AF164" i="1"/>
  <c r="AI165" i="1"/>
  <c r="R165" i="1"/>
  <c r="S165" i="1" s="1"/>
  <c r="V164" i="1"/>
  <c r="AG164" i="1"/>
  <c r="AF165" i="1"/>
  <c r="AI151" i="1"/>
  <c r="AI150" i="1" s="1"/>
  <c r="AG151" i="1"/>
  <c r="AG150" i="1" s="1"/>
  <c r="AC157" i="1"/>
  <c r="AB156" i="1"/>
  <c r="T331" i="1"/>
  <c r="R156" i="1"/>
  <c r="T156" i="1"/>
  <c r="AH156" i="1"/>
  <c r="AI157" i="1"/>
  <c r="V331" i="1"/>
  <c r="U331" i="1"/>
  <c r="AB151" i="1"/>
  <c r="AB150" i="1" s="1"/>
  <c r="R155" i="1"/>
  <c r="S155" i="1" s="1"/>
  <c r="AF151" i="1"/>
  <c r="AF150" i="1" s="1"/>
  <c r="AD331" i="1"/>
  <c r="AE155" i="1"/>
  <c r="R151" i="1"/>
  <c r="V156" i="1"/>
  <c r="AH155" i="1"/>
  <c r="AC164" i="1"/>
  <c r="AA165" i="1"/>
  <c r="Y165" i="1"/>
  <c r="AA155" i="1"/>
  <c r="AB157" i="1"/>
  <c r="T165" i="1"/>
  <c r="W331" i="1"/>
  <c r="AI155" i="1"/>
  <c r="AD164" i="1"/>
  <c r="AB165" i="1"/>
  <c r="AH157" i="1"/>
  <c r="AG156" i="1"/>
  <c r="R331" i="1"/>
  <c r="S331" i="1" s="1"/>
  <c r="AA156" i="1"/>
  <c r="Z155" i="1"/>
  <c r="AD151" i="1"/>
  <c r="AD150" i="1" s="1"/>
  <c r="W155" i="1"/>
  <c r="AF155" i="1"/>
  <c r="AB331" i="1"/>
  <c r="R164" i="1"/>
  <c r="S164" i="1" s="1"/>
  <c r="AC156" i="1"/>
  <c r="AB155" i="1"/>
  <c r="AH165" i="1"/>
  <c r="AE331" i="1"/>
  <c r="Y151" i="1"/>
  <c r="Y150" i="1" s="1"/>
  <c r="AD155" i="1"/>
  <c r="AE156" i="1"/>
  <c r="W151" i="1"/>
  <c r="W150" i="1" s="1"/>
  <c r="AA331" i="1"/>
  <c r="AG165" i="1"/>
  <c r="V155" i="1"/>
  <c r="AE151" i="1"/>
  <c r="AE150" i="1" s="1"/>
  <c r="AH331" i="1"/>
  <c r="AD165" i="1"/>
  <c r="W157" i="1"/>
  <c r="AA151" i="1"/>
  <c r="AA150" i="1" s="1"/>
  <c r="Y156" i="1"/>
  <c r="T151" i="1"/>
  <c r="T150" i="1" s="1"/>
  <c r="Z156" i="1"/>
  <c r="AA157" i="1"/>
  <c r="AG157" i="1"/>
  <c r="AF156" i="1"/>
  <c r="U151" i="1"/>
  <c r="U150" i="1" s="1"/>
  <c r="AD156" i="1"/>
  <c r="AI156" i="1"/>
  <c r="Y164" i="1"/>
  <c r="V165" i="1"/>
  <c r="Z331" i="1"/>
  <c r="AJ141" i="1"/>
  <c r="AK141" i="1" s="1"/>
  <c r="T157" i="1"/>
  <c r="AG155" i="1"/>
  <c r="U156" i="1"/>
  <c r="Z157" i="1"/>
  <c r="T164" i="1"/>
  <c r="AE165" i="1"/>
  <c r="U155" i="1"/>
  <c r="V151" i="1"/>
  <c r="V150" i="1" s="1"/>
  <c r="AJ136" i="1"/>
  <c r="AA135" i="1"/>
  <c r="Z151" i="1"/>
  <c r="Z150" i="1" s="1"/>
  <c r="AJ146" i="1"/>
  <c r="AE164" i="1"/>
  <c r="AC151" i="1"/>
  <c r="AC150" i="1" s="1"/>
  <c r="AJ140" i="1"/>
  <c r="X136" i="1"/>
  <c r="AG331" i="1"/>
  <c r="AH151" i="1"/>
  <c r="AH150" i="1" s="1"/>
  <c r="U157" i="1"/>
  <c r="Z165" i="1"/>
  <c r="AI135" i="1"/>
  <c r="AF157" i="1"/>
  <c r="AI164" i="1"/>
  <c r="S146" i="1"/>
  <c r="R145" i="1"/>
  <c r="S145" i="1" s="1"/>
  <c r="S140" i="1"/>
  <c r="R139" i="1"/>
  <c r="S139" i="1" s="1"/>
  <c r="E68" i="1"/>
  <c r="AK15" i="1"/>
  <c r="AK78" i="1"/>
  <c r="AK13" i="1"/>
  <c r="AK79" i="1"/>
  <c r="AK11" i="1"/>
  <c r="AK12" i="1"/>
  <c r="AK10" i="1"/>
  <c r="AK16" i="1"/>
  <c r="AK17" i="1"/>
  <c r="AK81" i="1"/>
  <c r="AK80" i="1"/>
  <c r="AK146" i="1"/>
  <c r="X77" i="1"/>
  <c r="X8" i="1"/>
  <c r="AJ8" i="1"/>
  <c r="AJ77" i="1"/>
  <c r="AG145" i="1"/>
  <c r="AC145" i="1"/>
  <c r="W139" i="1"/>
  <c r="AA145" i="1"/>
  <c r="AI145" i="1"/>
  <c r="X144" i="1"/>
  <c r="X143" i="1"/>
  <c r="U139" i="1"/>
  <c r="AE145" i="1"/>
  <c r="AB139" i="1"/>
  <c r="X138" i="1"/>
  <c r="T135" i="1"/>
  <c r="AJ143" i="1"/>
  <c r="AJ138" i="1"/>
  <c r="Y135" i="1"/>
  <c r="AC139" i="1"/>
  <c r="W145" i="1"/>
  <c r="AD145" i="1"/>
  <c r="AD139" i="1"/>
  <c r="AE139" i="1"/>
  <c r="AF145" i="1"/>
  <c r="X148" i="1"/>
  <c r="T145" i="1"/>
  <c r="AF139" i="1"/>
  <c r="AJ144" i="1"/>
  <c r="X142" i="1"/>
  <c r="T139" i="1"/>
  <c r="AJ142" i="1"/>
  <c r="Y139" i="1"/>
  <c r="AG139" i="1"/>
  <c r="Z145" i="1"/>
  <c r="AH145" i="1"/>
  <c r="V145" i="1"/>
  <c r="B14" i="6"/>
  <c r="D17" i="6"/>
  <c r="Z139" i="1"/>
  <c r="AH139" i="1"/>
  <c r="V139" i="1"/>
  <c r="AA139" i="1"/>
  <c r="AI139" i="1"/>
  <c r="AJ148" i="1"/>
  <c r="Y145" i="1"/>
  <c r="U145" i="1"/>
  <c r="AB145" i="1"/>
  <c r="X149" i="1"/>
  <c r="AJ149" i="1"/>
  <c r="AK147" i="1" l="1"/>
  <c r="X135" i="1"/>
  <c r="AK136" i="1"/>
  <c r="AK137" i="1"/>
  <c r="AJ135" i="1"/>
  <c r="X157" i="1"/>
  <c r="X155" i="1"/>
  <c r="X151" i="1"/>
  <c r="AK140" i="1"/>
  <c r="AD159" i="1"/>
  <c r="U169" i="1"/>
  <c r="U168" i="1" s="1"/>
  <c r="W158" i="1"/>
  <c r="Z310" i="1"/>
  <c r="AE159" i="1"/>
  <c r="AA159" i="1"/>
  <c r="AG311" i="1"/>
  <c r="AH166" i="1"/>
  <c r="AI310" i="1"/>
  <c r="AF159" i="1"/>
  <c r="AB158" i="1"/>
  <c r="Z166" i="1"/>
  <c r="AF170" i="1"/>
  <c r="AE166" i="1"/>
  <c r="AE161" i="1" s="1"/>
  <c r="R159" i="1"/>
  <c r="AG158" i="1"/>
  <c r="AA166" i="1"/>
  <c r="AA161" i="1" s="1"/>
  <c r="AE170" i="1"/>
  <c r="AH167" i="1"/>
  <c r="AH162" i="1" s="1"/>
  <c r="Y309" i="1"/>
  <c r="W311" i="1"/>
  <c r="AI169" i="1"/>
  <c r="T158" i="1"/>
  <c r="AH159" i="1"/>
  <c r="AC159" i="1"/>
  <c r="AC311" i="1"/>
  <c r="Y310" i="1"/>
  <c r="T309" i="1"/>
  <c r="AH169" i="1"/>
  <c r="V167" i="1"/>
  <c r="V162" i="1" s="1"/>
  <c r="U167" i="1"/>
  <c r="U162" i="1" s="1"/>
  <c r="AC166" i="1"/>
  <c r="AC161" i="1" s="1"/>
  <c r="U166" i="1"/>
  <c r="U161" i="1" s="1"/>
  <c r="AD310" i="1"/>
  <c r="AC171" i="1"/>
  <c r="AI158" i="1"/>
  <c r="Z158" i="1"/>
  <c r="R169" i="1"/>
  <c r="AE158" i="1"/>
  <c r="AI308" i="1"/>
  <c r="T169" i="1"/>
  <c r="Z167" i="1"/>
  <c r="R166" i="1"/>
  <c r="AA311" i="1"/>
  <c r="AH309" i="1"/>
  <c r="AI170" i="1"/>
  <c r="AF166" i="1"/>
  <c r="AF161" i="1" s="1"/>
  <c r="AH308" i="1"/>
  <c r="AD158" i="1"/>
  <c r="AI159" i="1"/>
  <c r="Y167" i="1"/>
  <c r="Y162" i="1" s="1"/>
  <c r="U170" i="1"/>
  <c r="Y172" i="1"/>
  <c r="AA158" i="1"/>
  <c r="AG159" i="1"/>
  <c r="AF158" i="1"/>
  <c r="U159" i="1"/>
  <c r="V166" i="1"/>
  <c r="V161" i="1" s="1"/>
  <c r="AB167" i="1"/>
  <c r="AB162" i="1" s="1"/>
  <c r="AB159" i="1"/>
  <c r="AA309" i="1"/>
  <c r="AB311" i="1"/>
  <c r="AH170" i="1"/>
  <c r="W166" i="1"/>
  <c r="W161" i="1" s="1"/>
  <c r="AE308" i="1"/>
  <c r="AH172" i="1"/>
  <c r="AC158" i="1"/>
  <c r="Y158" i="1"/>
  <c r="V159" i="1"/>
  <c r="R308" i="1"/>
  <c r="AE167" i="1"/>
  <c r="AE162" i="1" s="1"/>
  <c r="Y166" i="1"/>
  <c r="Y161" i="1" s="1"/>
  <c r="W310" i="1"/>
  <c r="V171" i="1"/>
  <c r="W167" i="1"/>
  <c r="W162" i="1" s="1"/>
  <c r="AD311" i="1"/>
  <c r="AG310" i="1"/>
  <c r="T170" i="1"/>
  <c r="W308" i="1"/>
  <c r="U158" i="1"/>
  <c r="AG166" i="1"/>
  <c r="AG161" i="1" s="1"/>
  <c r="Z172" i="1"/>
  <c r="Y169" i="1"/>
  <c r="U171" i="1"/>
  <c r="T310" i="1"/>
  <c r="AF167" i="1"/>
  <c r="AF162" i="1" s="1"/>
  <c r="AF309" i="1"/>
  <c r="V311" i="1"/>
  <c r="AD166" i="1"/>
  <c r="AD161" i="1" s="1"/>
  <c r="AG171" i="1"/>
  <c r="AE309" i="1"/>
  <c r="AD167" i="1"/>
  <c r="AD162" i="1" s="1"/>
  <c r="R158" i="1"/>
  <c r="AD169" i="1"/>
  <c r="AE172" i="1"/>
  <c r="Z159" i="1"/>
  <c r="V158" i="1"/>
  <c r="AC167" i="1"/>
  <c r="AC162" i="1" s="1"/>
  <c r="AB166" i="1"/>
  <c r="AB161" i="1" s="1"/>
  <c r="T311" i="1"/>
  <c r="AB309" i="1"/>
  <c r="W170" i="1"/>
  <c r="T167" i="1"/>
  <c r="T162" i="1" s="1"/>
  <c r="W309" i="1"/>
  <c r="Y159" i="1"/>
  <c r="AB172" i="1"/>
  <c r="R172" i="1"/>
  <c r="S172" i="1" s="1"/>
  <c r="AI166" i="1"/>
  <c r="AI161" i="1" s="1"/>
  <c r="AH310" i="1"/>
  <c r="AD309" i="1"/>
  <c r="AI167" i="1"/>
  <c r="AI162" i="1" s="1"/>
  <c r="W169" i="1"/>
  <c r="W168" i="1" s="1"/>
  <c r="AG172" i="1"/>
  <c r="AH158" i="1"/>
  <c r="R167" i="1"/>
  <c r="AD308" i="1"/>
  <c r="AA167" i="1"/>
  <c r="AA162" i="1" s="1"/>
  <c r="AG167" i="1"/>
  <c r="AG162" i="1" s="1"/>
  <c r="AE171" i="1"/>
  <c r="T159" i="1"/>
  <c r="AA308" i="1"/>
  <c r="R309" i="1"/>
  <c r="S309" i="1" s="1"/>
  <c r="T172" i="1"/>
  <c r="V170" i="1"/>
  <c r="T166" i="1"/>
  <c r="T161" i="1" s="1"/>
  <c r="AC169" i="1"/>
  <c r="W159" i="1"/>
  <c r="S151" i="1"/>
  <c r="R150" i="1"/>
  <c r="S150" i="1" s="1"/>
  <c r="E69" i="1"/>
  <c r="E70" i="1" s="1"/>
  <c r="E71" i="1" s="1"/>
  <c r="E72" i="1" s="1"/>
  <c r="E74" i="1" s="1"/>
  <c r="E75" i="1" s="1"/>
  <c r="E77" i="1" s="1"/>
  <c r="AK77" i="1"/>
  <c r="AK8" i="1"/>
  <c r="AK149" i="1"/>
  <c r="AK148" i="1"/>
  <c r="AK142" i="1"/>
  <c r="AK143" i="1"/>
  <c r="AK144" i="1"/>
  <c r="AK138" i="1"/>
  <c r="AK135" i="1"/>
  <c r="AJ156" i="1"/>
  <c r="X150" i="1"/>
  <c r="X156" i="1"/>
  <c r="AJ331" i="1"/>
  <c r="AJ155" i="1"/>
  <c r="AJ157" i="1"/>
  <c r="AK157" i="1" s="1"/>
  <c r="X331" i="1"/>
  <c r="AJ150" i="1"/>
  <c r="AJ151" i="1"/>
  <c r="AJ145" i="1"/>
  <c r="X165" i="1"/>
  <c r="B17" i="6"/>
  <c r="D20" i="6"/>
  <c r="Z162" i="1"/>
  <c r="AJ139" i="1"/>
  <c r="AH161" i="1"/>
  <c r="X145" i="1"/>
  <c r="AJ165" i="1"/>
  <c r="X139" i="1"/>
  <c r="X164" i="1"/>
  <c r="AJ164" i="1"/>
  <c r="Z161" i="1"/>
  <c r="AK155" i="1" l="1"/>
  <c r="AK151" i="1"/>
  <c r="V309" i="1"/>
  <c r="R162" i="1"/>
  <c r="S162" i="1" s="1"/>
  <c r="S167" i="1"/>
  <c r="AA310" i="1"/>
  <c r="U308" i="1"/>
  <c r="U307" i="1" s="1"/>
  <c r="AF311" i="1"/>
  <c r="AI171" i="1"/>
  <c r="W172" i="1"/>
  <c r="AI172" i="1"/>
  <c r="Y311" i="1"/>
  <c r="AC170" i="1"/>
  <c r="AB310" i="1"/>
  <c r="R170" i="1"/>
  <c r="S170" i="1" s="1"/>
  <c r="AC172" i="1"/>
  <c r="AD172" i="1"/>
  <c r="AE311" i="1"/>
  <c r="AA170" i="1"/>
  <c r="Z171" i="1"/>
  <c r="AE169" i="1"/>
  <c r="AE168" i="1" s="1"/>
  <c r="AG169" i="1"/>
  <c r="AG168" i="1" s="1"/>
  <c r="AE310" i="1"/>
  <c r="AH171" i="1"/>
  <c r="W160" i="1"/>
  <c r="AC308" i="1"/>
  <c r="AC307" i="1" s="1"/>
  <c r="AI311" i="1"/>
  <c r="AD170" i="1"/>
  <c r="V169" i="1"/>
  <c r="X169" i="1" s="1"/>
  <c r="AF171" i="1"/>
  <c r="AI160" i="1"/>
  <c r="AF308" i="1"/>
  <c r="AF307" i="1" s="1"/>
  <c r="AG170" i="1"/>
  <c r="AD171" i="1"/>
  <c r="S308" i="1"/>
  <c r="R307" i="1"/>
  <c r="S307" i="1" s="1"/>
  <c r="S166" i="1"/>
  <c r="R161" i="1"/>
  <c r="S161" i="1" s="1"/>
  <c r="R168" i="1"/>
  <c r="S168" i="1" s="1"/>
  <c r="S169" i="1"/>
  <c r="U309" i="1"/>
  <c r="R160" i="1"/>
  <c r="R154" i="1" s="1"/>
  <c r="S154" i="1" s="1"/>
  <c r="AA172" i="1"/>
  <c r="V308" i="1"/>
  <c r="V307" i="1" s="1"/>
  <c r="AB169" i="1"/>
  <c r="AB168" i="1" s="1"/>
  <c r="R311" i="1"/>
  <c r="S311" i="1" s="1"/>
  <c r="AK311" i="1" s="1"/>
  <c r="AC310" i="1"/>
  <c r="AA171" i="1"/>
  <c r="AI309" i="1"/>
  <c r="R171" i="1"/>
  <c r="S171" i="1" s="1"/>
  <c r="AB171" i="1"/>
  <c r="U310" i="1"/>
  <c r="V172" i="1"/>
  <c r="Y171" i="1"/>
  <c r="AF310" i="1"/>
  <c r="Y308" i="1"/>
  <c r="V310" i="1"/>
  <c r="AC309" i="1"/>
  <c r="Y170" i="1"/>
  <c r="AG309" i="1"/>
  <c r="AH311" i="1"/>
  <c r="AG308" i="1"/>
  <c r="AG307" i="1" s="1"/>
  <c r="AF169" i="1"/>
  <c r="AF168" i="1" s="1"/>
  <c r="T308" i="1"/>
  <c r="T307" i="1" s="1"/>
  <c r="U311" i="1"/>
  <c r="U172" i="1"/>
  <c r="Z170" i="1"/>
  <c r="R310" i="1"/>
  <c r="S310" i="1" s="1"/>
  <c r="AG160" i="1"/>
  <c r="AB308" i="1"/>
  <c r="AB307" i="1" s="1"/>
  <c r="AB170" i="1"/>
  <c r="Z309" i="1"/>
  <c r="AF172" i="1"/>
  <c r="T171" i="1"/>
  <c r="Z169" i="1"/>
  <c r="Z168" i="1" s="1"/>
  <c r="Z308" i="1"/>
  <c r="Z307" i="1" s="1"/>
  <c r="AA169" i="1"/>
  <c r="AA168" i="1" s="1"/>
  <c r="W171" i="1"/>
  <c r="Z311" i="1"/>
  <c r="E79" i="1"/>
  <c r="E78" i="1"/>
  <c r="E80" i="1"/>
  <c r="E81" i="1" s="1"/>
  <c r="E82" i="1" s="1"/>
  <c r="E83" i="1" s="1"/>
  <c r="E84" i="1" s="1"/>
  <c r="E85" i="1" s="1"/>
  <c r="E86" i="1" s="1"/>
  <c r="E87" i="1" s="1"/>
  <c r="E89" i="1" s="1"/>
  <c r="E91" i="1" s="1"/>
  <c r="E92" i="1" s="1"/>
  <c r="E93" i="1" s="1"/>
  <c r="E94" i="1" s="1"/>
  <c r="E95" i="1" s="1"/>
  <c r="E96" i="1" s="1"/>
  <c r="E98" i="1" s="1"/>
  <c r="E99" i="1" s="1"/>
  <c r="E101" i="1" s="1"/>
  <c r="E102" i="1" s="1"/>
  <c r="E104" i="1" s="1"/>
  <c r="E105" i="1" s="1"/>
  <c r="E106" i="1" s="1"/>
  <c r="E107" i="1" s="1"/>
  <c r="E109" i="1" s="1"/>
  <c r="E110" i="1" s="1"/>
  <c r="E111" i="1" s="1"/>
  <c r="E112" i="1" s="1"/>
  <c r="E113" i="1" s="1"/>
  <c r="E115" i="1" s="1"/>
  <c r="E116" i="1" s="1"/>
  <c r="E117" i="1" s="1"/>
  <c r="E118" i="1" s="1"/>
  <c r="E119" i="1" s="1"/>
  <c r="E121" i="1" s="1"/>
  <c r="E122" i="1" s="1"/>
  <c r="E123" i="1" s="1"/>
  <c r="E124" i="1" s="1"/>
  <c r="E126" i="1" s="1"/>
  <c r="E127" i="1" s="1"/>
  <c r="E128" i="1" s="1"/>
  <c r="E129" i="1" s="1"/>
  <c r="E130" i="1" s="1"/>
  <c r="E132" i="1" s="1"/>
  <c r="E133" i="1" s="1"/>
  <c r="E135" i="1" s="1"/>
  <c r="AK331" i="1"/>
  <c r="AK145" i="1"/>
  <c r="AK156" i="1"/>
  <c r="AK150" i="1"/>
  <c r="AK139" i="1"/>
  <c r="AK165" i="1"/>
  <c r="AK164" i="1"/>
  <c r="AD168" i="1"/>
  <c r="AH168" i="1"/>
  <c r="AD307" i="1"/>
  <c r="V168" i="1"/>
  <c r="AI168" i="1"/>
  <c r="AC168" i="1"/>
  <c r="Y168" i="1"/>
  <c r="AJ162" i="1"/>
  <c r="AJ161" i="1"/>
  <c r="AJ159" i="1"/>
  <c r="AJ158" i="1"/>
  <c r="AJ166" i="1"/>
  <c r="X167" i="1"/>
  <c r="X159" i="1"/>
  <c r="X162" i="1"/>
  <c r="AJ167" i="1"/>
  <c r="X158" i="1"/>
  <c r="B20" i="6"/>
  <c r="D24" i="6"/>
  <c r="AA307" i="1"/>
  <c r="W307" i="1"/>
  <c r="AH307" i="1"/>
  <c r="AE307" i="1"/>
  <c r="AI307" i="1"/>
  <c r="X166" i="1"/>
  <c r="X161" i="1"/>
  <c r="T168" i="1"/>
  <c r="X172" i="1" l="1"/>
  <c r="AJ172" i="1"/>
  <c r="AC160" i="1"/>
  <c r="AC154" i="1" s="1"/>
  <c r="AB160" i="1"/>
  <c r="AB154" i="1" s="1"/>
  <c r="W257" i="1"/>
  <c r="Z160" i="1"/>
  <c r="Z154" i="1" s="1"/>
  <c r="AG257" i="1"/>
  <c r="AE160" i="1"/>
  <c r="AC279" i="1"/>
  <c r="Y258" i="1"/>
  <c r="Z279" i="1"/>
  <c r="Y243" i="1"/>
  <c r="Y160" i="1"/>
  <c r="V244" i="1"/>
  <c r="AI244" i="1"/>
  <c r="AA160" i="1"/>
  <c r="AA154" i="1" s="1"/>
  <c r="T160" i="1"/>
  <c r="V160" i="1"/>
  <c r="V154" i="1" s="1"/>
  <c r="U243" i="1"/>
  <c r="V242" i="1"/>
  <c r="AF279" i="1"/>
  <c r="AA242" i="1"/>
  <c r="AB257" i="1"/>
  <c r="E138" i="1"/>
  <c r="E136" i="1"/>
  <c r="E139" i="1"/>
  <c r="E137" i="1"/>
  <c r="AK159" i="1"/>
  <c r="AK158" i="1"/>
  <c r="AK167" i="1"/>
  <c r="AK162" i="1"/>
  <c r="AK161" i="1"/>
  <c r="AK166" i="1"/>
  <c r="X168" i="1"/>
  <c r="X170" i="1"/>
  <c r="AJ169" i="1"/>
  <c r="AK169" i="1" s="1"/>
  <c r="AJ170" i="1"/>
  <c r="AJ168" i="1"/>
  <c r="X310" i="1"/>
  <c r="AJ171" i="1"/>
  <c r="AJ309" i="1"/>
  <c r="X309" i="1"/>
  <c r="X308" i="1"/>
  <c r="X171" i="1"/>
  <c r="B24" i="6"/>
  <c r="D25" i="6"/>
  <c r="W154" i="1"/>
  <c r="AE154" i="1"/>
  <c r="AI154" i="1"/>
  <c r="AG154" i="1"/>
  <c r="AJ308" i="1"/>
  <c r="Y307" i="1"/>
  <c r="AJ307" i="1" s="1"/>
  <c r="X307" i="1"/>
  <c r="AK172" i="1" l="1"/>
  <c r="R258" i="1"/>
  <c r="S258" i="1" s="1"/>
  <c r="AF287" i="1"/>
  <c r="U257" i="1"/>
  <c r="T289" i="1"/>
  <c r="AI242" i="1"/>
  <c r="R300" i="1"/>
  <c r="T258" i="1"/>
  <c r="Z300" i="1"/>
  <c r="Z242" i="1"/>
  <c r="U284" i="1"/>
  <c r="AF300" i="1"/>
  <c r="Z258" i="1"/>
  <c r="AI300" i="1"/>
  <c r="AH289" i="1"/>
  <c r="AD257" i="1"/>
  <c r="Y286" i="1"/>
  <c r="W244" i="1"/>
  <c r="AG242" i="1"/>
  <c r="R287" i="1"/>
  <c r="S287" i="1" s="1"/>
  <c r="AE279" i="1"/>
  <c r="AC243" i="1"/>
  <c r="T288" i="1"/>
  <c r="V299" i="1"/>
  <c r="AC257" i="1"/>
  <c r="E144" i="1"/>
  <c r="E142" i="1"/>
  <c r="E141" i="1"/>
  <c r="E145" i="1"/>
  <c r="E143" i="1"/>
  <c r="E140" i="1"/>
  <c r="AK168" i="1"/>
  <c r="AK308" i="1"/>
  <c r="AK307" i="1"/>
  <c r="AK309" i="1"/>
  <c r="AK171" i="1"/>
  <c r="AK170" i="1"/>
  <c r="Y154" i="1"/>
  <c r="T154" i="1"/>
  <c r="B25" i="6"/>
  <c r="D26" i="6"/>
  <c r="S300" i="1" l="1"/>
  <c r="AD249" i="1"/>
  <c r="AF249" i="1"/>
  <c r="AI270" i="1"/>
  <c r="AC247" i="1"/>
  <c r="E150" i="1"/>
  <c r="E146" i="1"/>
  <c r="E147" i="1"/>
  <c r="E148" i="1"/>
  <c r="E149" i="1"/>
  <c r="B26" i="6"/>
  <c r="D29" i="6"/>
  <c r="E152" i="1" l="1"/>
  <c r="E151" i="1"/>
  <c r="B29" i="6"/>
  <c r="D32" i="6"/>
  <c r="E153" i="1" l="1"/>
  <c r="E154" i="1"/>
  <c r="B32" i="6"/>
  <c r="D35" i="6"/>
  <c r="E156" i="1" l="1"/>
  <c r="E155" i="1"/>
  <c r="E158" i="1"/>
  <c r="E159" i="1"/>
  <c r="E160" i="1"/>
  <c r="E161" i="1"/>
  <c r="E162" i="1" s="1"/>
  <c r="E168" i="1" s="1"/>
  <c r="E157" i="1"/>
  <c r="B35" i="6"/>
  <c r="D38" i="6"/>
  <c r="E170" i="1" l="1"/>
  <c r="E171" i="1" s="1"/>
  <c r="E172" i="1" s="1"/>
  <c r="E173" i="1" s="1"/>
  <c r="E169" i="1"/>
  <c r="B38" i="6"/>
  <c r="D41" i="6"/>
  <c r="E175" i="1" l="1"/>
  <c r="E176" i="1" s="1"/>
  <c r="E177" i="1" s="1"/>
  <c r="E178" i="1" s="1"/>
  <c r="E179" i="1" s="1"/>
  <c r="E180" i="1" s="1"/>
  <c r="E181" i="1" s="1"/>
  <c r="E182" i="1" s="1"/>
  <c r="E183" i="1" s="1"/>
  <c r="E185" i="1" s="1"/>
  <c r="E186" i="1" s="1"/>
  <c r="E187" i="1" s="1"/>
  <c r="E188" i="1" s="1"/>
  <c r="E189" i="1" s="1"/>
  <c r="E191" i="1" s="1"/>
  <c r="E192" i="1" s="1"/>
  <c r="E194" i="1" s="1"/>
  <c r="E195" i="1" s="1"/>
  <c r="E197" i="1" s="1"/>
  <c r="E198" i="1" s="1"/>
  <c r="E200" i="1" s="1"/>
  <c r="E174" i="1"/>
  <c r="B41" i="6"/>
  <c r="D44" i="6"/>
  <c r="E201" i="1" l="1"/>
  <c r="E202" i="1" s="1"/>
  <c r="E204" i="1" s="1"/>
  <c r="E205" i="1" s="1"/>
  <c r="E206" i="1" s="1"/>
  <c r="E207" i="1" s="1"/>
  <c r="E208" i="1" s="1"/>
  <c r="E210" i="1" s="1"/>
  <c r="E211" i="1" s="1"/>
  <c r="E212" i="1" s="1"/>
  <c r="E213" i="1" s="1"/>
  <c r="B44" i="6"/>
  <c r="D45" i="6"/>
  <c r="E214" i="1" l="1"/>
  <c r="E216" i="1" s="1"/>
  <c r="E217" i="1" s="1"/>
  <c r="E218" i="1" s="1"/>
  <c r="E219" i="1" s="1"/>
  <c r="E220" i="1" s="1"/>
  <c r="E221" i="1" s="1"/>
  <c r="E223" i="1" s="1"/>
  <c r="E224" i="1" s="1"/>
  <c r="E225" i="1" s="1"/>
  <c r="E227" i="1" s="1"/>
  <c r="E228" i="1" s="1"/>
  <c r="E229" i="1" s="1"/>
  <c r="E230" i="1" s="1"/>
  <c r="E231" i="1" s="1"/>
  <c r="E233" i="1" s="1"/>
  <c r="E234" i="1" s="1"/>
  <c r="E235" i="1" s="1"/>
  <c r="E237" i="1" s="1"/>
  <c r="E238" i="1" s="1"/>
  <c r="E239" i="1" s="1"/>
  <c r="E241" i="1" s="1"/>
  <c r="B45" i="6"/>
  <c r="D46" i="6"/>
  <c r="B46" i="6" l="1"/>
  <c r="D49" i="6"/>
  <c r="AF254" i="1" l="1"/>
  <c r="U245" i="1"/>
  <c r="AE271" i="1"/>
  <c r="R289" i="1"/>
  <c r="S289" i="1" s="1"/>
  <c r="Z265" i="1"/>
  <c r="Z153" i="1"/>
  <c r="V260" i="1"/>
  <c r="AD243" i="1"/>
  <c r="AG263" i="1"/>
  <c r="AD247" i="1"/>
  <c r="U305" i="1"/>
  <c r="AH287" i="1"/>
  <c r="AA288" i="1"/>
  <c r="AB291" i="1"/>
  <c r="R260" i="1"/>
  <c r="S260" i="1" s="1"/>
  <c r="AH302" i="1"/>
  <c r="R248" i="1"/>
  <c r="S248" i="1" s="1"/>
  <c r="R243" i="1"/>
  <c r="S243" i="1" s="1"/>
  <c r="Z261" i="1"/>
  <c r="AC300" i="1"/>
  <c r="AI249" i="1"/>
  <c r="U160" i="1"/>
  <c r="T257" i="1"/>
  <c r="AA266" i="1"/>
  <c r="AD287" i="1"/>
  <c r="T303" i="1"/>
  <c r="AG261" i="1"/>
  <c r="AF275" i="1"/>
  <c r="U265" i="1"/>
  <c r="AF277" i="1"/>
  <c r="T252" i="1"/>
  <c r="AC266" i="1"/>
  <c r="AB250" i="1"/>
  <c r="AC271" i="1"/>
  <c r="AB285" i="1"/>
  <c r="W294" i="1"/>
  <c r="AB275" i="1"/>
  <c r="AI251" i="1"/>
  <c r="AF260" i="1"/>
  <c r="AB305" i="1"/>
  <c r="V295" i="1"/>
  <c r="R251" i="1"/>
  <c r="S251" i="1" s="1"/>
  <c r="AC174" i="1"/>
  <c r="AD294" i="1"/>
  <c r="U252" i="1"/>
  <c r="U153" i="1"/>
  <c r="AI257" i="1"/>
  <c r="AB255" i="1"/>
  <c r="Y274" i="1"/>
  <c r="U261" i="1"/>
  <c r="Z313" i="1"/>
  <c r="Y299" i="1"/>
  <c r="T274" i="1"/>
  <c r="AE266" i="1"/>
  <c r="AE282" i="1"/>
  <c r="AG292" i="1"/>
  <c r="AB302" i="1"/>
  <c r="AF252" i="1"/>
  <c r="AF280" i="1"/>
  <c r="AF278" i="1" s="1"/>
  <c r="Z247" i="1"/>
  <c r="W295" i="1"/>
  <c r="AH252" i="1"/>
  <c r="AB261" i="1"/>
  <c r="AA265" i="1"/>
  <c r="T272" i="1"/>
  <c r="AB247" i="1"/>
  <c r="AC285" i="1"/>
  <c r="AI291" i="1"/>
  <c r="Z289" i="1"/>
  <c r="Y242" i="1"/>
  <c r="Y290" i="1"/>
  <c r="AG301" i="1"/>
  <c r="T262" i="1"/>
  <c r="AC250" i="1"/>
  <c r="T299" i="1"/>
  <c r="AI255" i="1"/>
  <c r="AF259" i="1"/>
  <c r="AG275" i="1"/>
  <c r="AD274" i="1"/>
  <c r="Z250" i="1"/>
  <c r="V290" i="1"/>
  <c r="Z260" i="1"/>
  <c r="V257" i="1"/>
  <c r="AD263" i="1"/>
  <c r="AG258" i="1"/>
  <c r="T277" i="1"/>
  <c r="AI266" i="1"/>
  <c r="AC293" i="1"/>
  <c r="AG285" i="1"/>
  <c r="AF301" i="1"/>
  <c r="Y304" i="1"/>
  <c r="V275" i="1"/>
  <c r="AA292" i="1"/>
  <c r="AD295" i="1"/>
  <c r="Y294" i="1"/>
  <c r="U247" i="1"/>
  <c r="AI282" i="1"/>
  <c r="W303" i="1"/>
  <c r="U277" i="1"/>
  <c r="R153" i="1"/>
  <c r="Y303" i="1"/>
  <c r="AD304" i="1"/>
  <c r="AF265" i="1"/>
  <c r="R261" i="1"/>
  <c r="S261" i="1" s="1"/>
  <c r="AB272" i="1"/>
  <c r="AA262" i="1"/>
  <c r="Y253" i="1"/>
  <c r="AE291" i="1"/>
  <c r="V246" i="1"/>
  <c r="AC263" i="1"/>
  <c r="R272" i="1"/>
  <c r="S272" i="1" s="1"/>
  <c r="V285" i="1"/>
  <c r="AC270" i="1"/>
  <c r="R284" i="1"/>
  <c r="AA254" i="1"/>
  <c r="U242" i="1"/>
  <c r="V265" i="1"/>
  <c r="AB284" i="1"/>
  <c r="R271" i="1"/>
  <c r="W273" i="1"/>
  <c r="AI243" i="1"/>
  <c r="AA305" i="1"/>
  <c r="AE264" i="1"/>
  <c r="AA293" i="1"/>
  <c r="T282" i="1"/>
  <c r="Y254" i="1"/>
  <c r="U251" i="1"/>
  <c r="AH271" i="1"/>
  <c r="AH253" i="1"/>
  <c r="AH250" i="1"/>
  <c r="Z286" i="1"/>
  <c r="AI174" i="1"/>
  <c r="AI173" i="1" s="1"/>
  <c r="R263" i="1"/>
  <c r="S263" i="1" s="1"/>
  <c r="AC261" i="1"/>
  <c r="AG290" i="1"/>
  <c r="AD251" i="1"/>
  <c r="V301" i="1"/>
  <c r="AB248" i="1"/>
  <c r="AH251" i="1"/>
  <c r="AD289" i="1"/>
  <c r="AF244" i="1"/>
  <c r="T248" i="1"/>
  <c r="AI275" i="1"/>
  <c r="AE262" i="1"/>
  <c r="V280" i="1"/>
  <c r="AA259" i="1"/>
  <c r="AI153" i="1"/>
  <c r="AE313" i="1"/>
  <c r="AE312" i="1" s="1"/>
  <c r="T253" i="1"/>
  <c r="U253" i="1"/>
  <c r="AF285" i="1"/>
  <c r="U273" i="1"/>
  <c r="V271" i="1"/>
  <c r="Y271" i="1"/>
  <c r="W287" i="1"/>
  <c r="Y250" i="1"/>
  <c r="AD305" i="1"/>
  <c r="AH265" i="1"/>
  <c r="T286" i="1"/>
  <c r="AG286" i="1"/>
  <c r="AG295" i="1"/>
  <c r="AE305" i="1"/>
  <c r="AA299" i="1"/>
  <c r="R253" i="1"/>
  <c r="S253" i="1" s="1"/>
  <c r="T292" i="1"/>
  <c r="AE153" i="1"/>
  <c r="T300" i="1"/>
  <c r="R257" i="1"/>
  <c r="AI279" i="1"/>
  <c r="AF160" i="1"/>
  <c r="AF154" i="1" s="1"/>
  <c r="V279" i="1"/>
  <c r="AH160" i="1"/>
  <c r="AH154" i="1" s="1"/>
  <c r="AC258" i="1"/>
  <c r="AG243" i="1"/>
  <c r="AI288" i="1"/>
  <c r="U289" i="1"/>
  <c r="R259" i="1"/>
  <c r="S259" i="1" s="1"/>
  <c r="AG265" i="1"/>
  <c r="U286" i="1"/>
  <c r="AC305" i="1"/>
  <c r="T306" i="1"/>
  <c r="AE280" i="1"/>
  <c r="AE278" i="1" s="1"/>
  <c r="AH284" i="1"/>
  <c r="AD266" i="1"/>
  <c r="U279" i="1"/>
  <c r="W313" i="1"/>
  <c r="AD280" i="1"/>
  <c r="AE290" i="1"/>
  <c r="AD160" i="1"/>
  <c r="AC259" i="1"/>
  <c r="AE253" i="1"/>
  <c r="AB313" i="1"/>
  <c r="AB312" i="1" s="1"/>
  <c r="AB244" i="1"/>
  <c r="W279" i="1"/>
  <c r="AA284" i="1"/>
  <c r="U300" i="1"/>
  <c r="AD293" i="1"/>
  <c r="Z288" i="1"/>
  <c r="AG247" i="1"/>
  <c r="U266" i="1"/>
  <c r="AD300" i="1"/>
  <c r="AD261" i="1"/>
  <c r="R247" i="1"/>
  <c r="S247" i="1" s="1"/>
  <c r="AE258" i="1"/>
  <c r="Y247" i="1"/>
  <c r="R313" i="1"/>
  <c r="U264" i="1"/>
  <c r="AB260" i="1"/>
  <c r="R245" i="1"/>
  <c r="S245" i="1" s="1"/>
  <c r="R280" i="1"/>
  <c r="S280" i="1" s="1"/>
  <c r="U270" i="1"/>
  <c r="AA243" i="1"/>
  <c r="AE251" i="1"/>
  <c r="AB294" i="1"/>
  <c r="W289" i="1"/>
  <c r="U275" i="1"/>
  <c r="AC284" i="1"/>
  <c r="T244" i="1"/>
  <c r="AF293" i="1"/>
  <c r="Y288" i="1"/>
  <c r="T153" i="1"/>
  <c r="T287" i="1"/>
  <c r="T247" i="1"/>
  <c r="AA302" i="1"/>
  <c r="AH262" i="1"/>
  <c r="AB259" i="1"/>
  <c r="Z246" i="1"/>
  <c r="R304" i="1"/>
  <c r="S304" i="1" s="1"/>
  <c r="AG277" i="1"/>
  <c r="T246" i="1"/>
  <c r="V261" i="1"/>
  <c r="AG289" i="1"/>
  <c r="AB246" i="1"/>
  <c r="V277" i="1"/>
  <c r="V250" i="1"/>
  <c r="AI285" i="1"/>
  <c r="AF258" i="1"/>
  <c r="T259" i="1"/>
  <c r="AI247" i="1"/>
  <c r="AA285" i="1"/>
  <c r="AF306" i="1"/>
  <c r="AB288" i="1"/>
  <c r="AI280" i="1"/>
  <c r="AC244" i="1"/>
  <c r="AC302" i="1"/>
  <c r="AH279" i="1"/>
  <c r="R249" i="1"/>
  <c r="S249" i="1" s="1"/>
  <c r="AA274" i="1"/>
  <c r="T243" i="1"/>
  <c r="AH295" i="1"/>
  <c r="AF246" i="1"/>
  <c r="U285" i="1"/>
  <c r="W253" i="1"/>
  <c r="AB243" i="1"/>
  <c r="U294" i="1"/>
  <c r="Y306" i="1"/>
  <c r="AB258" i="1"/>
  <c r="AB242" i="1"/>
  <c r="Y280" i="1"/>
  <c r="AG174" i="1"/>
  <c r="AG173" i="1" s="1"/>
  <c r="AE289" i="1"/>
  <c r="AA287" i="1"/>
  <c r="AF274" i="1"/>
  <c r="AI284" i="1"/>
  <c r="Y249" i="1"/>
  <c r="AG287" i="1"/>
  <c r="W285" i="1"/>
  <c r="AI259" i="1"/>
  <c r="AB301" i="1"/>
  <c r="Y287" i="1"/>
  <c r="AF262" i="1"/>
  <c r="AH300" i="1"/>
  <c r="W284" i="1"/>
  <c r="T279" i="1"/>
  <c r="W249" i="1"/>
  <c r="AI303" i="1"/>
  <c r="T295" i="1"/>
  <c r="AI263" i="1"/>
  <c r="Y270" i="1"/>
  <c r="W286" i="1"/>
  <c r="W248" i="1"/>
  <c r="Z294" i="1"/>
  <c r="U272" i="1"/>
  <c r="AB263" i="1"/>
  <c r="W261" i="1"/>
  <c r="AE277" i="1"/>
  <c r="V305" i="1"/>
  <c r="AI252" i="1"/>
  <c r="R292" i="1"/>
  <c r="S292" i="1" s="1"/>
  <c r="AF272" i="1"/>
  <c r="W293" i="1"/>
  <c r="U280" i="1"/>
  <c r="Z282" i="1"/>
  <c r="W243" i="1"/>
  <c r="W300" i="1"/>
  <c r="AB254" i="1"/>
  <c r="U250" i="1"/>
  <c r="AI289" i="1"/>
  <c r="AH249" i="1"/>
  <c r="W263" i="1"/>
  <c r="R265" i="1"/>
  <c r="S265" i="1" s="1"/>
  <c r="Y302" i="1"/>
  <c r="AA258" i="1"/>
  <c r="AF286" i="1"/>
  <c r="T249" i="1"/>
  <c r="AH280" i="1"/>
  <c r="U295" i="1"/>
  <c r="Z263" i="1"/>
  <c r="AH245" i="1"/>
  <c r="W254" i="1"/>
  <c r="AH306" i="1"/>
  <c r="AE242" i="1"/>
  <c r="V251" i="1"/>
  <c r="Y263" i="1"/>
  <c r="AA300" i="1"/>
  <c r="AG284" i="1"/>
  <c r="V286" i="1"/>
  <c r="AA295" i="1"/>
  <c r="AF303" i="1"/>
  <c r="V273" i="1"/>
  <c r="AB249" i="1"/>
  <c r="U249" i="1"/>
  <c r="W174" i="1"/>
  <c r="Y284" i="1"/>
  <c r="AH292" i="1"/>
  <c r="AH260" i="1"/>
  <c r="AG273" i="1"/>
  <c r="AG300" i="1"/>
  <c r="W299" i="1"/>
  <c r="AC248" i="1"/>
  <c r="U288" i="1"/>
  <c r="U246" i="1"/>
  <c r="Y273" i="1"/>
  <c r="W282" i="1"/>
  <c r="Z244" i="1"/>
  <c r="Y277" i="1"/>
  <c r="AF299" i="1"/>
  <c r="AA255" i="1"/>
  <c r="AI273" i="1"/>
  <c r="AH264" i="1"/>
  <c r="AB271" i="1"/>
  <c r="U282" i="1"/>
  <c r="AG313" i="1"/>
  <c r="R277" i="1"/>
  <c r="W270" i="1"/>
  <c r="V243" i="1"/>
  <c r="R255" i="1"/>
  <c r="S255" i="1" s="1"/>
  <c r="T305" i="1"/>
  <c r="AF261" i="1"/>
  <c r="T266" i="1"/>
  <c r="R306" i="1"/>
  <c r="S306" i="1" s="1"/>
  <c r="AD255" i="1"/>
  <c r="W242" i="1"/>
  <c r="W265" i="1"/>
  <c r="V292" i="1"/>
  <c r="V254" i="1"/>
  <c r="AC264" i="1"/>
  <c r="T302" i="1"/>
  <c r="AB251" i="1"/>
  <c r="AH153" i="1"/>
  <c r="AH152" i="1" s="1"/>
  <c r="AD290" i="1"/>
  <c r="AI176" i="1"/>
  <c r="AI272" i="1"/>
  <c r="AF288" i="1"/>
  <c r="T245" i="1"/>
  <c r="AD299" i="1"/>
  <c r="R176" i="1"/>
  <c r="S176" i="1" s="1"/>
  <c r="AB277" i="1"/>
  <c r="AB276" i="1" s="1"/>
  <c r="W251" i="1"/>
  <c r="AC286" i="1"/>
  <c r="AI250" i="1"/>
  <c r="AH248" i="1"/>
  <c r="U271" i="1"/>
  <c r="AD286" i="1"/>
  <c r="AF270" i="1"/>
  <c r="T275" i="1"/>
  <c r="AH247" i="1"/>
  <c r="V288" i="1"/>
  <c r="U274" i="1"/>
  <c r="AI302" i="1"/>
  <c r="AA303" i="1"/>
  <c r="AA246" i="1"/>
  <c r="AH255" i="1"/>
  <c r="R295" i="1"/>
  <c r="S295" i="1" s="1"/>
  <c r="AF253" i="1"/>
  <c r="AF290" i="1"/>
  <c r="R244" i="1"/>
  <c r="S244" i="1" s="1"/>
  <c r="AE301" i="1"/>
  <c r="Z266" i="1"/>
  <c r="AI294" i="1"/>
  <c r="R275" i="1"/>
  <c r="S275" i="1" s="1"/>
  <c r="V284" i="1"/>
  <c r="AA248" i="1"/>
  <c r="R305" i="1"/>
  <c r="S305" i="1" s="1"/>
  <c r="AA264" i="1"/>
  <c r="AE254" i="1"/>
  <c r="AA263" i="1"/>
  <c r="W271" i="1"/>
  <c r="AF282" i="1"/>
  <c r="AG254" i="1"/>
  <c r="AA252" i="1"/>
  <c r="AC290" i="1"/>
  <c r="AA301" i="1"/>
  <c r="AC254" i="1"/>
  <c r="AD244" i="1"/>
  <c r="AE261" i="1"/>
  <c r="AB174" i="1"/>
  <c r="R270" i="1"/>
  <c r="W250" i="1"/>
  <c r="R288" i="1"/>
  <c r="S288" i="1" s="1"/>
  <c r="AA275" i="1"/>
  <c r="T291" i="1"/>
  <c r="AH273" i="1"/>
  <c r="U302" i="1"/>
  <c r="Z257" i="1"/>
  <c r="AI271" i="1"/>
  <c r="AI253" i="1"/>
  <c r="Y264" i="1"/>
  <c r="V249" i="1"/>
  <c r="AE250" i="1"/>
  <c r="AB287" i="1"/>
  <c r="AI301" i="1"/>
  <c r="AG245" i="1"/>
  <c r="AB280" i="1"/>
  <c r="AG282" i="1"/>
  <c r="W259" i="1"/>
  <c r="AB274" i="1"/>
  <c r="AC153" i="1"/>
  <c r="AC152" i="1" s="1"/>
  <c r="AA244" i="1"/>
  <c r="Z292" i="1"/>
  <c r="U248" i="1"/>
  <c r="AE272" i="1"/>
  <c r="Y257" i="1"/>
  <c r="Y295" i="1"/>
  <c r="Z287" i="1"/>
  <c r="AH174" i="1"/>
  <c r="AH173" i="1" s="1"/>
  <c r="AH244" i="1"/>
  <c r="R293" i="1"/>
  <c r="S293" i="1" s="1"/>
  <c r="V270" i="1"/>
  <c r="AA277" i="1"/>
  <c r="AA276" i="1" s="1"/>
  <c r="AD259" i="1"/>
  <c r="T313" i="1"/>
  <c r="W288" i="1"/>
  <c r="AE265" i="1"/>
  <c r="V245" i="1"/>
  <c r="W258" i="1"/>
  <c r="AH261" i="1"/>
  <c r="AH293" i="1"/>
  <c r="AE284" i="1"/>
  <c r="V274" i="1"/>
  <c r="AE288" i="1"/>
  <c r="R279" i="1"/>
  <c r="AA304" i="1"/>
  <c r="AI292" i="1"/>
  <c r="AA250" i="1"/>
  <c r="R264" i="1"/>
  <c r="S264" i="1" s="1"/>
  <c r="AC289" i="1"/>
  <c r="V262" i="1"/>
  <c r="AE295" i="1"/>
  <c r="Z273" i="1"/>
  <c r="W266" i="1"/>
  <c r="AD279" i="1"/>
  <c r="W301" i="1"/>
  <c r="Z176" i="1"/>
  <c r="AE244" i="1"/>
  <c r="W290" i="1"/>
  <c r="AG250" i="1"/>
  <c r="U263" i="1"/>
  <c r="AE252" i="1"/>
  <c r="Y289" i="1"/>
  <c r="AC288" i="1"/>
  <c r="AE174" i="1"/>
  <c r="AE173" i="1" s="1"/>
  <c r="AF271" i="1"/>
  <c r="AG246" i="1"/>
  <c r="AD288" i="1"/>
  <c r="AG280" i="1"/>
  <c r="U260" i="1"/>
  <c r="AD258" i="1"/>
  <c r="AI262" i="1"/>
  <c r="AC295" i="1"/>
  <c r="AH299" i="1"/>
  <c r="Y251" i="1"/>
  <c r="Y260" i="1"/>
  <c r="AC273" i="1"/>
  <c r="T264" i="1"/>
  <c r="Y252" i="1"/>
  <c r="W264" i="1"/>
  <c r="Y153" i="1"/>
  <c r="W260" i="1"/>
  <c r="AD284" i="1"/>
  <c r="T242" i="1"/>
  <c r="AH259" i="1"/>
  <c r="AA273" i="1"/>
  <c r="T284" i="1"/>
  <c r="W302" i="1"/>
  <c r="Y279" i="1"/>
  <c r="R254" i="1"/>
  <c r="S254" i="1" s="1"/>
  <c r="AD302" i="1"/>
  <c r="R290" i="1"/>
  <c r="S290" i="1" s="1"/>
  <c r="AA279" i="1"/>
  <c r="V291" i="1"/>
  <c r="AB253" i="1"/>
  <c r="T261" i="1"/>
  <c r="X261" i="1" s="1"/>
  <c r="T174" i="1"/>
  <c r="AD262" i="1"/>
  <c r="AH303" i="1"/>
  <c r="Y255" i="1"/>
  <c r="V248" i="1"/>
  <c r="V258" i="1"/>
  <c r="AH254" i="1"/>
  <c r="Y248" i="1"/>
  <c r="AI245" i="1"/>
  <c r="AH257" i="1"/>
  <c r="V264" i="1"/>
  <c r="AG255" i="1"/>
  <c r="AD245" i="1"/>
  <c r="W275" i="1"/>
  <c r="AI258" i="1"/>
  <c r="AD254" i="1"/>
  <c r="R286" i="1"/>
  <c r="S286" i="1" s="1"/>
  <c r="AC275" i="1"/>
  <c r="T251" i="1"/>
  <c r="AE299" i="1"/>
  <c r="R299" i="1"/>
  <c r="Z248" i="1"/>
  <c r="AG262" i="1"/>
  <c r="AE292" i="1"/>
  <c r="AI295" i="1"/>
  <c r="AA153" i="1"/>
  <c r="AH288" i="1"/>
  <c r="AA271" i="1"/>
  <c r="W247" i="1"/>
  <c r="AB299" i="1"/>
  <c r="V287" i="1"/>
  <c r="AG299" i="1"/>
  <c r="AC294" i="1"/>
  <c r="AG294" i="1"/>
  <c r="Z251" i="1"/>
  <c r="AE306" i="1"/>
  <c r="Y266" i="1"/>
  <c r="AF313" i="1"/>
  <c r="U301" i="1"/>
  <c r="Y301" i="1"/>
  <c r="AH304" i="1"/>
  <c r="AE293" i="1"/>
  <c r="AE275" i="1"/>
  <c r="AC245" i="1"/>
  <c r="AD291" i="1"/>
  <c r="AG304" i="1"/>
  <c r="AC252" i="1"/>
  <c r="AC299" i="1"/>
  <c r="V252" i="1"/>
  <c r="AG288" i="1"/>
  <c r="V259" i="1"/>
  <c r="AE304" i="1"/>
  <c r="AG252" i="1"/>
  <c r="Z271" i="1"/>
  <c r="AC251" i="1"/>
  <c r="R274" i="1"/>
  <c r="S274" i="1" s="1"/>
  <c r="AI260" i="1"/>
  <c r="R303" i="1"/>
  <c r="S303" i="1" s="1"/>
  <c r="AB176" i="1"/>
  <c r="AE243" i="1"/>
  <c r="AG271" i="1"/>
  <c r="AF176" i="1"/>
  <c r="AF302" i="1"/>
  <c r="AD306" i="1"/>
  <c r="AG279" i="1"/>
  <c r="AG278" i="1" s="1"/>
  <c r="AC277" i="1"/>
  <c r="T270" i="1"/>
  <c r="AC253" i="1"/>
  <c r="AA280" i="1"/>
  <c r="AB289" i="1"/>
  <c r="AE245" i="1"/>
  <c r="AB270" i="1"/>
  <c r="AD292" i="1"/>
  <c r="AD301" i="1"/>
  <c r="AI306" i="1"/>
  <c r="V306" i="1"/>
  <c r="T294" i="1"/>
  <c r="Y292" i="1"/>
  <c r="AB304" i="1"/>
  <c r="AG244" i="1"/>
  <c r="V289" i="1"/>
  <c r="AH305" i="1"/>
  <c r="AE294" i="1"/>
  <c r="Y261" i="1"/>
  <c r="U304" i="1"/>
  <c r="AA253" i="1"/>
  <c r="AC255" i="1"/>
  <c r="AC304" i="1"/>
  <c r="AC291" i="1"/>
  <c r="Z174" i="1"/>
  <c r="U244" i="1"/>
  <c r="AI264" i="1"/>
  <c r="AI293" i="1"/>
  <c r="Y291" i="1"/>
  <c r="AD264" i="1"/>
  <c r="AE246" i="1"/>
  <c r="AE263" i="1"/>
  <c r="Z270" i="1"/>
  <c r="U290" i="1"/>
  <c r="Y313" i="1"/>
  <c r="AF247" i="1"/>
  <c r="AA260" i="1"/>
  <c r="U287" i="1"/>
  <c r="V153" i="1"/>
  <c r="V152" i="1" s="1"/>
  <c r="AC303" i="1"/>
  <c r="V255" i="1"/>
  <c r="AH286" i="1"/>
  <c r="AD242" i="1"/>
  <c r="V302" i="1"/>
  <c r="W153" i="1"/>
  <c r="AH277" i="1"/>
  <c r="AC262" i="1"/>
  <c r="V272" i="1"/>
  <c r="R242" i="1"/>
  <c r="AB286" i="1"/>
  <c r="AB252" i="1"/>
  <c r="AC301" i="1"/>
  <c r="W252" i="1"/>
  <c r="AI254" i="1"/>
  <c r="AH263" i="1"/>
  <c r="W262" i="1"/>
  <c r="U292" i="1"/>
  <c r="AI290" i="1"/>
  <c r="AA245" i="1"/>
  <c r="AD285" i="1"/>
  <c r="AC242" i="1"/>
  <c r="T254" i="1"/>
  <c r="U293" i="1"/>
  <c r="Z243" i="1"/>
  <c r="AH242" i="1"/>
  <c r="AC287" i="1"/>
  <c r="AC260" i="1"/>
  <c r="W292" i="1"/>
  <c r="AB300" i="1"/>
  <c r="Z272" i="1"/>
  <c r="AC313" i="1"/>
  <c r="AC312" i="1" s="1"/>
  <c r="R266" i="1"/>
  <c r="S266" i="1" s="1"/>
  <c r="AD260" i="1"/>
  <c r="W245" i="1"/>
  <c r="AF251" i="1"/>
  <c r="Y285" i="1"/>
  <c r="W277" i="1"/>
  <c r="Y246" i="1"/>
  <c r="Z284" i="1"/>
  <c r="R174" i="1"/>
  <c r="AE255" i="1"/>
  <c r="AB295" i="1"/>
  <c r="AD253" i="1"/>
  <c r="AD275" i="1"/>
  <c r="AF250" i="1"/>
  <c r="AE285" i="1"/>
  <c r="AG293" i="1"/>
  <c r="AA261" i="1"/>
  <c r="AE270" i="1"/>
  <c r="AE248" i="1"/>
  <c r="AF294" i="1"/>
  <c r="U258" i="1"/>
  <c r="AI265" i="1"/>
  <c r="AF305" i="1"/>
  <c r="AH275" i="1"/>
  <c r="AB282" i="1"/>
  <c r="AB281" i="1" s="1"/>
  <c r="AE257" i="1"/>
  <c r="Z304" i="1"/>
  <c r="Z252" i="1"/>
  <c r="AF291" i="1"/>
  <c r="AF292" i="1"/>
  <c r="AB303" i="1"/>
  <c r="AF295" i="1"/>
  <c r="AF257" i="1"/>
  <c r="T271" i="1"/>
  <c r="AI286" i="1"/>
  <c r="AE260" i="1"/>
  <c r="T285" i="1"/>
  <c r="Z293" i="1"/>
  <c r="AH246" i="1"/>
  <c r="Z280" i="1"/>
  <c r="Z278" i="1" s="1"/>
  <c r="Z285" i="1"/>
  <c r="AF264" i="1"/>
  <c r="AA286" i="1"/>
  <c r="AB279" i="1"/>
  <c r="Z295" i="1"/>
  <c r="Y265" i="1"/>
  <c r="AA291" i="1"/>
  <c r="R250" i="1"/>
  <c r="S250" i="1" s="1"/>
  <c r="AD174" i="1"/>
  <c r="AD173" i="1" s="1"/>
  <c r="AH243" i="1"/>
  <c r="Y305" i="1"/>
  <c r="AA174" i="1"/>
  <c r="AA173" i="1" s="1"/>
  <c r="AA282" i="1"/>
  <c r="AA281" i="1" s="1"/>
  <c r="U299" i="1"/>
  <c r="X299" i="1" s="1"/>
  <c r="Y245" i="1"/>
  <c r="V303" i="1"/>
  <c r="Z249" i="1"/>
  <c r="V282" i="1"/>
  <c r="V281" i="1" s="1"/>
  <c r="AA270" i="1"/>
  <c r="V263" i="1"/>
  <c r="AI248" i="1"/>
  <c r="AC292" i="1"/>
  <c r="AH258" i="1"/>
  <c r="AF243" i="1"/>
  <c r="AF242" i="1"/>
  <c r="AA257" i="1"/>
  <c r="AC246" i="1"/>
  <c r="AF153" i="1"/>
  <c r="AF152" i="1" s="1"/>
  <c r="AD303" i="1"/>
  <c r="Y244" i="1"/>
  <c r="Y300" i="1"/>
  <c r="Z254" i="1"/>
  <c r="AD250" i="1"/>
  <c r="T301" i="1"/>
  <c r="T176" i="1"/>
  <c r="AB262" i="1"/>
  <c r="AI246" i="1"/>
  <c r="AI261" i="1"/>
  <c r="AG264" i="1"/>
  <c r="Z305" i="1"/>
  <c r="AD246" i="1"/>
  <c r="U291" i="1"/>
  <c r="AD153" i="1"/>
  <c r="AD152" i="1" s="1"/>
  <c r="W304" i="1"/>
  <c r="W280" i="1"/>
  <c r="AG291" i="1"/>
  <c r="AC280" i="1"/>
  <c r="AC278" i="1" s="1"/>
  <c r="Z306" i="1"/>
  <c r="T250" i="1"/>
  <c r="AD313" i="1"/>
  <c r="AD312" i="1" s="1"/>
  <c r="AH290" i="1"/>
  <c r="AE287" i="1"/>
  <c r="AE273" i="1"/>
  <c r="Z253" i="1"/>
  <c r="AF174" i="1"/>
  <c r="AF173" i="1" s="1"/>
  <c r="AG248" i="1"/>
  <c r="AE247" i="1"/>
  <c r="Z264" i="1"/>
  <c r="Z299" i="1"/>
  <c r="AH294" i="1"/>
  <c r="AG153" i="1"/>
  <c r="AG152" i="1" s="1"/>
  <c r="AE300" i="1"/>
  <c r="T273" i="1"/>
  <c r="AA290" i="1"/>
  <c r="U255" i="1"/>
  <c r="T265" i="1"/>
  <c r="Z255" i="1"/>
  <c r="T280" i="1"/>
  <c r="AG303" i="1"/>
  <c r="Z275" i="1"/>
  <c r="Y282" i="1"/>
  <c r="T293" i="1"/>
  <c r="AD282" i="1"/>
  <c r="AD281" i="1" s="1"/>
  <c r="V174" i="1"/>
  <c r="V173" i="1" s="1"/>
  <c r="AG305" i="1"/>
  <c r="R273" i="1"/>
  <c r="S273" i="1" s="1"/>
  <c r="Z301" i="1"/>
  <c r="AI299" i="1"/>
  <c r="R262" i="1"/>
  <c r="S262" i="1" s="1"/>
  <c r="Z262" i="1"/>
  <c r="R252" i="1"/>
  <c r="S252" i="1" s="1"/>
  <c r="U254" i="1"/>
  <c r="AG259" i="1"/>
  <c r="AI277" i="1"/>
  <c r="AI276" i="1" s="1"/>
  <c r="AB273" i="1"/>
  <c r="AB153" i="1"/>
  <c r="AB152" i="1" s="1"/>
  <c r="AF263" i="1"/>
  <c r="AD271" i="1"/>
  <c r="Z290" i="1"/>
  <c r="W306" i="1"/>
  <c r="AE315" i="1"/>
  <c r="AC176" i="1"/>
  <c r="AC249" i="1"/>
  <c r="AG302" i="1"/>
  <c r="AF245" i="1"/>
  <c r="AH301" i="1"/>
  <c r="AA289" i="1"/>
  <c r="R302" i="1"/>
  <c r="AF304" i="1"/>
  <c r="AH270" i="1"/>
  <c r="AG270" i="1"/>
  <c r="Z274" i="1"/>
  <c r="V300" i="1"/>
  <c r="AB306" i="1"/>
  <c r="V176" i="1"/>
  <c r="W274" i="1"/>
  <c r="AB293" i="1"/>
  <c r="V294" i="1"/>
  <c r="AI274" i="1"/>
  <c r="Z302" i="1"/>
  <c r="AI287" i="1"/>
  <c r="AG272" i="1"/>
  <c r="AF248" i="1"/>
  <c r="Z291" i="1"/>
  <c r="V247" i="1"/>
  <c r="Y262" i="1"/>
  <c r="AE286" i="1"/>
  <c r="AI314" i="1"/>
  <c r="U259" i="1"/>
  <c r="AG306" i="1"/>
  <c r="AB264" i="1"/>
  <c r="AA251" i="1"/>
  <c r="AF284" i="1"/>
  <c r="AH291" i="1"/>
  <c r="AC272" i="1"/>
  <c r="AC306" i="1"/>
  <c r="W314" i="1"/>
  <c r="AA272" i="1"/>
  <c r="AE274" i="1"/>
  <c r="AG260" i="1"/>
  <c r="AI304" i="1"/>
  <c r="AE303" i="1"/>
  <c r="Y275" i="1"/>
  <c r="AH282" i="1"/>
  <c r="AH281" i="1" s="1"/>
  <c r="AD270" i="1"/>
  <c r="AE259" i="1"/>
  <c r="AA306" i="1"/>
  <c r="AA249" i="1"/>
  <c r="AG274" i="1"/>
  <c r="AE302" i="1"/>
  <c r="Y174" i="1"/>
  <c r="AI313" i="1"/>
  <c r="AI312" i="1" s="1"/>
  <c r="Y272" i="1"/>
  <c r="Z303" i="1"/>
  <c r="R246" i="1"/>
  <c r="S246" i="1" s="1"/>
  <c r="Z277" i="1"/>
  <c r="Z276" i="1" s="1"/>
  <c r="AB292" i="1"/>
  <c r="AB245" i="1"/>
  <c r="U313" i="1"/>
  <c r="U312" i="1" s="1"/>
  <c r="V313" i="1"/>
  <c r="V312" i="1" s="1"/>
  <c r="AC282" i="1"/>
  <c r="AC281" i="1" s="1"/>
  <c r="AA247" i="1"/>
  <c r="AF289" i="1"/>
  <c r="AB290" i="1"/>
  <c r="AB266" i="1"/>
  <c r="V304" i="1"/>
  <c r="Y259" i="1"/>
  <c r="V266" i="1"/>
  <c r="W272" i="1"/>
  <c r="AD265" i="1"/>
  <c r="AD277" i="1"/>
  <c r="AD276" i="1" s="1"/>
  <c r="AD248" i="1"/>
  <c r="W176" i="1"/>
  <c r="AG251" i="1"/>
  <c r="AH285" i="1"/>
  <c r="AF266" i="1"/>
  <c r="AE249" i="1"/>
  <c r="AH175" i="1"/>
  <c r="R285" i="1"/>
  <c r="S285" i="1" s="1"/>
  <c r="V253" i="1"/>
  <c r="AH176" i="1"/>
  <c r="AH313" i="1"/>
  <c r="AH312" i="1" s="1"/>
  <c r="W255" i="1"/>
  <c r="AD273" i="1"/>
  <c r="AG266" i="1"/>
  <c r="AG253" i="1"/>
  <c r="AH266" i="1"/>
  <c r="AD176" i="1"/>
  <c r="V293" i="1"/>
  <c r="T304" i="1"/>
  <c r="W291" i="1"/>
  <c r="Z259" i="1"/>
  <c r="Z175" i="1"/>
  <c r="AA313" i="1"/>
  <c r="AA312" i="1" s="1"/>
  <c r="U262" i="1"/>
  <c r="U303" i="1"/>
  <c r="T260" i="1"/>
  <c r="X260" i="1" s="1"/>
  <c r="AD272" i="1"/>
  <c r="T255" i="1"/>
  <c r="AF175" i="1"/>
  <c r="T290" i="1"/>
  <c r="X290" i="1" s="1"/>
  <c r="R294" i="1"/>
  <c r="S294" i="1" s="1"/>
  <c r="AB265" i="1"/>
  <c r="U175" i="1"/>
  <c r="AF273" i="1"/>
  <c r="AC265" i="1"/>
  <c r="R291" i="1"/>
  <c r="S291" i="1" s="1"/>
  <c r="AC314" i="1"/>
  <c r="AH274" i="1"/>
  <c r="U174" i="1"/>
  <c r="U173" i="1" s="1"/>
  <c r="R282" i="1"/>
  <c r="AF255" i="1"/>
  <c r="Y176" i="1"/>
  <c r="AA294" i="1"/>
  <c r="Y293" i="1"/>
  <c r="U176" i="1"/>
  <c r="AH314" i="1"/>
  <c r="AE176" i="1"/>
  <c r="Z315" i="1"/>
  <c r="T263" i="1"/>
  <c r="AD252" i="1"/>
  <c r="R301" i="1"/>
  <c r="S301" i="1" s="1"/>
  <c r="AC274" i="1"/>
  <c r="R314" i="1"/>
  <c r="S314" i="1" s="1"/>
  <c r="AA175" i="1"/>
  <c r="V314" i="1"/>
  <c r="Y175" i="1"/>
  <c r="Z245" i="1"/>
  <c r="AH272" i="1"/>
  <c r="W305" i="1"/>
  <c r="W246" i="1"/>
  <c r="U306" i="1"/>
  <c r="AI305" i="1"/>
  <c r="AG249" i="1"/>
  <c r="AD314" i="1"/>
  <c r="W315" i="1"/>
  <c r="V175" i="1"/>
  <c r="AG176" i="1"/>
  <c r="R175" i="1"/>
  <c r="S175" i="1" s="1"/>
  <c r="AE314" i="1"/>
  <c r="AB315" i="1"/>
  <c r="R315" i="1"/>
  <c r="S315" i="1" s="1"/>
  <c r="AF315" i="1"/>
  <c r="AD315" i="1"/>
  <c r="Z314" i="1"/>
  <c r="AA314" i="1"/>
  <c r="V315" i="1"/>
  <c r="AH315" i="1"/>
  <c r="AI175" i="1"/>
  <c r="U314" i="1"/>
  <c r="AI315" i="1"/>
  <c r="AE175" i="1"/>
  <c r="T175" i="1"/>
  <c r="AD175" i="1"/>
  <c r="AF314" i="1"/>
  <c r="Y314" i="1"/>
  <c r="AG175" i="1"/>
  <c r="U315" i="1"/>
  <c r="AA176" i="1"/>
  <c r="AA315" i="1"/>
  <c r="AB314" i="1"/>
  <c r="T314" i="1"/>
  <c r="AC175" i="1"/>
  <c r="AG315" i="1"/>
  <c r="Y315" i="1"/>
  <c r="AB175" i="1"/>
  <c r="W175" i="1"/>
  <c r="AC315" i="1"/>
  <c r="T315" i="1"/>
  <c r="AG314" i="1"/>
  <c r="B49" i="6"/>
  <c r="AJ310" i="1"/>
  <c r="AK310" i="1" s="1"/>
  <c r="Z312" i="1"/>
  <c r="W312" i="1"/>
  <c r="AF312" i="1"/>
  <c r="AG281" i="1"/>
  <c r="AG312" i="1"/>
  <c r="U281" i="1"/>
  <c r="AG276" i="1"/>
  <c r="AC173" i="1"/>
  <c r="AE276" i="1"/>
  <c r="W173" i="1"/>
  <c r="AF281" i="1"/>
  <c r="W152" i="1"/>
  <c r="U152" i="1"/>
  <c r="Z152" i="1"/>
  <c r="AC276" i="1"/>
  <c r="V276" i="1"/>
  <c r="W281" i="1"/>
  <c r="AE152" i="1"/>
  <c r="W276" i="1"/>
  <c r="Z281" i="1"/>
  <c r="AI281" i="1"/>
  <c r="AF276" i="1"/>
  <c r="AB173" i="1"/>
  <c r="AA152" i="1"/>
  <c r="AE281" i="1"/>
  <c r="U276" i="1"/>
  <c r="Z173" i="1"/>
  <c r="AI152" i="1"/>
  <c r="AH276" i="1"/>
  <c r="X250" i="1" l="1"/>
  <c r="V278" i="1"/>
  <c r="Y278" i="1"/>
  <c r="X300" i="1"/>
  <c r="X293" i="1"/>
  <c r="S282" i="1"/>
  <c r="R281" i="1"/>
  <c r="S281" i="1" s="1"/>
  <c r="S174" i="1"/>
  <c r="R173" i="1"/>
  <c r="S173" i="1" s="1"/>
  <c r="S279" i="1"/>
  <c r="R278" i="1"/>
  <c r="S278" i="1" s="1"/>
  <c r="S270" i="1"/>
  <c r="R267" i="1"/>
  <c r="S267" i="1" s="1"/>
  <c r="S257" i="1"/>
  <c r="R256" i="1"/>
  <c r="S256" i="1" s="1"/>
  <c r="AJ250" i="1"/>
  <c r="AK250" i="1" s="1"/>
  <c r="AJ260" i="1"/>
  <c r="AK260" i="1" s="1"/>
  <c r="S271" i="1"/>
  <c r="R268" i="1"/>
  <c r="S268" i="1" s="1"/>
  <c r="X252" i="1"/>
  <c r="S299" i="1"/>
  <c r="R296" i="1"/>
  <c r="S296" i="1" s="1"/>
  <c r="AJ262" i="1"/>
  <c r="AB278" i="1"/>
  <c r="AJ261" i="1"/>
  <c r="AK261" i="1" s="1"/>
  <c r="X242" i="1"/>
  <c r="AJ176" i="1"/>
  <c r="X251" i="1"/>
  <c r="AJ251" i="1"/>
  <c r="AD278" i="1"/>
  <c r="AJ263" i="1"/>
  <c r="T278" i="1"/>
  <c r="AH278" i="1"/>
  <c r="X244" i="1"/>
  <c r="S313" i="1"/>
  <c r="R312" i="1"/>
  <c r="S312" i="1" s="1"/>
  <c r="W278" i="1"/>
  <c r="X248" i="1"/>
  <c r="S284" i="1"/>
  <c r="R283" i="1"/>
  <c r="S283" i="1" s="1"/>
  <c r="U154" i="1"/>
  <c r="X154" i="1" s="1"/>
  <c r="X160" i="1"/>
  <c r="AA278" i="1"/>
  <c r="S277" i="1"/>
  <c r="R276" i="1"/>
  <c r="S276" i="1" s="1"/>
  <c r="S153" i="1"/>
  <c r="R152" i="1"/>
  <c r="S152" i="1" s="1"/>
  <c r="X263" i="1"/>
  <c r="S302" i="1"/>
  <c r="R297" i="1"/>
  <c r="S297" i="1" s="1"/>
  <c r="X301" i="1"/>
  <c r="S242" i="1"/>
  <c r="R241" i="1"/>
  <c r="S241" i="1" s="1"/>
  <c r="X249" i="1"/>
  <c r="AD154" i="1"/>
  <c r="AJ154" i="1" s="1"/>
  <c r="AJ160" i="1"/>
  <c r="U278" i="1"/>
  <c r="AI278" i="1"/>
  <c r="X262" i="1"/>
  <c r="AD296" i="1"/>
  <c r="AF283" i="1"/>
  <c r="AJ242" i="1"/>
  <c r="AB296" i="1"/>
  <c r="AJ258" i="1"/>
  <c r="X243" i="1"/>
  <c r="X257" i="1"/>
  <c r="AJ257" i="1"/>
  <c r="AJ244" i="1"/>
  <c r="X285" i="1"/>
  <c r="AJ279" i="1"/>
  <c r="AB283" i="1"/>
  <c r="AG296" i="1"/>
  <c r="AJ299" i="1"/>
  <c r="AK299" i="1" s="1"/>
  <c r="X284" i="1"/>
  <c r="X247" i="1"/>
  <c r="AJ287" i="1"/>
  <c r="X292" i="1"/>
  <c r="X286" i="1"/>
  <c r="X291" i="1"/>
  <c r="AJ259" i="1"/>
  <c r="AJ292" i="1"/>
  <c r="AJ284" i="1"/>
  <c r="AJ245" i="1"/>
  <c r="X288" i="1"/>
  <c r="X259" i="1"/>
  <c r="X287" i="1"/>
  <c r="AJ289" i="1"/>
  <c r="AJ285" i="1"/>
  <c r="X279" i="1"/>
  <c r="X258" i="1"/>
  <c r="AJ288" i="1"/>
  <c r="AJ246" i="1"/>
  <c r="AJ290" i="1"/>
  <c r="AK290" i="1" s="1"/>
  <c r="X245" i="1"/>
  <c r="X246" i="1"/>
  <c r="AJ300" i="1"/>
  <c r="AK300" i="1" s="1"/>
  <c r="AJ286" i="1"/>
  <c r="AJ243" i="1"/>
  <c r="AJ291" i="1"/>
  <c r="X289" i="1"/>
  <c r="AJ247" i="1"/>
  <c r="AH256" i="1"/>
  <c r="Z256" i="1"/>
  <c r="U283" i="1"/>
  <c r="V241" i="1"/>
  <c r="AF256" i="1"/>
  <c r="AC256" i="1"/>
  <c r="AA296" i="1"/>
  <c r="Z296" i="1"/>
  <c r="U297" i="1"/>
  <c r="T296" i="1"/>
  <c r="Y297" i="1"/>
  <c r="Y296" i="1"/>
  <c r="AI296" i="1"/>
  <c r="AD297" i="1"/>
  <c r="AB297" i="1"/>
  <c r="AI297" i="1"/>
  <c r="AF297" i="1"/>
  <c r="AF296" i="1"/>
  <c r="W297" i="1"/>
  <c r="W296" i="1"/>
  <c r="Z297" i="1"/>
  <c r="AH296" i="1"/>
  <c r="AH297" i="1"/>
  <c r="AG297" i="1"/>
  <c r="V297" i="1"/>
  <c r="V296" i="1"/>
  <c r="U296" i="1"/>
  <c r="T297" i="1"/>
  <c r="AE297" i="1"/>
  <c r="AA297" i="1"/>
  <c r="AC297" i="1"/>
  <c r="AC296" i="1"/>
  <c r="AE296" i="1"/>
  <c r="AA241" i="1"/>
  <c r="X274" i="1"/>
  <c r="AE256" i="1"/>
  <c r="U256" i="1"/>
  <c r="AD283" i="1"/>
  <c r="AD256" i="1"/>
  <c r="X304" i="1"/>
  <c r="E246" i="1"/>
  <c r="E247" i="1"/>
  <c r="E244" i="1"/>
  <c r="E245" i="1"/>
  <c r="E243" i="1"/>
  <c r="X176" i="1"/>
  <c r="AK176" i="1" s="1"/>
  <c r="AD241" i="1"/>
  <c r="X273" i="1"/>
  <c r="X255" i="1"/>
  <c r="AE241" i="1"/>
  <c r="AH283" i="1"/>
  <c r="Z283" i="1"/>
  <c r="AI283" i="1"/>
  <c r="X254" i="1"/>
  <c r="AJ266" i="1"/>
  <c r="Y152" i="1"/>
  <c r="AJ152" i="1" s="1"/>
  <c r="AJ153" i="1"/>
  <c r="AJ255" i="1"/>
  <c r="Y173" i="1"/>
  <c r="AJ173" i="1" s="1"/>
  <c r="AJ174" i="1"/>
  <c r="X253" i="1"/>
  <c r="T241" i="1"/>
  <c r="X266" i="1"/>
  <c r="AB256" i="1"/>
  <c r="X294" i="1"/>
  <c r="T283" i="1"/>
  <c r="X174" i="1"/>
  <c r="T173" i="1"/>
  <c r="X173" i="1" s="1"/>
  <c r="X314" i="1"/>
  <c r="AJ252" i="1"/>
  <c r="AH241" i="1"/>
  <c r="AJ264" i="1"/>
  <c r="AG256" i="1"/>
  <c r="V256" i="1"/>
  <c r="AJ315" i="1"/>
  <c r="AJ305" i="1"/>
  <c r="X264" i="1"/>
  <c r="T256" i="1"/>
  <c r="X315" i="1"/>
  <c r="AJ272" i="1"/>
  <c r="AJ274" i="1"/>
  <c r="AI241" i="1"/>
  <c r="AJ271" i="1"/>
  <c r="X265" i="1"/>
  <c r="AJ282" i="1"/>
  <c r="Y281" i="1"/>
  <c r="AJ281" i="1" s="1"/>
  <c r="AJ253" i="1"/>
  <c r="Y241" i="1"/>
  <c r="AG283" i="1"/>
  <c r="AB241" i="1"/>
  <c r="AJ265" i="1"/>
  <c r="Y256" i="1"/>
  <c r="X175" i="1"/>
  <c r="AJ304" i="1"/>
  <c r="AJ275" i="1"/>
  <c r="AJ293" i="1"/>
  <c r="AK293" i="1" s="1"/>
  <c r="AE283" i="1"/>
  <c r="AJ303" i="1"/>
  <c r="X271" i="1"/>
  <c r="X282" i="1"/>
  <c r="T281" i="1"/>
  <c r="X281" i="1" s="1"/>
  <c r="AI256" i="1"/>
  <c r="Y276" i="1"/>
  <c r="AJ276" i="1" s="1"/>
  <c r="AJ277" i="1"/>
  <c r="U241" i="1"/>
  <c r="AJ254" i="1"/>
  <c r="AC241" i="1"/>
  <c r="AJ295" i="1"/>
  <c r="AG241" i="1"/>
  <c r="W256" i="1"/>
  <c r="X280" i="1"/>
  <c r="X295" i="1"/>
  <c r="X303" i="1"/>
  <c r="X313" i="1"/>
  <c r="T312" i="1"/>
  <c r="X312" i="1" s="1"/>
  <c r="X275" i="1"/>
  <c r="V283" i="1"/>
  <c r="AJ175" i="1"/>
  <c r="X302" i="1"/>
  <c r="AJ273" i="1"/>
  <c r="X272" i="1"/>
  <c r="AJ302" i="1"/>
  <c r="AJ248" i="1"/>
  <c r="AF241" i="1"/>
  <c r="X270" i="1"/>
  <c r="AJ270" i="1"/>
  <c r="E254" i="1"/>
  <c r="E250" i="1"/>
  <c r="E255" i="1"/>
  <c r="E251" i="1"/>
  <c r="E242" i="1"/>
  <c r="E256" i="1"/>
  <c r="E252" i="1"/>
  <c r="E248" i="1"/>
  <c r="E253" i="1"/>
  <c r="E249" i="1"/>
  <c r="AJ294" i="1"/>
  <c r="Y283" i="1"/>
  <c r="W241" i="1"/>
  <c r="AJ280" i="1"/>
  <c r="X153" i="1"/>
  <c r="T152" i="1"/>
  <c r="X152" i="1" s="1"/>
  <c r="AA283" i="1"/>
  <c r="AA256" i="1"/>
  <c r="X277" i="1"/>
  <c r="T276" i="1"/>
  <c r="X276" i="1" s="1"/>
  <c r="AC283" i="1"/>
  <c r="AJ313" i="1"/>
  <c r="Y312" i="1"/>
  <c r="AJ312" i="1" s="1"/>
  <c r="X305" i="1"/>
  <c r="X306" i="1"/>
  <c r="AJ314" i="1"/>
  <c r="AJ306" i="1"/>
  <c r="W283" i="1"/>
  <c r="AJ249" i="1"/>
  <c r="Z241" i="1"/>
  <c r="AJ301" i="1"/>
  <c r="AK301" i="1" l="1"/>
  <c r="AK249" i="1"/>
  <c r="AK248" i="1"/>
  <c r="AK244" i="1"/>
  <c r="AK160" i="1"/>
  <c r="X278" i="1"/>
  <c r="AJ278" i="1"/>
  <c r="AK251" i="1"/>
  <c r="AK252" i="1"/>
  <c r="AK154" i="1"/>
  <c r="AK263" i="1"/>
  <c r="AK262" i="1"/>
  <c r="AK242" i="1"/>
  <c r="AK258" i="1"/>
  <c r="AK266" i="1"/>
  <c r="AK274" i="1"/>
  <c r="AK304" i="1"/>
  <c r="AK273" i="1"/>
  <c r="AK152" i="1"/>
  <c r="AK153" i="1"/>
  <c r="AK282" i="1"/>
  <c r="AK281" i="1"/>
  <c r="AK289" i="1"/>
  <c r="AK288" i="1"/>
  <c r="AK295" i="1"/>
  <c r="AK294" i="1"/>
  <c r="AK287" i="1"/>
  <c r="AK286" i="1"/>
  <c r="AK292" i="1"/>
  <c r="AK285" i="1"/>
  <c r="AK291" i="1"/>
  <c r="AK284" i="1"/>
  <c r="AK280" i="1"/>
  <c r="AK279" i="1"/>
  <c r="AK277" i="1"/>
  <c r="AK276" i="1"/>
  <c r="AK265" i="1"/>
  <c r="AK246" i="1"/>
  <c r="AK254" i="1"/>
  <c r="AK247" i="1"/>
  <c r="AK253" i="1"/>
  <c r="AK255" i="1"/>
  <c r="AK245" i="1"/>
  <c r="AK243" i="1"/>
  <c r="AK264" i="1"/>
  <c r="AK259" i="1"/>
  <c r="AK257" i="1"/>
  <c r="AK306" i="1"/>
  <c r="AK270" i="1"/>
  <c r="AK175" i="1"/>
  <c r="AK303" i="1"/>
  <c r="AK305" i="1"/>
  <c r="AK302" i="1"/>
  <c r="AK315" i="1"/>
  <c r="AK314" i="1"/>
  <c r="AK312" i="1"/>
  <c r="AK313" i="1"/>
  <c r="AK272" i="1"/>
  <c r="AK275" i="1"/>
  <c r="AK271" i="1"/>
  <c r="AK174" i="1"/>
  <c r="AK173" i="1"/>
  <c r="X296" i="1"/>
  <c r="E258" i="1"/>
  <c r="E259" i="1"/>
  <c r="X297" i="1"/>
  <c r="AJ256" i="1"/>
  <c r="AJ296" i="1"/>
  <c r="X241" i="1"/>
  <c r="X256" i="1"/>
  <c r="AJ283" i="1"/>
  <c r="E264" i="1"/>
  <c r="E260" i="1"/>
  <c r="E265" i="1"/>
  <c r="E261" i="1"/>
  <c r="E266" i="1"/>
  <c r="E262" i="1"/>
  <c r="E267" i="1"/>
  <c r="E268" i="1" s="1"/>
  <c r="E263" i="1"/>
  <c r="E257" i="1"/>
  <c r="AJ297" i="1"/>
  <c r="AJ241" i="1"/>
  <c r="X283" i="1"/>
  <c r="AK278" i="1" l="1"/>
  <c r="AK297" i="1"/>
  <c r="AK283" i="1"/>
  <c r="AK241" i="1"/>
  <c r="AK256" i="1"/>
  <c r="AK296" i="1"/>
  <c r="E276" i="1"/>
  <c r="E277" i="1" s="1"/>
  <c r="E278" i="1" l="1"/>
  <c r="E279" i="1" s="1"/>
  <c r="AG268" i="1"/>
  <c r="AC268" i="1"/>
  <c r="Y268" i="1"/>
  <c r="U268" i="1"/>
  <c r="AI268" i="1"/>
  <c r="AE268" i="1"/>
  <c r="AA268" i="1"/>
  <c r="W268" i="1"/>
  <c r="AH268" i="1"/>
  <c r="AD268" i="1"/>
  <c r="Z268" i="1"/>
  <c r="AF268" i="1"/>
  <c r="T268" i="1"/>
  <c r="AH267" i="1"/>
  <c r="AD267" i="1"/>
  <c r="Z267" i="1"/>
  <c r="V267" i="1"/>
  <c r="AB268" i="1"/>
  <c r="AG267" i="1"/>
  <c r="AC267" i="1"/>
  <c r="Y267" i="1"/>
  <c r="U267" i="1"/>
  <c r="AF267" i="1"/>
  <c r="AB267" i="1"/>
  <c r="T267" i="1"/>
  <c r="V268" i="1"/>
  <c r="AI267" i="1"/>
  <c r="AE267" i="1"/>
  <c r="AA267" i="1"/>
  <c r="W267" i="1"/>
  <c r="X267" i="1" l="1"/>
  <c r="AJ267" i="1"/>
  <c r="X268" i="1"/>
  <c r="AJ268" i="1"/>
  <c r="E280" i="1"/>
  <c r="E281" i="1"/>
  <c r="AK267" i="1" l="1"/>
  <c r="AK268" i="1"/>
  <c r="E282" i="1"/>
  <c r="E283" i="1"/>
  <c r="E284" i="1" l="1"/>
  <c r="E288" i="1"/>
  <c r="E289" i="1"/>
  <c r="E290" i="1"/>
  <c r="E285" i="1"/>
  <c r="E286" i="1"/>
  <c r="E287" i="1"/>
  <c r="E291" i="1"/>
  <c r="E292" i="1"/>
  <c r="E293" i="1"/>
  <c r="E294" i="1"/>
  <c r="E295" i="1"/>
  <c r="E296" i="1"/>
  <c r="E297" i="1" s="1"/>
  <c r="E307" i="1" s="1"/>
  <c r="E309" i="1" s="1"/>
  <c r="E310" i="1" s="1"/>
  <c r="E311" i="1" s="1"/>
  <c r="E312" i="1" s="1"/>
  <c r="E314" i="1" l="1"/>
  <c r="E315" i="1" s="1"/>
  <c r="E316" i="1" s="1"/>
  <c r="E308" i="1"/>
  <c r="E317" i="1" l="1"/>
  <c r="E313" i="1"/>
  <c r="E318" i="1" l="1"/>
  <c r="E322" i="1" l="1"/>
  <c r="E320" i="1"/>
  <c r="E321" i="1"/>
  <c r="E319" i="1"/>
  <c r="E326" i="1" l="1"/>
  <c r="E327" i="1" s="1"/>
  <c r="E328" i="1" s="1"/>
  <c r="E329" i="1" s="1"/>
  <c r="E330" i="1" s="1"/>
  <c r="E324" i="1"/>
  <c r="E325" i="1"/>
  <c r="E323" i="1"/>
  <c r="E331" i="1" l="1"/>
  <c r="E332" i="1" s="1"/>
  <c r="E333" i="1" s="1"/>
  <c r="E334" i="1" s="1"/>
  <c r="E335" i="1" s="1"/>
  <c r="E336" i="1" s="1"/>
  <c r="E337" i="1" s="1"/>
  <c r="E338" i="1" s="1"/>
  <c r="E339" i="1" s="1"/>
  <c r="E340" i="1" s="1"/>
  <c r="E341" i="1" s="1"/>
  <c r="E342" i="1" s="1"/>
  <c r="E343" i="1" s="1"/>
  <c r="E345" i="1" s="1"/>
  <c r="E346" i="1" s="1"/>
  <c r="E347" i="1" s="1"/>
  <c r="E348" i="1" s="1"/>
  <c r="E349" i="1" s="1"/>
  <c r="E350" i="1" s="1"/>
  <c r="E351" i="1" s="1"/>
  <c r="E352" i="1" s="1"/>
  <c r="E353" i="1" s="1"/>
  <c r="E354" i="1" s="1"/>
  <c r="E356" i="1" s="1"/>
  <c r="E357" i="1" s="1"/>
  <c r="E358" i="1" s="1"/>
  <c r="E359" i="1" s="1"/>
</calcChain>
</file>

<file path=xl/sharedStrings.xml><?xml version="1.0" encoding="utf-8"?>
<sst xmlns="http://schemas.openxmlformats.org/spreadsheetml/2006/main" count="1314" uniqueCount="623">
  <si>
    <r>
      <rPr>
        <b/>
        <sz val="11"/>
        <color theme="1"/>
        <rFont val="Calibri"/>
      </rPr>
      <t xml:space="preserve">ГРУППОВАЯ ВЕДОМОСТЬ РАСХОДА СТАЛИ И МАТЕРИАЛОВ (СТАДИЯ П) по объекту: </t>
    </r>
    <r>
      <rPr>
        <b/>
        <sz val="11"/>
        <color rgb="FFFF0000"/>
        <rFont val="Calibri"/>
      </rPr>
      <t>ХХХХХХ</t>
    </r>
  </si>
  <si>
    <t>№п/п</t>
  </si>
  <si>
    <t>Наименование конструкции</t>
  </si>
  <si>
    <t>Ед.изм.</t>
  </si>
  <si>
    <t xml:space="preserve">Бетон, куб.м </t>
  </si>
  <si>
    <t>Марка бетона W</t>
  </si>
  <si>
    <t>Марка бетона F</t>
  </si>
  <si>
    <t>Опалубка, кв.м</t>
  </si>
  <si>
    <t>Прочие объемы</t>
  </si>
  <si>
    <t xml:space="preserve"> Арматура А240, кг</t>
  </si>
  <si>
    <t xml:space="preserve"> Арматура  А500С, кг</t>
  </si>
  <si>
    <t>ВСЕГО</t>
  </si>
  <si>
    <t>ЗД, кг</t>
  </si>
  <si>
    <t>В7,5</t>
  </si>
  <si>
    <t>В10</t>
  </si>
  <si>
    <t>В25</t>
  </si>
  <si>
    <t>В30</t>
  </si>
  <si>
    <t>В35</t>
  </si>
  <si>
    <t>Итого</t>
  </si>
  <si>
    <t>Ø6 мм</t>
  </si>
  <si>
    <t>Ø8 мм</t>
  </si>
  <si>
    <t>Ø10 мм</t>
  </si>
  <si>
    <t>Ø12 мм</t>
  </si>
  <si>
    <t>ИТОГО</t>
  </si>
  <si>
    <t>Ø14 мм</t>
  </si>
  <si>
    <t>Ø16 мм</t>
  </si>
  <si>
    <t>Ø18 мм</t>
  </si>
  <si>
    <t>Ø20 мм</t>
  </si>
  <si>
    <t>Ø22 мм</t>
  </si>
  <si>
    <t>Ø25 мм</t>
  </si>
  <si>
    <t>Ø28 мм</t>
  </si>
  <si>
    <t>Ø32 мм</t>
  </si>
  <si>
    <t>Таблицы (удалить столбец после заполнения ведомости):</t>
  </si>
  <si>
    <t>Рисунки (удалить после заполнения ведомости):</t>
  </si>
  <si>
    <t>Примечания (удалить после заполнения ведомости):</t>
  </si>
  <si>
    <t>1. ФУНДАМЕНТЫ (ПОДЗЕМНЫЕ КОНСТРУКЦИИ)</t>
  </si>
  <si>
    <t>1.1 Жилой дом</t>
  </si>
  <si>
    <t>Таблицы приведены на других листах данной книги</t>
  </si>
  <si>
    <t>Фундаменты</t>
  </si>
  <si>
    <t>куб.м</t>
  </si>
  <si>
    <t>W6</t>
  </si>
  <si>
    <t>F150</t>
  </si>
  <si>
    <t>при отсутствии ФП с данной толщиной строку удалить</t>
  </si>
  <si>
    <t>Плита фундаментная 600 мм</t>
  </si>
  <si>
    <t>Плита фундаментная 700 мм</t>
  </si>
  <si>
    <t>Плита фундаментная 800 мм</t>
  </si>
  <si>
    <t>Плита фундаментная 900 мм</t>
  </si>
  <si>
    <t>Плита фундаментная 1000 мм</t>
  </si>
  <si>
    <t>Плита фундаментная 1100 мм</t>
  </si>
  <si>
    <r>
      <rPr>
        <sz val="11"/>
        <color theme="1"/>
        <rFont val="Calibri"/>
      </rPr>
      <t xml:space="preserve">к данным строкам относится расход на арматуру сварных каркасов в фундаментных плитах, см. примечания к </t>
    </r>
    <r>
      <rPr>
        <sz val="11"/>
        <color rgb="FFFF0000"/>
        <rFont val="Calibri"/>
      </rPr>
      <t>таблице 5 и таблице 6</t>
    </r>
    <r>
      <rPr>
        <sz val="11"/>
        <color theme="1"/>
        <rFont val="Calibri"/>
      </rPr>
      <t>; наличие пространственных каркасов уточнить при адресном проектировании, в случае необходимости соответствующую строку удалить</t>
    </r>
  </si>
  <si>
    <t>1.1</t>
  </si>
  <si>
    <t>Каркасы плоские арматурные в фундаментной плите</t>
  </si>
  <si>
    <t>кг</t>
  </si>
  <si>
    <t>1.2</t>
  </si>
  <si>
    <t>Каркасы пространственные арматурные в фундаментной плите</t>
  </si>
  <si>
    <t>уточнить наличие и диаметр муфт при адресном проектировании</t>
  </si>
  <si>
    <t>Муфта стандартная диаметром 32 мм</t>
  </si>
  <si>
    <t>шт./кг</t>
  </si>
  <si>
    <t>55/34.00</t>
  </si>
  <si>
    <t>Подготовка бетонная 100 мм</t>
  </si>
  <si>
    <t>W4</t>
  </si>
  <si>
    <t>F100</t>
  </si>
  <si>
    <t>Ростверк распределительный 150 мм. Бетон кл. В20 F100 W6</t>
  </si>
  <si>
    <t>Сетка арматурная ∅5 Вр-1-100х100 мм</t>
  </si>
  <si>
    <t>кв.м</t>
  </si>
  <si>
    <t>если подстилающий слой представлен песками, то данный слой не нужен - уточнить при адресном проектировании</t>
  </si>
  <si>
    <t>Подготовка песчаная 100 мм (kупл.=0,95)</t>
  </si>
  <si>
    <t>Сваи забивные цельные С120.30-8.у:</t>
  </si>
  <si>
    <t>Сваи забивные С120.30-8.у по серии 1.011.1-10 в.1 (способ погружения вдавливание)</t>
  </si>
  <si>
    <t>шт./куб.м</t>
  </si>
  <si>
    <t>Сваи забивные составные С150.30-Св:</t>
  </si>
  <si>
    <t>Сваи забивные С80.30-НСв.6 по серии 1.011.1-10 в.8 (способ погружения вдавливание) - нижняя секция сваи</t>
  </si>
  <si>
    <t>Сваи забивные С70.30-ВСв.6 по серии 1.011.1-10 в.8 (способ погружения вдавливание) - верхняя секция сваи</t>
  </si>
  <si>
    <t>Бурение лидерных скважин диаметром 300 мм</t>
  </si>
  <si>
    <t>п.м</t>
  </si>
  <si>
    <t>Срубка оголовков свай</t>
  </si>
  <si>
    <t>Испытание свай статическое</t>
  </si>
  <si>
    <t>шт</t>
  </si>
  <si>
    <t>Испытание свай динамическое</t>
  </si>
  <si>
    <t>1.1.1 Устройство узла стыка составных свай</t>
  </si>
  <si>
    <t>Накладка Н1 по серии 1.011.1-10 в.8 (1.011.1-10.8-2002)</t>
  </si>
  <si>
    <t>Прокладка ПС по серии 1.011.1-10 в.8 (1.011.1-10.8-2002)</t>
  </si>
  <si>
    <t>674/471,8</t>
  </si>
  <si>
    <t>Система ТН-Антикор Топ (или аналог):</t>
  </si>
  <si>
    <t>Грунтовка TAIKOR Primer 150 (расход 0,27 кг/м2 на 1 слой) всего 1 слой</t>
  </si>
  <si>
    <t>Покрытие финишное TAIKOR Top 425 (расход 0,17 кг/м2 на 1 слой) всего 1 слой</t>
  </si>
  <si>
    <t>1.1.2 Гидроизоляция участков сопряжения свай и ростверка</t>
  </si>
  <si>
    <t>Слой усиления гидроизоляции рулонной "ТЕХНОЭЛАСТ ФЛЕКС" (или аналог) (на 1 слой) всего 1 слой</t>
  </si>
  <si>
    <t>Шнур бентонитовый набухающий 30х30 мм</t>
  </si>
  <si>
    <t>Праймер битумный "Технониколь №1" (или аналог)</t>
  </si>
  <si>
    <t>Состав гидроизоляционный "Кальматрон" (или аналог) (покрытие торца сваи)</t>
  </si>
  <si>
    <t>1.1.3 Гидроизоляция горизонтальная (под фундаментной плитой)</t>
  </si>
  <si>
    <t xml:space="preserve">Стяжка защитная цементно-песчаная 30 мм М100 </t>
  </si>
  <si>
    <t xml:space="preserve">Галтель для устройства гидроизоляции 100х100 мм из ЦПР М100 </t>
  </si>
  <si>
    <t>Уплотнитель ∅60 мм. Шнур типа "Вилатерм"</t>
  </si>
  <si>
    <t>1.1.4 Гидроизоляция вертикальная (по торцу фундаментной плиты)</t>
  </si>
  <si>
    <t>Мембрана защитная "PLANTER Standard" (или аналог)</t>
  </si>
  <si>
    <r>
      <rPr>
        <sz val="11"/>
        <color rgb="FF000000"/>
        <rFont val="Calibri"/>
      </rPr>
      <t xml:space="preserve">Гидроизоляция рулонная </t>
    </r>
    <r>
      <rPr>
        <sz val="11"/>
        <color rgb="FF000000"/>
        <rFont val="Calibri"/>
      </rPr>
      <t>"</t>
    </r>
    <r>
      <rPr>
        <sz val="11"/>
        <color rgb="FF000000"/>
        <rFont val="Calibri"/>
      </rPr>
      <t>ТЕХНОЭЛАСТ ФУНДАМЕНТ"</t>
    </r>
    <r>
      <rPr>
        <sz val="11"/>
        <color rgb="FF000000"/>
        <rFont val="Calibri"/>
      </rPr>
      <t xml:space="preserve">  (или аналог) (на 1 слой) всего 2 слоя</t>
    </r>
  </si>
  <si>
    <t>Пенополистирол эструдированный "Технониколь" (группа горючести Г4/Г3 по ГОСТ 30244-94) (или аналог)</t>
  </si>
  <si>
    <t>Лист ЦСП 10 мм  по ГОСТ 26816-2016</t>
  </si>
  <si>
    <t>1.1.5 Гидроизоляция горизонтальная (горизонтальные участки вылета фундаментной плиты):</t>
  </si>
  <si>
    <t>на 1 слой</t>
  </si>
  <si>
    <r>
      <rPr>
        <sz val="11"/>
        <color rgb="FF000000"/>
        <rFont val="Calibri"/>
      </rPr>
      <t xml:space="preserve">Гидроизоляция рулонная </t>
    </r>
    <r>
      <rPr>
        <sz val="11"/>
        <color rgb="FF000000"/>
        <rFont val="Calibri"/>
      </rPr>
      <t xml:space="preserve">"ТЕХНОЭЛАСТ ФУНДАМЕНТ" </t>
    </r>
    <r>
      <rPr>
        <sz val="11"/>
        <color rgb="FF000000"/>
        <rFont val="Calibri"/>
      </rPr>
      <t xml:space="preserve"> (или аналог) (на 1 слой) всего 2 слоя</t>
    </r>
  </si>
  <si>
    <t>Галтель для устройства гидроизоляции 100х100 мм из ЦПР М100</t>
  </si>
  <si>
    <t>1.1.6 Деформационный шов 50 мм. Вертикальный (сопряжение фундамента жилого дома и фундамента подземной автостоянки)</t>
  </si>
  <si>
    <t>Пленка полиэтиленовая t=0.2 мм по ГОСТ 10354-82</t>
  </si>
  <si>
    <t>Утеплитель д.ш. толщиной 50 мм. Пенополистирол экструдированный "Технониколь" (плотность 35-45 кг/м3, группа горючести Г4/Г3 по ГОСТ 30244-94) (или аналог)</t>
  </si>
  <si>
    <t>Герметик полиуретановый "Технониколь" (или аналог)</t>
  </si>
  <si>
    <r>
      <rPr>
        <sz val="11"/>
        <color rgb="FF000000"/>
        <rFont val="Calibri"/>
      </rPr>
      <t>п.м</t>
    </r>
    <r>
      <rPr>
        <sz val="11"/>
        <color rgb="FF000000"/>
        <rFont val="Calibri"/>
      </rPr>
      <t>/кг</t>
    </r>
  </si>
  <si>
    <r>
      <rPr>
        <sz val="11"/>
        <color rgb="FF000000"/>
        <rFont val="Calibri"/>
      </rPr>
      <t xml:space="preserve">Слой усиления гидроизоляции рулонной </t>
    </r>
    <r>
      <rPr>
        <sz val="11"/>
        <color rgb="FF000000"/>
        <rFont val="Calibri"/>
      </rPr>
      <t>"ТЕХНОЭЛАСТ ФУНДАМЕНТ"</t>
    </r>
    <r>
      <rPr>
        <sz val="11"/>
        <color rgb="FF000000"/>
        <rFont val="Calibri"/>
      </rPr>
      <t xml:space="preserve">  (или аналог) (на 1 слой) всего 1 слой</t>
    </r>
  </si>
  <si>
    <t>Гидрошпонка "АКВАСТОП" тип ДЗ-160/50-6/35 (или аналог)</t>
  </si>
  <si>
    <t>1.1.7 Гидроизоляция вертикальная (лифтовые и водосборные приямки в фундаменте)</t>
  </si>
  <si>
    <t>Мастика приклеивающая "Технониколь №27" (или аналог)</t>
  </si>
  <si>
    <r>
      <rPr>
        <sz val="11"/>
        <color rgb="FF000000"/>
        <rFont val="Calibri"/>
      </rPr>
      <t>Гидроизоляция рулонная</t>
    </r>
    <r>
      <rPr>
        <sz val="11"/>
        <color rgb="FF000000"/>
        <rFont val="Calibri"/>
      </rPr>
      <t xml:space="preserve"> "ТЕХНОЭЛАСТ ФУНДАМЕНТ"</t>
    </r>
    <r>
      <rPr>
        <sz val="11"/>
        <color rgb="FF000000"/>
        <rFont val="Calibri"/>
      </rPr>
      <t xml:space="preserve">  (или аналог) (на 1 слой) всего 2 слоя</t>
    </r>
  </si>
  <si>
    <t xml:space="preserve">Галтель для устройства гидроизоляции 50х50 мм из ЦПР М100 </t>
  </si>
  <si>
    <t>Гидрошпонка "АКВАСТОП" тип ХВ-320 (или аналог)</t>
  </si>
  <si>
    <t>1.2 Подземная автостоянка</t>
  </si>
  <si>
    <t>Плита фундаментная 600 мм (основная ФП)</t>
  </si>
  <si>
    <r>
      <rPr>
        <sz val="11"/>
        <color theme="1"/>
        <rFont val="Calibri"/>
      </rPr>
      <t>к данной строке относится расход на фундаментную плиту под башенный кран, которая входит в состав фундаментной плиты подземной автостоянки</t>
    </r>
    <r>
      <rPr>
        <strike/>
        <sz val="11"/>
        <color theme="1"/>
        <rFont val="Calibri"/>
      </rPr>
      <t>;</t>
    </r>
    <r>
      <rPr>
        <sz val="11"/>
        <color theme="1"/>
        <rFont val="Calibri"/>
      </rPr>
      <t xml:space="preserve"> в случае, если башенный кран опирается на отдельностоящую фундаментную плиту, расход на данную плиту в ВОР не учитывать; толщину фундаментной плиты 1500-2000 мм - уточнить при адресном проектировании</t>
    </r>
  </si>
  <si>
    <r>
      <rPr>
        <sz val="11"/>
        <color rgb="FF000000"/>
        <rFont val="Calibri"/>
      </rPr>
      <t xml:space="preserve">Плита фундаментная </t>
    </r>
    <r>
      <rPr>
        <sz val="11"/>
        <color rgb="FF000000"/>
        <rFont val="Calibri"/>
      </rPr>
      <t>2000 мм</t>
    </r>
    <r>
      <rPr>
        <sz val="11"/>
        <color rgb="FF000000"/>
        <rFont val="Calibri"/>
      </rPr>
      <t xml:space="preserve"> (ФП под башенный кран в составе основной ФП)</t>
    </r>
  </si>
  <si>
    <r>
      <rPr>
        <sz val="11"/>
        <color theme="1"/>
        <rFont val="Calibri"/>
      </rPr>
      <t xml:space="preserve">к данным строкам относится расход на арматуру сварных каркасов в фундаментных плитах, см. примечания к </t>
    </r>
    <r>
      <rPr>
        <sz val="11"/>
        <color rgb="FFFF0000"/>
        <rFont val="Calibri"/>
      </rPr>
      <t>таблице 5 и таблице 6</t>
    </r>
    <r>
      <rPr>
        <sz val="11"/>
        <color theme="1"/>
        <rFont val="Calibri"/>
      </rPr>
      <t>; наличие пространственных каркасов уточнить при адресном проектировании, в случае необходимости соответствующую строку удалить</t>
    </r>
  </si>
  <si>
    <t>2.1</t>
  </si>
  <si>
    <t>2.2</t>
  </si>
  <si>
    <t>уточнить при адресном проектировании в зависимости от выбранного крана</t>
  </si>
  <si>
    <t>Анкера под башенный кран (1шт = 300 кг,  всего на 1 кран 4 шт)</t>
  </si>
  <si>
    <t>4/1200</t>
  </si>
  <si>
    <t>1.2.1 Устройство узла стыка составных свай</t>
  </si>
  <si>
    <t>674/5042,00</t>
  </si>
  <si>
    <t>1.2.2 Гидроизоляция участков сопряжения свай и ростверка</t>
  </si>
  <si>
    <t>1.2.3 Гидроизоляция горизонтальная (под фундаментной плитой)</t>
  </si>
  <si>
    <r>
      <rPr>
        <sz val="11"/>
        <color rgb="FF000000"/>
        <rFont val="Calibri"/>
      </rPr>
      <t>Гидроизоляция рулонная</t>
    </r>
    <r>
      <rPr>
        <sz val="11"/>
        <color rgb="FF000000"/>
        <rFont val="Calibri"/>
      </rPr>
      <t xml:space="preserve"> "ТЕХНОЭЛАСТ ФУНДАМЕНТ"</t>
    </r>
    <r>
      <rPr>
        <sz val="11"/>
        <color rgb="FF000000"/>
        <rFont val="Calibri"/>
      </rPr>
      <t xml:space="preserve">  (или аналог) (на 1 слой) всего 2 слоя</t>
    </r>
  </si>
  <si>
    <t>1.2.4 Гидроизоляция вертикальная (по торцу фундаментной плиты)</t>
  </si>
  <si>
    <r>
      <rPr>
        <sz val="11"/>
        <color rgb="FF000000"/>
        <rFont val="Calibri"/>
      </rPr>
      <t xml:space="preserve">Гидроизоляция рулонная </t>
    </r>
    <r>
      <rPr>
        <sz val="11"/>
        <color rgb="FF000000"/>
        <rFont val="Calibri"/>
      </rPr>
      <t>"ТЕХНОЭЛАСТ ФУНДАМЕНТ"</t>
    </r>
    <r>
      <rPr>
        <sz val="11"/>
        <color rgb="FF000000"/>
        <rFont val="Calibri"/>
      </rPr>
      <t xml:space="preserve">  (или аналог) (на 1 слой) всего 2 слоя</t>
    </r>
  </si>
  <si>
    <t>1.2.5 Гидроизоляция горизонтальная (горизонтальные участки вылета фундаментной плиты)</t>
  </si>
  <si>
    <r>
      <rPr>
        <sz val="11"/>
        <color rgb="FF000000"/>
        <rFont val="Calibri"/>
      </rPr>
      <t xml:space="preserve">Гидроизоляция рулонная </t>
    </r>
    <r>
      <rPr>
        <sz val="11"/>
        <color rgb="FF000000"/>
        <rFont val="Calibri"/>
      </rPr>
      <t>"ТЕХНОЭЛАСТ ФУНДАМЕНТ"</t>
    </r>
    <r>
      <rPr>
        <sz val="11"/>
        <color rgb="FF000000"/>
        <rFont val="Calibri"/>
      </rPr>
      <t xml:space="preserve">  (или аналог) (на 1 слой) всего 2 слоя</t>
    </r>
  </si>
  <si>
    <t>1.2.6 Гидроизоляция вертикальная (водосборные приямки в фундаменте)</t>
  </si>
  <si>
    <r>
      <rPr>
        <sz val="11"/>
        <color rgb="FF000000"/>
        <rFont val="Calibri"/>
      </rPr>
      <t xml:space="preserve">Гидроизоляция рулонная </t>
    </r>
    <r>
      <rPr>
        <sz val="11"/>
        <color rgb="FF000000"/>
        <rFont val="Calibri"/>
      </rPr>
      <t xml:space="preserve">"ТЕХНОЭЛАСТ ФУНДАМЕНТ" </t>
    </r>
    <r>
      <rPr>
        <sz val="11"/>
        <color rgb="FF000000"/>
        <rFont val="Calibri"/>
      </rPr>
      <t xml:space="preserve"> (или аналог) (на 1 слой) всего 2 слоя</t>
    </r>
  </si>
  <si>
    <t>2. ПОДЗЕМНЫЕ КОНСТРУКЦИИ</t>
  </si>
  <si>
    <t>Стены толщиной до 200 мм</t>
  </si>
  <si>
    <t>W6/ -</t>
  </si>
  <si>
    <t>Стены 180 мм (жилой дом)</t>
  </si>
  <si>
    <t>Стены 200 мм (жилой дом)</t>
  </si>
  <si>
    <t>Стены 200 мм (подземная автостоянка)</t>
  </si>
  <si>
    <t>Стены толщиной до 300 мм</t>
  </si>
  <si>
    <t>Стены 220 мм (жилой дом)</t>
  </si>
  <si>
    <t>Стены 250 мм (жилой дом)</t>
  </si>
  <si>
    <t>Стены 220 мм (подземная автостоянка)</t>
  </si>
  <si>
    <t>Стены 250 мм (подземная автостоянка)</t>
  </si>
  <si>
    <t>Стены 300 мм (подземная автостоянка)</t>
  </si>
  <si>
    <t>если в проекте несколько типов колонн по габаритам, то колонны разбиваются на несколько категорий, при разбивке ориентироваться нужно на наименьшую из двух сторон колонны (к первой категории "до 300 мм" относятся колонны с наименьшей стороной b ≤ 300 мм, к следующей категории "до 500 мм" относятся колонны с наименьшей стороной 300 мм &lt; b ≤ 500 мм, к следующей категории "более 500 мм" относятся колонны с наименьшей стороной b &gt; 500 мм), каждая категория колонн записывается в отдельную строку</t>
  </si>
  <si>
    <t xml:space="preserve"> Колонны до 500 мм</t>
  </si>
  <si>
    <t>к данным строкам относится расход на колонны подземного этажа под "пятном" жилого дома (условно колонны жилого дома)</t>
  </si>
  <si>
    <t>Колонны 400х1200 мм (жилой дом)</t>
  </si>
  <si>
    <t>Колонны 500х1300 мм (жилой дом)</t>
  </si>
  <si>
    <t>к данным строкам относится расход на колонны подземного этажа вне "пятна" жилого дома (условно колонны подземной автостоянки)</t>
  </si>
  <si>
    <t>Колонны 400х1200 мм (подземная автостоянка)</t>
  </si>
  <si>
    <t>Колонны 400х1500 мм (подземная автостоянка)</t>
  </si>
  <si>
    <t>к данным строкам относится расход на монолитные плиты до 10 кв. м (например антресольные)</t>
  </si>
  <si>
    <t>Плиты монолитные м/о до 10 кв.м</t>
  </si>
  <si>
    <r>
      <rPr>
        <sz val="11"/>
        <color rgb="FF000000"/>
        <rFont val="Calibri"/>
      </rPr>
      <t>Плита 200 мм (</t>
    </r>
    <r>
      <rPr>
        <sz val="11"/>
        <color rgb="FF000000"/>
        <rFont val="Calibri"/>
      </rPr>
      <t>антресоль</t>
    </r>
    <r>
      <rPr>
        <sz val="11"/>
        <color rgb="FF000000"/>
        <rFont val="Calibri"/>
      </rPr>
      <t>, жилой дом)</t>
    </r>
  </si>
  <si>
    <t>к данным строкам относится расход на днища лифтовых приямков</t>
  </si>
  <si>
    <t>Днища лифтовых приямков</t>
  </si>
  <si>
    <t>Плита 200 мм (днища лифтовых приямков, жилой дом)</t>
  </si>
  <si>
    <t>Плиты монолитные м/о более 20 кв.м</t>
  </si>
  <si>
    <t>Плита 200 мм (перекрытие над подвалом с учетом всех перепадов и балок по перепадам на отм. +0,000, жилой дом)</t>
  </si>
  <si>
    <t>к данным строкам относится расход на антресольные плиты в рамках подземного этажа</t>
  </si>
  <si>
    <t>Плита 200 мм (перекрытие антресоли на отм. -2,150, жилой дом)</t>
  </si>
  <si>
    <t xml:space="preserve">Плита 200 мм (перекрытие антресоли на отм. -2,550, жилой дом) </t>
  </si>
  <si>
    <r>
      <rPr>
        <sz val="11"/>
        <color rgb="FF000000"/>
        <rFont val="Calibri"/>
      </rPr>
      <t xml:space="preserve">к данным строкам относится расход на плиту покрытия подземной автостоянки (отметку уточнить при адресном проектировании) с учетом капителей. </t>
    </r>
    <r>
      <rPr>
        <sz val="11"/>
        <color rgb="FF000000"/>
        <rFont val="Calibri"/>
      </rPr>
      <t>Позиции расходов на основную плиту и её капители необходимо разделить.</t>
    </r>
  </si>
  <si>
    <t>Плита 400 мм (плита покрытия с учетом перепадов на отм. -1.750, с капителями, подземная автостоянка)</t>
  </si>
  <si>
    <t>Капители (плита покрытия с учетом перепадов на отм. -1.750, с капителями, подземная автостоянка)</t>
  </si>
  <si>
    <t>к данной строке относится расход на плиту рампы</t>
  </si>
  <si>
    <t>Плита 250 мм (рампа, подземная автостоянка)</t>
  </si>
  <si>
    <t>Каркасы плоские арматурные в плитах перекрытия/покрытия</t>
  </si>
  <si>
    <t>Каркасы пространственные арматурные в плитах перекрытия/покрытия</t>
  </si>
  <si>
    <t>Каркасы арматурные в плитах перекрытия/покрытия (с разбивкой на типы):</t>
  </si>
  <si>
    <t>5.1</t>
  </si>
  <si>
    <t>Каркасы плоские арматурные в плитах перекрытия/покрытия (жилой дом)</t>
  </si>
  <si>
    <t>5.2</t>
  </si>
  <si>
    <t>Каркасы пространственные арматурные в плитах перекрытия/покрытия (жилой дом)</t>
  </si>
  <si>
    <t>6.1</t>
  </si>
  <si>
    <t>Каркасы плоские арматурные в плитах перекрытия/покрытия (подземная автостоянка)</t>
  </si>
  <si>
    <t>6.2</t>
  </si>
  <si>
    <t>Каркасы пространственные арматурные в плитах перекрытия/покрытия (подземная автостоянка)</t>
  </si>
  <si>
    <t>к данным строкам относится расход на лестничные марши и площадки подземного этажа</t>
  </si>
  <si>
    <t>Марши лестничные</t>
  </si>
  <si>
    <t>Марши лестничные (монолитные ж.б.)</t>
  </si>
  <si>
    <t>7.1</t>
  </si>
  <si>
    <t>7.2</t>
  </si>
  <si>
    <t>Площадки лестничные</t>
  </si>
  <si>
    <t>Площадки лестничные 200 мм (монолитные ж.б.)</t>
  </si>
  <si>
    <t>18.1</t>
  </si>
  <si>
    <t>Каркасы плоские арматурные в площадках лестничных</t>
  </si>
  <si>
    <t>18.2</t>
  </si>
  <si>
    <t>Каркасы пространственные арматурные в площадках лестничных</t>
  </si>
  <si>
    <t>в данной строке указан расход на засыпку в деформационном шве между секциями в уровне подземного этажа</t>
  </si>
  <si>
    <t>Заполнение деформационного шва между секциями (засыпка). Керамзитовый гравий фр. 10-20 мм, П25, М250</t>
  </si>
  <si>
    <t>Заполнение шва между стенами, одна из которых стена лифтовой шахты. Пенополистирол ППС-35 толщиной 50 мм (плотность 35 кг/м3, группа горючести ГЗ по ГОСТ 30244-94)</t>
  </si>
  <si>
    <t>Заполнение шва между плитой рампы и смежными вертикальными конструкциями. Пенополистирол ППС-35 (плотность 35 кг/м3, группа горючести ГЗ по ГОСТ 30244-94)</t>
  </si>
  <si>
    <t>Засыпка песком (под днищем лифтовых приямков). Песок средней крупности, средней плотности (kупл.=0,95)</t>
  </si>
  <si>
    <t>Засыпка песком (под плитой рампы). Песок средней крупности, средней плотности (kупл.=0,95)</t>
  </si>
  <si>
    <t xml:space="preserve">Мембрана защитная (днища лифтовых приямков). "PLANTER Standard" (или аналог) </t>
  </si>
  <si>
    <t>Мембрана защитная (рампа, разделительный слой). "PLANTER Standard" (или аналог)</t>
  </si>
  <si>
    <t>2.1 Гидроизоляция вертикальная</t>
  </si>
  <si>
    <t>Утеплитель стен. Толщина 100 мм. Пенополистирол экструдированный "CARBON PROF" (плотность 35 кг/м3, группа горючести ГЗ по ГОСТ 30244-94) (или аналог)</t>
  </si>
  <si>
    <r>
      <rPr>
        <sz val="11"/>
        <color rgb="FF000000"/>
        <rFont val="Calibri"/>
      </rPr>
      <t xml:space="preserve">Гидроизоляция рулонная </t>
    </r>
    <r>
      <rPr>
        <sz val="11"/>
        <color rgb="FF000000"/>
        <rFont val="Calibri"/>
      </rPr>
      <t>"ТЕХНОЭЛАСТ ФУНДАМЕНТ"</t>
    </r>
    <r>
      <rPr>
        <sz val="11"/>
        <color rgb="FF000000"/>
        <rFont val="Calibri"/>
      </rPr>
      <t xml:space="preserve">  (или аналог) (на 1 слой) всего 2 слоя</t>
    </r>
  </si>
  <si>
    <t>2.2 Гидрошпонка в местах сопряжения наружных стен и фундаментных плит</t>
  </si>
  <si>
    <t>Гидрошпонка "АКВАСТОП" тип ХВН-120 (2хd4) (или аналог)</t>
  </si>
  <si>
    <t>Гидроизоляция проникающая "Пенетрон" (или аналог) (расход 0,55 кг/м2 на 1 слой) всего 2 слоя</t>
  </si>
  <si>
    <t>кв.м/кг</t>
  </si>
  <si>
    <t>2.3 Гидрошпонка в местах сопряжения наружных стен и плиты покрытия подземной автостоянки</t>
  </si>
  <si>
    <t>Гидрошпонка "АКВАСТОП" тип ХВН-80 (2хd4) (или аналог)</t>
  </si>
  <si>
    <t>2.5 Гидроизоляция д.ш. между плитой покрытия автостоянки и стенами жилого дома</t>
  </si>
  <si>
    <t>2.6 Гидроизоляция вертикального д.ш.</t>
  </si>
  <si>
    <t>Утеплитель д.ш. толщиной 50 мм. Пенополистирол экструдированный  "Технониколь" (плотность 35-45 кг/м3, группа горючести Г4/Г3 по ГОСТ 30244-94) (или аналог)</t>
  </si>
  <si>
    <t>Уплотнитель ∅ 60 мм. Шнур типа "Вилатерм"</t>
  </si>
  <si>
    <r>
      <rPr>
        <sz val="11"/>
        <color rgb="FF000000"/>
        <rFont val="Calibri"/>
      </rPr>
      <t xml:space="preserve">Слой усиления гидроизоляции </t>
    </r>
    <r>
      <rPr>
        <sz val="11"/>
        <color rgb="FF000000"/>
        <rFont val="Calibri"/>
      </rPr>
      <t>"ТЕХНОЭЛАСТ ФУНДАМЕНТ"</t>
    </r>
    <r>
      <rPr>
        <sz val="11"/>
        <color rgb="FF000000"/>
        <rFont val="Calibri"/>
      </rPr>
      <t xml:space="preserve">  (или аналог) (на 1 слой) всего 1 слой</t>
    </r>
  </si>
  <si>
    <r>
      <rPr>
        <b/>
        <u/>
        <sz val="11"/>
        <color rgb="FF000000"/>
        <rFont val="Calibri"/>
      </rPr>
      <t xml:space="preserve">2.7 Гидроизоляция горизонтальная (опорная консоль, </t>
    </r>
    <r>
      <rPr>
        <b/>
        <u/>
        <sz val="11"/>
        <color rgb="FF000000"/>
        <rFont val="Calibri"/>
      </rPr>
      <t>(при наличии)</t>
    </r>
    <r>
      <rPr>
        <b/>
        <u/>
        <sz val="11"/>
        <color rgb="FF000000"/>
        <rFont val="Calibri"/>
      </rPr>
      <t>)</t>
    </r>
  </si>
  <si>
    <r>
      <rPr>
        <sz val="11"/>
        <color rgb="FF000000"/>
        <rFont val="Calibri"/>
      </rPr>
      <t xml:space="preserve">Гидроизоляция рулонная </t>
    </r>
    <r>
      <rPr>
        <sz val="11"/>
        <color rgb="FF000000"/>
        <rFont val="Calibri"/>
      </rPr>
      <t>"ТЕХНОЭЛАСТ ФУНДАМЕНТ"</t>
    </r>
    <r>
      <rPr>
        <sz val="11"/>
        <color rgb="FF000000"/>
        <rFont val="Calibri"/>
      </rPr>
      <t xml:space="preserve">  (или аналог) (на 1 слой) всего 2 слоя</t>
    </r>
  </si>
  <si>
    <t>Уплотнитель ∅80 мм. Шнур типа "Вилатерм"</t>
  </si>
  <si>
    <r>
      <rPr>
        <b/>
        <u/>
        <sz val="11"/>
        <color rgb="FF000000"/>
        <rFont val="Calibri"/>
      </rPr>
      <t>2.8 Гидроизоляция вертикальная (опорная консоль,  (</t>
    </r>
    <r>
      <rPr>
        <b/>
        <u/>
        <sz val="11"/>
        <color rgb="FF000000"/>
        <rFont val="Calibri"/>
      </rPr>
      <t>при наличии)</t>
    </r>
    <r>
      <rPr>
        <b/>
        <u/>
        <sz val="11"/>
        <color rgb="FF000000"/>
        <rFont val="Calibri"/>
      </rPr>
      <t>)</t>
    </r>
  </si>
  <si>
    <r>
      <rPr>
        <sz val="11"/>
        <color rgb="FF000000"/>
        <rFont val="Calibri"/>
      </rPr>
      <t xml:space="preserve">Гидроизоляция рулонная </t>
    </r>
    <r>
      <rPr>
        <sz val="11"/>
        <color rgb="FF000000"/>
        <rFont val="Calibri"/>
      </rPr>
      <t>"ТЕХНОЭЛАСТ ФУНДАМЕНТ"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 (или аналог) (на 1 слой) всего 2 слоя</t>
    </r>
  </si>
  <si>
    <t>Термовкладыши в опорной консоли (балке). Пенополистирол экструдированный "CARBON PROF" (плотность 35 кг/м3, группа горючести ГЗ по ГОСТ 30244-94) (или аналог)</t>
  </si>
  <si>
    <t>Профиль бентонитовый набухающий "АКВАСТОП" тип ПНБ 20х10 (или аналог)</t>
  </si>
  <si>
    <t>2.9 Гидроизоляция вводов коммуникаций</t>
  </si>
  <si>
    <t>Устройство профиля бентонитового набухающего ("АКВАСТОП" тип ПНБ 20х10 или аналог)</t>
  </si>
  <si>
    <t>Обмазка мастикой герметизирующей ("Технониколь № 71" или аналог (на 1 слой) всего 2 слоя)</t>
  </si>
  <si>
    <t>Оклейка геотекстиля ("Технониколь" термообработанный, 100 г/м2, или аналог)</t>
  </si>
  <si>
    <t>Устройство прижимного фланца:</t>
  </si>
  <si>
    <t>Устройство отверстия под установку анкера глубиной 100 мм, диаметром 24 мм</t>
  </si>
  <si>
    <t xml:space="preserve">Хим. паста МКТ VMU plus (или аналог), объемом 410 мл для заполнения отверстий глубиной 100 мм (объем на 1 анкер - 45,24 мл)  </t>
  </si>
  <si>
    <t>упак</t>
  </si>
  <si>
    <t>Шпилька анкерная МКТ VMU-A A4 М20</t>
  </si>
  <si>
    <t>Устройство уплотнительного кольца (430-440-58 по ГОСТ 9833-73)</t>
  </si>
  <si>
    <t>Монтаж фланца (тип 01 PN6 DN300 по ГОСТ 33259-2015)</t>
  </si>
  <si>
    <t>шт/кг</t>
  </si>
  <si>
    <t>1/10,3</t>
  </si>
  <si>
    <t>2.10 Гидроизоляция монтажных опалубочных отверстий</t>
  </si>
  <si>
    <t>Дисклудер "АКВАСТОП" тип Д-30/40 (EPDM) (или аналог)</t>
  </si>
  <si>
    <t>Раствор цементно-песчаный М100 по ГОСТ 28013-98</t>
  </si>
  <si>
    <t>2.11 Заделка технологических отверстий для подкосов шпунтового ограждения</t>
  </si>
  <si>
    <t>Смесь ремонтная "CONSOLIT BARS 116" по ГОСТ 31357-2007 (или аналог) (расход 2000 кг/м3)</t>
  </si>
  <si>
    <t>Стены 200 мм (парапет козырька, входная группа)</t>
  </si>
  <si>
    <t>Стены 200 мм (въездная группа)</t>
  </si>
  <si>
    <t>Стены 200 мм (парапет над въездом в автостоянку, въездная группа)</t>
  </si>
  <si>
    <t>Колонны до 500 мм</t>
  </si>
  <si>
    <t>Плита 200 мм (перекрытие на отм. +4,800, жилой дом)</t>
  </si>
  <si>
    <t>Плита 800 мм (перекрытие на отм. +4,800, жилой дом)</t>
  </si>
  <si>
    <t>Плита 1000 мм (перекрытие на отм. +4,800, жилой дом)</t>
  </si>
  <si>
    <t>Плита 200 мм (перекрытия антресолей на отм. +2.860, жилой дом)</t>
  </si>
  <si>
    <t>Плита 200 мм (покрытие на отм. +4.050, козырьки, входная группа)</t>
  </si>
  <si>
    <t>Балка 200х200(h) мм (покрытие на отм. +4.050, козырьки, входная группа)</t>
  </si>
  <si>
    <t>Плита 200 мм (покрытие автостоянки, входная группа)</t>
  </si>
  <si>
    <t>Плита 200 мм (покрытие автостоянки, въездная группа)</t>
  </si>
  <si>
    <t>10.1</t>
  </si>
  <si>
    <t>10.2</t>
  </si>
  <si>
    <t>Заполнение шва между стенами, одна из которых стена лифтовой шахты. Минеральная вата "Технониколь ТЕХНОФАС ОПТИМА" фирмы "Технониколь" толщиной 50 мм (или аналог)</t>
  </si>
  <si>
    <t>Заполнение шва между стенами, одна из которых стена лифтовой шахты. Пленка полиэтиленовая t=0.2 мм по ГОСТ 10354-82</t>
  </si>
  <si>
    <t>Заполнение деформационного шва между секциями в уровне плит перекрытий. Минеральная вата "Технониколь ТЕХНОФАС ОПТИМА" фирмы "Технониколь" (или аналог)</t>
  </si>
  <si>
    <t>Заполнение деформационного шва между секциями в уровне плит перекрытий. Пленка полиэтиленовая t=0.2 мм по ГОСТ 10354-82</t>
  </si>
  <si>
    <t>Заполнение деформационного шва между секциями в уровне плит перекрытий подвала. Минеральная вата "Технониколь ТЕХНОФАС ОПТИМА" фирмы "Технониколь" (или аналог)</t>
  </si>
  <si>
    <t>Заполнение деформационного шва между секциями в уровне плит перекрытий подвала. Пленка полиэтиленовая t=0.2 мм по ГОСТ 10354-82</t>
  </si>
  <si>
    <t>Плита фундаментная 200 мм (входная группа)</t>
  </si>
  <si>
    <r>
      <rPr>
        <sz val="11"/>
        <color rgb="FF000000"/>
        <rFont val="Calibri"/>
      </rPr>
      <t xml:space="preserve">Гидроизоляция рулонная </t>
    </r>
    <r>
      <rPr>
        <sz val="11"/>
        <color rgb="FF000000"/>
        <rFont val="Calibri"/>
      </rPr>
      <t>"ТЕХНОЭЛАСТ ФУНДАМЕНТ"</t>
    </r>
    <r>
      <rPr>
        <sz val="11"/>
        <color rgb="FF000000"/>
        <rFont val="Calibri"/>
      </rPr>
      <t xml:space="preserve">  (или аналог) (на 1 слой) всего 2 слоя</t>
    </r>
  </si>
  <si>
    <t>Лист ЦСП 12 мм  по ГОСТ 26816-2016 (на 1 слой) всего 2 слоя</t>
  </si>
  <si>
    <r>
      <rPr>
        <sz val="11"/>
        <color rgb="FF000000"/>
        <rFont val="Calibri"/>
      </rPr>
      <t xml:space="preserve">Гидроизоляция рулонная </t>
    </r>
    <r>
      <rPr>
        <sz val="11"/>
        <color rgb="FF000000"/>
        <rFont val="Calibri"/>
      </rPr>
      <t>"ТЕХНОЭЛАСТ ФУНДАМЕНТ"</t>
    </r>
    <r>
      <rPr>
        <sz val="11"/>
        <color rgb="FF000000"/>
        <rFont val="Calibri"/>
      </rPr>
      <t xml:space="preserve">  (или аналог) (на 1 слой) всего 2 слоя</t>
    </r>
  </si>
  <si>
    <t>Термовкладыши в фундаментной плите под входную группу. Пенополистирол экструдированный (плотность 35-45 кг/м3, группа горючести ГЗ по ГОСТ 30244-94)</t>
  </si>
  <si>
    <t>Каркасы плоские арматурные в стенах</t>
  </si>
  <si>
    <t>Каркасы пространственные арматурные в стенах</t>
  </si>
  <si>
    <t>Каркасы арматурные в стенах (с разбивкой на типы):</t>
  </si>
  <si>
    <t>11.1</t>
  </si>
  <si>
    <t>Каркасы плоские арматурные в стенах (типовые этажи)</t>
  </si>
  <si>
    <t>11.2</t>
  </si>
  <si>
    <t>Каркасы пространственные арматурные в стенах (типовые этажи)</t>
  </si>
  <si>
    <t>13.1</t>
  </si>
  <si>
    <t>Каркасы плоские арматурные в стенах (технический этаж)</t>
  </si>
  <si>
    <t>13.2</t>
  </si>
  <si>
    <t>Каркасы пространственные арматурные в стенах (технический этаж)</t>
  </si>
  <si>
    <t>15.1</t>
  </si>
  <si>
    <t>Каркасы плоские арматурные в стенах (кровля)</t>
  </si>
  <si>
    <t>15.2</t>
  </si>
  <si>
    <t>Каркасы пространственные арматурные в стенах (кровля)</t>
  </si>
  <si>
    <t>к данным строкам относится расход на колонны в уровне кровли; наличие и габариты колонн уточнить при адресном проектировании</t>
  </si>
  <si>
    <t>Колонны до 300 мм</t>
  </si>
  <si>
    <t>Колонны 250х250 мм (монолитные стойки для вентшахт, кровля)</t>
  </si>
  <si>
    <t>к данным строкам относится расход на плиты покрытия вентилляционных шахт</t>
  </si>
  <si>
    <t>Плита 160 мм (покрытия вентилляционных шахт)</t>
  </si>
  <si>
    <t xml:space="preserve">Плиты монолитные м/о более 20 кв.м </t>
  </si>
  <si>
    <t>Плита 200 мм (перекрытие, типовые этажи)</t>
  </si>
  <si>
    <t>Плита 200 мм (перекрытие последнего жилого этажа)</t>
  </si>
  <si>
    <t>Плита 200 мм (покрытие технического этажа)</t>
  </si>
  <si>
    <t>Плита 200 мм (покрытия машинных помещений)</t>
  </si>
  <si>
    <t>12.1</t>
  </si>
  <si>
    <t>12.2</t>
  </si>
  <si>
    <t>Каркасы плоские арматурные в плитах перекрытия (перекрытие последнего жилого этажа)</t>
  </si>
  <si>
    <t>Каркасы пространственные арматурные в плитах перекрытия (перекрытие последнего жилого этажа)</t>
  </si>
  <si>
    <t>14.1</t>
  </si>
  <si>
    <t>Каркасы плоские арматурные в плитах покрытия (покрытие технического этажа)</t>
  </si>
  <si>
    <t>14.2</t>
  </si>
  <si>
    <t>Каркасы пространственные арматурные в плитах покрытия (покрытие технического этажа)</t>
  </si>
  <si>
    <t>к данным строкам относится расход на термовкладыши в парапетах</t>
  </si>
  <si>
    <t>Термовкладыши в парапете. Пенополистирол экструдированный "Технониколь" (плотность 35-45 кг/м3, группа горючести Г4/Г3 по ГОСТ 30244-94) (или аналог)</t>
  </si>
  <si>
    <t xml:space="preserve">Термовкладыши в плите перекрытия. Минеральная вата  "Технофас" фирмы "Технониколь" (или аналог) </t>
  </si>
  <si>
    <t>Термовкладыши в плите перекрытия. Пленка полиэтиленовая t=0.2 мм по ГОСТ 10354-82</t>
  </si>
  <si>
    <t>4.1 Вентиляционные блоки, устройство узлов крепления</t>
  </si>
  <si>
    <t>куб.м/шт</t>
  </si>
  <si>
    <t>92,45/215</t>
  </si>
  <si>
    <t>Блок вентиляционный БВ33.1п (жилая часть)</t>
  </si>
  <si>
    <t>65,8/140</t>
  </si>
  <si>
    <t>Зачеканка швов. Цементно-песчаный раствор М200 по ГОСТ 28013-98</t>
  </si>
  <si>
    <t>куб.м/п.м</t>
  </si>
  <si>
    <t>Шнур базальтовый ШБТ-30 по ТУ 5769-001-12469268-2012</t>
  </si>
  <si>
    <t>Минеральная вата  "Технофас" фирмы "Технониколь" (или аналог)</t>
  </si>
  <si>
    <t>Уплотнитель ∅30 мм. Шнур типа "Вилатерм"</t>
  </si>
  <si>
    <t>Болт распорный БСР 10х100 по ГОСТ 28778-90</t>
  </si>
  <si>
    <t>Закладная деталь ЗД1 (уголок)</t>
  </si>
  <si>
    <t>Закладная деталь ЗД2 (уголок)</t>
  </si>
  <si>
    <t>Закладная деталь ЗД3 (уголок)</t>
  </si>
  <si>
    <t>4.2 Устройство разводки ЭОМ и СС в стенах и плитах (подземная и надземная части)</t>
  </si>
  <si>
    <t>Коробка установочная КУ1301 (с крюком)</t>
  </si>
  <si>
    <t>Коробка установочная КУ1301 (без крюка)</t>
  </si>
  <si>
    <t>Таблица 1 - Общие примечания</t>
  </si>
  <si>
    <t>1)</t>
  </si>
  <si>
    <r>
      <rPr>
        <sz val="11"/>
        <color theme="1"/>
        <rFont val="Calibri"/>
      </rPr>
      <t xml:space="preserve">Данный шаблон по подсчету ВОР разработан для первичной стадии П. При заполнении ВОР для первичной стадии П и стадий П перезаходов используется различная специфика для подсчета расходов бетона и арматуры (для первичной стадии П принципы подсчета бетона и арматуры указаны в </t>
    </r>
    <r>
      <rPr>
        <sz val="11"/>
        <color rgb="FFFF0000"/>
        <rFont val="Calibri"/>
      </rPr>
      <t xml:space="preserve">п. 9 </t>
    </r>
    <r>
      <rPr>
        <sz val="11"/>
        <color theme="1"/>
        <rFont val="Calibri"/>
      </rPr>
      <t>данной таблицы, для стадий П перезаходов все данные по расходам берутся из Рабочей Документации).</t>
    </r>
  </si>
  <si>
    <r>
      <rPr>
        <sz val="11"/>
        <color theme="1"/>
        <rFont val="Calibri"/>
      </rPr>
      <t>Данная ведомость составлена для здания, состоящего из корпуса и подземной автостоянки (см. п. "в" в</t>
    </r>
    <r>
      <rPr>
        <sz val="11"/>
        <color rgb="FFFF0000"/>
        <rFont val="Calibri"/>
      </rPr>
      <t xml:space="preserve"> таблице 7</t>
    </r>
    <r>
      <rPr>
        <sz val="11"/>
        <color theme="1"/>
        <rFont val="Calibri"/>
      </rPr>
      <t>).</t>
    </r>
  </si>
  <si>
    <r>
      <rPr>
        <b/>
        <u/>
        <sz val="11"/>
        <color theme="1"/>
        <rFont val="Calibri"/>
      </rPr>
      <t xml:space="preserve">Следует разделять конструкций в зависимости от сметных расценок на следующие разделы </t>
    </r>
    <r>
      <rPr>
        <b/>
        <u/>
        <sz val="11"/>
        <color theme="1"/>
        <rFont val="Calibri"/>
      </rPr>
      <t>(детальная информация по распределению конструкций по разделам дана в</t>
    </r>
    <r>
      <rPr>
        <b/>
        <u/>
        <sz val="11"/>
        <color rgb="FFFF0000"/>
        <rFont val="Calibri"/>
      </rPr>
      <t xml:space="preserve"> таблице 2</t>
    </r>
    <r>
      <rPr>
        <b/>
        <u/>
        <sz val="11"/>
        <color theme="1"/>
        <rFont val="Calibri"/>
      </rPr>
      <t xml:space="preserve"> и </t>
    </r>
    <r>
      <rPr>
        <b/>
        <u/>
        <sz val="11"/>
        <color rgb="FFFF0000"/>
        <rFont val="Calibri"/>
      </rPr>
      <t>таблице 3</t>
    </r>
    <r>
      <rPr>
        <b/>
        <u/>
        <sz val="11"/>
        <color theme="1"/>
        <rFont val="Calibri"/>
      </rPr>
      <t>):</t>
    </r>
  </si>
  <si>
    <t>1. ФУНДАМЕНТЫ (ПОДЗЕМНЫЕ КОНСТРУКЦИИ);</t>
  </si>
  <si>
    <t>2. ПОДЗЕМНЫЕ КОНСТРУКЦИИ;</t>
  </si>
  <si>
    <r>
      <rPr>
        <sz val="11"/>
        <color theme="1"/>
        <rFont val="Calibri"/>
      </rPr>
      <t xml:space="preserve">Конкретизирующие дополнительные описания (например, отметка плит, нумерация секций, нумерация этажей, марки бетона B, W, F и т.д.), встречающиеся в </t>
    </r>
    <r>
      <rPr>
        <sz val="11"/>
        <color rgb="FFFF0000"/>
        <rFont val="Calibri"/>
      </rPr>
      <t>таблице 3</t>
    </r>
    <r>
      <rPr>
        <sz val="11"/>
        <color theme="1"/>
        <rFont val="Calibri"/>
      </rPr>
      <t>, уточнить при адресном проектировании.</t>
    </r>
  </si>
  <si>
    <r>
      <rPr>
        <b/>
        <u/>
        <sz val="11"/>
        <color theme="1"/>
        <rFont val="Calibri"/>
      </rPr>
      <t>Принципы подсчета расхода бетона</t>
    </r>
    <r>
      <rPr>
        <sz val="11"/>
        <color theme="1"/>
        <rFont val="Calibri"/>
      </rPr>
      <t xml:space="preserve"> (</t>
    </r>
    <r>
      <rPr>
        <sz val="11"/>
        <color rgb="FFFF0000"/>
        <rFont val="Calibri"/>
      </rPr>
      <t>столбцы 6-9 в таблице 3</t>
    </r>
    <r>
      <rPr>
        <sz val="11"/>
        <color theme="1"/>
        <rFont val="Calibri"/>
      </rPr>
      <t>):</t>
    </r>
  </si>
  <si>
    <t>-</t>
  </si>
  <si>
    <r>
      <rPr>
        <sz val="11"/>
        <color theme="1"/>
        <rFont val="Calibri"/>
      </rPr>
      <t xml:space="preserve">расход бетона для стен определяется с учетом вычета дверных проемов и крупных отверстий (когда хотя бы один габаритный размер отверстия </t>
    </r>
    <r>
      <rPr>
        <sz val="11"/>
        <color theme="1"/>
        <rFont val="Calibri"/>
      </rPr>
      <t>≥ 1000 мм)</t>
    </r>
    <r>
      <rPr>
        <sz val="11"/>
        <color theme="1"/>
        <rFont val="Calibri"/>
      </rPr>
      <t>;</t>
    </r>
  </si>
  <si>
    <t>расход бетона по плитам перекрытий определяется с учетом вычета крупных отверстий (в лифтовых шахтах, лестничных клетках, от вентблоков);</t>
  </si>
  <si>
    <t>расход бетона по фундаментным плитам определяется с учетом приямков ВК, лифтовых приямков., местных утолщений фундаментных плит;</t>
  </si>
  <si>
    <r>
      <rPr>
        <b/>
        <sz val="11"/>
        <color theme="1"/>
        <rFont val="Calibri"/>
      </rPr>
      <t>Примечания</t>
    </r>
    <r>
      <rPr>
        <sz val="11"/>
        <color theme="1"/>
        <rFont val="Calibri"/>
      </rPr>
      <t>: коэффициенты запаса по бетону необходимы для того, чтобы компенсировать возможные дополнительные расходы, которые могут появится на стадии Рабочей документации; идеал - это когда расход бетона на первичной стадии П и стадиях П перезаходов одинаков, но на практике это невозможно, поэтому, чтобы избежать такого случая, при котором расход бетона на стадии П перезахода окажется больше расхода бетона на первичной стадии П, с помощью коэффициентов реализуется запас;, в итоге надо добиться, чтобы расход бетона на первичной стадии П был за счет введенных коэффициентов выше, чем расход при перезаходах, и при этом, необходимо стремиться, чтобы разница в расходах была как можно ниже.</t>
    </r>
  </si>
  <si>
    <r>
      <rPr>
        <sz val="11"/>
        <color theme="1"/>
        <rFont val="Calibri"/>
      </rPr>
      <t>расход арматуры подсчитывается с делением на классы и диаметры арматуры, для этого расход на каждую позицию (по классу арматуры и ее диаметру) для определенной ж.б. конструкции при первичной стадии П вычисляется  по фор</t>
    </r>
    <r>
      <rPr>
        <sz val="11"/>
        <color theme="1"/>
        <rFont val="Calibri"/>
      </rPr>
      <t xml:space="preserve">муле Vаi = Vб.нач*Кз.а*Каi, где Кз.а - коэффициент запаса по арматуре (Кз.а = 1,05…1,2, коэффициент уточнить при адресном проектировании и </t>
    </r>
    <r>
      <rPr>
        <b/>
        <sz val="11"/>
        <color theme="1"/>
        <rFont val="Calibri"/>
      </rPr>
      <t xml:space="preserve">занести в </t>
    </r>
    <r>
      <rPr>
        <b/>
        <sz val="11"/>
        <color rgb="FFFF0000"/>
        <rFont val="Calibri"/>
      </rPr>
      <t>таблицу 4</t>
    </r>
    <r>
      <rPr>
        <sz val="11"/>
        <color theme="1"/>
        <rFont val="Calibri"/>
      </rPr>
      <t xml:space="preserve">), Каi - коэффициент, определяющий, какой процент от общего расхода на армирование для определенной ж.б. конструкции приходится на конкретную позицию (по классу арматуры и ее диаметру), данные коэффициенты занесены в </t>
    </r>
    <r>
      <rPr>
        <sz val="11"/>
        <color rgb="FFFF0000"/>
        <rFont val="Calibri"/>
      </rPr>
      <t xml:space="preserve">таблицу 5 </t>
    </r>
    <r>
      <rPr>
        <sz val="11"/>
        <color theme="1"/>
        <rFont val="Calibri"/>
      </rPr>
      <t xml:space="preserve">во вкладке(уточнить и окончательно принять при адресном проектировании, ячейки с заливкой желтого цвета должны быть обязательно заполнены). Расход на бетон Vб необходимо вносить в ведомость расхода вручную, расход арматуры Vаi вычисляется автоматически, однако нужно обязательно </t>
    </r>
    <r>
      <rPr>
        <b/>
        <sz val="11"/>
        <color theme="1"/>
        <rFont val="Calibri"/>
      </rPr>
      <t>заполнить</t>
    </r>
    <r>
      <rPr>
        <sz val="11"/>
        <color theme="1"/>
        <rFont val="Calibri"/>
      </rPr>
      <t xml:space="preserve"> </t>
    </r>
    <r>
      <rPr>
        <b/>
        <sz val="11"/>
        <color rgb="FFFF0000"/>
        <rFont val="Calibri"/>
      </rPr>
      <t>таблицу 4</t>
    </r>
    <r>
      <rPr>
        <b/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(ячейки, закрашенные в желтый цвет) и </t>
    </r>
    <r>
      <rPr>
        <b/>
        <sz val="11"/>
        <color rgb="FFFF0000"/>
        <rFont val="Calibri"/>
      </rPr>
      <t xml:space="preserve">столбец 0 в таблице 3 </t>
    </r>
    <r>
      <rPr>
        <sz val="11"/>
        <color theme="1"/>
        <rFont val="Calibri"/>
      </rPr>
      <t xml:space="preserve">(данный столбец отвечает за назначение типов армирования конструкциям, типы указаны в </t>
    </r>
    <r>
      <rPr>
        <sz val="11"/>
        <color rgb="FFFF0000"/>
        <rFont val="Calibri"/>
      </rPr>
      <t>таблице 6</t>
    </r>
    <r>
      <rPr>
        <sz val="11"/>
        <color theme="1"/>
        <rFont val="Calibri"/>
      </rPr>
      <t xml:space="preserve"> - уточнить при адресном проектировании, после заполнения ведомости этот столбец скрыть).</t>
    </r>
  </si>
  <si>
    <r>
      <rPr>
        <b/>
        <sz val="11"/>
        <color theme="1"/>
        <rFont val="Calibri"/>
      </rPr>
      <t>Примечания</t>
    </r>
    <r>
      <rPr>
        <sz val="11"/>
        <color theme="1"/>
        <rFont val="Calibri"/>
      </rPr>
      <t>: коэффициенты запаса по арматуре необходимы для того, чтобы компенсировать возможные дополнительные расходы, которые могут появится на стадии Рабочей документации; идеал - это когда расход арматуры на первичной стадии П и стадиях П перезаходов одинаков, но на практике это невозможно, поэтому, чтобы избежать такого случая, при котором расход арматуры на стадии П перезахода окажется больше расхода арматуры на первичной стадии П, с помощью коэффициентов реализуется запас;, в итоге надо добиться, чтобы расход арматуры на первичной стадии П был за счет введенных коэффициентов выше, чем расход при перезаходах, и при этом, необходимо стремиться, чтобы разница в расходах была как можно ниже.</t>
    </r>
  </si>
  <si>
    <t>Принципы подсчета расхода прочих материалов:</t>
  </si>
  <si>
    <r>
      <rPr>
        <sz val="11"/>
        <color rgb="FF000000"/>
        <rFont val="Calibri"/>
      </rPr>
      <t xml:space="preserve">расход гидроизоляции (дается на один слой), праймера, мембраны приводится </t>
    </r>
    <r>
      <rPr>
        <sz val="11"/>
        <color rgb="FF000000"/>
        <rFont val="Calibri"/>
      </rPr>
      <t>в виде площади гидроизолируемой поверхности</t>
    </r>
    <r>
      <rPr>
        <sz val="11"/>
        <color rgb="FF000000"/>
        <rFont val="Calibri"/>
      </rPr>
      <t xml:space="preserve"> без учета количества слоев и нахлеста материалов;</t>
    </r>
  </si>
  <si>
    <t>расход бетонной подготовки, песчаной засыпки под ФП дается в куб.м, определяется с учетом понижений фундаментных плит в зоне приямков и перепадов толщин;</t>
  </si>
  <si>
    <r>
      <rPr>
        <sz val="11"/>
        <color rgb="FF000000"/>
        <rFont val="Calibri"/>
      </rPr>
      <t>расход защитной цементно-песчаной стяжки (ЦПС) дается в "кв.м", вычисляется  по площади защищаемой поверхности и по величине</t>
    </r>
    <r>
      <rPr>
        <sz val="11"/>
        <color rgb="FF000000"/>
        <rFont val="Calibri"/>
      </rPr>
      <t xml:space="preserve"> порядок цифр должен быть близок</t>
    </r>
    <r>
      <rPr>
        <sz val="11"/>
        <color rgb="FF000000"/>
        <rFont val="Calibri"/>
      </rPr>
      <t xml:space="preserve"> с площадью гидроизоляции, поверх которой устраивается ЦПС;</t>
    </r>
  </si>
  <si>
    <t>расход материала галтелей приводятся в погонных метрах (для галтелей необходимо обязательно прописывать в тексте таблицы ВОР их габаритные размеры, например, "галтель из ЦПС для устройства гидроизоляции 100х100 мм");</t>
  </si>
  <si>
    <t>расход материалов песчаных засыпок, экструдированного пенополистирола, минваты и т.д. приводятся в куб.м;</t>
  </si>
  <si>
    <r>
      <rPr>
        <sz val="11"/>
        <color theme="1"/>
        <rFont val="Calibri"/>
      </rPr>
      <t xml:space="preserve">Принцип подсчета </t>
    </r>
    <r>
      <rPr>
        <b/>
        <u/>
        <sz val="11"/>
        <color theme="1"/>
        <rFont val="Calibri"/>
      </rPr>
      <t>площади опалубки</t>
    </r>
    <r>
      <rPr>
        <sz val="11"/>
        <color theme="1"/>
        <rFont val="Calibri"/>
      </rPr>
      <t xml:space="preserve"> для различных монолитных ж.б. конструкций (</t>
    </r>
    <r>
      <rPr>
        <sz val="11"/>
        <color rgb="FFFF0000"/>
        <rFont val="Calibri"/>
      </rPr>
      <t>столбец 12 в таблице 3</t>
    </r>
    <r>
      <rPr>
        <sz val="11"/>
        <color theme="1"/>
        <rFont val="Calibri"/>
      </rPr>
      <t>):</t>
    </r>
  </si>
  <si>
    <r>
      <rPr>
        <b/>
        <sz val="11"/>
        <color theme="1"/>
        <rFont val="Calibri"/>
      </rPr>
      <t>для капителей</t>
    </r>
    <r>
      <rPr>
        <sz val="11"/>
        <color theme="1"/>
        <rFont val="Calibri"/>
      </rPr>
      <t xml:space="preserve"> при вычислении площади опалубки суммируется площадь всех граней выступающей за пределы плиты покрытия, площадь границы между капителью и колонной либо стеной не учитыва</t>
    </r>
    <r>
      <rPr>
        <sz val="11"/>
        <color theme="1"/>
        <rFont val="Calibri"/>
      </rPr>
      <t>ется;</t>
    </r>
  </si>
  <si>
    <r>
      <rPr>
        <b/>
        <u/>
        <sz val="11"/>
        <color theme="1"/>
        <rFont val="Calibri"/>
      </rPr>
      <t>Стены по толщинам</t>
    </r>
    <r>
      <rPr>
        <sz val="11"/>
        <color theme="1"/>
        <rFont val="Calibri"/>
      </rPr>
      <t xml:space="preserve"> разбиваются на несколько категорий (к первой категории "до 200 мм" относятся стены толщиной t ≤ 200 мм, к следующей категории "до 300 мм" относятся стены толщиной 200 мм &lt; t ≤ 300 мм, к следующей категории "более 300 мм" относятся стены толщиной t &gt; 300 мм); </t>
    </r>
    <r>
      <rPr>
        <b/>
        <u/>
        <sz val="11"/>
        <color theme="1"/>
        <rFont val="Calibri"/>
      </rPr>
      <t>колонны по габаритам</t>
    </r>
    <r>
      <rPr>
        <sz val="11"/>
        <color theme="1"/>
        <rFont val="Calibri"/>
      </rPr>
      <t xml:space="preserve"> разбиваются на несколько категорий, при разбивке ориентироваться нужно на наименьшую из двух сторон колонны (к первой категории "до 300 мм" относятся колонны с наименьшей стороной b ≤ 300 мм, к следующей категории "до 500 мм" относятся колонны с наименьшей стороной 300 мм &lt; b ≤ 500 мм, к следующей категории "более 500 мм" относятся колонны с наименьшей стороной b &gt; 500 мм); по толщинам </t>
    </r>
    <r>
      <rPr>
        <b/>
        <u/>
        <sz val="11"/>
        <color theme="1"/>
        <rFont val="Calibri"/>
      </rPr>
      <t>плиты перекрытия/покрытия</t>
    </r>
    <r>
      <rPr>
        <sz val="11"/>
        <color theme="1"/>
        <rFont val="Calibri"/>
      </rPr>
      <t xml:space="preserve"> не делятся на отдельные категории.</t>
    </r>
  </si>
  <si>
    <t>Если в составе плиты перекрытия/покрытия есть балки или капители, то расход по ним включается в расход по данной плите.</t>
  </si>
  <si>
    <t>Класс бетона и толщины конструкций приняты на основании СТО, данные параметры уточнить при адресном проектировании.</t>
  </si>
  <si>
    <t>Марки бетона по водопроницаемости W и морозостойкости F рекомендуется принимать по СТО, окончательно принимаются при адресном проектировании.</t>
  </si>
  <si>
    <t>расход материалов "пирога" над плитой покрытия козырьков входных групп;</t>
  </si>
  <si>
    <t>расход материалов "пирога" над плитой покрытия жилого дома (основной плитой и плитой над машинным помещением);</t>
  </si>
  <si>
    <t>заполнение деформационного шва между секциями выше плиты перекрытия над подвалом (плиты на отметке 0.000) за исключением участков в уровне плит перекрытий (между торцами плит перекрытий смежных секций);</t>
  </si>
  <si>
    <t>расход материалов на фундаменты под оборудование в уровне подземного этажа и на кровле жилого дома;</t>
  </si>
  <si>
    <t>расход на все металлические конструкции (кроме закладных деталей в монолитных ж.б. конструкциях и элементов молниезащиты), а именно: ограждения, лестницы, фахверки, козырьки, решетки приямков, монорельс для лифтового оборудования.</t>
  </si>
  <si>
    <r>
      <rPr>
        <b/>
        <sz val="11"/>
        <color theme="1"/>
        <rFont val="Calibri"/>
      </rPr>
      <t>Примечание</t>
    </r>
    <r>
      <rPr>
        <sz val="11"/>
        <color theme="1"/>
        <rFont val="Calibri"/>
      </rPr>
      <t>: выше плиты перекрытия над подвалом (плиты на отметке 0.000) к КР относится расход на монолитные ж.б. конструкции, термовкладыши, заполнение шва между стеной лифта и стеной жилой части, заполнение деформационного шва между секциями в уровне плит перекрытий, закладные детали в монолитных ж.б. конструкциях (закладные для крепления сборных конструкций, закладные-рамки в приямках, закладные-трубки в приямках, закладные детали - монтажные уголки для крепления вентблоков, закладные лифтовых шахт при их наличии/необходимости) и элементы молниезащиты.</t>
    </r>
  </si>
  <si>
    <r>
      <rPr>
        <sz val="11"/>
        <color theme="1"/>
        <rFont val="Calibri"/>
      </rPr>
      <t xml:space="preserve">Согласно </t>
    </r>
    <r>
      <rPr>
        <sz val="11"/>
        <color rgb="FFFF0000"/>
        <rFont val="Calibri"/>
      </rPr>
      <t xml:space="preserve">п. 4 </t>
    </r>
    <r>
      <rPr>
        <sz val="11"/>
        <color theme="1"/>
        <rFont val="Calibri"/>
      </rPr>
      <t>текущей таблицы данный шаблон ВОР разработан для зданий с подземной автостоянкой, поэтому возможно, в зависимости от особенностей при адресном проектировании, два варианта опирания башенного крана:</t>
    </r>
  </si>
  <si>
    <t>башенный кран опирается на фундаментную плиту, интегрированную в состав фундаментной плиты подземной автостоянки;</t>
  </si>
  <si>
    <r>
      <rPr>
        <sz val="11"/>
        <color rgb="FF000000"/>
        <rFont val="Calibri"/>
      </rPr>
      <t>башенный кран опирается на отдельно стоящую фундаментную плиту, расположенную ниже фундаментной плиты подземной автостоянки (</t>
    </r>
    <r>
      <rPr>
        <sz val="11"/>
        <color rgb="FF000000"/>
        <rFont val="Calibri"/>
      </rPr>
      <t>в ВОР все расходы, касаемые данной фундаментной плиты, не учитывать, кроме анкеров крепления крана, их необходимо учесть</t>
    </r>
    <r>
      <rPr>
        <sz val="11"/>
        <color rgb="FF000000"/>
        <rFont val="Calibri"/>
      </rPr>
      <t>).</t>
    </r>
  </si>
  <si>
    <t>Для зданий без подземной автостоянки используется вариант, когда башенный кран расположен рядом с проектируемым зданием и опирается на отдельно стоящую фундаментную плиту (в ВОР все расходы, касаемые данной фундаментной плиты, не учитывать).</t>
  </si>
  <si>
    <t xml:space="preserve">В случае, если на строительной площадке присутствуют иные сооружения, не относящиеся к корпусу здания (небольшие подпорные стенки, фундаменты под опоры освещения, фундаменты под оборудование, конструкции усиления коллектора и т.д.), на эти сооружения составляется отдельная таблица ВОР и, по согласованию со сметным отделом, вставляется либо на отдельный лист в альбом ВОР корпуса, либо создается отдельный альбом ВОР в части КР. </t>
  </si>
  <si>
    <t>Для подпорных стенок возможены два варианта (в зависимости от их габаритов):</t>
  </si>
  <si>
    <t>расходы на  небольшие подпорные стенки учитываются в части альбомов КР (принцип см. выше);</t>
  </si>
  <si>
    <t>расходы на  большие подпорные стенки (все расходы подсчитывает ГТО) учитываются либо в части альбомов ГТО, либо в части альбомов КР, но в составе таблиц, относящихся к ГТО.</t>
  </si>
  <si>
    <r>
      <rPr>
        <b/>
        <sz val="11"/>
        <color theme="1"/>
        <rFont val="Calibri"/>
      </rPr>
      <t>Примечание:</t>
    </r>
    <r>
      <rPr>
        <sz val="11"/>
        <color theme="1"/>
        <rFont val="Calibri"/>
      </rPr>
      <t xml:space="preserve"> деление подпорных стенок по габаритам условное, окончательная принадлежность подпорных стенок к тому или иному альбому устанавливается при адресном проектировании.</t>
    </r>
  </si>
  <si>
    <t>Для экструдированного пенополистирола обязательно указывать плотность и группу горючести.</t>
  </si>
  <si>
    <t>Дополнительные поясняющие нюансы при формировании Ведомости Объемов Работ внесены в памятку Нюансы ВОР.</t>
  </si>
  <si>
    <t>Таблица 2 - Деление конструкций на категории в зависимости от сметных расценок</t>
  </si>
  <si>
    <t>тип конструкции</t>
  </si>
  <si>
    <t>в зависимости от располагаемого уровня по высоте</t>
  </si>
  <si>
    <t>по толщинам</t>
  </si>
  <si>
    <t>описание</t>
  </si>
  <si>
    <t>стены</t>
  </si>
  <si>
    <t>Подземные конструкции</t>
  </si>
  <si>
    <t>поскольку в проекте несколько типов толщин стен, то стены разбиваются на несколько категорий (к первой категории "до 200 мм" относятся стены толщиной t ≤ 200 мм, к следующей категории "до 300 мм" относятся стены толщиной 200 мм &lt; t ≤ 300 мм, к следующей категории "более 300 мм" относятся стены толщиной t &gt; 300 мм)</t>
  </si>
  <si>
    <t>стены подземного этажа (включая автостоянку)</t>
  </si>
  <si>
    <t>плиты</t>
  </si>
  <si>
    <r>
      <rPr>
        <sz val="11"/>
        <color theme="1"/>
        <rFont val="Calibri"/>
      </rPr>
      <t xml:space="preserve">по толщинам плиты не делятся на отдельные категории </t>
    </r>
    <r>
      <rPr>
        <b/>
        <sz val="11"/>
        <color rgb="FF0000FF"/>
        <rFont val="Calibri"/>
      </rPr>
      <t>(1)</t>
    </r>
  </si>
  <si>
    <t>плита перекрытия подвала (плита жилого дома на отметке 0.000); антресольные плиты в рамках подземного этажа; плита покрытия подземной автостоянки с учетом капителей; рампа</t>
  </si>
  <si>
    <r>
      <rPr>
        <sz val="11"/>
        <color theme="1"/>
        <rFont val="Calibri"/>
      </rPr>
      <t>колонны</t>
    </r>
    <r>
      <rPr>
        <b/>
        <sz val="11"/>
        <color rgb="FF0000FF"/>
        <rFont val="Calibri"/>
      </rPr>
      <t>(2)</t>
    </r>
  </si>
  <si>
    <t>если в проекте несколько типов колонн по габаритам, то колонны разбиваются на несколько категорий, при разбивке ориентироваться нужно на наименьшую из двух сторон колонны (к первой категории "до 300 мм" относятся колонны с наименьшей стороной b ≤ 300 мм, к следующей категории "до 500 мм" относятся колонны с наименьшей стороной 300 мм &lt; b ≤ 500 мм, к следующей категории "более 500 мм" относятся колонны с наименьшей стороной b &gt; 500 мм)</t>
  </si>
  <si>
    <t>колонны, расположенные в уровне подземного этажа</t>
  </si>
  <si>
    <t>ПРИМЕЧАНИЯ</t>
  </si>
  <si>
    <t>Таблица 4 - Коэффициенты запаса по бетону и арматуре</t>
  </si>
  <si>
    <t>коэффициент запаса по бетону Кз.б =</t>
  </si>
  <si>
    <t>коэффициент запаса по арматуре Кз.а =</t>
  </si>
  <si>
    <t>Таблица 5</t>
  </si>
  <si>
    <t>А240</t>
  </si>
  <si>
    <t>А500С</t>
  </si>
  <si>
    <t>Арматура А240, кг</t>
  </si>
  <si>
    <t>Арматура А500с, кг</t>
  </si>
  <si>
    <t>Всего</t>
  </si>
  <si>
    <t>Проект-аналог</t>
  </si>
  <si>
    <t>Примечание</t>
  </si>
  <si>
    <t>ФУНДАМЕНТЫ</t>
  </si>
  <si>
    <t>Фундаменты (жилой дом)</t>
  </si>
  <si>
    <t>С учетом выпусков, без учета сварных каркасов</t>
  </si>
  <si>
    <t>Арматурные каркасы плоские (фундамент жилого дома)</t>
  </si>
  <si>
    <t>Сварные каркасы плоские</t>
  </si>
  <si>
    <t>Арматурные каркасы пространственные (фундамент жилого дома)</t>
  </si>
  <si>
    <t>Сварные каркасы пространственные</t>
  </si>
  <si>
    <t xml:space="preserve">Фундаменты (паркинг) </t>
  </si>
  <si>
    <t>Без учета сварных каркасов</t>
  </si>
  <si>
    <t>Арматурные каркасы плоские (фундамент паркинга)</t>
  </si>
  <si>
    <t>Арматурные каркасы пространственные (фундамент паркинга)</t>
  </si>
  <si>
    <t>Вертикальные конструкции</t>
  </si>
  <si>
    <t>Вертикальные конструкции подземного этажа (под жилым домом)</t>
  </si>
  <si>
    <t>Вертикальные конструкции подземного этажа (паркинг)</t>
  </si>
  <si>
    <t>Перекрытия</t>
  </si>
  <si>
    <t>Плита перекрытия над подвалом на отм. 0,000 толщиной 200 мм, с учетом перепадов</t>
  </si>
  <si>
    <t>Арматурные каркасы плоские (плита перекрытия над подвалом на отм 0,000)</t>
  </si>
  <si>
    <t>Арматурные каркасы пространственные (плита перекрытия над подвалом на отм 0,000)</t>
  </si>
  <si>
    <t>Плита покрытия паркинга толщиной 400 мм, с учетом перепадов, с капителями</t>
  </si>
  <si>
    <t>Арматурные каркасы плоские (плита покрытия паркинга толщиной 400 мм)</t>
  </si>
  <si>
    <t>Арматурные каркасы пространственные (плита покрытия паркинга толщиной 400 мм)</t>
  </si>
  <si>
    <t>Лестничные марши</t>
  </si>
  <si>
    <t>Арматурные каркасы плоские (лестничные марши)</t>
  </si>
  <si>
    <t>Арматурные каркасы пространственные (лестничные марши)</t>
  </si>
  <si>
    <t>Плита рампы толщиной 250 мм</t>
  </si>
  <si>
    <t>Стены и колонны 1-го этажа</t>
  </si>
  <si>
    <t>Перекрытие над 1 эт.</t>
  </si>
  <si>
    <t>Плита перекрытия над 1 этажом + переходная балка</t>
  </si>
  <si>
    <t>Арматурные каркасы плоские (плита перекрытия над 1 этажом)</t>
  </si>
  <si>
    <t>Арматурные каркасы пространственные (плита перекрытия над 1 этажом)</t>
  </si>
  <si>
    <t>Стены</t>
  </si>
  <si>
    <t>Стены типового этажа</t>
  </si>
  <si>
    <t>Арматурные каркасы плоские (стены типового этажа)</t>
  </si>
  <si>
    <t>Арматурные каркасы пространственные (стены типового этажа)</t>
  </si>
  <si>
    <t>Плита перекрытия типового этажа</t>
  </si>
  <si>
    <t>Арматурные каркасы плоские (плита перекрытия типового этажа)</t>
  </si>
  <si>
    <t>Арматурные каркасы пространственные (плита перекрытия типового этажа)</t>
  </si>
  <si>
    <t>Стены технического этажа</t>
  </si>
  <si>
    <t>Арматурные каркасы плоские (стены технического этажа)</t>
  </si>
  <si>
    <t>Арматурные каркасы пространственные (стены технического этажа)</t>
  </si>
  <si>
    <t>Плита покрытия толщиной 200 мм</t>
  </si>
  <si>
    <t>Арматурные каркасы плоские (плита покрытия толщиной 200 мм)</t>
  </si>
  <si>
    <t>Арматурные каркасы пространственные (плита покрытия толщиной 200 мм)</t>
  </si>
  <si>
    <t>Стены выходов на кровлю и стены парапета</t>
  </si>
  <si>
    <t>Арматурные каркасы плоские (стены выходов на кровлю)</t>
  </si>
  <si>
    <t>Арматурные каркасы пространственные (стены выходов на кровлю)</t>
  </si>
  <si>
    <t>Плита покрытия машинного отделения толщиной 200 мм</t>
  </si>
  <si>
    <t>Днища лифтовых приямков толщиной 200 мм</t>
  </si>
  <si>
    <t>Лестничные площадки</t>
  </si>
  <si>
    <t>Арматурные каркасы плоские (лестничные площадки)</t>
  </si>
  <si>
    <t>Арматурные каркасы пространственные (лестничные площадки)</t>
  </si>
  <si>
    <t>Конструкции въездной группы</t>
  </si>
  <si>
    <t>2) Коэффициенты в ячейках,  имеющих заливку желтого цвета, уточнить при адресном проектировании.</t>
  </si>
  <si>
    <t>Таблица 6 - Типы армирования</t>
  </si>
  <si>
    <t>Расход стали на 1 куб.м. бетона с учетом коэффициентов запаса по арматуре и бетону</t>
  </si>
  <si>
    <t>1</t>
  </si>
  <si>
    <t>Таблица 7 - Разделение ВОР в зависимости от компоновочных схем зданий/корпусов/строений/секций</t>
  </si>
  <si>
    <t>Отдельный ВОР - это отдельный файл excel.</t>
  </si>
  <si>
    <t>При начале работ над ВОР желательно проговорить/согласовать деление ВОР на отдельные файлы со сметным отделом. В том числе необходимость выделения строений/корпусов в отдельные строчки внутри файла ВОР.</t>
  </si>
  <si>
    <t>Примеры</t>
  </si>
  <si>
    <t>Компоновочная схема здания</t>
  </si>
  <si>
    <t>Эскиз компоновочной схемы здания</t>
  </si>
  <si>
    <t>а) Несколько корпусов (которые состоят из секций) и единая  подземная автостоянка.</t>
  </si>
  <si>
    <t>Для данной схемы выпускается один альбом состоящий из 1 таблицы ВОР:</t>
  </si>
  <si>
    <t>1-й ВОР - Автостоянка + Жилой дом (Корп.1+Корп.2+ …)</t>
  </si>
  <si>
    <t>См. п. 8 таблицы 1.</t>
  </si>
  <si>
    <t>б) Корпус (который состоит из строений) и подземная автостоянка.</t>
  </si>
  <si>
    <t>1-й ВОР - Автостоянка + Жилой дом (Стр1+Стр.2+ …)</t>
  </si>
  <si>
    <t>в) Корпус (который состоит из секций) и подземная автостоянка</t>
  </si>
  <si>
    <t>Для данной схемы выпускается один альбом с одной таблицей ВОР:</t>
  </si>
  <si>
    <t>1-й ВОР - Автостоянка + Жилой дом (Секция 1, 2, …)</t>
  </si>
  <si>
    <t>г) Несколько корпусов (которые состоят из одной или нескольких секции) без подземной автостоянки.</t>
  </si>
  <si>
    <t>Для данной схемы выпускается столько альбомов, сколько корпусов в объекте, по одной таблице ВОР на каждый альбом, при этом таблица ВОР включает подземную и надземную части корпуса:</t>
  </si>
  <si>
    <t>1-й ВОР- Корпус 1 (подземная и надземная части);</t>
  </si>
  <si>
    <t>2-й ВОР- Корпус 2 (подземная и надземная части);</t>
  </si>
  <si>
    <t>…</t>
  </si>
  <si>
    <t>N-й ВОР- Корпус ... (подземная и надземная части).</t>
  </si>
  <si>
    <t>д) Несколько корпусов (которые состоят из одной или нескольких секции/строений) с отдельными подземными автостоянками.</t>
  </si>
  <si>
    <t>Стены 180 мм (2-й этаж, жилой дом)</t>
  </si>
  <si>
    <t>Стены 200 мм (2-й этаж, жилой дом)</t>
  </si>
  <si>
    <t>Стены 180 мм (типовые этажи, жилой дом)</t>
  </si>
  <si>
    <t>Стены 200 мм (типовые этажи, жилой дом)</t>
  </si>
  <si>
    <t>Стены 180 мм (технический этаж, жилой дом)</t>
  </si>
  <si>
    <t>Стены 200 мм (технический этаж, жилой дом)</t>
  </si>
  <si>
    <t>Стены 180 мм (кровля, жилой дом)</t>
  </si>
  <si>
    <t>Стены 200 мм (кровля, жилой дом)</t>
  </si>
  <si>
    <t>Стены 200 мм (парапет над плитой покрытия машинного помещения, кровля, жилой дом)</t>
  </si>
  <si>
    <t>Стены 220 мм (2-й этаж, жилой дом)</t>
  </si>
  <si>
    <t>Стены 250 мм (2-й этаж, жилой дом)</t>
  </si>
  <si>
    <t>Стены 220 мм (типовые этажи, жилой дом)</t>
  </si>
  <si>
    <t>Стены 250 мм (типовые этажи, жилой дом)</t>
  </si>
  <si>
    <t>Стены 220 мм (технический этаж, жилой дом)</t>
  </si>
  <si>
    <t>Стены 250 мм (технический этаж, жилой дом)</t>
  </si>
  <si>
    <t>Стены 220 мм (кровля, жилой дом)</t>
  </si>
  <si>
    <t>Стены 250 мм (кровля, жилой дом)</t>
  </si>
  <si>
    <t>Стены 180 мм (1-й этаж, жилой дом)</t>
  </si>
  <si>
    <t>Стены 200 мм (1-й этаж, жилой дом)</t>
  </si>
  <si>
    <t>Стены 220 мм (1-й этаж, жилой дом)</t>
  </si>
  <si>
    <t>Стены 250 мм (1-й этаж, жилой дом)</t>
  </si>
  <si>
    <t>Колонны 400х400 мм (монолитные стойки под парапеты, кровля)</t>
  </si>
  <si>
    <t>Колонны 500х1300 мм (1-й этаж, жилой дом)</t>
  </si>
  <si>
    <t>к данным строкам относятся колонны на 1-м этаже и колонны в уровне кровли; наличие и габариты колонн уточнить при адресном проектировании; если в проекте несколько типов колонн по габаритам, то колонны разбиваются на несколько категорий, при разбивке ориентироваться нужно на наименьшую из двух сторон колонны (к первой категории "до 300 мм" относятся колонны с наименьшей стороной b ≤ 300 мм, к следующей категории "до 500 мм" относятся колонны с наименьшей стороной 300 мм &lt; b ≤ 500 мм, к следующей категории "более 500 мм" относятся колонны с наименьшей стороной b &gt; 500 мм), каждая категория колонн записывается в отдельную строку</t>
  </si>
  <si>
    <t>Каркасы плоские арматурные в маршах лестничных</t>
  </si>
  <si>
    <t>Каркасы пространственные арматурные в маршах лестничных</t>
  </si>
  <si>
    <r>
      <t>к данным стр</t>
    </r>
    <r>
      <rPr>
        <sz val="11"/>
        <rFont val="Calibri"/>
        <family val="2"/>
        <charset val="204"/>
      </rPr>
      <t>окам относятся плиты перекрытия и покрытия, начиная с плиты перекрытия над 1-м этажом и заканчивая плитами покрытия; к данным строкам также относится расход на антресольные плиты в рамках 1-го этажа, на конструкции плит покрытия входных групп жилого дома (козырьки), на плиты покрытия входных и въездной группы в подземную автостоянку; расход на балки в составе данных плит перекрытия/покрытия учесть в этих строках</t>
    </r>
  </si>
  <si>
    <t>Заполнение швов в бортиках под систему Cuuber. Пленка полиэтиленовая t=0.2 мм по ГОСТ 10354-82</t>
  </si>
  <si>
    <t>Заполнение швов в бортиках под систему Cuuber. Минеральная вата "Технониколь ТЕХНОФАС ОПТИМА" фирмы "Технониколь" толщиной 50 мм (или аналог)</t>
  </si>
  <si>
    <r>
      <t>к данным строкам относится расход на термовкладыши в плитах перекрытия надземных этажей, начиная с плиты перекрытия над 1-м этажом и заканчив</t>
    </r>
    <r>
      <rPr>
        <sz val="11"/>
        <rFont val="Calibri"/>
        <family val="2"/>
        <charset val="204"/>
      </rPr>
      <t>ая плитой перекрытия предпоследнего жилого этажа (пол последнего жилого этажа), а также расход на термовкладыши в козырьке над входной группой (наличие термовкладышей уточнить при адресном проектировании)</t>
    </r>
  </si>
  <si>
    <t>в данных строках указан расход на утеплитель в  шве между стеной лифтовой шахты и стеной жилой части в уровне 1-го этажа, типовых этажей и технического этажа</t>
  </si>
  <si>
    <t>Заполнение деформационного шва между секциями в уровне плит перекрытий типовых и технического этажей. Пленка полиэтиленовая t=0.2 мм по ГОСТ 10354-82</t>
  </si>
  <si>
    <t>Заполнение деформационного шва между секциями в уровне плит перекрытий типовых и технического этажей. Минеральная вата "Технониколь ТЕХНОФАС ОПТИМА" фирмы "Технониколь" (или аналог)</t>
  </si>
  <si>
    <t>Заполнение деформационного шва между секциями в уровне плит перекрытий над 1-м этажом. Пленка полиэтиленовая t=0.2 мм по ГОСТ 10354-82</t>
  </si>
  <si>
    <t>Заполнение деформационного шва между секциями в уровне плит перекрытий над 1-м этажом. Минеральная вата "Технониколь ТЕХНОФАС ОПТИМА" фирмы "Технониколь" (или аналог)</t>
  </si>
  <si>
    <t>в данных строках указан расход на утеплитель в деформационном шве между секциями в уровне плит перекрытий подвала, 1-го этажа, типовых этажей и технического этажа (между торцами плит перекрытий смежных секций)</t>
  </si>
  <si>
    <t>в данных строках указан расход на пленку полиэтиленовую в деформационном шве между секциями в уровне плит перекрытий подвала, 1-го этажа, типовых этажей и технического этажа (между торцами плит перекрытий смежных секций)</t>
  </si>
  <si>
    <r>
      <t xml:space="preserve">см. </t>
    </r>
    <r>
      <rPr>
        <sz val="11"/>
        <color rgb="FFFF0000"/>
        <rFont val="Calibri"/>
      </rPr>
      <t>рисунок 2</t>
    </r>
    <r>
      <rPr>
        <sz val="11"/>
        <color theme="1"/>
        <rFont val="Calibri"/>
      </rPr>
      <t xml:space="preserve"> - в красной рамке; расход на затирку ц.п. раствором не учитывать, считается, что она входит в состав работ по гидроизоляции как подготовка поверхности</t>
    </r>
  </si>
  <si>
    <r>
      <t xml:space="preserve">уточнить наличие и при адресном проектировании (устраивается по контуру подошвы ФП в случае расположения шпунтового ограждения вплотную к фундаментной плите, </t>
    </r>
    <r>
      <rPr>
        <sz val="11"/>
        <color rgb="FFFF0000"/>
        <rFont val="Calibri"/>
      </rPr>
      <t>см. рисунок 1</t>
    </r>
    <r>
      <rPr>
        <sz val="11"/>
        <color theme="1"/>
        <rFont val="Calibri"/>
      </rPr>
      <t>)</t>
    </r>
  </si>
  <si>
    <r>
      <t xml:space="preserve">см. </t>
    </r>
    <r>
      <rPr>
        <sz val="11"/>
        <color rgb="FFFF0000"/>
        <rFont val="Calibri"/>
      </rPr>
      <t>рисунок 2</t>
    </r>
    <r>
      <rPr>
        <sz val="11"/>
        <color theme="1"/>
        <rFont val="Calibri"/>
      </rPr>
      <t xml:space="preserve"> - в синей рамке</t>
    </r>
  </si>
  <si>
    <r>
      <t xml:space="preserve">уточнить наличие при адресном проектировании (устраивается по контуру подошвы ФП в случае расположения шпунтового ограждения вплотную к фундаментной плите, см. </t>
    </r>
    <r>
      <rPr>
        <sz val="11"/>
        <color rgb="FFFF0000"/>
        <rFont val="Calibri"/>
      </rPr>
      <t>рисунок 1</t>
    </r>
    <r>
      <rPr>
        <sz val="11"/>
        <color theme="1"/>
        <rFont val="Calibri"/>
      </rPr>
      <t>)</t>
    </r>
  </si>
  <si>
    <r>
      <t>см.</t>
    </r>
    <r>
      <rPr>
        <sz val="11"/>
        <color rgb="FFFF0000"/>
        <rFont val="Calibri"/>
      </rPr>
      <t xml:space="preserve"> рисунок 2 </t>
    </r>
    <r>
      <rPr>
        <sz val="11"/>
        <color theme="1"/>
        <rFont val="Calibri"/>
      </rPr>
      <t>- в зеленой рамке</t>
    </r>
  </si>
  <si>
    <r>
      <t>к данной строке относится расход на фундамент подземной автостоянки (деление на "жилой дом" и "подземную автостоянку" производить по дефшву); для фундаментных плит класс бетона рекомендуется принимать В30, W6, F150 (</t>
    </r>
    <r>
      <rPr>
        <sz val="11"/>
        <color rgb="FFFF0000"/>
        <rFont val="Calibri"/>
      </rPr>
      <t>столбцы 6-8, 10, 11</t>
    </r>
    <r>
      <rPr>
        <sz val="11"/>
        <color theme="1"/>
        <rFont val="Calibri"/>
      </rPr>
      <t>) - уточнить при адресном проектировании</t>
    </r>
  </si>
  <si>
    <r>
      <t xml:space="preserve">к данным строкам относится расход на арматуру сварных каркасов в стенах типовых этажей, технического этажа, кровли, см. примечания к </t>
    </r>
    <r>
      <rPr>
        <sz val="11"/>
        <color rgb="FFFF0000"/>
        <rFont val="Calibri"/>
      </rPr>
      <t xml:space="preserve">таблице 5 </t>
    </r>
    <r>
      <rPr>
        <sz val="11"/>
        <rFont val="Calibri"/>
        <family val="2"/>
        <charset val="204"/>
      </rPr>
      <t xml:space="preserve">и </t>
    </r>
    <r>
      <rPr>
        <sz val="11"/>
        <color rgb="FFFF0000"/>
        <rFont val="Calibri"/>
      </rPr>
      <t>таблице 6</t>
    </r>
    <r>
      <rPr>
        <sz val="11"/>
        <color theme="1"/>
        <rFont val="Calibri"/>
      </rPr>
      <t>; наличие пространственных каркасов уточнить при адресном проектировании, в случае необходимости соответствующую строку удалить</t>
    </r>
  </si>
  <si>
    <r>
      <t xml:space="preserve">к данным строкам относится расход на арматуру сварных каркасов в плите перекрытия подземного этажа и плите покрытия подземной автостоянки, см. примечания к </t>
    </r>
    <r>
      <rPr>
        <sz val="11"/>
        <color rgb="FFFF0000"/>
        <rFont val="Calibri"/>
      </rPr>
      <t>таблице 5</t>
    </r>
    <r>
      <rPr>
        <sz val="11"/>
        <rFont val="Calibri"/>
        <family val="2"/>
        <charset val="204"/>
      </rPr>
      <t xml:space="preserve"> и </t>
    </r>
    <r>
      <rPr>
        <sz val="11"/>
        <color rgb="FFFF0000"/>
        <rFont val="Calibri"/>
      </rPr>
      <t>таблице 6</t>
    </r>
    <r>
      <rPr>
        <sz val="11"/>
        <color theme="1"/>
        <rFont val="Calibri"/>
      </rPr>
      <t>; наличие пространственных каркасов уточнить при адресном проектировании, в случае необходимости соответствующую строку удалить</t>
    </r>
  </si>
  <si>
    <r>
      <t>к данной строке относится расход на фундамент жилого дома (деление на "жилой дом" и "подземную автостоянку" производить по дефшву); для фундаментных плит класс бетона рекомендуется принимать В30, W6, F150 (</t>
    </r>
    <r>
      <rPr>
        <sz val="11"/>
        <color rgb="FFFF0000"/>
        <rFont val="Calibri"/>
      </rPr>
      <t>столбцы 6-8, 10, 11</t>
    </r>
    <r>
      <rPr>
        <sz val="11"/>
        <color theme="1"/>
        <rFont val="Calibri"/>
      </rPr>
      <t>) - уточнить при адресном проектировании</t>
    </r>
  </si>
  <si>
    <t>Надземные конструкции</t>
  </si>
  <si>
    <t>колонны, расположенные на 1-м этаже; монолитные колонны вентшахт, расположенные в уровне кровли</t>
  </si>
  <si>
    <t>стены, расположенные на 1-м этаже, включая стены входных групп жилого дома; стены въездной группы и входов в подземную автостоянку, расположенные над плитой покрытия автостоянки; стены типовых этажей (начиная со 2-го этажа и заканчивая последним жилым этажом); стены технического этажа и кровли</t>
  </si>
  <si>
    <t>плита перекрытия над 1-м этажом; антресольные плиты в рамках 1-го этажа; плита покрытия входной группы жилого дома (козырек); плита покрытия въездной группы и плита покрытия входов в подземную автостоянку; плиты перекрытия типовых этажей, начиная с плиты перекрытия над 2-м этажом и заканчивая плитой перекрытия предпоследнего жилого этажа (пол последнего жилого этажа); плита перекрытия последнего жилого этажа (пол технического этажа); основная плита покрытия жилого дома (пол кровли); плита покрытия машинного помещения, плиты покрытия вентилляционных шахт</t>
  </si>
  <si>
    <t>3. НАДЗЕМНЫЕ КОНСТРУКЦИИ</t>
  </si>
  <si>
    <t>3. НАДЗЕМНЫЕ КОНСТРУКЦИИ.</t>
  </si>
  <si>
    <r>
      <t xml:space="preserve">расход бетона для определенной ж.б. конструкции (отдельные строки в ведомости расхода) при первичной стадии П необходимо вычислять по формуле Vб = Vб.нач*Кз.б, где Vб.нач - точный расход бетона определенной ж.б. конструкции в куб.м, Кз.б - коэффициент запаса по бетону (Кз.б = 1,05 … 1,1, коэффициент уточнить при адресном проектировании и </t>
    </r>
    <r>
      <rPr>
        <b/>
        <sz val="11"/>
        <color theme="1"/>
        <rFont val="Calibri"/>
      </rPr>
      <t xml:space="preserve">занести в </t>
    </r>
    <r>
      <rPr>
        <b/>
        <sz val="11"/>
        <color rgb="FFFF0000"/>
        <rFont val="Calibri"/>
      </rPr>
      <t>таблицу 4</t>
    </r>
    <r>
      <rPr>
        <sz val="11"/>
        <color theme="1"/>
        <rFont val="Calibri"/>
      </rPr>
      <t xml:space="preserve">). </t>
    </r>
  </si>
  <si>
    <t>при подсчете расходов необходимо учесть, что площади всех слоев под фундаментной плитой (бетонная подготовка, гидроизоляция, защитная цементно-песчаной стяжка поверх гидроизоляции) должны качественно совпадать по величине кв. м (т.е. бетонная подготовка и гидроизоляция совпадать полностью, а защитная цементно-песчаная стяжка быть меньше на площадь выступа 0,3 м бетонной подготовки за край фундаментной плиты по узлу АТР);</t>
  </si>
  <si>
    <t>Каркасы плоские арматурные в плитах перекрытия (перекрытия типовых этажей)</t>
  </si>
  <si>
    <t>Каркасы пространственные арматурные в плитах перекрытия (перекрытия типовых этажей)</t>
  </si>
  <si>
    <r>
      <t xml:space="preserve">к данным строкам относится расход на арматуру сварных каркасов в плите перекрытия над 1-м этажом, плитах перекрытия типовых этажей, плите перекрытия последнего жилого этажа и плите покрытия технического этажа, см. примечания к </t>
    </r>
    <r>
      <rPr>
        <sz val="11"/>
        <color rgb="FFFF0000"/>
        <rFont val="Calibri"/>
      </rPr>
      <t xml:space="preserve">таблице 5 </t>
    </r>
    <r>
      <rPr>
        <sz val="11"/>
        <rFont val="Calibri"/>
        <family val="2"/>
        <charset val="204"/>
      </rPr>
      <t xml:space="preserve">и </t>
    </r>
    <r>
      <rPr>
        <sz val="11"/>
        <color rgb="FFFF0000"/>
        <rFont val="Calibri"/>
      </rPr>
      <t>таблице 6</t>
    </r>
    <r>
      <rPr>
        <sz val="11"/>
        <color theme="1"/>
        <rFont val="Calibri"/>
      </rPr>
      <t>; наличие пространственных каркасов уточнить при адресном проектировании, в случае необходимости соответствующую строку удалить</t>
    </r>
  </si>
  <si>
    <t>Каркасы пространственные арматурные в плитах перекрытия (перекрытие над 1-м этажом)</t>
  </si>
  <si>
    <t>Каркасы плоские арматурные в плитах перекрытия (перекрытие над 1-м этажом)</t>
  </si>
  <si>
    <r>
      <t xml:space="preserve">В случае, если при адресном проектировании предусмотрено укрытие ГО и ЧС (например, в подземной автостоянке), необходимо учесть увеличенный расход армирования на соответствующие конструкции путем корректировки коэффициентов, содержащихся в </t>
    </r>
    <r>
      <rPr>
        <sz val="11"/>
        <color rgb="FFFF0000"/>
        <rFont val="Calibri"/>
        <family val="2"/>
        <charset val="204"/>
      </rPr>
      <t>таблице 5</t>
    </r>
    <r>
      <rPr>
        <sz val="11"/>
        <color theme="1"/>
        <rFont val="Calibri"/>
      </rPr>
      <t>.</t>
    </r>
  </si>
  <si>
    <t>3) В случае, если при адресном проектировании предусмотрено укрытие ГО и ЧС (например, в подземной автостоянке), необходимо учесть увеличенный расход армирования на соответствующие конструкции путем корректировки коэффициентов в данной таблице.</t>
  </si>
  <si>
    <r>
      <t xml:space="preserve">к данным строкам относится расход на лестничные марши и м/э площадки надземных этажей (начиная с 1-го этажа и заканчивая техническим этажом и выходом на кровлю),
 а также расход на арматуру сварных каркасов и сеток в лестничных м/э площадках и маршах, см. примечания к </t>
    </r>
    <r>
      <rPr>
        <sz val="11"/>
        <color rgb="FFFF0000"/>
        <rFont val="Calibri"/>
        <family val="2"/>
        <charset val="204"/>
      </rPr>
      <t xml:space="preserve">таблице 5 </t>
    </r>
    <r>
      <rPr>
        <sz val="11"/>
        <rFont val="Calibri"/>
        <family val="2"/>
        <charset val="204"/>
      </rPr>
      <t>и</t>
    </r>
    <r>
      <rPr>
        <sz val="11"/>
        <color rgb="FFFF0000"/>
        <rFont val="Calibri"/>
        <family val="2"/>
        <charset val="204"/>
      </rPr>
      <t xml:space="preserve"> таблице 6</t>
    </r>
    <r>
      <rPr>
        <sz val="11"/>
        <color theme="1"/>
        <rFont val="Calibri"/>
      </rPr>
      <t>; наличие пространственных каркасов уточнить при адресном проектировании, в случае необходимости соответствующую строку удалить</t>
    </r>
  </si>
  <si>
    <t>Ø5 мм</t>
  </si>
  <si>
    <t xml:space="preserve"> Проволока Вр-1, кг</t>
  </si>
  <si>
    <t>Сетки арматурные в маршах лестничных</t>
  </si>
  <si>
    <t>7.3</t>
  </si>
  <si>
    <t>Арматурные сетки (лестничные марши)</t>
  </si>
  <si>
    <t>Сварные сетки</t>
  </si>
  <si>
    <t>Вр-1</t>
  </si>
  <si>
    <t>Проволока Вр-1, кг</t>
  </si>
  <si>
    <t>Плита фундаментная 500 мм</t>
  </si>
  <si>
    <r>
      <rPr>
        <b/>
        <sz val="11"/>
        <color rgb="FF0000FF"/>
        <rFont val="Calibri"/>
      </rPr>
      <t>(2)</t>
    </r>
    <r>
      <rPr>
        <sz val="11"/>
        <color theme="1"/>
        <rFont val="Calibri"/>
      </rPr>
      <t xml:space="preserve"> - прямоугольные колонны (пилоны) с вытянутым поперечным сечением имеют соотношения b/а&lt;4 или hэт/b&gt;3., более вытянутые в плане колонны следует относить к стенам.</t>
    </r>
  </si>
  <si>
    <r>
      <rPr>
        <b/>
        <u/>
        <sz val="11"/>
        <color theme="1"/>
        <rFont val="Calibri"/>
      </rPr>
      <t>Принципы подсчета расхода арматуры</t>
    </r>
    <r>
      <rPr>
        <sz val="11"/>
        <color theme="1"/>
        <rFont val="Calibri"/>
      </rPr>
      <t xml:space="preserve"> </t>
    </r>
    <r>
      <rPr>
        <sz val="11"/>
        <color rgb="FFFF0000"/>
        <rFont val="Calibri"/>
      </rPr>
      <t>(столбц</t>
    </r>
    <r>
      <rPr>
        <sz val="11"/>
        <color rgb="FFFF0000"/>
        <rFont val="Calibri"/>
        <family val="2"/>
        <charset val="204"/>
      </rPr>
      <t>ы 14-33</t>
    </r>
    <r>
      <rPr>
        <sz val="11"/>
        <color rgb="FFFF0000"/>
        <rFont val="Calibri"/>
      </rPr>
      <t xml:space="preserve"> в таблице 3</t>
    </r>
    <r>
      <rPr>
        <sz val="11"/>
        <color theme="1"/>
        <rFont val="Calibri"/>
      </rPr>
      <t>):</t>
    </r>
  </si>
  <si>
    <r>
      <t>В</t>
    </r>
    <r>
      <rPr>
        <sz val="11"/>
        <color rgb="FFFF0000"/>
        <rFont val="Calibri"/>
        <family val="2"/>
        <charset val="204"/>
      </rPr>
      <t xml:space="preserve"> 34-й сто</t>
    </r>
    <r>
      <rPr>
        <sz val="11"/>
        <color rgb="FFFF0000"/>
        <rFont val="Calibri"/>
      </rPr>
      <t>лбец таблицы 3</t>
    </r>
    <r>
      <rPr>
        <sz val="11"/>
        <color theme="1"/>
        <rFont val="Calibri"/>
      </rPr>
      <t xml:space="preserve"> вносится суммарный расход на следующие элементы: закладные детали в монолитных ж.б. конструкциях (закладные для крепления сборных конструкций, закладные-рамки в приямках, закладные-трубки в приямках, закладные детали - монтажные уголки для крепления вентблоков) и элементы молниезащиты.</t>
    </r>
  </si>
  <si>
    <r>
      <t xml:space="preserve">Для подсчета расхода закладных деталей в монолитных ж.б. конструкциях запросить информацию по наличию и расположению у смежных отделов (ОСК должен предоставить либо готовый расход по закладным для крепления сборных конструкций (количество закладны) с разбивкой по типам согласно ВОРу, либо, в случае отказа, предоставить подробную номенклатуру пилонов и расположение закладных в плитах перекрытия/покрытия, чтобы сотрудник, заполняющий ВОР, сам подсчитал количество закладных по типам. Расход по закладным деталям вносится в ведомость </t>
    </r>
    <r>
      <rPr>
        <sz val="11"/>
        <color rgb="FFFF0000"/>
        <rFont val="Calibri"/>
      </rPr>
      <t>(столбе</t>
    </r>
    <r>
      <rPr>
        <sz val="11"/>
        <color rgb="FFFF0000"/>
        <rFont val="Calibri"/>
        <family val="2"/>
        <charset val="204"/>
      </rPr>
      <t>ц 34</t>
    </r>
    <r>
      <rPr>
        <sz val="11"/>
        <color rgb="FFFF0000"/>
        <rFont val="Calibri"/>
      </rPr>
      <t xml:space="preserve"> таблицы 3</t>
    </r>
    <r>
      <rPr>
        <sz val="11"/>
        <color theme="1"/>
        <rFont val="Calibri"/>
      </rPr>
      <t>) в соответствующие строки</t>
    </r>
    <r>
      <rPr>
        <sz val="11"/>
        <color rgb="FF0000FF"/>
        <rFont val="Calibri"/>
      </rPr>
      <t xml:space="preserve"> </t>
    </r>
    <r>
      <rPr>
        <sz val="11"/>
        <color theme="1"/>
        <rFont val="Calibri"/>
      </rPr>
      <t xml:space="preserve"> в "кг", для определения итоговых масс, рекомендуется подсчитанное количество закладных определенного типа для определенной строки умножать на массу закладной данного типа (массы различных типов закладных определить на основе выполненных объектов-аналогов). Подсчет закладных вентблоков зависит от количества вентблоков, запрашиваемых у ОВ (или определяемых самостоятельно, согласовав с ОВ планы и количество вентблоков на планах).</t>
    </r>
  </si>
  <si>
    <r>
      <t>В</t>
    </r>
    <r>
      <rPr>
        <sz val="11"/>
        <color rgb="FFFF0000"/>
        <rFont val="Calibri"/>
        <family val="2"/>
        <charset val="204"/>
      </rPr>
      <t xml:space="preserve"> столбце 12 таблицы 3</t>
    </r>
    <r>
      <rPr>
        <sz val="11"/>
        <color theme="1"/>
        <rFont val="Calibri"/>
      </rPr>
      <t xml:space="preserve"> ячейки с цифровыми значениями, имеющие заливку желтого цвета, необходимо заполнить. Для удобства заполнения и минимизации вероятности ошибок по умолчанию приблизительные значения вычисляются автоматически с точностью, достаточной для сверки с вычисленными и вносимыми вручную цифровыми данными. Приблизительные значения вычисляются на основании габаритов конструкций и их объема (</t>
    </r>
    <r>
      <rPr>
        <sz val="11"/>
        <color rgb="FFFF0000"/>
        <rFont val="Calibri"/>
        <family val="2"/>
        <charset val="204"/>
      </rPr>
      <t>столбцы 2 и 9 в таблице 3</t>
    </r>
    <r>
      <rPr>
        <sz val="11"/>
        <color theme="1"/>
        <rFont val="Calibri"/>
      </rPr>
      <t xml:space="preserve"> соответственно).</t>
    </r>
  </si>
  <si>
    <r>
      <t xml:space="preserve">данную строку заполнять для фундаментов типа "вариант 1", "вариант 2" и "вариант 4" (см. </t>
    </r>
    <r>
      <rPr>
        <sz val="11"/>
        <color rgb="FFFF0000"/>
        <rFont val="Calibri"/>
      </rPr>
      <t>рисунок 20</t>
    </r>
    <r>
      <rPr>
        <sz val="11"/>
        <color theme="1"/>
        <rFont val="Calibri"/>
      </rPr>
      <t xml:space="preserve">), для фундамента типа "вариант 3" (см. </t>
    </r>
    <r>
      <rPr>
        <sz val="11"/>
        <color rgb="FFFF0000"/>
        <rFont val="Calibri"/>
      </rPr>
      <t>рисунок 20</t>
    </r>
    <r>
      <rPr>
        <sz val="11"/>
        <color theme="1"/>
        <rFont val="Calibri"/>
      </rPr>
      <t>) бетонная подготовка отсутствует; для бетонной подготовки класс бетона рекомендуется принимать В10 (</t>
    </r>
    <r>
      <rPr>
        <sz val="11"/>
        <color rgb="FFFF0000"/>
        <rFont val="Calibri"/>
      </rPr>
      <t>столбец 5</t>
    </r>
    <r>
      <rPr>
        <sz val="11"/>
        <color theme="1"/>
        <rFont val="Calibri"/>
      </rPr>
      <t>) - уточнить при адресном проектировании</t>
    </r>
  </si>
  <si>
    <r>
      <t xml:space="preserve">данные строки заполнять для фундамента типа "вариант 3" (см. </t>
    </r>
    <r>
      <rPr>
        <sz val="11"/>
        <color rgb="FFFF0000"/>
        <rFont val="Calibri"/>
      </rPr>
      <t>рисунок 20</t>
    </r>
    <r>
      <rPr>
        <sz val="11"/>
        <color theme="1"/>
        <rFont val="Calibri"/>
      </rPr>
      <t xml:space="preserve">), для фундаментов типа "вариант 1", "вариант 2" и "вариант 4" (см. </t>
    </r>
    <r>
      <rPr>
        <sz val="11"/>
        <color rgb="FFFF0000"/>
        <rFont val="Calibri"/>
      </rPr>
      <t>рисунок 20</t>
    </r>
    <r>
      <rPr>
        <sz val="11"/>
        <color theme="1"/>
        <rFont val="Calibri"/>
      </rPr>
      <t>) данные строки удалить</t>
    </r>
  </si>
  <si>
    <r>
      <t>данные строки заполнять в случае свайных фундаментов типа "вариант 2", "вариант 3" и "вариант 4" (</t>
    </r>
    <r>
      <rPr>
        <sz val="11"/>
        <color rgb="FFFF0000"/>
        <rFont val="Calibri"/>
      </rPr>
      <t>см. рисунок 20)</t>
    </r>
    <r>
      <rPr>
        <sz val="11"/>
        <color theme="1"/>
        <rFont val="Calibri"/>
      </rPr>
      <t xml:space="preserve">, в противном случае удалить, тип свай, способ заделки свай уточнить при адресном проектировании; в </t>
    </r>
    <r>
      <rPr>
        <sz val="11"/>
        <color rgb="FFFF0000"/>
        <rFont val="Calibri"/>
      </rPr>
      <t xml:space="preserve">строках 9 </t>
    </r>
    <r>
      <rPr>
        <sz val="11"/>
        <rFont val="Calibri"/>
        <family val="2"/>
        <charset val="204"/>
      </rPr>
      <t>и</t>
    </r>
    <r>
      <rPr>
        <sz val="11"/>
        <color rgb="FFFF0000"/>
        <rFont val="Calibri"/>
      </rPr>
      <t xml:space="preserve"> 10, 11</t>
    </r>
    <r>
      <rPr>
        <sz val="11"/>
        <color theme="1"/>
        <rFont val="Calibri"/>
      </rPr>
      <t xml:space="preserve"> представлен расход на цельные и составные сваи соответственно (при адресном проектировании ненужые строки, при необходимости, удалить); в </t>
    </r>
    <r>
      <rPr>
        <sz val="11"/>
        <color rgb="FFFF0000"/>
        <rFont val="Calibri"/>
      </rPr>
      <t>строках 16, ..., 19</t>
    </r>
    <r>
      <rPr>
        <sz val="11"/>
        <color theme="1"/>
        <rFont val="Calibri"/>
      </rPr>
      <t xml:space="preserve"> представлен расход на устройство узла стыка составных свай (при адресном проектировании, при необходимости, удалить); расход грунтовки TAIKOR Primer 150 на один стык равен b*4*0,2*0,27 (где b - сторона поперечного сечения сваи в м); расход финишного покрытия TAIKOR Top 425 на один стык равен b*4*0,2*0,17 (где b - сторона поперечного сечения сваи в м); детально см. Альбомом типовых узлов ЖД-ТА-РЕН-КР-КЖ0 “Свайное поле”, размещенным на ресурсе База знаний</t>
    </r>
  </si>
  <si>
    <r>
      <t xml:space="preserve">см. </t>
    </r>
    <r>
      <rPr>
        <sz val="11"/>
        <color rgb="FFFF0000"/>
        <rFont val="Calibri"/>
      </rPr>
      <t>рисунок 20</t>
    </r>
  </si>
  <si>
    <r>
      <t xml:space="preserve">на 1 слой, см. </t>
    </r>
    <r>
      <rPr>
        <sz val="11"/>
        <color rgb="FFFF0000"/>
        <rFont val="Calibri"/>
      </rPr>
      <t>рисунок 20</t>
    </r>
  </si>
  <si>
    <r>
      <t xml:space="preserve">Гидроизоляция рулонная </t>
    </r>
    <r>
      <rPr>
        <sz val="11"/>
        <color rgb="FF000000"/>
        <rFont val="Calibri"/>
      </rPr>
      <t>"ТЕХНОЭЛАСТ ФУНДАМЕНТ"</t>
    </r>
    <r>
      <rPr>
        <sz val="11"/>
        <color rgb="FF000000"/>
        <rFont val="Calibri"/>
      </rPr>
      <t xml:space="preserve"> (или аналог) (на 1 слой) всего 2 слоя</t>
    </r>
  </si>
  <si>
    <t>1.1.8 Устройство гидроизоляции рабочего шва бетонирования в фундаментной плите</t>
  </si>
  <si>
    <t>1.2.7 Устройство гидроизоляции рабочего шва бетонирования в фундаментной плите</t>
  </si>
  <si>
    <r>
      <t xml:space="preserve">см. </t>
    </r>
    <r>
      <rPr>
        <sz val="11"/>
        <color rgb="FFFF0000"/>
        <rFont val="Calibri"/>
      </rPr>
      <t>рисунок 22</t>
    </r>
    <r>
      <rPr>
        <sz val="11"/>
        <color theme="1"/>
        <rFont val="Calibri"/>
      </rPr>
      <t xml:space="preserve"> - в красных рамках; расход на водосборные приямки учитывать в данных строках согласно </t>
    </r>
    <r>
      <rPr>
        <sz val="11"/>
        <color rgb="FFFF0000"/>
        <rFont val="Calibri"/>
      </rPr>
      <t>узлу Е</t>
    </r>
    <r>
      <rPr>
        <sz val="11"/>
        <color theme="1"/>
        <rFont val="Calibri"/>
      </rPr>
      <t xml:space="preserve"> в том случае, если разница между отметкой низа фундаментной плиты и отметкой низа утолщения приямка не более 200 мм (в синей рамке); расход на водосборные приямки учитывать в данных строках согласно </t>
    </r>
    <r>
      <rPr>
        <sz val="11"/>
        <color rgb="FFFF0000"/>
        <rFont val="Calibri"/>
      </rPr>
      <t xml:space="preserve">узлам Г </t>
    </r>
    <r>
      <rPr>
        <sz val="11"/>
        <rFont val="Calibri"/>
        <family val="2"/>
        <charset val="204"/>
      </rPr>
      <t>и</t>
    </r>
    <r>
      <rPr>
        <sz val="11"/>
        <color rgb="FFFF0000"/>
        <rFont val="Calibri"/>
      </rPr>
      <t xml:space="preserve"> Д</t>
    </r>
    <r>
      <rPr>
        <sz val="11"/>
        <color theme="1"/>
        <rFont val="Calibri"/>
      </rPr>
      <t xml:space="preserve"> (аналогично лифтовому приямку) в том случае, если разница между отметкой низа фундаментной плиты и отметкой низа утолщения приямка более 200 мм (в синей рамке); расход на затирку ц.п. раствором не учитывать, считается, что она входит в состав работ по гидроизоляции как подготовка поверхности</t>
    </r>
  </si>
  <si>
    <r>
      <t xml:space="preserve">см. </t>
    </r>
    <r>
      <rPr>
        <sz val="11"/>
        <color rgb="FFFF0000"/>
        <rFont val="Calibri"/>
      </rPr>
      <t>рисунок 22</t>
    </r>
    <r>
      <rPr>
        <sz val="11"/>
        <color theme="1"/>
        <rFont val="Calibri"/>
      </rPr>
      <t xml:space="preserve"> - в красных рамках; расход на водосборные приямки учитывать в данных строках согласно </t>
    </r>
    <r>
      <rPr>
        <sz val="11"/>
        <color rgb="FFFF0000"/>
        <rFont val="Calibri"/>
      </rPr>
      <t>узлу Е</t>
    </r>
    <r>
      <rPr>
        <sz val="11"/>
        <color theme="1"/>
        <rFont val="Calibri"/>
      </rPr>
      <t xml:space="preserve"> в том случае, если разница между отметкой низа фундаментной плиты и отметкой низа утолщения приямка не более 200 мм (в синей рамке); расход на водосборные приямки учитывать в данных строках согласно </t>
    </r>
    <r>
      <rPr>
        <sz val="11"/>
        <color rgb="FFFF0000"/>
        <rFont val="Calibri"/>
      </rPr>
      <t>узлам Г и Д</t>
    </r>
    <r>
      <rPr>
        <sz val="11"/>
        <color theme="1"/>
        <rFont val="Calibri"/>
      </rPr>
      <t xml:space="preserve"> (аналогично лифтовому приямку) в том случае, если разница между отметкой низа фундаментной плиты и отметкой низа утолщения приямка более 200 мм (в синей рамке); расход на затирку ц.п. раствором не учитывать, считается, что она входит в состав работ по гидроизоляции как подготовка поверхности</t>
    </r>
  </si>
  <si>
    <r>
      <t>101</t>
    </r>
    <r>
      <rPr>
        <sz val="11"/>
        <color rgb="FF000000"/>
        <rFont val="Calibri"/>
      </rPr>
      <t>/92,42</t>
    </r>
  </si>
  <si>
    <r>
      <t xml:space="preserve">гидрошпонки расположены в рабочих швах бетонирования, см. </t>
    </r>
    <r>
      <rPr>
        <sz val="11"/>
        <color rgb="FFFF0000"/>
        <rFont val="Calibri"/>
      </rPr>
      <t>рисунок 21, сечение 3-3</t>
    </r>
    <r>
      <rPr>
        <sz val="11"/>
        <color theme="1"/>
        <rFont val="Calibri"/>
      </rPr>
      <t xml:space="preserve"> (в красной рамке); для данных рабочих швов предусмотрена также проникающая гидроизоляция (в красной рамке); площадь гидроизоляции 1-го слоя Пенетрона равна площади полосы шириной 400 мм и длиной, равной протяженности рабочего шва, расход Пенетрона равен 0,55 кг на 1 м2 1-го слоя; детально см. </t>
    </r>
    <r>
      <rPr>
        <sz val="11"/>
        <color rgb="FFFF0000"/>
        <rFont val="Calibri"/>
      </rPr>
      <t xml:space="preserve">лист 3 </t>
    </r>
    <r>
      <rPr>
        <sz val="11"/>
        <color theme="1"/>
        <rFont val="Calibri"/>
      </rPr>
      <t>Альбомом типовых узлов ЖД-ТА-РЕН-КР-КЖ1.2 “Гидроизоляция деформационных швов”, размещенным на ресурсе База знаний</t>
    </r>
  </si>
  <si>
    <r>
      <t xml:space="preserve">гидрошпонки расположены в рабочих швах бетонирования, см. </t>
    </r>
    <r>
      <rPr>
        <sz val="11"/>
        <color rgb="FFFF0000"/>
        <rFont val="Calibri"/>
      </rPr>
      <t>рисунок 21, сечение 6-6</t>
    </r>
    <r>
      <rPr>
        <sz val="11"/>
        <color theme="1"/>
        <rFont val="Calibri"/>
      </rPr>
      <t xml:space="preserve"> (в красных рамках); для данных рабочих швов предусмотрена также проникающая гидроизоляция (в красной рамке); площадь гидроизоляции 1-го слоя Пенетрона равна площади полосы шириной 400 мм и длиной, равной протяженности рабочего шва, расход Пенетрона равен 0,55 кг на 1 м2 1-го слоя; детально см. </t>
    </r>
    <r>
      <rPr>
        <sz val="11"/>
        <color rgb="FFFF0000"/>
        <rFont val="Calibri"/>
      </rPr>
      <t>лист 3</t>
    </r>
    <r>
      <rPr>
        <sz val="11"/>
        <color theme="1"/>
        <rFont val="Calibri"/>
      </rPr>
      <t xml:space="preserve"> Альбомом типовых узлов ЖД-ТА-РЕН-КР-КЖ1.2 “Гидроизоляция деформационных швов”, размещенным на ресурсе База знаний</t>
    </r>
  </si>
  <si>
    <t>2.4 Устройство гидроизоляции рабочего шва бетонирования в плите покрытия подземной автостоянки</t>
  </si>
  <si>
    <r>
      <t xml:space="preserve">см. </t>
    </r>
    <r>
      <rPr>
        <sz val="11"/>
        <color rgb="FFFF0000"/>
        <rFont val="Calibri"/>
      </rPr>
      <t>рисунок 21, сечение 5-5</t>
    </r>
    <r>
      <rPr>
        <sz val="11"/>
        <color theme="1"/>
        <rFont val="Calibri"/>
      </rPr>
      <t xml:space="preserve"> (в красных рамках); </t>
    </r>
    <r>
      <rPr>
        <sz val="11"/>
        <color theme="1"/>
        <rFont val="Calibri"/>
        <family val="2"/>
        <charset val="204"/>
      </rPr>
      <t>в с</t>
    </r>
    <r>
      <rPr>
        <sz val="11"/>
        <color theme="1"/>
        <rFont val="Calibri"/>
      </rPr>
      <t xml:space="preserve">лучае наличия деформационного шва между участками плиты покрытия подземной автостоянки (см. </t>
    </r>
    <r>
      <rPr>
        <sz val="11"/>
        <color rgb="FFFF0000"/>
        <rFont val="Calibri"/>
        <family val="2"/>
        <charset val="204"/>
      </rPr>
      <t>рисунок 21</t>
    </r>
    <r>
      <rPr>
        <sz val="11"/>
        <color theme="1"/>
        <rFont val="Calibri"/>
      </rPr>
      <t xml:space="preserve">) расход на материалы этих деформационных швов учитывать в данных строках (заглавие подпункта уточнить); детально см. </t>
    </r>
    <r>
      <rPr>
        <sz val="11"/>
        <color rgb="FFFF0000"/>
        <rFont val="Calibri"/>
      </rPr>
      <t xml:space="preserve">лист 3 </t>
    </r>
    <r>
      <rPr>
        <sz val="11"/>
        <color theme="1"/>
        <rFont val="Calibri"/>
      </rPr>
      <t>Альбомом типовых узлов ЖД-ТА-РЕН-КР-КЖ1.2 “Гидроизоляция деформационных швов”, размещенным на ресурсе База знаний; гидрошпонки ДЗС не применяются из-запроблем стыковки с гидрошпонками ДЗ; заполнение шва выполняется двумя отдельными вкладышами из экструдированного пенополистирола для возможности последующего извлечения с целью формирования огнестойкого деформационного шва в соответствии с узлами АР, габарит извлекаемого вкладыша см. альбом ЖД-ТАС-РЕН-АР-ТУ.ПЭ.3, для упрощения извлечения рекомендуется оборачивать вкладыш в ПЭ пленку</t>
    </r>
  </si>
  <si>
    <r>
      <t xml:space="preserve">к данным строкам относится расход на вертикальную гидроизоляцию опорной консоли (опорной балки) (при наличии) в составе наружных стен жилого дома (см. </t>
    </r>
    <r>
      <rPr>
        <sz val="11"/>
        <color rgb="FFFF0000"/>
        <rFont val="Calibri"/>
      </rPr>
      <t>рисунок 4</t>
    </r>
    <r>
      <rPr>
        <sz val="11"/>
        <color theme="1"/>
        <rFont val="Calibri"/>
      </rPr>
      <t xml:space="preserve"> - выделено желтым цветом); расход рулонной гидроизоляции "ТЕХНОЭЛАСТ ФУНДАМЕНТ"  дается на один слой</t>
    </r>
  </si>
  <si>
    <t>к данным строкам относится расход на термовкладыши в опорной консоли (балке) (при наличии) в составе наружных стен жилого дома</t>
  </si>
  <si>
    <r>
      <t>набухающий профиль расположен в рабочих швах бетонирования в уровне опорной консоли (балки) (при наличии), а также в уровне низа плиты перекрытия подземного этажа, показан на</t>
    </r>
    <r>
      <rPr>
        <sz val="11"/>
        <color rgb="FFFF0000"/>
        <rFont val="Calibri"/>
      </rPr>
      <t xml:space="preserve"> рисунке 3</t>
    </r>
    <r>
      <rPr>
        <sz val="11"/>
        <color theme="1"/>
        <rFont val="Calibri"/>
      </rPr>
      <t>; для данных рабочих швов предусмотрена также проникающая гидроизоляция; площадь гидроизоляции 1-го слоя Пенетрона равна площади полосы шириной 250 мм и длиной, равной протяженности рабочего шва, расход Пенетрона равен 0,55 кг на 1 м2 1-го слоя; детально см. Альбомом типовых узлов ЖД-ТА-РЕН-КР-КЖ2.1 “Вертикальные конструкции подземного этажа/автостоянки”, размещенным на ресурсе База знаний</t>
    </r>
  </si>
  <si>
    <r>
      <t xml:space="preserve">к данным строкам относится расход на гидроизоляцию отверстий, оставленных после разбора щитов опалубки,  в наружных стенах, граничащих с грунтом; см. </t>
    </r>
    <r>
      <rPr>
        <sz val="11"/>
        <color rgb="FFFF0000"/>
        <rFont val="Calibri"/>
      </rPr>
      <t xml:space="preserve">рисунок 24 </t>
    </r>
    <r>
      <rPr>
        <sz val="11"/>
        <color theme="1"/>
        <rFont val="Calibri"/>
      </rPr>
      <t xml:space="preserve">(в красных рамках); расход материалов на гидроизоляцию отверстий считать из расчета, что на 1 м2 стены приходится 2,5 отверстия; площадь гидроизоляции 1-го слоя Пенетрона для одного отверстия равна площади круга диаметром, равным трем диаметрам дисклудера, расход Пенетрона равен 0,55 кг на 1 м2 1-го слоя; детально см. </t>
    </r>
    <r>
      <rPr>
        <sz val="11"/>
        <color rgb="FFFF0000"/>
        <rFont val="Calibri"/>
      </rPr>
      <t>лист 4</t>
    </r>
    <r>
      <rPr>
        <sz val="11"/>
        <color theme="1"/>
        <rFont val="Calibri"/>
      </rPr>
      <t xml:space="preserve"> Альбомом типовых узлов ЖД-ТА-РЕН-КР-КЖ2.1 “Вертикальные конструкции подземного этажа/автостоянки”, размещенным на ресурсе База знаний</t>
    </r>
  </si>
  <si>
    <r>
      <t xml:space="preserve">к данным строкам относится расход на заделку технологических отверстий для подкосов шпунтового ограждения; габариты отверстий определяются таковыми, чтобы каждая из граней отверстия отстояла от наружней поверхности наклонной трубы-распорки на 400 мм (в шаблоне дан расход для одного условного отверстия габаритами 1000х1000 мм в стене толщиной 300 мм); площадь гидроизоляции 1-го слоя Пенетрона равна площади полосы шириной 250 мм по периметру отверстия, расход Пенетрона равен 0,55 кг на 1 м2 1-го слоя; детально см. </t>
    </r>
    <r>
      <rPr>
        <sz val="11"/>
        <color rgb="FFFF0000"/>
        <rFont val="Calibri"/>
        <family val="2"/>
        <charset val="204"/>
      </rPr>
      <t xml:space="preserve">лист 9 </t>
    </r>
    <r>
      <rPr>
        <sz val="11"/>
        <color rgb="FF000000"/>
        <rFont val="Calibri"/>
      </rPr>
      <t>Альбомома типовых узлов ЖД-ТА-РЕН-КР-КЖ2.1 “Вертикальные конструкции подземного этажа/автостоянки”, размещенным на ресурсе База знаний</t>
    </r>
  </si>
  <si>
    <t>Труба ПНД Ø25х4,2  (гладкая)</t>
  </si>
  <si>
    <t>Труба ПНД Ø32х5,4  (гладкая)</t>
  </si>
  <si>
    <t>Блок вентиляционный БВ30.11С-2 (жилая часть)</t>
  </si>
  <si>
    <t>в данных строках указан расход вентиляционных блоков на типовых этажах и на последнем жилом этаже (масса одного блока БВ30.11С-2 равена 1032 кг, БВ33.1п равна 1128 кг, объем одного блока БВ30.11С-2 равен 0.43 куб.м, БВ33.1п равен 0.47 куб.м)</t>
  </si>
  <si>
    <t>55/34,00</t>
  </si>
  <si>
    <t>270/361,00</t>
  </si>
  <si>
    <t>20/84,00</t>
  </si>
  <si>
    <t>24/55,00</t>
  </si>
  <si>
    <r>
      <t>к данным строкам относится расход на горизонтальную гидроизоляцию опорной консоли (опорной балки) (при наличии) в составе наружных стен жилого дома (см.</t>
    </r>
    <r>
      <rPr>
        <sz val="11"/>
        <color rgb="FFFF0000"/>
        <rFont val="Calibri"/>
      </rPr>
      <t xml:space="preserve"> рисунок 4</t>
    </r>
    <r>
      <rPr>
        <sz val="11"/>
        <color theme="1"/>
        <rFont val="Calibri"/>
      </rPr>
      <t xml:space="preserve"> - выделено фиолетовым цветом); расход рулонной гидроизоляции "ТЕХНОЭЛАСТ ФУНДАМЕНТ"  дается на один слой</t>
    </r>
  </si>
  <si>
    <t>к данным строкам относится расход на проемообразователи в бортиках (при наличии) под систему Cuuber в уровне 1-го этажа; наличие уточнить при адресном проектировании, в случае необходимости строки удалить</t>
  </si>
  <si>
    <t>Утеплитель фундаментной плиты под входную группу. Толщина 100 мм. Пенополистирол ППС-25 (плотность 35 кг/м3, группа горючести ГЗ по ГОСТ 30244-94) (или аналог)</t>
  </si>
  <si>
    <r>
      <t>к данным строкам относится расход на стены начиная с 1-го этажа (в том числе бортик для крепления системы Cuube</t>
    </r>
    <r>
      <rPr>
        <sz val="11"/>
        <rFont val="Calibri"/>
        <family val="2"/>
        <charset val="204"/>
      </rPr>
      <t xml:space="preserve">r, см. </t>
    </r>
    <r>
      <rPr>
        <sz val="11"/>
        <color rgb="FFFF0000"/>
        <rFont val="Calibri"/>
        <family val="2"/>
        <charset val="204"/>
      </rPr>
      <t>рисунок 5</t>
    </r>
    <r>
      <rPr>
        <sz val="11"/>
        <color theme="1"/>
        <rFont val="Calibri"/>
        <family val="2"/>
        <charset val="204"/>
      </rPr>
      <t>) и заканчивая кровлей, а также стены конструкций автостоянки, расположенные над плитой покрытия автостоянки (въездная группа и входы в подземную автостояну)</t>
    </r>
  </si>
  <si>
    <r>
      <t xml:space="preserve">см. </t>
    </r>
    <r>
      <rPr>
        <sz val="11"/>
        <color rgb="FFFF0000"/>
        <rFont val="Calibri"/>
      </rPr>
      <t>рисунок 23</t>
    </r>
    <r>
      <rPr>
        <sz val="11"/>
        <color theme="1"/>
        <rFont val="Calibri"/>
      </rPr>
      <t xml:space="preserve"> - в красной рамке; расход гидрошпонок и проникающей гидроизоляции определяется рабочими швами бетонирования (РШБ), к которым относятся швы, образующиеся при очередности (этапности) возведения плиты покрытия подземной автостоянки, а также образующиеся при организации проема под башенный кран в плите покрытия подземной автостоянки; площадь гидроизоляции 1-го слоя Пенетрона равна площади полосы шириной 250 мм и длиной, равной протяженности рабочего шва, расход Пенетрона равен 0,55 кг на 1 м2 1-го слоя; расстановку РШБ берем из задания от ГТО и от ПОС.; детально см. </t>
    </r>
    <r>
      <rPr>
        <sz val="11"/>
        <color rgb="FFFF0000"/>
        <rFont val="Calibri"/>
      </rPr>
      <t>лист 8</t>
    </r>
    <r>
      <rPr>
        <sz val="11"/>
        <color theme="1"/>
        <rFont val="Calibri"/>
      </rPr>
      <t xml:space="preserve"> Альбомом типовых узлов ЖД-ТА-РЕН-КР-КЖ2.2 "Плита перекрытия подземного этажа. Плита покрытия подземной автостоянки", размещенным на ресурсе База знаний</t>
    </r>
  </si>
  <si>
    <r>
      <t xml:space="preserve">см. </t>
    </r>
    <r>
      <rPr>
        <sz val="11"/>
        <color rgb="FFFF0000"/>
        <rFont val="Calibri"/>
      </rPr>
      <t>рисунок 23</t>
    </r>
    <r>
      <rPr>
        <sz val="11"/>
        <color theme="1"/>
        <rFont val="Calibri"/>
      </rPr>
      <t xml:space="preserve"> - в красной рамке; расход гидрошпонок определяется рабочими швами бетонирования (РШБ), к которым относятся швы, образующиеся при очередности (этапности) возведения ФП, расстановку РШБ берем из задания от ГТО и от ПОС; детально см. </t>
    </r>
    <r>
      <rPr>
        <sz val="11"/>
        <color rgb="FFFF0000"/>
        <rFont val="Calibri"/>
      </rPr>
      <t>лист 5</t>
    </r>
    <r>
      <rPr>
        <sz val="11"/>
        <color theme="1"/>
        <rFont val="Calibri"/>
      </rPr>
      <t xml:space="preserve"> Альбомом типовых узлов ЖД-ТА-РЕН-КР-КЖ1.2 “Гидроизоляция деформационных швов”, размещенным на ресурсе База знаний; площадь гидроизоляции 1-го слоя усиления равна площади полосы шириной 300 мм и длиной, равной протяженности рабочего шва</t>
    </r>
  </si>
  <si>
    <r>
      <t xml:space="preserve">см. </t>
    </r>
    <r>
      <rPr>
        <sz val="11"/>
        <color rgb="FFFF0000"/>
        <rFont val="Calibri"/>
      </rPr>
      <t>рисунок 23</t>
    </r>
    <r>
      <rPr>
        <sz val="11"/>
        <color theme="1"/>
        <rFont val="Calibri"/>
      </rPr>
      <t xml:space="preserve"> - в красной рамке; расход гидрошпонок определяется рабочими швами бетонирования (РШБ), к которым относятся швы, образующиеся при очередности (этапности) возведения ФП (в том числе фундамента под башенный кран), расстановку РШБ берем из задания от ГТО и от ПОС; детально см. </t>
    </r>
    <r>
      <rPr>
        <sz val="11"/>
        <color rgb="FFFF0000"/>
        <rFont val="Calibri"/>
      </rPr>
      <t>лист 5</t>
    </r>
    <r>
      <rPr>
        <sz val="11"/>
        <color theme="1"/>
        <rFont val="Calibri"/>
      </rPr>
      <t xml:space="preserve"> Альбомом типовых узлов ЖД-ТА-РЕН-КР-КЖ1.2 “Гидроизоляция деформационных швов”, размещенным на ресурсе База знаний; площадь гидроизоляции 1-го слоя усиления равна площади полосы шириной 300 мм и длиной, равной протяженности рабочего шва</t>
    </r>
  </si>
  <si>
    <r>
      <t xml:space="preserve">Данная ведомость содержит максимально расширенный перечень, в случае, если некоторые пункты отсутствуют или нет возможности их обсчитать, данные пункты удалить (чтобы не нарушалось вычисление в столбцах строки рекомендуется удалять через правую кнопку мыши, щелкая по номеру строки - инструкцию см. </t>
    </r>
    <r>
      <rPr>
        <sz val="11"/>
        <color rgb="FFFF0000"/>
        <rFont val="Calibri"/>
      </rPr>
      <t>рисунок 27</t>
    </r>
    <r>
      <rPr>
        <sz val="11"/>
        <color theme="1"/>
        <rFont val="Calibri"/>
      </rPr>
      <t xml:space="preserve">). В случае, если необходимо добавить строки, инструкцию </t>
    </r>
    <r>
      <rPr>
        <sz val="11"/>
        <color rgb="FFFF0000"/>
        <rFont val="Calibri"/>
      </rPr>
      <t>см. рисунок 26</t>
    </r>
    <r>
      <rPr>
        <sz val="11"/>
        <color theme="1"/>
        <rFont val="Calibri"/>
      </rPr>
      <t>.</t>
    </r>
  </si>
  <si>
    <r>
      <t xml:space="preserve">расходы по гидроизоляции, мембране, утеплителю необходимо подсчитывать с учетом принятого разделения между АР и КР (см. п. </t>
    </r>
    <r>
      <rPr>
        <sz val="11"/>
        <color rgb="FFFF0000"/>
        <rFont val="Calibri"/>
      </rPr>
      <t>19</t>
    </r>
    <r>
      <rPr>
        <sz val="11"/>
        <color theme="1"/>
        <rFont val="Calibri"/>
      </rPr>
      <t xml:space="preserve"> данной таблицы и рисунки</t>
    </r>
    <r>
      <rPr>
        <sz val="11"/>
        <color rgb="FFFF0000"/>
        <rFont val="Calibri"/>
      </rPr>
      <t xml:space="preserve"> 3, 5, …, 8</t>
    </r>
    <r>
      <rPr>
        <sz val="11"/>
        <color theme="1"/>
        <rFont val="Calibri"/>
      </rPr>
      <t>);</t>
    </r>
  </si>
  <si>
    <r>
      <rPr>
        <b/>
        <sz val="11"/>
        <color theme="1"/>
        <rFont val="Calibri"/>
      </rPr>
      <t>для фундаментной плиты</t>
    </r>
    <r>
      <rPr>
        <sz val="11"/>
        <color theme="1"/>
        <rFont val="Calibri"/>
      </rPr>
      <t xml:space="preserve"> площадь опалубки определяется как площадь боковой поверхности (торца) фундаментной плиты, в зоне деформационного шва площадь опалубки считается только для одной фундаментной плиты (</t>
    </r>
    <r>
      <rPr>
        <sz val="11"/>
        <color rgb="FFFF0000"/>
        <rFont val="Calibri"/>
      </rPr>
      <t>см. рисунок 13</t>
    </r>
    <r>
      <rPr>
        <sz val="11"/>
        <color theme="1"/>
        <rFont val="Calibri"/>
      </rPr>
      <t>); необходимо учитывать площадь опалубки внутри лифтовых и водосборных приямков (вертикальные боковые грани)(</t>
    </r>
    <r>
      <rPr>
        <sz val="11"/>
        <color rgb="FFFF0000"/>
        <rFont val="Calibri"/>
      </rPr>
      <t>см. рисунок 16</t>
    </r>
    <r>
      <rPr>
        <sz val="11"/>
        <color theme="1"/>
        <rFont val="Calibri"/>
      </rPr>
      <t>);</t>
    </r>
  </si>
  <si>
    <r>
      <rPr>
        <b/>
        <sz val="11"/>
        <color theme="1"/>
        <rFont val="Calibri"/>
      </rPr>
      <t>для стен, пилонов, плит перекрытия и покрытия, лестничных площадок</t>
    </r>
    <r>
      <rPr>
        <sz val="11"/>
        <color theme="1"/>
        <rFont val="Calibri"/>
      </rPr>
      <t xml:space="preserve"> площадь опалубки считается по одной стороне конструкции, т.е. берется площадь той из граней конструкции, которая имеет максимальное значение площади (без учета торцов, без вычета дверных проемов и отверстий) - </t>
    </r>
    <r>
      <rPr>
        <sz val="11"/>
        <color rgb="FFFF0000"/>
        <rFont val="Calibri"/>
      </rPr>
      <t>см. рисунки 9, 11</t>
    </r>
    <r>
      <rPr>
        <sz val="11"/>
        <color theme="1"/>
        <rFont val="Calibri"/>
      </rPr>
      <t>, если конструкция имеет одну толщину и не имеет проемов и отверстий, то площадь можно найти, разделив объем конструкции на ее толщину;</t>
    </r>
  </si>
  <si>
    <r>
      <rPr>
        <b/>
        <sz val="11"/>
        <color theme="1"/>
        <rFont val="Calibri"/>
      </rPr>
      <t>для колонн</t>
    </r>
    <r>
      <rPr>
        <sz val="11"/>
        <color theme="1"/>
        <rFont val="Calibri"/>
      </rPr>
      <t xml:space="preserve"> площадь опалубки считается по четырем сторонам, т.е. суммируется площадь по четырем вертикально расположенным граням колонны (площадь равна (a+b)*2*h, </t>
    </r>
    <r>
      <rPr>
        <sz val="11"/>
        <color rgb="FFFF0000"/>
        <rFont val="Calibri"/>
      </rPr>
      <t>см. рисунок 10</t>
    </r>
    <r>
      <rPr>
        <sz val="11"/>
        <color theme="1"/>
        <rFont val="Calibri"/>
      </rPr>
      <t>);</t>
    </r>
  </si>
  <si>
    <r>
      <rPr>
        <b/>
        <sz val="11"/>
        <color theme="1"/>
        <rFont val="Calibri"/>
      </rPr>
      <t>для балок в составе плиты перекрытия (покрытия)</t>
    </r>
    <r>
      <rPr>
        <sz val="11"/>
        <color theme="1"/>
        <rFont val="Calibri"/>
      </rPr>
      <t xml:space="preserve"> площадь опалубки считается по трем сторонам, т.е. суммируется площадь трех граней выступающей за пределы плиты перекрытия (покрытия) части балки ( площадь равна (a+b+c)*L, </t>
    </r>
    <r>
      <rPr>
        <sz val="11"/>
        <color rgb="FFFF0000"/>
        <rFont val="Calibri"/>
      </rPr>
      <t>см. рисунок 12);</t>
    </r>
  </si>
  <si>
    <r>
      <rPr>
        <b/>
        <sz val="11"/>
        <color theme="1"/>
        <rFont val="Calibri"/>
      </rPr>
      <t>для лестничных маршей, наклонных плит и рампы</t>
    </r>
    <r>
      <rPr>
        <sz val="11"/>
        <color theme="1"/>
        <rFont val="Calibri"/>
      </rPr>
      <t xml:space="preserve"> площадь опалубки считается по одной стороне конструкции, т.е. берется площадь нижней наклонной грани </t>
    </r>
    <r>
      <rPr>
        <sz val="11"/>
        <color rgb="FFFF0000"/>
        <rFont val="Calibri"/>
      </rPr>
      <t>(см. рисунок 14, 15).</t>
    </r>
  </si>
  <si>
    <r>
      <rPr>
        <b/>
        <u/>
        <sz val="11"/>
        <color theme="1"/>
        <rFont val="Calibri"/>
      </rPr>
      <t xml:space="preserve">Расходы материалов, которые учитывается в АР (см. </t>
    </r>
    <r>
      <rPr>
        <b/>
        <u/>
        <sz val="11"/>
        <color rgb="FFFF0000"/>
        <rFont val="Calibri"/>
      </rPr>
      <t>рисунки 3, 5, ..., 8</t>
    </r>
    <r>
      <rPr>
        <b/>
        <u/>
        <sz val="11"/>
        <color theme="1"/>
        <rFont val="Calibri"/>
      </rPr>
      <t>):</t>
    </r>
  </si>
  <si>
    <r>
      <t>расход материалов "пирога" над ж.б. консольной опорой, расположенной в уровне стен подземного этажа для обеспечения опирания кирпичной кладки - облицовочного слоя наружных стен 1-го этажа (</t>
    </r>
    <r>
      <rPr>
        <sz val="11"/>
        <color rgb="FFFF0000"/>
        <rFont val="Calibri"/>
      </rPr>
      <t>см. рисунок 3)</t>
    </r>
    <r>
      <rPr>
        <sz val="11"/>
        <color theme="1"/>
        <rFont val="Calibri"/>
      </rPr>
      <t xml:space="preserve">  - в том случае, когда к наружным стенам не примыкает плита покрытия подземной автостоянки </t>
    </r>
    <r>
      <rPr>
        <sz val="11"/>
        <color rgb="FFFF0000"/>
        <rFont val="Calibri"/>
      </rPr>
      <t>(см. рисунок 3)</t>
    </r>
    <r>
      <rPr>
        <sz val="11"/>
        <color theme="1"/>
        <rFont val="Calibri"/>
      </rPr>
      <t>, если же плита покрытия подземной автостоянки примыкает, то расход на все материалы "пирога" над плитой покрытия относятся к АР (</t>
    </r>
    <r>
      <rPr>
        <sz val="11"/>
        <color rgb="FFFF0000"/>
        <rFont val="Calibri"/>
      </rPr>
      <t>см. рисунок 6, 8</t>
    </r>
    <r>
      <rPr>
        <sz val="11"/>
        <color theme="1"/>
        <rFont val="Calibri"/>
      </rPr>
      <t>);</t>
    </r>
  </si>
  <si>
    <r>
      <t xml:space="preserve">расход материалов "пирога" над плитой покрытия автостоянки </t>
    </r>
    <r>
      <rPr>
        <sz val="11"/>
        <color rgb="FFFF0000"/>
        <rFont val="Calibri"/>
      </rPr>
      <t>(см. рисунки 6, 7)</t>
    </r>
    <r>
      <rPr>
        <sz val="11"/>
        <color theme="1"/>
        <rFont val="Calibri"/>
      </rPr>
      <t>;</t>
    </r>
  </si>
  <si>
    <r>
      <t xml:space="preserve">расход материалов "пирога" над ж.б. плитой крылец в зоне входных групп </t>
    </r>
    <r>
      <rPr>
        <sz val="11"/>
        <color rgb="FFFF0000"/>
        <rFont val="Calibri"/>
      </rPr>
      <t>(см. рисунки 6, 7)</t>
    </r>
    <r>
      <rPr>
        <sz val="11"/>
        <color theme="1"/>
        <rFont val="Calibri"/>
      </rPr>
      <t>;</t>
    </r>
  </si>
  <si>
    <r>
      <rPr>
        <b/>
        <sz val="11"/>
        <color rgb="FF0000FF"/>
        <rFont val="Calibri"/>
      </rPr>
      <t>(1)</t>
    </r>
    <r>
      <rPr>
        <sz val="11"/>
        <color theme="1"/>
        <rFont val="Calibri"/>
      </rPr>
      <t xml:space="preserve"> - плиты делятся на три категории в зависимости от  площади, которую они занимают между осями стен или колонн: до 10 кв.м, до 20 кв.м и более 20 кв.м (в ВОР в строках нужно обязательно прописывать категорию, например, "Перекрытия м/о более 20 кв.м."), при подсчете площади учитывается площадь всей плиты с учетом вычета крупных отверстий (в лифтовых шахтах, лестничных клетках, от вентблоков, см. </t>
    </r>
    <r>
      <rPr>
        <sz val="11"/>
        <color rgb="FFFF0000"/>
        <rFont val="Calibri"/>
      </rPr>
      <t>рисунок 17</t>
    </r>
    <r>
      <rPr>
        <sz val="11"/>
        <color theme="1"/>
        <rFont val="Calibri"/>
      </rPr>
      <t>);</t>
    </r>
  </si>
  <si>
    <t xml:space="preserve">1) После каждой конструкции, в которой есть сварные каркасы или сетки, даны дополнительные строки,  в которой  прописаны коэффициенты для расчета расхода арматуры на сварные каркасы или сетки. </t>
  </si>
  <si>
    <t xml:space="preserve">Типы армирования, содержащие в маркировке точку, предназначены для определения расхода арматуры сварных каркасов и сеток, число перед точкой указывает, из типа армирования какой конструкции исключены расходы на данные сварные каркасы и сетки.  </t>
  </si>
  <si>
    <r>
      <t xml:space="preserve">см. </t>
    </r>
    <r>
      <rPr>
        <sz val="11"/>
        <color rgb="FFFF0000"/>
        <rFont val="Calibri"/>
      </rPr>
      <t>рисунок 21, сечения 1-1, 1-1*, 2-2</t>
    </r>
    <r>
      <rPr>
        <sz val="11"/>
        <color theme="1"/>
        <rFont val="Calibri"/>
      </rPr>
      <t xml:space="preserve"> (в красных рамках); в данных строках дан максимальный перечень (вк</t>
    </r>
    <r>
      <rPr>
        <sz val="11"/>
        <color theme="1"/>
        <rFont val="Calibri"/>
        <family val="2"/>
        <charset val="204"/>
      </rPr>
      <t>лючая вариант дефшва м/у ФП разной толщины), при адресном проектировании в случае необходимости лишние строки удалить; в</t>
    </r>
    <r>
      <rPr>
        <sz val="11"/>
        <color theme="1"/>
        <rFont val="Calibri"/>
      </rPr>
      <t xml:space="preserve"> случае наличия деформационных швов между фундаментными плитами жилого дома, а также между участками фундаментной плиты подземной автостоянки расход на материалы этих деформационных швов учитывать в данных строках (заглавие подпункта уточнить); расход герметика полиуретанового "Технониколь" (плотность 1,2 г/мл) принимать 0,915 к на п.м. ; детально см. </t>
    </r>
    <r>
      <rPr>
        <sz val="11"/>
        <color rgb="FFFF0000"/>
        <rFont val="Calibri"/>
      </rPr>
      <t>листы 2 и 4</t>
    </r>
    <r>
      <rPr>
        <sz val="11"/>
        <color theme="1"/>
        <rFont val="Calibri"/>
      </rPr>
      <t xml:space="preserve"> Альбомом типовых узлов ЖД-ТА-РЕН-КР-КЖ1.2 “Гидроизоляция деформационных швов”, размещенным на ресурсе База знаний; гидрошпонки ДЗС не применяются из-за проблем стыковки с гидрошпонками ДЗ; расход на гидроизоляционный материал компенсационной петли учитывать в </t>
    </r>
    <r>
      <rPr>
        <sz val="11"/>
        <color rgb="FFFF0000"/>
        <rFont val="Calibri"/>
        <family val="2"/>
        <charset val="204"/>
      </rPr>
      <t>строке 42</t>
    </r>
    <r>
      <rPr>
        <sz val="11"/>
        <color theme="1"/>
        <rFont val="Calibri"/>
      </rPr>
      <t>.</t>
    </r>
  </si>
  <si>
    <r>
      <t>данные строки заполнять в случае свайных фундаментов типа "вариант 2", "вариант 3" и "вариант 4" (</t>
    </r>
    <r>
      <rPr>
        <sz val="11"/>
        <color rgb="FFFF0000"/>
        <rFont val="Calibri"/>
      </rPr>
      <t>см. рисунок 20)</t>
    </r>
    <r>
      <rPr>
        <sz val="11"/>
        <color theme="1"/>
        <rFont val="Calibri"/>
      </rPr>
      <t xml:space="preserve">, в противном случае удалить, тип свай, способ заделки свай уточнить при адресном проектировании; в </t>
    </r>
    <r>
      <rPr>
        <sz val="11"/>
        <color rgb="FFFF0000"/>
        <rFont val="Calibri"/>
      </rPr>
      <t>строках 60</t>
    </r>
    <r>
      <rPr>
        <sz val="11"/>
        <rFont val="Calibri"/>
        <family val="2"/>
        <charset val="204"/>
      </rPr>
      <t xml:space="preserve"> и </t>
    </r>
    <r>
      <rPr>
        <sz val="11"/>
        <color rgb="FFFF0000"/>
        <rFont val="Calibri"/>
      </rPr>
      <t>61, 62</t>
    </r>
    <r>
      <rPr>
        <sz val="11"/>
        <color theme="1"/>
        <rFont val="Calibri"/>
      </rPr>
      <t xml:space="preserve"> представлен расход на цельные и составные сваи соответственно (при адресном проектировании ненужые строки, при необходимости, удалить); в </t>
    </r>
    <r>
      <rPr>
        <sz val="11"/>
        <color rgb="FFFF0000"/>
        <rFont val="Calibri"/>
      </rPr>
      <t>строках 67, ..., 70</t>
    </r>
    <r>
      <rPr>
        <sz val="11"/>
        <color theme="1"/>
        <rFont val="Calibri"/>
      </rPr>
      <t xml:space="preserve"> представлен расход на устройство узла стыка составных свай (при адресном проектировании, при необходимости, удалить); расход грунтовки TAIKOR Primer 150 на один стык равен b*4*0,2*0,27 (где b - сторона поперечного сечения сваи в м); расход финишного покрытия TAIKOR Top 425 на один стык равен b*4*0,2*0,17 (где b - сторона поперечного сечения сваи в м); детально см. Альбомом типовых узлов ЖД-ТА-РЕН-КР-КЖ0 “Свайное поле”, размещенным на ресурсе База знаний</t>
    </r>
  </si>
  <si>
    <r>
      <t xml:space="preserve">к данным строкам относится расход на стены подземного этажа: к </t>
    </r>
    <r>
      <rPr>
        <sz val="11"/>
        <color rgb="FFFF0000"/>
        <rFont val="Calibri"/>
      </rPr>
      <t xml:space="preserve">строкам 96.1,96.2, 97.1 и 97.2 </t>
    </r>
    <r>
      <rPr>
        <sz val="11"/>
        <color theme="1"/>
        <rFont val="Calibri"/>
      </rPr>
      <t xml:space="preserve">относится расход на стены подземного этажа под "пятном" жилого дома (условно стены жилого дома), к </t>
    </r>
    <r>
      <rPr>
        <sz val="11"/>
        <color rgb="FFFF0000"/>
        <rFont val="Calibri"/>
      </rPr>
      <t>строкам 96.3, 97.3, 97.4 и 97.5</t>
    </r>
    <r>
      <rPr>
        <sz val="11"/>
        <color theme="1"/>
        <rFont val="Calibri"/>
      </rPr>
      <t xml:space="preserve"> относится расход на стены подземного  этажа вне "пятна" жилого дома (условно стены подземной автостоянки); расход на бетон и арматуру опорной балки (опорной консоли) учитывается в данных строках; в </t>
    </r>
    <r>
      <rPr>
        <sz val="11"/>
        <color rgb="FFFF0000"/>
        <rFont val="Calibri"/>
      </rPr>
      <t xml:space="preserve">строках 97.1 и 97.2 столбце 34 </t>
    </r>
    <r>
      <rPr>
        <sz val="11"/>
        <color theme="1"/>
        <rFont val="Calibri"/>
      </rPr>
      <t>учитывается расход на закладные детали (металлические изделия ИМ-... и стальные трубы для устройство вводов коммуникаций)</t>
    </r>
  </si>
  <si>
    <r>
      <t xml:space="preserve">в </t>
    </r>
    <r>
      <rPr>
        <sz val="11"/>
        <color rgb="FFFF0000"/>
        <rFont val="Calibri"/>
      </rPr>
      <t>строка</t>
    </r>
    <r>
      <rPr>
        <sz val="11"/>
        <color rgb="FFFF0000"/>
        <rFont val="Calibri"/>
        <family val="2"/>
        <charset val="204"/>
      </rPr>
      <t>х 112, 114, 116</t>
    </r>
    <r>
      <rPr>
        <sz val="11"/>
        <color theme="1"/>
        <rFont val="Calibri"/>
      </rPr>
      <t xml:space="preserve"> указан расход на устройство днища лифтовых приямков, в </t>
    </r>
    <r>
      <rPr>
        <sz val="11"/>
        <color rgb="FFFF0000"/>
        <rFont val="Calibri"/>
      </rPr>
      <t>стро</t>
    </r>
    <r>
      <rPr>
        <sz val="11"/>
        <color rgb="FFFF0000"/>
        <rFont val="Calibri"/>
        <family val="2"/>
        <charset val="204"/>
      </rPr>
      <t>ках 113, 115, 117</t>
    </r>
    <r>
      <rPr>
        <sz val="11"/>
        <color theme="1"/>
        <rFont val="Calibri"/>
      </rPr>
      <t xml:space="preserve"> указан расход на устройство рампы</t>
    </r>
  </si>
  <si>
    <r>
      <t xml:space="preserve">к данным строкам относится расход на гидроизоляцию наружних стен в уровне подземного этажа, в том числе, гидроизоляцию наружных стен подземной автостоянки и наружных стен жилого дома (см. </t>
    </r>
    <r>
      <rPr>
        <sz val="11"/>
        <color rgb="FFFF0000"/>
        <rFont val="Calibri"/>
      </rPr>
      <t>рисунок 4</t>
    </r>
    <r>
      <rPr>
        <sz val="11"/>
        <color theme="1"/>
        <rFont val="Calibri"/>
      </rPr>
      <t xml:space="preserve"> - выделено синим цветом), за исключением расхода на опорную консоль (опорную балку) - см. </t>
    </r>
    <r>
      <rPr>
        <sz val="11"/>
        <color rgb="FFFF0000"/>
        <rFont val="Calibri"/>
      </rPr>
      <t>строки</t>
    </r>
    <r>
      <rPr>
        <sz val="11"/>
        <color rgb="FFFF0000"/>
        <rFont val="Calibri"/>
        <family val="2"/>
        <charset val="204"/>
      </rPr>
      <t xml:space="preserve"> 142, ..., 144</t>
    </r>
    <r>
      <rPr>
        <sz val="11"/>
        <color theme="1"/>
        <rFont val="Calibri"/>
      </rPr>
      <t>; рулонная гидроизоляции "ТЕХНОЭЛАСТ ФУНДАМЕНТ"  дается на один слой</t>
    </r>
  </si>
  <si>
    <r>
      <t xml:space="preserve">см. </t>
    </r>
    <r>
      <rPr>
        <sz val="11"/>
        <color rgb="FFFF0000"/>
        <rFont val="Calibri"/>
      </rPr>
      <t>рисунок 21, сечение 4-4</t>
    </r>
    <r>
      <rPr>
        <sz val="11"/>
        <color theme="1"/>
        <rFont val="Calibri"/>
      </rPr>
      <t xml:space="preserve"> (в красных рамках), детально см. </t>
    </r>
    <r>
      <rPr>
        <sz val="11"/>
        <color rgb="FFFF0000"/>
        <rFont val="Calibri"/>
      </rPr>
      <t>лист 3</t>
    </r>
    <r>
      <rPr>
        <sz val="11"/>
        <color theme="1"/>
        <rFont val="Calibri"/>
      </rPr>
      <t xml:space="preserve"> Альбомом типовых узлов ЖД-ТА-РЕН-КР-КЖ1.2 “Гидроизоляция деформационных швов”, размещенным на ресурсе База знаний; заполнение шва выполняется двумя отдельными вкладышами из экструдированного пенополистирола для возможности последующего извлечения с целью формирования огнестойкого деформационного шва в соответствии с узлами АР, габарит извлекаемого вкладыша см. альбом ЖД-ТАС-РЕН-АР-ТУ.ПЭ.3, для упрощения извлечения рекомендуется оборачивать вкладыш в ПЭ пленку; расход на гидроизоляционный материал компенсационной петли учитывать в </t>
    </r>
    <r>
      <rPr>
        <sz val="11"/>
        <color rgb="FFFF0000"/>
        <rFont val="Calibri"/>
        <family val="2"/>
        <charset val="204"/>
      </rPr>
      <t>строке 136</t>
    </r>
  </si>
  <si>
    <r>
      <t>к данным строкам относится расход на устройство вводов коммуникаций водоснабжения и водоотведения (</t>
    </r>
    <r>
      <rPr>
        <sz val="11"/>
        <color rgb="FFFF0000"/>
        <rFont val="Calibri"/>
      </rPr>
      <t>строк</t>
    </r>
    <r>
      <rPr>
        <sz val="11"/>
        <color rgb="FFFF0000"/>
        <rFont val="Calibri"/>
        <family val="2"/>
        <charset val="204"/>
      </rPr>
      <t>и 148, 151, ..., 155</t>
    </r>
    <r>
      <rPr>
        <sz val="11"/>
        <color theme="1"/>
        <rFont val="Calibri"/>
      </rPr>
      <t>), вводов коммуникаций теплоснабжения (</t>
    </r>
    <r>
      <rPr>
        <sz val="11"/>
        <color rgb="FFFF0000"/>
        <rFont val="Calibri"/>
      </rPr>
      <t>строки</t>
    </r>
    <r>
      <rPr>
        <sz val="11"/>
        <color rgb="FF00B0F0"/>
        <rFont val="Calibri"/>
      </rPr>
      <t xml:space="preserve"> </t>
    </r>
    <r>
      <rPr>
        <sz val="11"/>
        <color rgb="FFFF0000"/>
        <rFont val="Calibri"/>
        <family val="2"/>
        <charset val="204"/>
      </rPr>
      <t>148, ..., 150</t>
    </r>
    <r>
      <rPr>
        <sz val="11"/>
        <color theme="1"/>
        <rFont val="Calibri"/>
      </rPr>
      <t>), сетей электроснабжения и связи (</t>
    </r>
    <r>
      <rPr>
        <sz val="11"/>
        <color rgb="FFFF0000"/>
        <rFont val="Calibri"/>
        <family val="2"/>
        <charset val="204"/>
      </rPr>
      <t>строки 148, ..., 150</t>
    </r>
    <r>
      <rPr>
        <sz val="11"/>
        <color theme="1"/>
        <rFont val="Calibri"/>
      </rPr>
      <t xml:space="preserve">) (в данной части ведомости </t>
    </r>
    <r>
      <rPr>
        <b/>
        <sz val="11"/>
        <color theme="1"/>
        <rFont val="Calibri"/>
      </rPr>
      <t xml:space="preserve">даются суммарные расходы </t>
    </r>
    <r>
      <rPr>
        <sz val="11"/>
        <color theme="1"/>
        <rFont val="Calibri"/>
      </rPr>
      <t xml:space="preserve">на все здание всех типов вводов, исключение составляют металлические изделия ИМ-... и стальные трубы, которые необходимо учитывать в </t>
    </r>
    <r>
      <rPr>
        <sz val="11"/>
        <color rgb="FFFF0000"/>
        <rFont val="Calibri"/>
        <family val="2"/>
        <charset val="204"/>
      </rPr>
      <t>столбце 13</t>
    </r>
    <r>
      <rPr>
        <sz val="11"/>
        <color theme="1"/>
        <rFont val="Calibri"/>
      </rPr>
      <t xml:space="preserve"> через знак "/", например 3шт./62,8 кг ИЛИ в </t>
    </r>
    <r>
      <rPr>
        <sz val="11"/>
        <color rgb="FFFF0000"/>
        <rFont val="Calibri"/>
      </rPr>
      <t>столбце 34, строках 97.1 и 97.2</t>
    </r>
    <r>
      <rPr>
        <sz val="11"/>
        <color theme="1"/>
        <rFont val="Calibri"/>
      </rPr>
      <t>);</t>
    </r>
    <r>
      <rPr>
        <sz val="11"/>
        <color rgb="FF00B0F0"/>
        <rFont val="Calibri"/>
      </rPr>
      <t xml:space="preserve"> </t>
    </r>
    <r>
      <rPr>
        <sz val="11"/>
        <color theme="1"/>
        <rFont val="Calibri"/>
      </rPr>
      <t xml:space="preserve">информацию о расположении и количестве вводов запросить у ОВиР; типовые узлы ввода см. </t>
    </r>
    <r>
      <rPr>
        <sz val="11"/>
        <color rgb="FFFF0000"/>
        <rFont val="Calibri"/>
      </rPr>
      <t>листы 14, ..., 19</t>
    </r>
    <r>
      <rPr>
        <sz val="11"/>
        <color theme="1"/>
        <rFont val="Calibri"/>
      </rPr>
      <t xml:space="preserve"> Альбомом типовых узлов ЖД-ТА-РЕН-КР-КЖ2.1 “Вертикальные конструкции подземного этажа”, размещенным на ресурсе База знаний; диаметр шпилек и габариты отверстия под них уточняются при адресном проектировании</t>
    </r>
  </si>
  <si>
    <r>
      <t>фундаментной плитой под входную группу (</t>
    </r>
    <r>
      <rPr>
        <sz val="11"/>
        <color rgb="FFFF0000"/>
        <rFont val="Calibri"/>
        <family val="2"/>
        <charset val="204"/>
      </rPr>
      <t>строка 188</t>
    </r>
    <r>
      <rPr>
        <sz val="11"/>
        <color theme="1"/>
        <rFont val="Calibri"/>
      </rPr>
      <t>) является участок плиты перекрытия подвала жилого дома в границах входной группы (узел см. Альбомом типовых узлов ЖД-ТА-РЕН-КР-КЖ2.2 - “Плита перекрытия подземного этажа/плита покрытия подземной автостоянки”, размещенным на ресурсе База знаний);</t>
    </r>
    <r>
      <rPr>
        <sz val="11"/>
        <color rgb="FFFF0000"/>
        <rFont val="Calibri"/>
      </rPr>
      <t xml:space="preserve"> строк</t>
    </r>
    <r>
      <rPr>
        <sz val="11"/>
        <color rgb="FFFF0000"/>
        <rFont val="Calibri"/>
        <family val="2"/>
        <charset val="204"/>
      </rPr>
      <t>и 189, ..., 195</t>
    </r>
    <r>
      <rPr>
        <sz val="11"/>
        <rFont val="Calibri"/>
        <family val="2"/>
        <charset val="204"/>
      </rPr>
      <t xml:space="preserve"> (см.</t>
    </r>
    <r>
      <rPr>
        <sz val="11"/>
        <color rgb="FFFF0000"/>
        <rFont val="Calibri"/>
      </rPr>
      <t xml:space="preserve"> рисунок 25 </t>
    </r>
    <r>
      <rPr>
        <sz val="11"/>
        <color theme="1"/>
        <rFont val="Calibri"/>
      </rPr>
      <t>- "вариант</t>
    </r>
    <r>
      <rPr>
        <sz val="11"/>
        <rFont val="Calibri"/>
        <family val="2"/>
        <charset val="204"/>
      </rPr>
      <t xml:space="preserve"> 1") и</t>
    </r>
    <r>
      <rPr>
        <sz val="11"/>
        <color rgb="FFFF0000"/>
        <rFont val="Calibri"/>
        <family val="2"/>
        <charset val="204"/>
      </rPr>
      <t xml:space="preserve"> 197, ..., 200</t>
    </r>
    <r>
      <rPr>
        <sz val="11"/>
        <rFont val="Calibri"/>
        <family val="2"/>
        <charset val="204"/>
      </rPr>
      <t xml:space="preserve"> (см.</t>
    </r>
    <r>
      <rPr>
        <sz val="11"/>
        <color rgb="FFFF0000"/>
        <rFont val="Calibri"/>
      </rPr>
      <t xml:space="preserve"> рисунок 25 -</t>
    </r>
    <r>
      <rPr>
        <sz val="11"/>
        <color theme="1"/>
        <rFont val="Calibri"/>
      </rPr>
      <t xml:space="preserve"> "вариант 2") взаимоисключаемы, при адресном проектировании необходимо, в зависимости от  решения по устройству теплового контура в разделе АР, оставить либо </t>
    </r>
    <r>
      <rPr>
        <sz val="11"/>
        <color rgb="FFFF0000"/>
        <rFont val="Calibri"/>
      </rPr>
      <t>строк</t>
    </r>
    <r>
      <rPr>
        <sz val="11"/>
        <color rgb="FFFF0000"/>
        <rFont val="Calibri"/>
        <family val="2"/>
        <charset val="204"/>
      </rPr>
      <t>и 189, ..., 195</t>
    </r>
    <r>
      <rPr>
        <sz val="11"/>
        <rFont val="Calibri"/>
        <family val="2"/>
        <charset val="204"/>
      </rPr>
      <t>, либо</t>
    </r>
    <r>
      <rPr>
        <sz val="11"/>
        <color rgb="FFFF0000"/>
        <rFont val="Calibri"/>
      </rPr>
      <t xml:space="preserve"> строк</t>
    </r>
    <r>
      <rPr>
        <sz val="11"/>
        <color rgb="FFFF0000"/>
        <rFont val="Calibri"/>
        <family val="2"/>
        <charset val="204"/>
      </rPr>
      <t>и 197, ..., 200</t>
    </r>
    <r>
      <rPr>
        <sz val="11"/>
        <color theme="1"/>
        <rFont val="Calibri"/>
      </rPr>
      <t>; расход на затирку ц.п. раствором не учитывать, считается, что она входит в состав работ по гидроизоляции как подготовка поверхности</t>
    </r>
  </si>
  <si>
    <r>
      <t>в данных строках указаны материалы для устройства узлов крепления вентблоков; для устройства одного вентблока БВ30.11С-2/БВ33.1п расход материалов следующий*:
- для цементно-песчаного раствора - 0,004/0,005 куб.м и 2,48/4,96 п.м (</t>
    </r>
    <r>
      <rPr>
        <sz val="11"/>
        <color rgb="FFFF0000"/>
        <rFont val="Calibri"/>
      </rPr>
      <t>строка</t>
    </r>
    <r>
      <rPr>
        <sz val="11"/>
        <color rgb="FFFF0000"/>
        <rFont val="Calibri"/>
        <family val="2"/>
        <charset val="204"/>
      </rPr>
      <t xml:space="preserve"> 203</t>
    </r>
    <r>
      <rPr>
        <sz val="11"/>
        <color theme="1"/>
        <rFont val="Calibri"/>
      </rPr>
      <t>),
- для базальтового шнура - 2,55/0 п.м (</t>
    </r>
    <r>
      <rPr>
        <sz val="11"/>
        <color rgb="FFFF0000"/>
        <rFont val="Calibri"/>
      </rPr>
      <t xml:space="preserve">строка </t>
    </r>
    <r>
      <rPr>
        <sz val="11"/>
        <color rgb="FFFF0000"/>
        <rFont val="Calibri"/>
        <family val="2"/>
        <charset val="204"/>
      </rPr>
      <t>204</t>
    </r>
    <r>
      <rPr>
        <sz val="11"/>
        <color theme="1"/>
        <rFont val="Calibri"/>
      </rPr>
      <t>),
- для минеральной ваты - 0,008/0,005 куб.м (</t>
    </r>
    <r>
      <rPr>
        <sz val="11"/>
        <color rgb="FFFF0000"/>
        <rFont val="Calibri"/>
      </rPr>
      <t>строка</t>
    </r>
    <r>
      <rPr>
        <sz val="11"/>
        <color rgb="FFFF0000"/>
        <rFont val="Calibri"/>
        <family val="2"/>
        <charset val="204"/>
      </rPr>
      <t xml:space="preserve"> 205</t>
    </r>
    <r>
      <rPr>
        <sz val="11"/>
        <color theme="1"/>
        <rFont val="Calibri"/>
      </rPr>
      <t>),
- для уплотнителя - 2,48/4,96 п.м (</t>
    </r>
    <r>
      <rPr>
        <sz val="11"/>
        <color rgb="FFFF0000"/>
        <rFont val="Calibri"/>
      </rPr>
      <t>строка</t>
    </r>
    <r>
      <rPr>
        <sz val="11"/>
        <color rgb="FFFF0000"/>
        <rFont val="Calibri"/>
        <family val="2"/>
        <charset val="204"/>
      </rPr>
      <t xml:space="preserve"> 206</t>
    </r>
    <r>
      <rPr>
        <sz val="11"/>
        <color theme="1"/>
        <rFont val="Calibri"/>
      </rPr>
      <t>),
- для распорного болта - 4 шт. и 0,36 кг (</t>
    </r>
    <r>
      <rPr>
        <sz val="11"/>
        <color rgb="FFFF0000"/>
        <rFont val="Calibri"/>
      </rPr>
      <t xml:space="preserve">строка </t>
    </r>
    <r>
      <rPr>
        <sz val="11"/>
        <color rgb="FFFF0000"/>
        <rFont val="Calibri"/>
        <family val="2"/>
        <charset val="204"/>
      </rPr>
      <t>207</t>
    </r>
    <r>
      <rPr>
        <sz val="11"/>
        <color theme="1"/>
        <rFont val="Calibri"/>
      </rPr>
      <t xml:space="preserve">).
* - при заполнении </t>
    </r>
    <r>
      <rPr>
        <sz val="11"/>
        <color rgb="FFFF0000"/>
        <rFont val="Calibri"/>
        <family val="2"/>
        <charset val="204"/>
      </rPr>
      <t>строк 201</t>
    </r>
    <r>
      <rPr>
        <sz val="11"/>
        <color theme="1"/>
        <rFont val="Calibri"/>
      </rPr>
      <t xml:space="preserve"> и </t>
    </r>
    <r>
      <rPr>
        <sz val="11"/>
        <color rgb="FFFF0000"/>
        <rFont val="Calibri"/>
        <family val="2"/>
        <charset val="204"/>
      </rPr>
      <t>202</t>
    </r>
    <r>
      <rPr>
        <sz val="11"/>
        <color theme="1"/>
        <rFont val="Calibri"/>
      </rPr>
      <t xml:space="preserve"> с соблюдением очередности символов </t>
    </r>
    <r>
      <rPr>
        <sz val="11"/>
        <color rgb="FFFF0000"/>
        <rFont val="Calibri"/>
        <family val="2"/>
        <charset val="204"/>
      </rPr>
      <t>строки 203 , ..., 207</t>
    </r>
    <r>
      <rPr>
        <sz val="11"/>
        <color theme="1"/>
        <rFont val="Calibri"/>
      </rPr>
      <t xml:space="preserve"> заполняются автоматически по расходам, указанным выше.
</t>
    </r>
  </si>
  <si>
    <t>(корпуса/строения объединяются в единый файл ВОР, если у них общая подземная часть, если корпус/строение в плане стоит отдельно с независимой подземной частью, то его выделяют в отдельный файл ВОР).</t>
  </si>
  <si>
    <t>С 15.12.2022 деление ВОР на отдельные файлы осуществляется только при корпусах/строениях, не объединенных единой  подземной частью</t>
  </si>
  <si>
    <r>
      <t xml:space="preserve">Внутри одного ВОР обязательно деление на диапазоны высот - см. </t>
    </r>
    <r>
      <rPr>
        <b/>
        <sz val="10"/>
        <color rgb="FFFF0000"/>
        <rFont val="Calibri"/>
      </rPr>
      <t>п. 8 таблицы 1.</t>
    </r>
  </si>
  <si>
    <t>Таблица 3 - ВОР v14</t>
  </si>
  <si>
    <t>ё</t>
  </si>
  <si>
    <t>Ячейки с числовыми значениями,  имеющие заливку желтого цвета, необходимо заполнить, для остальных ячеек с числовыми значениями значения вычисляются автоматически (если не производятся манипуляции, влияющие на данные вычисления). При заполнении расхода материалов в ВОР для первичной стадии П и стадий П перезаходов ячейки, имеющие заливку желтого цвета, должны содержать числовые значения с округлением до сотых (два знака после запятой). Причем, для стадии П перезахода к вносимым в ВОР числовым значениям расхода материалов необходимо применять следующее правило: если числовое значение для заполняемой стадии П перезахода отличается от числового значения первичной стадии П менее чем на единицу, то в ВОР остается значение из первичной стадии П, в противном случае заносится обновленное числовое значение.</t>
  </si>
  <si>
    <r>
      <t xml:space="preserve">Некоторые строки и столбцы скрыты, для их раскрытия/скрытия необходимо воспользоваться "ручками +/-", расположенными слева от строк и сверху от столбцов. После заполнения ведомости все сворачиваемые строки и стобцы (конкретно только </t>
    </r>
    <r>
      <rPr>
        <sz val="11"/>
        <color rgb="FFFF0000"/>
        <rFont val="Calibri"/>
        <family val="2"/>
        <charset val="204"/>
      </rPr>
      <t>15-й</t>
    </r>
    <r>
      <rPr>
        <sz val="11"/>
        <color theme="1"/>
        <rFont val="Calibri"/>
      </rPr>
      <t xml:space="preserve">, </t>
    </r>
    <r>
      <rPr>
        <sz val="11"/>
        <color rgb="FFFF0000"/>
        <rFont val="Calibri"/>
        <family val="2"/>
        <charset val="204"/>
      </rPr>
      <t>20-й</t>
    </r>
    <r>
      <rPr>
        <sz val="11"/>
        <color theme="1"/>
        <rFont val="Calibri"/>
      </rPr>
      <t xml:space="preserve"> и </t>
    </r>
    <r>
      <rPr>
        <sz val="11"/>
        <color rgb="FFFF0000"/>
        <rFont val="Calibri"/>
        <family val="2"/>
        <charset val="204"/>
      </rPr>
      <t xml:space="preserve">32-й </t>
    </r>
    <r>
      <rPr>
        <sz val="11"/>
        <rFont val="Calibri"/>
        <family val="2"/>
        <charset val="204"/>
      </rPr>
      <t>столбцы) с</t>
    </r>
    <r>
      <rPr>
        <sz val="11"/>
        <color theme="1"/>
        <rFont val="Calibri"/>
      </rPr>
      <t xml:space="preserve"> помощью "ручек" должны быть скрыты. Также после заполнения ведомости должны быть скрыты все "пустые" (не заполненные числовыми значениями) строки и столбцы.</t>
    </r>
  </si>
  <si>
    <t>к данным строкам относятся трубки и коробки в плитах перекрытия/покрытия (начиная с плиты перекрытия подвала жилой части и плиты перекрытия 1-го этажа и заканчивая плитой покрытия кровли и плитой покрытия машинного помещения), стенах (начиная со стен подземного этажа и 1-го этажа и заканчивая стенами в уровне кровли), лестничных м/э площадках (начиная с уровня подземного этажа и 1-го этажа и заканчивая уровнем технического этажа); типы трубок и коробок уточнить при адресном проектировании; расход трубок и коробок под разводку электрики в монолитных ж.б. конструкциях запросить у ЭОМ; в случае, если эксперт МГЭ твердо настаивает на том, чтобы убрать эти расходы из данного ВОР, следует их исключить, но только при условии, что расходы не пропадут (будут учтены в других ВОР)</t>
  </si>
  <si>
    <t>При наличии в проекте буронабивных свай эксперт МГЭ может настаивать на переносе части расходов (расходы, связанные с производством работ, например, бурение скважин и срубка оголовков свай) из данного ВОР в ВОР ПОС. В этом случае данные расходы можно исключить, но только при условии, что они попадут в ВОР ПОС.</t>
  </si>
  <si>
    <t>расходы на гидроизоляцию (в том числе "Пенетрон"), мембрану, утеплитель по наружным стенам  подземного этажа необходимо подсчитывать без учета коэффициента запаса.</t>
  </si>
  <si>
    <r>
      <t xml:space="preserve">Расходы на арматуру сварных каркасов и сварных сеток (из проволоки Вр-1 в ступенях лестничных маршей) необходимо выделить из общего расхода на арматуру, поскольку сметная стоимость арматурных изделий, в которых используется сварка, выше. В </t>
    </r>
    <r>
      <rPr>
        <sz val="11"/>
        <color rgb="FFFF0000"/>
        <rFont val="Calibri"/>
      </rPr>
      <t>таблице 3</t>
    </r>
    <r>
      <rPr>
        <sz val="11"/>
        <color theme="1"/>
        <rFont val="Calibri"/>
      </rPr>
      <t xml:space="preserve"> после каждой конструкции, в которой есть сварные каркасы и/или сетки, даны дополнительные строки, в которых учитывается расход на сварные каркасы и/или сетки, причем к указанным сварным изделиям относятся только изделия </t>
    </r>
    <r>
      <rPr>
        <u/>
        <sz val="11"/>
        <color theme="1"/>
        <rFont val="Calibri"/>
        <family val="2"/>
        <charset val="204"/>
      </rPr>
      <t>заводского изготовления</t>
    </r>
    <r>
      <rPr>
        <sz val="11"/>
        <color theme="1"/>
        <rFont val="Calibri"/>
      </rPr>
      <t>. Следует обратиться к сметному отделу  (Семенова Т.М.) за подробными инструкциями по данному вопросу.</t>
    </r>
  </si>
  <si>
    <t xml:space="preserve"> Разработал:   Иванов И.И.</t>
  </si>
  <si>
    <t xml:space="preserve"> Проектная организация:   ООО "ГП-МФС"</t>
  </si>
  <si>
    <t>в данных строках указаны сведения об исполнителе ВОР (информация нужна для сметного отдела), перед выпуском документации строки удалить</t>
  </si>
  <si>
    <r>
      <t xml:space="preserve">Под </t>
    </r>
    <r>
      <rPr>
        <sz val="11"/>
        <color rgb="FFFF0000"/>
        <rFont val="Calibri"/>
        <family val="2"/>
        <charset val="204"/>
      </rPr>
      <t>таблицей 3</t>
    </r>
    <r>
      <rPr>
        <sz val="11"/>
        <color theme="1"/>
        <rFont val="Calibri"/>
      </rPr>
      <t xml:space="preserve"> необходимо указать сведения об исполнителе ВОР (информация нужна для сметного отдела), перед выпуском документации данные строки удалить.</t>
    </r>
  </si>
  <si>
    <r>
      <t xml:space="preserve">Разбивку НАДЗЕМНОЙ ЧАСТИ по секциям НЕ производим (если корпус состоит из нескольких секций, то его высота определяется по самой высокой секции). В случае, если корпуса/строения объединены единой подземной частью разбивку НАДЗЕМНОЙ ЧАСТИ по корпусам/строениям делаем только в том случае если они не входят в один диапазон высот: до 30 м, 30-40 м, 40-57 м, 57-75 м, 75-105 м. В этом случае разделы формируются для каждого корпуса/строения, имеющих принадлежность к одному и тому же диапазону высот (пример см. </t>
    </r>
    <r>
      <rPr>
        <sz val="11"/>
        <color rgb="FFFF0000"/>
        <rFont val="Calibri"/>
        <family val="2"/>
        <charset val="204"/>
      </rPr>
      <t>рисунок 19</t>
    </r>
    <r>
      <rPr>
        <sz val="11"/>
        <color theme="1"/>
        <rFont val="Calibri"/>
      </rPr>
      <t xml:space="preserve">). Перед составлением ВОР необходимо обратиться к сметному отделу  (Семенова Т.М.) за подробными инструкциями по данному вопросу. Высота измеряется от отметки верха плиты над подземным этажом и </t>
    </r>
    <r>
      <rPr>
        <u/>
        <sz val="11"/>
        <color theme="1"/>
        <rFont val="Calibri"/>
        <family val="2"/>
        <charset val="204"/>
      </rPr>
      <t>до отметки верха плиты над техническим этажом</t>
    </r>
    <r>
      <rPr>
        <sz val="11"/>
        <color theme="1"/>
        <rFont val="Calibri"/>
      </rPr>
      <t xml:space="preserve"> (разницей до 0,5 метра с диапазоном возможно пренебречь).</t>
    </r>
  </si>
  <si>
    <t>Расход трубок и коробок под разводку электрики в монолитных ж.б. конструкциях запросить у ЭОМ и СС. Так как при первичном заходе по стадии П ЭОМ-у и СС-у сложно определиться с расходом, рекомендуется им определять расход трубок и коробок примерно, усредненно на основе уже выполненных объектов-аналогов, высчитав, какой расход приходится на 1 м2 этажа (менее точный способ) или на единицу определенных типов помещений: однокомнатная квартира, двухкомнатная квартира и т.д., лестничная площадка, лестничная клетка (более точный способ). В случае, если эксперт МГЭ твердо настаивает на том, чтобы убрать эти расходы из данного ВОР, следует их исключить, но только при условии, что расходы не пропадут и будут учтены в ВОР других разделов (АР или ИОС).</t>
  </si>
  <si>
    <t>Расходы на элементы молниезащиты в монолитных ж.б. конструкциях запросить у ЭОМ (ЭОМ должен выдать расходы в погонных метрах по профилям, с разбивкой на вертикальные/горизонтальные участки, подземные/надземные участки, чтобы сотрудник, заполняющий ВОР, их могли перенести в конструкции с соответствующим уровнем этажности). В случае, если эксперт МГЭ твердо настаивает на том, чтобы убрать эти расходы из данного ВОР, следует их исключить, но только при условии, что расходы не пропадут и будут учтены в ВОР других разделов (АР или ИОС).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</si>
</sst>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\ _₽_-;\-* #,##0.00\ _₽_-;_-* &quot;-&quot;??\ _₽_-;_-@"/>
    <numFmt numFmtId="165" formatCode="#,##0.000"/>
    <numFmt numFmtId="166" formatCode="#,##0.0"/>
    <numFmt numFmtId="167" formatCode="_-* #,##0.000\ _₽_-;\-* #,##0.000\ _₽_-;_-* &quot;-&quot;??\ _₽_-;_-@"/>
  </numFmts>
  <fonts count="63" x14ac:knownFonts="1">
    <font>
      <sz val="11"/>
      <color theme="1"/>
      <name val="Calibri"/>
      <scheme val="minor"/>
    </font>
    <font>
      <sz val="11"/>
      <color theme="1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name val="Calibri"/>
    </font>
    <font>
      <b/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b/>
      <sz val="11"/>
      <color rgb="FF000000"/>
      <name val="Calibri"/>
    </font>
    <font>
      <b/>
      <u/>
      <sz val="11"/>
      <color rgb="FF000000"/>
      <name val="Calibri"/>
    </font>
    <font>
      <b/>
      <i/>
      <u/>
      <sz val="11"/>
      <color rgb="FF000000"/>
      <name val="Calibri"/>
    </font>
    <font>
      <b/>
      <i/>
      <u/>
      <sz val="11"/>
      <color theme="1"/>
      <name val="Calibri"/>
    </font>
    <font>
      <sz val="11"/>
      <color rgb="FF0000FF"/>
      <name val="Calibri"/>
    </font>
    <font>
      <sz val="11"/>
      <color rgb="FF000000"/>
      <name val="Calibri"/>
    </font>
    <font>
      <b/>
      <u/>
      <sz val="11"/>
      <color rgb="FF000000"/>
      <name val="Calibri"/>
    </font>
    <font>
      <b/>
      <sz val="11"/>
      <color rgb="FF0000FF"/>
      <name val="Calibri"/>
    </font>
    <font>
      <b/>
      <u/>
      <sz val="11"/>
      <color rgb="FF000000"/>
      <name val="Calibri"/>
    </font>
    <font>
      <b/>
      <i/>
      <u/>
      <sz val="11"/>
      <color rgb="FF000000"/>
      <name val="Calibri"/>
    </font>
    <font>
      <b/>
      <u/>
      <sz val="11"/>
      <color rgb="FF000000"/>
      <name val="Calibri"/>
    </font>
    <font>
      <sz val="11"/>
      <color rgb="FF00B050"/>
      <name val="Calibri"/>
    </font>
    <font>
      <i/>
      <u/>
      <sz val="11"/>
      <color rgb="FF000000"/>
      <name val="Calibri"/>
    </font>
    <font>
      <i/>
      <u/>
      <sz val="11"/>
      <color rgb="FF000000"/>
      <name val="Calibri"/>
    </font>
    <font>
      <b/>
      <i/>
      <u/>
      <sz val="11"/>
      <color rgb="FF000000"/>
      <name val="Calibri"/>
    </font>
    <font>
      <b/>
      <u/>
      <sz val="11"/>
      <color rgb="FF000000"/>
      <name val="Calibri"/>
    </font>
    <font>
      <b/>
      <i/>
      <u/>
      <sz val="11"/>
      <color rgb="FF000000"/>
      <name val="Calibri"/>
    </font>
    <font>
      <b/>
      <i/>
      <u/>
      <sz val="11"/>
      <color rgb="FF000000"/>
      <name val="Calibri"/>
    </font>
    <font>
      <b/>
      <u/>
      <sz val="11"/>
      <color rgb="FF000000"/>
      <name val="Calibri"/>
    </font>
    <font>
      <b/>
      <u/>
      <sz val="11"/>
      <color rgb="FF000000"/>
      <name val="Calibri"/>
    </font>
    <font>
      <i/>
      <u/>
      <sz val="11"/>
      <color rgb="FF000000"/>
      <name val="Calibri"/>
    </font>
    <font>
      <b/>
      <u/>
      <sz val="11"/>
      <color rgb="FF000000"/>
      <name val="Calibri"/>
    </font>
    <font>
      <sz val="11"/>
      <color theme="0"/>
      <name val="Arial"/>
    </font>
    <font>
      <sz val="11"/>
      <color theme="0"/>
      <name val="Calibri"/>
    </font>
    <font>
      <b/>
      <u/>
      <sz val="11"/>
      <color theme="1"/>
      <name val="Calibri"/>
    </font>
    <font>
      <b/>
      <sz val="11"/>
      <color rgb="FFFF0000"/>
      <name val="Calibri"/>
    </font>
    <font>
      <b/>
      <sz val="11"/>
      <color rgb="FFFF0000"/>
      <name val="Arial"/>
    </font>
    <font>
      <b/>
      <u/>
      <sz val="11"/>
      <color theme="1"/>
      <name val="Calibri"/>
    </font>
    <font>
      <sz val="11"/>
      <color rgb="FFFF0000"/>
      <name val="Arial"/>
    </font>
    <font>
      <sz val="8"/>
      <color theme="1"/>
      <name val="Calibri"/>
    </font>
    <font>
      <sz val="9"/>
      <color theme="1"/>
      <name val="Calibri"/>
    </font>
    <font>
      <b/>
      <sz val="9"/>
      <color theme="1"/>
      <name val="Calibri"/>
    </font>
    <font>
      <b/>
      <u/>
      <sz val="9"/>
      <color theme="1"/>
      <name val="Calibri"/>
    </font>
    <font>
      <sz val="9"/>
      <color rgb="FFFF0000"/>
      <name val="Calibri"/>
    </font>
    <font>
      <b/>
      <u/>
      <sz val="9"/>
      <color theme="1"/>
      <name val="Calibri"/>
    </font>
    <font>
      <sz val="10"/>
      <color theme="1"/>
      <name val="Arial"/>
    </font>
    <font>
      <sz val="11"/>
      <color rgb="FFFF0000"/>
      <name val="Calibri"/>
    </font>
    <font>
      <strike/>
      <sz val="11"/>
      <color theme="1"/>
      <name val="Calibri"/>
    </font>
    <font>
      <sz val="11"/>
      <color rgb="FF00B0F0"/>
      <name val="Calibri"/>
    </font>
    <font>
      <b/>
      <u/>
      <sz val="11"/>
      <color rgb="FFFF0000"/>
      <name val="Calibri"/>
    </font>
    <font>
      <b/>
      <sz val="10"/>
      <color rgb="FFFF0000"/>
      <name val="Calibri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0"/>
      <name val="Calibri"/>
      <family val="2"/>
      <charset val="204"/>
    </font>
    <font>
      <b/>
      <sz val="11"/>
      <color theme="0"/>
      <name val="Calibri"/>
      <family val="2"/>
      <charset val="204"/>
    </font>
    <font>
      <b/>
      <i/>
      <u/>
      <sz val="11"/>
      <color theme="0"/>
      <name val="Calibri"/>
      <family val="2"/>
      <charset val="204"/>
    </font>
    <font>
      <i/>
      <u/>
      <sz val="11"/>
      <color theme="0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1"/>
      <color theme="10"/>
      <name val="Calibri"/>
      <scheme val="minor"/>
    </font>
    <font>
      <sz val="11"/>
      <color theme="1"/>
      <name val="Arial"/>
      <family val="2"/>
      <charset val="204"/>
    </font>
    <font>
      <u/>
      <sz val="11"/>
      <color theme="1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36713"/>
        <bgColor rgb="FFE36713"/>
      </patternFill>
    </fill>
    <fill>
      <patternFill patternType="solid">
        <fgColor rgb="FFF4B083"/>
        <bgColor rgb="FFF4B083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BE4D5"/>
        <bgColor rgb="FFFBE4D5"/>
      </patternFill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8EAADB"/>
        <bgColor rgb="FF8EAADB"/>
      </patternFill>
    </fill>
    <fill>
      <patternFill patternType="solid">
        <fgColor rgb="FFB4C6E7"/>
        <bgColor rgb="FFB4C6E7"/>
      </patternFill>
    </fill>
    <fill>
      <patternFill patternType="solid">
        <fgColor rgb="FFD7F4F5"/>
        <bgColor rgb="FFD7F4F5"/>
      </patternFill>
    </fill>
    <fill>
      <patternFill patternType="solid">
        <fgColor rgb="FFFEF2CB"/>
        <bgColor rgb="FFFEF2CB"/>
      </patternFill>
    </fill>
    <fill>
      <patternFill patternType="solid">
        <fgColor rgb="FFD9E2F3"/>
        <bgColor rgb="FFD9E2F3"/>
      </patternFill>
    </fill>
    <fill>
      <patternFill patternType="solid">
        <fgColor rgb="FFFFCDBD"/>
        <bgColor rgb="FFFFCDBD"/>
      </patternFill>
    </fill>
    <fill>
      <patternFill patternType="solid">
        <fgColor rgb="FFA5A5A5"/>
        <bgColor rgb="FFA5A5A5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</fills>
  <borders count="9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0" fillId="0" borderId="0" applyNumberFormat="0" applyFill="0" applyBorder="0" applyAlignment="0" applyProtection="0"/>
  </cellStyleXfs>
  <cellXfs count="507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5" fillId="2" borderId="1" xfId="0" applyFont="1" applyFill="1" applyBorder="1"/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4" fontId="7" fillId="0" borderId="0" xfId="0" applyNumberFormat="1" applyFont="1" applyAlignment="1">
      <alignment horizontal="center" vertical="center" wrapText="1"/>
    </xf>
    <xf numFmtId="4" fontId="7" fillId="2" borderId="1" xfId="0" applyNumberFormat="1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4" fontId="6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" fontId="6" fillId="3" borderId="11" xfId="0" applyNumberFormat="1" applyFont="1" applyFill="1" applyBorder="1" applyAlignment="1">
      <alignment horizontal="center"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4" fontId="6" fillId="3" borderId="13" xfId="0" applyNumberFormat="1" applyFont="1" applyFill="1" applyBorder="1" applyAlignment="1">
      <alignment horizontal="center" vertical="center" wrapText="1"/>
    </xf>
    <xf numFmtId="4" fontId="6" fillId="2" borderId="14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11" fillId="4" borderId="3" xfId="0" applyNumberFormat="1" applyFont="1" applyFill="1" applyBorder="1" applyAlignment="1">
      <alignment horizontal="center" vertical="center" wrapText="1"/>
    </xf>
    <xf numFmtId="4" fontId="12" fillId="4" borderId="3" xfId="0" applyNumberFormat="1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/>
    </xf>
    <xf numFmtId="4" fontId="6" fillId="4" borderId="3" xfId="0" applyNumberFormat="1" applyFont="1" applyFill="1" applyBorder="1" applyAlignment="1">
      <alignment horizontal="center" vertical="center" wrapText="1"/>
    </xf>
    <xf numFmtId="4" fontId="13" fillId="4" borderId="3" xfId="0" applyNumberFormat="1" applyFont="1" applyFill="1" applyBorder="1" applyAlignment="1">
      <alignment horizontal="center" vertical="center"/>
    </xf>
    <xf numFmtId="4" fontId="13" fillId="4" borderId="3" xfId="0" applyNumberFormat="1" applyFont="1" applyFill="1" applyBorder="1" applyAlignment="1">
      <alignment horizontal="center" vertical="center" wrapText="1"/>
    </xf>
    <xf numFmtId="4" fontId="6" fillId="4" borderId="15" xfId="0" applyNumberFormat="1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4" fontId="9" fillId="0" borderId="3" xfId="0" applyNumberFormat="1" applyFont="1" applyBorder="1" applyAlignment="1">
      <alignment horizontal="left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left" vertical="center" wrapText="1"/>
    </xf>
    <xf numFmtId="4" fontId="14" fillId="7" borderId="3" xfId="0" applyNumberFormat="1" applyFont="1" applyFill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4" fontId="14" fillId="6" borderId="3" xfId="0" applyNumberFormat="1" applyFont="1" applyFill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/>
    </xf>
    <xf numFmtId="3" fontId="14" fillId="8" borderId="3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 wrapText="1"/>
    </xf>
    <xf numFmtId="4" fontId="14" fillId="6" borderId="15" xfId="0" applyNumberFormat="1" applyFont="1" applyFill="1" applyBorder="1" applyAlignment="1">
      <alignment horizontal="center" vertical="center" wrapText="1"/>
    </xf>
    <xf numFmtId="4" fontId="7" fillId="2" borderId="14" xfId="0" applyNumberFormat="1" applyFont="1" applyFill="1" applyBorder="1" applyAlignment="1">
      <alignment vertical="center" wrapText="1"/>
    </xf>
    <xf numFmtId="3" fontId="14" fillId="0" borderId="4" xfId="0" applyNumberFormat="1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left" vertical="center" wrapText="1"/>
    </xf>
    <xf numFmtId="164" fontId="14" fillId="0" borderId="3" xfId="0" applyNumberFormat="1" applyFont="1" applyBorder="1" applyAlignment="1">
      <alignment horizontal="center" vertical="center" wrapText="1"/>
    </xf>
    <xf numFmtId="4" fontId="14" fillId="0" borderId="7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7" fillId="5" borderId="16" xfId="0" applyFont="1" applyFill="1" applyBorder="1" applyAlignment="1">
      <alignment horizontal="left" vertical="center" wrapText="1"/>
    </xf>
    <xf numFmtId="4" fontId="13" fillId="2" borderId="14" xfId="0" applyNumberFormat="1" applyFont="1" applyFill="1" applyBorder="1" applyAlignment="1">
      <alignment vertical="center" wrapText="1"/>
    </xf>
    <xf numFmtId="4" fontId="14" fillId="7" borderId="15" xfId="0" applyNumberFormat="1" applyFont="1" applyFill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left" vertical="center" wrapText="1"/>
    </xf>
    <xf numFmtId="4" fontId="14" fillId="2" borderId="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" fontId="14" fillId="2" borderId="15" xfId="0" applyNumberFormat="1" applyFont="1" applyFill="1" applyBorder="1" applyAlignment="1">
      <alignment horizontal="center" vertical="center" wrapText="1"/>
    </xf>
    <xf numFmtId="4" fontId="16" fillId="2" borderId="14" xfId="0" applyNumberFormat="1" applyFont="1" applyFill="1" applyBorder="1" applyAlignment="1">
      <alignment vertical="center" wrapText="1"/>
    </xf>
    <xf numFmtId="164" fontId="14" fillId="6" borderId="3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15" xfId="0" applyNumberFormat="1" applyFont="1" applyFill="1" applyBorder="1" applyAlignment="1">
      <alignment horizontal="center" vertical="center" wrapText="1"/>
    </xf>
    <xf numFmtId="49" fontId="9" fillId="9" borderId="18" xfId="0" applyNumberFormat="1" applyFont="1" applyFill="1" applyBorder="1" applyAlignment="1">
      <alignment horizontal="center" vertical="center" wrapText="1"/>
    </xf>
    <xf numFmtId="4" fontId="17" fillId="9" borderId="3" xfId="0" applyNumberFormat="1" applyFont="1" applyFill="1" applyBorder="1" applyAlignment="1">
      <alignment horizontal="left" vertical="center" wrapText="1"/>
    </xf>
    <xf numFmtId="4" fontId="18" fillId="9" borderId="3" xfId="0" applyNumberFormat="1" applyFont="1" applyFill="1" applyBorder="1" applyAlignment="1">
      <alignment horizontal="center" vertical="center" wrapText="1"/>
    </xf>
    <xf numFmtId="4" fontId="9" fillId="9" borderId="3" xfId="0" applyNumberFormat="1" applyFont="1" applyFill="1" applyBorder="1" applyAlignment="1">
      <alignment horizontal="center" vertical="center"/>
    </xf>
    <xf numFmtId="4" fontId="9" fillId="9" borderId="3" xfId="0" applyNumberFormat="1" applyFont="1" applyFill="1" applyBorder="1" applyAlignment="1">
      <alignment horizontal="center" vertical="center" wrapText="1"/>
    </xf>
    <xf numFmtId="4" fontId="14" fillId="9" borderId="3" xfId="0" applyNumberFormat="1" applyFont="1" applyFill="1" applyBorder="1" applyAlignment="1">
      <alignment horizontal="center" vertical="center"/>
    </xf>
    <xf numFmtId="4" fontId="14" fillId="9" borderId="3" xfId="0" applyNumberFormat="1" applyFont="1" applyFill="1" applyBorder="1" applyAlignment="1">
      <alignment horizontal="center" vertical="center" wrapText="1"/>
    </xf>
    <xf numFmtId="4" fontId="9" fillId="9" borderId="15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2" borderId="16" xfId="0" applyNumberFormat="1" applyFont="1" applyFill="1" applyBorder="1" applyAlignment="1">
      <alignment vertical="center" wrapText="1"/>
    </xf>
    <xf numFmtId="4" fontId="14" fillId="7" borderId="16" xfId="0" applyNumberFormat="1" applyFont="1" applyFill="1" applyBorder="1" applyAlignment="1">
      <alignment horizontal="center" vertical="center" wrapText="1"/>
    </xf>
    <xf numFmtId="4" fontId="19" fillId="0" borderId="5" xfId="0" applyNumberFormat="1" applyFont="1" applyBorder="1" applyAlignment="1">
      <alignment vertical="center" wrapText="1"/>
    </xf>
    <xf numFmtId="4" fontId="14" fillId="0" borderId="5" xfId="0" applyNumberFormat="1" applyFont="1" applyBorder="1" applyAlignment="1">
      <alignment vertical="center" wrapText="1"/>
    </xf>
    <xf numFmtId="4" fontId="14" fillId="7" borderId="19" xfId="0" applyNumberFormat="1" applyFont="1" applyFill="1" applyBorder="1" applyAlignment="1">
      <alignment horizontal="center" vertical="center" wrapText="1"/>
    </xf>
    <xf numFmtId="4" fontId="14" fillId="6" borderId="16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 wrapText="1"/>
    </xf>
    <xf numFmtId="4" fontId="14" fillId="0" borderId="3" xfId="0" applyNumberFormat="1" applyFont="1" applyBorder="1" applyAlignment="1">
      <alignment horizontal="center" wrapText="1"/>
    </xf>
    <xf numFmtId="3" fontId="14" fillId="0" borderId="4" xfId="0" applyNumberFormat="1" applyFont="1" applyBorder="1" applyAlignment="1">
      <alignment horizontal="center" vertical="center" wrapText="1"/>
    </xf>
    <xf numFmtId="4" fontId="14" fillId="7" borderId="3" xfId="0" applyNumberFormat="1" applyFont="1" applyFill="1" applyBorder="1" applyAlignment="1">
      <alignment horizontal="left" vertical="center" wrapText="1"/>
    </xf>
    <xf numFmtId="49" fontId="14" fillId="6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4" fontId="9" fillId="4" borderId="3" xfId="0" applyNumberFormat="1" applyFont="1" applyFill="1" applyBorder="1" applyAlignment="1">
      <alignment horizontal="center" vertical="center"/>
    </xf>
    <xf numFmtId="4" fontId="9" fillId="4" borderId="3" xfId="0" applyNumberFormat="1" applyFont="1" applyFill="1" applyBorder="1" applyAlignment="1">
      <alignment horizontal="center" vertical="center" wrapText="1"/>
    </xf>
    <xf numFmtId="4" fontId="14" fillId="4" borderId="3" xfId="0" applyNumberFormat="1" applyFont="1" applyFill="1" applyBorder="1" applyAlignment="1">
      <alignment horizontal="center" vertical="center"/>
    </xf>
    <xf numFmtId="4" fontId="14" fillId="4" borderId="3" xfId="0" applyNumberFormat="1" applyFont="1" applyFill="1" applyBorder="1" applyAlignment="1">
      <alignment horizontal="center" vertical="center" wrapText="1"/>
    </xf>
    <xf numFmtId="4" fontId="9" fillId="4" borderId="19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7" fillId="5" borderId="16" xfId="0" applyFont="1" applyFill="1" applyBorder="1" applyAlignment="1">
      <alignment vertical="center" wrapText="1"/>
    </xf>
    <xf numFmtId="4" fontId="14" fillId="9" borderId="15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center" vertical="center"/>
    </xf>
    <xf numFmtId="4" fontId="14" fillId="7" borderId="16" xfId="0" applyNumberFormat="1" applyFont="1" applyFill="1" applyBorder="1" applyAlignment="1">
      <alignment horizontal="left" vertical="center" wrapText="1"/>
    </xf>
    <xf numFmtId="4" fontId="9" fillId="0" borderId="5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" fontId="14" fillId="0" borderId="22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4" fontId="9" fillId="10" borderId="3" xfId="0" applyNumberFormat="1" applyFont="1" applyFill="1" applyBorder="1" applyAlignment="1">
      <alignment vertical="center" wrapText="1"/>
    </xf>
    <xf numFmtId="4" fontId="9" fillId="10" borderId="3" xfId="0" applyNumberFormat="1" applyFont="1" applyFill="1" applyBorder="1" applyAlignment="1">
      <alignment horizontal="center" vertical="center"/>
    </xf>
    <xf numFmtId="4" fontId="9" fillId="10" borderId="3" xfId="0" applyNumberFormat="1" applyFont="1" applyFill="1" applyBorder="1" applyAlignment="1">
      <alignment horizontal="center" vertical="center" wrapText="1"/>
    </xf>
    <xf numFmtId="4" fontId="14" fillId="10" borderId="3" xfId="0" applyNumberFormat="1" applyFont="1" applyFill="1" applyBorder="1" applyAlignment="1">
      <alignment horizontal="center" vertical="center"/>
    </xf>
    <xf numFmtId="4" fontId="14" fillId="10" borderId="3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vertical="center" wrapText="1"/>
    </xf>
    <xf numFmtId="4" fontId="9" fillId="0" borderId="9" xfId="0" applyNumberFormat="1" applyFont="1" applyBorder="1" applyAlignment="1">
      <alignment horizontal="left" vertical="center" wrapText="1"/>
    </xf>
    <xf numFmtId="4" fontId="9" fillId="0" borderId="9" xfId="0" applyNumberFormat="1" applyFont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" fontId="21" fillId="2" borderId="3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2" fontId="9" fillId="0" borderId="3" xfId="0" applyNumberFormat="1" applyFont="1" applyBorder="1" applyAlignment="1">
      <alignment horizontal="left" vertical="center" wrapText="1"/>
    </xf>
    <xf numFmtId="4" fontId="14" fillId="2" borderId="3" xfId="0" applyNumberFormat="1" applyFont="1" applyFill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 wrapText="1"/>
    </xf>
    <xf numFmtId="4" fontId="22" fillId="0" borderId="3" xfId="0" applyNumberFormat="1" applyFont="1" applyBorder="1" applyAlignment="1">
      <alignment horizontal="center" vertical="center" wrapText="1"/>
    </xf>
    <xf numFmtId="4" fontId="23" fillId="0" borderId="9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/>
    </xf>
    <xf numFmtId="0" fontId="7" fillId="5" borderId="16" xfId="0" applyFont="1" applyFill="1" applyBorder="1" applyAlignment="1">
      <alignment horizontal="left" vertical="center" wrapText="1"/>
    </xf>
    <xf numFmtId="49" fontId="9" fillId="11" borderId="18" xfId="0" applyNumberFormat="1" applyFont="1" applyFill="1" applyBorder="1" applyAlignment="1">
      <alignment horizontal="center" vertical="center"/>
    </xf>
    <xf numFmtId="4" fontId="24" fillId="11" borderId="3" xfId="0" applyNumberFormat="1" applyFont="1" applyFill="1" applyBorder="1" applyAlignment="1">
      <alignment horizontal="left" vertical="center" wrapText="1"/>
    </xf>
    <xf numFmtId="4" fontId="25" fillId="11" borderId="3" xfId="0" applyNumberFormat="1" applyFont="1" applyFill="1" applyBorder="1" applyAlignment="1">
      <alignment horizontal="center" vertical="center" wrapText="1"/>
    </xf>
    <xf numFmtId="4" fontId="9" fillId="11" borderId="3" xfId="0" applyNumberFormat="1" applyFont="1" applyFill="1" applyBorder="1" applyAlignment="1">
      <alignment horizontal="center" vertical="center"/>
    </xf>
    <xf numFmtId="4" fontId="9" fillId="11" borderId="3" xfId="0" applyNumberFormat="1" applyFont="1" applyFill="1" applyBorder="1" applyAlignment="1">
      <alignment horizontal="center" vertical="center" wrapText="1"/>
    </xf>
    <xf numFmtId="4" fontId="26" fillId="11" borderId="15" xfId="0" applyNumberFormat="1" applyFont="1" applyFill="1" applyBorder="1" applyAlignment="1">
      <alignment horizontal="center" vertical="center" wrapText="1"/>
    </xf>
    <xf numFmtId="4" fontId="14" fillId="2" borderId="3" xfId="0" applyNumberFormat="1" applyFont="1" applyFill="1" applyBorder="1" applyAlignment="1">
      <alignment horizontal="left" vertical="center" wrapText="1"/>
    </xf>
    <xf numFmtId="4" fontId="14" fillId="11" borderId="3" xfId="0" applyNumberFormat="1" applyFont="1" applyFill="1" applyBorder="1" applyAlignment="1">
      <alignment horizontal="center" vertical="center"/>
    </xf>
    <xf numFmtId="4" fontId="14" fillId="11" borderId="3" xfId="0" applyNumberFormat="1" applyFont="1" applyFill="1" applyBorder="1" applyAlignment="1">
      <alignment horizontal="center" vertical="center" wrapText="1"/>
    </xf>
    <xf numFmtId="49" fontId="9" fillId="11" borderId="18" xfId="0" applyNumberFormat="1" applyFont="1" applyFill="1" applyBorder="1" applyAlignment="1">
      <alignment horizontal="center" vertical="center" wrapText="1"/>
    </xf>
    <xf numFmtId="4" fontId="9" fillId="11" borderId="15" xfId="0" applyNumberFormat="1" applyFont="1" applyFill="1" applyBorder="1" applyAlignment="1">
      <alignment horizontal="center" vertical="center" wrapText="1"/>
    </xf>
    <xf numFmtId="4" fontId="27" fillId="11" borderId="3" xfId="0" applyNumberFormat="1" applyFont="1" applyFill="1" applyBorder="1" applyAlignment="1">
      <alignment vertical="center"/>
    </xf>
    <xf numFmtId="4" fontId="14" fillId="0" borderId="5" xfId="0" applyNumberFormat="1" applyFont="1" applyBorder="1" applyAlignment="1">
      <alignment vertical="center"/>
    </xf>
    <xf numFmtId="4" fontId="14" fillId="0" borderId="3" xfId="0" applyNumberFormat="1" applyFont="1" applyBorder="1" applyAlignment="1">
      <alignment vertical="center" wrapText="1"/>
    </xf>
    <xf numFmtId="0" fontId="14" fillId="5" borderId="16" xfId="0" applyFont="1" applyFill="1" applyBorder="1" applyAlignment="1">
      <alignment horizontal="left" vertical="center" wrapText="1"/>
    </xf>
    <xf numFmtId="3" fontId="14" fillId="0" borderId="6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4" fontId="9" fillId="7" borderId="19" xfId="0" applyNumberFormat="1" applyFont="1" applyFill="1" applyBorder="1" applyAlignment="1">
      <alignment horizontal="center" vertical="center" wrapText="1"/>
    </xf>
    <xf numFmtId="4" fontId="14" fillId="2" borderId="16" xfId="0" applyNumberFormat="1" applyFont="1" applyFill="1" applyBorder="1" applyAlignment="1">
      <alignment horizontal="center" vertical="center" wrapText="1"/>
    </xf>
    <xf numFmtId="4" fontId="28" fillId="11" borderId="3" xfId="0" applyNumberFormat="1" applyFont="1" applyFill="1" applyBorder="1" applyAlignment="1">
      <alignment vertical="center" wrapText="1"/>
    </xf>
    <xf numFmtId="2" fontId="14" fillId="0" borderId="7" xfId="0" applyNumberFormat="1" applyFont="1" applyBorder="1" applyAlignment="1">
      <alignment horizontal="left" vertical="center" wrapText="1"/>
    </xf>
    <xf numFmtId="2" fontId="14" fillId="0" borderId="6" xfId="0" applyNumberFormat="1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3" fontId="14" fillId="0" borderId="10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left" vertical="center" wrapText="1"/>
    </xf>
    <xf numFmtId="4" fontId="9" fillId="6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4" fontId="14" fillId="2" borderId="12" xfId="0" applyNumberFormat="1" applyFont="1" applyFill="1" applyBorder="1" applyAlignment="1">
      <alignment horizontal="center" vertical="center" wrapText="1"/>
    </xf>
    <xf numFmtId="4" fontId="14" fillId="6" borderId="12" xfId="0" applyNumberFormat="1" applyFont="1" applyFill="1" applyBorder="1" applyAlignment="1">
      <alignment horizontal="center" vertical="center" wrapText="1"/>
    </xf>
    <xf numFmtId="3" fontId="14" fillId="12" borderId="18" xfId="0" applyNumberFormat="1" applyFont="1" applyFill="1" applyBorder="1" applyAlignment="1">
      <alignment horizontal="center" vertical="center"/>
    </xf>
    <xf numFmtId="4" fontId="9" fillId="12" borderId="3" xfId="0" applyNumberFormat="1" applyFont="1" applyFill="1" applyBorder="1" applyAlignment="1">
      <alignment horizontal="center" vertical="center" wrapText="1"/>
    </xf>
    <xf numFmtId="4" fontId="9" fillId="12" borderId="3" xfId="0" applyNumberFormat="1" applyFont="1" applyFill="1" applyBorder="1" applyAlignment="1">
      <alignment horizontal="center" vertical="center"/>
    </xf>
    <xf numFmtId="4" fontId="14" fillId="12" borderId="3" xfId="0" applyNumberFormat="1" applyFont="1" applyFill="1" applyBorder="1" applyAlignment="1">
      <alignment horizontal="center" vertical="center"/>
    </xf>
    <xf numFmtId="4" fontId="14" fillId="12" borderId="3" xfId="0" applyNumberFormat="1" applyFont="1" applyFill="1" applyBorder="1" applyAlignment="1">
      <alignment horizontal="center" vertical="center" wrapText="1"/>
    </xf>
    <xf numFmtId="4" fontId="14" fillId="2" borderId="16" xfId="0" applyNumberFormat="1" applyFont="1" applyFill="1" applyBorder="1" applyAlignment="1">
      <alignment horizontal="center" vertical="center"/>
    </xf>
    <xf numFmtId="4" fontId="29" fillId="2" borderId="16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left" vertical="center" wrapText="1"/>
    </xf>
    <xf numFmtId="4" fontId="14" fillId="0" borderId="9" xfId="0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2" fontId="9" fillId="0" borderId="5" xfId="0" applyNumberFormat="1" applyFont="1" applyBorder="1" applyAlignment="1">
      <alignment horizontal="left" vertical="center" wrapText="1"/>
    </xf>
    <xf numFmtId="4" fontId="9" fillId="0" borderId="4" xfId="0" applyNumberFormat="1" applyFont="1" applyBorder="1" applyAlignment="1">
      <alignment horizontal="center" vertical="center"/>
    </xf>
    <xf numFmtId="4" fontId="14" fillId="2" borderId="5" xfId="0" applyNumberFormat="1" applyFont="1" applyFill="1" applyBorder="1" applyAlignment="1">
      <alignment horizontal="center" vertical="center" wrapText="1"/>
    </xf>
    <xf numFmtId="4" fontId="13" fillId="2" borderId="27" xfId="0" applyNumberFormat="1" applyFont="1" applyFill="1" applyBorder="1" applyAlignment="1">
      <alignment vertical="center" wrapText="1"/>
    </xf>
    <xf numFmtId="4" fontId="13" fillId="2" borderId="1" xfId="0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9" fillId="13" borderId="18" xfId="0" applyNumberFormat="1" applyFont="1" applyFill="1" applyBorder="1" applyAlignment="1">
      <alignment horizontal="center" vertical="center" wrapText="1"/>
    </xf>
    <xf numFmtId="4" fontId="30" fillId="13" borderId="3" xfId="0" applyNumberFormat="1" applyFont="1" applyFill="1" applyBorder="1" applyAlignment="1">
      <alignment horizontal="left" vertical="center" wrapText="1"/>
    </xf>
    <xf numFmtId="4" fontId="9" fillId="13" borderId="3" xfId="0" applyNumberFormat="1" applyFont="1" applyFill="1" applyBorder="1" applyAlignment="1">
      <alignment horizontal="center" vertical="center" wrapText="1"/>
    </xf>
    <xf numFmtId="4" fontId="9" fillId="13" borderId="3" xfId="0" applyNumberFormat="1" applyFont="1" applyFill="1" applyBorder="1" applyAlignment="1">
      <alignment horizontal="center" vertical="center"/>
    </xf>
    <xf numFmtId="4" fontId="14" fillId="13" borderId="3" xfId="0" applyNumberFormat="1" applyFont="1" applyFill="1" applyBorder="1" applyAlignment="1">
      <alignment horizontal="center" vertical="center"/>
    </xf>
    <xf numFmtId="4" fontId="14" fillId="13" borderId="3" xfId="0" applyNumberFormat="1" applyFont="1" applyFill="1" applyBorder="1" applyAlignment="1">
      <alignment horizontal="center" vertical="center" wrapText="1"/>
    </xf>
    <xf numFmtId="4" fontId="9" fillId="13" borderId="15" xfId="0" applyNumberFormat="1" applyFont="1" applyFill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49" fontId="14" fillId="6" borderId="15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3" fontId="32" fillId="2" borderId="1" xfId="0" applyNumberFormat="1" applyFont="1" applyFill="1" applyBorder="1" applyAlignment="1">
      <alignment horizontal="center" vertical="center" wrapText="1"/>
    </xf>
    <xf numFmtId="4" fontId="32" fillId="2" borderId="1" xfId="0" applyNumberFormat="1" applyFont="1" applyFill="1" applyBorder="1" applyAlignment="1">
      <alignment horizontal="left" vertical="center" wrapText="1"/>
    </xf>
    <xf numFmtId="4" fontId="32" fillId="2" borderId="1" xfId="0" applyNumberFormat="1" applyFont="1" applyFill="1" applyBorder="1" applyAlignment="1">
      <alignment horizontal="center" vertical="center" wrapText="1"/>
    </xf>
    <xf numFmtId="166" fontId="32" fillId="2" borderId="1" xfId="0" applyNumberFormat="1" applyFont="1" applyFill="1" applyBorder="1" applyAlignment="1">
      <alignment horizontal="center" vertical="center" wrapText="1"/>
    </xf>
    <xf numFmtId="4" fontId="32" fillId="2" borderId="1" xfId="0" applyNumberFormat="1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/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15" borderId="35" xfId="0" applyFont="1" applyFill="1" applyBorder="1" applyAlignment="1">
      <alignment vertical="center" wrapText="1"/>
    </xf>
    <xf numFmtId="0" fontId="7" fillId="15" borderId="35" xfId="0" applyFont="1" applyFill="1" applyBorder="1" applyAlignment="1">
      <alignment horizontal="left" vertical="center" wrapText="1"/>
    </xf>
    <xf numFmtId="0" fontId="7" fillId="11" borderId="35" xfId="0" applyFont="1" applyFill="1" applyBorder="1" applyAlignment="1">
      <alignment vertical="center" wrapText="1"/>
    </xf>
    <xf numFmtId="0" fontId="7" fillId="11" borderId="40" xfId="0" applyFont="1" applyFill="1" applyBorder="1" applyAlignment="1">
      <alignment horizontal="left" vertical="center" wrapText="1"/>
    </xf>
    <xf numFmtId="0" fontId="7" fillId="16" borderId="44" xfId="0" applyFont="1" applyFill="1" applyBorder="1" applyAlignment="1">
      <alignment vertical="center" wrapText="1"/>
    </xf>
    <xf numFmtId="0" fontId="7" fillId="16" borderId="46" xfId="0" applyFont="1" applyFill="1" applyBorder="1" applyAlignment="1">
      <alignment vertical="center" wrapText="1"/>
    </xf>
    <xf numFmtId="0" fontId="6" fillId="2" borderId="1" xfId="0" applyFont="1" applyFill="1" applyBorder="1"/>
    <xf numFmtId="0" fontId="7" fillId="0" borderId="57" xfId="0" applyFont="1" applyBorder="1" applyAlignment="1">
      <alignment horizontal="left" vertical="center"/>
    </xf>
    <xf numFmtId="0" fontId="6" fillId="6" borderId="58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left" vertical="center"/>
    </xf>
    <xf numFmtId="0" fontId="6" fillId="6" borderId="60" xfId="0" applyFont="1" applyFill="1" applyBorder="1" applyAlignment="1">
      <alignment horizontal="center" vertical="center"/>
    </xf>
    <xf numFmtId="0" fontId="37" fillId="2" borderId="1" xfId="0" applyFont="1" applyFill="1" applyBorder="1"/>
    <xf numFmtId="0" fontId="7" fillId="0" borderId="3" xfId="0" applyFont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left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6" fillId="18" borderId="3" xfId="0" applyFont="1" applyFill="1" applyBorder="1" applyAlignment="1">
      <alignment vertical="center" wrapText="1"/>
    </xf>
    <xf numFmtId="0" fontId="9" fillId="18" borderId="3" xfId="0" applyFont="1" applyFill="1" applyBorder="1" applyAlignment="1">
      <alignment vertical="center" wrapText="1"/>
    </xf>
    <xf numFmtId="0" fontId="9" fillId="8" borderId="3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2" fontId="14" fillId="6" borderId="3" xfId="0" applyNumberFormat="1" applyFont="1" applyFill="1" applyBorder="1" applyAlignment="1">
      <alignment horizontal="center" vertical="center" wrapText="1"/>
    </xf>
    <xf numFmtId="164" fontId="14" fillId="6" borderId="3" xfId="0" applyNumberFormat="1" applyFont="1" applyFill="1" applyBorder="1" applyAlignment="1">
      <alignment vertical="center" wrapText="1"/>
    </xf>
    <xf numFmtId="2" fontId="14" fillId="8" borderId="3" xfId="0" applyNumberFormat="1" applyFont="1" applyFill="1" applyBorder="1" applyAlignment="1">
      <alignment horizontal="center" vertical="center" wrapText="1"/>
    </xf>
    <xf numFmtId="164" fontId="7" fillId="8" borderId="3" xfId="0" applyNumberFormat="1" applyFont="1" applyFill="1" applyBorder="1" applyAlignment="1">
      <alignment vertical="center" wrapText="1"/>
    </xf>
    <xf numFmtId="0" fontId="7" fillId="8" borderId="3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right" vertical="center" wrapText="1"/>
    </xf>
    <xf numFmtId="0" fontId="7" fillId="8" borderId="3" xfId="0" applyFont="1" applyFill="1" applyBorder="1" applyAlignment="1">
      <alignment horizontal="right" vertical="center" wrapText="1"/>
    </xf>
    <xf numFmtId="167" fontId="37" fillId="2" borderId="1" xfId="0" applyNumberFormat="1" applyFont="1" applyFill="1" applyBorder="1"/>
    <xf numFmtId="0" fontId="7" fillId="2" borderId="1" xfId="0" applyFont="1" applyFill="1" applyBorder="1" applyAlignment="1">
      <alignment horizontal="left"/>
    </xf>
    <xf numFmtId="0" fontId="37" fillId="0" borderId="0" xfId="0" applyFont="1"/>
    <xf numFmtId="49" fontId="1" fillId="19" borderId="1" xfId="0" applyNumberFormat="1" applyFont="1" applyFill="1" applyBorder="1" applyAlignment="1">
      <alignment horizontal="center" vertical="center"/>
    </xf>
    <xf numFmtId="49" fontId="7" fillId="2" borderId="69" xfId="0" applyNumberFormat="1" applyFont="1" applyFill="1" applyBorder="1" applyAlignment="1">
      <alignment horizontal="center" vertical="center"/>
    </xf>
    <xf numFmtId="164" fontId="7" fillId="2" borderId="70" xfId="0" applyNumberFormat="1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1" fontId="7" fillId="2" borderId="69" xfId="0" applyNumberFormat="1" applyFont="1" applyFill="1" applyBorder="1" applyAlignment="1">
      <alignment horizontal="center" vertical="center"/>
    </xf>
    <xf numFmtId="49" fontId="7" fillId="2" borderId="71" xfId="0" applyNumberFormat="1" applyFont="1" applyFill="1" applyBorder="1" applyAlignment="1">
      <alignment horizontal="center" vertical="center"/>
    </xf>
    <xf numFmtId="49" fontId="7" fillId="2" borderId="59" xfId="0" applyNumberFormat="1" applyFont="1" applyFill="1" applyBorder="1" applyAlignment="1">
      <alignment horizontal="center" vertical="center"/>
    </xf>
    <xf numFmtId="164" fontId="7" fillId="2" borderId="60" xfId="0" applyNumberFormat="1" applyFont="1" applyFill="1" applyBorder="1"/>
    <xf numFmtId="0" fontId="38" fillId="2" borderId="3" xfId="0" applyFont="1" applyFill="1" applyBorder="1"/>
    <xf numFmtId="0" fontId="38" fillId="2" borderId="15" xfId="0" applyFont="1" applyFill="1" applyBorder="1"/>
    <xf numFmtId="0" fontId="1" fillId="0" borderId="0" xfId="0" applyFont="1" applyAlignment="1">
      <alignment horizontal="center" vertic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/>
    <xf numFmtId="0" fontId="39" fillId="2" borderId="44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40" fillId="2" borderId="44" xfId="0" applyFont="1" applyFill="1" applyBorder="1" applyAlignment="1">
      <alignment vertical="center" wrapText="1"/>
    </xf>
    <xf numFmtId="0" fontId="39" fillId="2" borderId="72" xfId="0" applyFont="1" applyFill="1" applyBorder="1" applyAlignment="1">
      <alignment vertical="center" wrapText="1"/>
    </xf>
    <xf numFmtId="0" fontId="41" fillId="2" borderId="72" xfId="0" applyFont="1" applyFill="1" applyBorder="1" applyAlignment="1">
      <alignment vertical="center" wrapText="1"/>
    </xf>
    <xf numFmtId="0" fontId="42" fillId="2" borderId="72" xfId="0" applyFont="1" applyFill="1" applyBorder="1" applyAlignment="1">
      <alignment vertical="center" wrapText="1"/>
    </xf>
    <xf numFmtId="0" fontId="43" fillId="2" borderId="73" xfId="0" applyFont="1" applyFill="1" applyBorder="1" applyAlignment="1">
      <alignment vertical="center" wrapText="1"/>
    </xf>
    <xf numFmtId="0" fontId="44" fillId="2" borderId="29" xfId="0" applyFont="1" applyFill="1" applyBorder="1" applyAlignment="1">
      <alignment vertical="top" wrapText="1"/>
    </xf>
    <xf numFmtId="0" fontId="44" fillId="2" borderId="74" xfId="0" applyFont="1" applyFill="1" applyBorder="1" applyAlignment="1">
      <alignment vertical="top" wrapText="1"/>
    </xf>
    <xf numFmtId="0" fontId="0" fillId="0" borderId="0" xfId="0" applyFont="1" applyAlignment="1"/>
    <xf numFmtId="0" fontId="1" fillId="2" borderId="43" xfId="0" applyFont="1" applyFill="1" applyBorder="1"/>
    <xf numFmtId="4" fontId="6" fillId="2" borderId="26" xfId="0" applyNumberFormat="1" applyFont="1" applyFill="1" applyBorder="1" applyAlignment="1">
      <alignment vertical="center" wrapText="1"/>
    </xf>
    <xf numFmtId="0" fontId="7" fillId="2" borderId="43" xfId="0" applyFont="1" applyFill="1" applyBorder="1"/>
    <xf numFmtId="4" fontId="7" fillId="2" borderId="26" xfId="0" applyNumberFormat="1" applyFont="1" applyFill="1" applyBorder="1" applyAlignment="1">
      <alignment vertical="center" wrapText="1"/>
    </xf>
    <xf numFmtId="0" fontId="0" fillId="0" borderId="0" xfId="0" applyFont="1" applyAlignment="1"/>
    <xf numFmtId="4" fontId="16" fillId="2" borderId="26" xfId="0" applyNumberFormat="1" applyFont="1" applyFill="1" applyBorder="1" applyAlignment="1">
      <alignment vertical="center" wrapText="1"/>
    </xf>
    <xf numFmtId="2" fontId="53" fillId="0" borderId="3" xfId="0" applyNumberFormat="1" applyFont="1" applyBorder="1" applyAlignment="1">
      <alignment horizontal="left" vertical="center" wrapText="1"/>
    </xf>
    <xf numFmtId="2" fontId="53" fillId="0" borderId="4" xfId="0" applyNumberFormat="1" applyFont="1" applyBorder="1" applyAlignment="1">
      <alignment horizontal="left" vertical="center" wrapText="1"/>
    </xf>
    <xf numFmtId="4" fontId="53" fillId="0" borderId="3" xfId="0" applyNumberFormat="1" applyFont="1" applyBorder="1" applyAlignment="1">
      <alignment horizontal="left" vertical="center" wrapText="1"/>
    </xf>
    <xf numFmtId="4" fontId="53" fillId="0" borderId="5" xfId="0" applyNumberFormat="1" applyFont="1" applyBorder="1" applyAlignment="1">
      <alignment horizontal="left" vertical="center" wrapText="1"/>
    </xf>
    <xf numFmtId="0" fontId="0" fillId="0" borderId="0" xfId="0" applyFont="1" applyAlignment="1"/>
    <xf numFmtId="0" fontId="14" fillId="0" borderId="3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14" fillId="0" borderId="9" xfId="0" applyFont="1" applyFill="1" applyBorder="1" applyAlignment="1">
      <alignment horizontal="left" vertical="center" wrapText="1"/>
    </xf>
    <xf numFmtId="4" fontId="13" fillId="2" borderId="26" xfId="0" applyNumberFormat="1" applyFont="1" applyFill="1" applyBorder="1" applyAlignment="1">
      <alignment vertical="center" wrapText="1"/>
    </xf>
    <xf numFmtId="0" fontId="0" fillId="0" borderId="0" xfId="0" applyFont="1" applyAlignment="1"/>
    <xf numFmtId="0" fontId="50" fillId="5" borderId="15" xfId="0" applyFont="1" applyFill="1" applyBorder="1" applyAlignment="1">
      <alignment horizontal="left" vertical="center" wrapText="1"/>
    </xf>
    <xf numFmtId="4" fontId="54" fillId="12" borderId="3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164" fontId="7" fillId="2" borderId="18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" fontId="55" fillId="0" borderId="3" xfId="0" applyNumberFormat="1" applyFont="1" applyBorder="1" applyAlignment="1">
      <alignment horizontal="center" vertical="center" wrapText="1"/>
    </xf>
    <xf numFmtId="4" fontId="55" fillId="0" borderId="3" xfId="0" applyNumberFormat="1" applyFont="1" applyBorder="1" applyAlignment="1">
      <alignment horizontal="center" vertical="center"/>
    </xf>
    <xf numFmtId="4" fontId="55" fillId="2" borderId="3" xfId="0" applyNumberFormat="1" applyFont="1" applyFill="1" applyBorder="1" applyAlignment="1">
      <alignment horizontal="center" vertical="center" wrapText="1"/>
    </xf>
    <xf numFmtId="2" fontId="53" fillId="0" borderId="7" xfId="0" applyNumberFormat="1" applyFont="1" applyBorder="1" applyAlignment="1">
      <alignment horizontal="left" vertical="center" wrapText="1"/>
    </xf>
    <xf numFmtId="4" fontId="56" fillId="0" borderId="3" xfId="0" applyNumberFormat="1" applyFont="1" applyBorder="1" applyAlignment="1">
      <alignment horizontal="center" vertical="center" wrapText="1"/>
    </xf>
    <xf numFmtId="4" fontId="56" fillId="0" borderId="3" xfId="0" applyNumberFormat="1" applyFont="1" applyBorder="1" applyAlignment="1">
      <alignment horizontal="center" vertical="center"/>
    </xf>
    <xf numFmtId="4" fontId="57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164" fontId="50" fillId="2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vertical="top" wrapText="1"/>
    </xf>
    <xf numFmtId="0" fontId="0" fillId="0" borderId="0" xfId="0" applyFont="1" applyAlignment="1"/>
    <xf numFmtId="4" fontId="13" fillId="2" borderId="43" xfId="0" applyNumberFormat="1" applyFont="1" applyFill="1" applyBorder="1" applyAlignment="1">
      <alignment vertical="center" wrapText="1"/>
    </xf>
    <xf numFmtId="0" fontId="0" fillId="0" borderId="0" xfId="0" applyFont="1" applyAlignment="1"/>
    <xf numFmtId="4" fontId="55" fillId="0" borderId="9" xfId="0" applyNumberFormat="1" applyFont="1" applyBorder="1" applyAlignment="1">
      <alignment horizontal="center" vertical="center" wrapText="1"/>
    </xf>
    <xf numFmtId="4" fontId="57" fillId="0" borderId="9" xfId="0" applyNumberFormat="1" applyFont="1" applyBorder="1" applyAlignment="1">
      <alignment horizontal="center" vertical="center" wrapText="1"/>
    </xf>
    <xf numFmtId="4" fontId="58" fillId="0" borderId="9" xfId="0" applyNumberFormat="1" applyFont="1" applyBorder="1" applyAlignment="1">
      <alignment horizontal="center" vertical="center" wrapText="1"/>
    </xf>
    <xf numFmtId="4" fontId="58" fillId="0" borderId="12" xfId="0" applyNumberFormat="1" applyFont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center" vertical="center" wrapText="1"/>
    </xf>
    <xf numFmtId="4" fontId="51" fillId="2" borderId="12" xfId="0" applyNumberFormat="1" applyFont="1" applyFill="1" applyBorder="1" applyAlignment="1">
      <alignment horizontal="center" vertical="center" wrapText="1"/>
    </xf>
    <xf numFmtId="4" fontId="51" fillId="0" borderId="9" xfId="0" applyNumberFormat="1" applyFont="1" applyBorder="1" applyAlignment="1">
      <alignment horizontal="center" vertical="center"/>
    </xf>
    <xf numFmtId="4" fontId="51" fillId="0" borderId="9" xfId="0" applyNumberFormat="1" applyFont="1" applyBorder="1" applyAlignment="1">
      <alignment horizontal="center" vertical="center" wrapText="1"/>
    </xf>
    <xf numFmtId="4" fontId="51" fillId="2" borderId="3" xfId="0" applyNumberFormat="1" applyFont="1" applyFill="1" applyBorder="1" applyAlignment="1">
      <alignment horizontal="center" vertical="center" wrapText="1"/>
    </xf>
    <xf numFmtId="4" fontId="51" fillId="0" borderId="3" xfId="0" applyNumberFormat="1" applyFont="1" applyBorder="1" applyAlignment="1">
      <alignment horizontal="center" vertical="center"/>
    </xf>
    <xf numFmtId="4" fontId="51" fillId="0" borderId="3" xfId="0" applyNumberFormat="1" applyFont="1" applyBorder="1" applyAlignment="1">
      <alignment horizontal="center" vertical="center" wrapText="1"/>
    </xf>
    <xf numFmtId="4" fontId="55" fillId="2" borderId="12" xfId="0" applyNumberFormat="1" applyFont="1" applyFill="1" applyBorder="1" applyAlignment="1">
      <alignment horizontal="center" vertical="center" wrapText="1"/>
    </xf>
    <xf numFmtId="3" fontId="54" fillId="0" borderId="3" xfId="0" applyNumberFormat="1" applyFont="1" applyBorder="1" applyAlignment="1">
      <alignment horizontal="center" vertical="center"/>
    </xf>
    <xf numFmtId="4" fontId="58" fillId="0" borderId="3" xfId="0" applyNumberFormat="1" applyFont="1" applyBorder="1" applyAlignment="1">
      <alignment horizontal="center" vertical="center" wrapText="1"/>
    </xf>
    <xf numFmtId="4" fontId="14" fillId="0" borderId="16" xfId="0" applyNumberFormat="1" applyFont="1" applyBorder="1" applyAlignment="1">
      <alignment horizontal="center" vertical="center" wrapText="1"/>
    </xf>
    <xf numFmtId="4" fontId="22" fillId="0" borderId="18" xfId="0" applyNumberFormat="1" applyFont="1" applyBorder="1" applyAlignment="1">
      <alignment horizontal="center" vertical="center" wrapText="1"/>
    </xf>
    <xf numFmtId="166" fontId="32" fillId="2" borderId="43" xfId="0" applyNumberFormat="1" applyFont="1" applyFill="1" applyBorder="1" applyAlignment="1">
      <alignment horizontal="center" vertical="center" wrapText="1"/>
    </xf>
    <xf numFmtId="4" fontId="32" fillId="2" borderId="43" xfId="0" applyNumberFormat="1" applyFont="1" applyFill="1" applyBorder="1" applyAlignment="1">
      <alignment horizontal="center" vertical="center" wrapText="1"/>
    </xf>
    <xf numFmtId="4" fontId="7" fillId="2" borderId="43" xfId="0" applyNumberFormat="1" applyFont="1" applyFill="1" applyBorder="1" applyAlignment="1">
      <alignment vertical="center" wrapText="1"/>
    </xf>
    <xf numFmtId="0" fontId="1" fillId="2" borderId="43" xfId="0" applyFont="1" applyFill="1" applyBorder="1" applyAlignment="1">
      <alignment horizontal="center" vertical="center"/>
    </xf>
    <xf numFmtId="49" fontId="50" fillId="2" borderId="71" xfId="0" applyNumberFormat="1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left"/>
    </xf>
    <xf numFmtId="0" fontId="37" fillId="2" borderId="43" xfId="0" applyFont="1" applyFill="1" applyBorder="1"/>
    <xf numFmtId="0" fontId="50" fillId="0" borderId="3" xfId="0" applyFont="1" applyBorder="1" applyAlignment="1">
      <alignment vertical="top" wrapText="1"/>
    </xf>
    <xf numFmtId="0" fontId="50" fillId="0" borderId="3" xfId="0" applyFont="1" applyBorder="1" applyAlignment="1">
      <alignment horizontal="left" vertical="top" wrapText="1"/>
    </xf>
    <xf numFmtId="0" fontId="5" fillId="2" borderId="43" xfId="0" applyFont="1" applyFill="1" applyBorder="1"/>
    <xf numFmtId="4" fontId="50" fillId="6" borderId="3" xfId="0" applyNumberFormat="1" applyFont="1" applyFill="1" applyBorder="1" applyAlignment="1">
      <alignment horizontal="center" vertical="center" wrapText="1"/>
    </xf>
    <xf numFmtId="0" fontId="50" fillId="6" borderId="3" xfId="0" applyFont="1" applyFill="1" applyBorder="1" applyAlignment="1">
      <alignment horizontal="center" vertical="center" wrapText="1"/>
    </xf>
    <xf numFmtId="0" fontId="59" fillId="0" borderId="22" xfId="0" applyFont="1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 wrapText="1"/>
    </xf>
    <xf numFmtId="3" fontId="54" fillId="0" borderId="3" xfId="0" applyNumberFormat="1" applyFont="1" applyBorder="1" applyAlignment="1">
      <alignment horizontal="center" vertical="center" wrapText="1"/>
    </xf>
    <xf numFmtId="0" fontId="14" fillId="21" borderId="3" xfId="0" applyNumberFormat="1" applyFont="1" applyFill="1" applyBorder="1" applyAlignment="1">
      <alignment horizontal="center" vertical="center" wrapText="1"/>
    </xf>
    <xf numFmtId="3" fontId="14" fillId="7" borderId="3" xfId="0" applyNumberFormat="1" applyFont="1" applyFill="1" applyBorder="1" applyAlignment="1">
      <alignment horizontal="center" vertical="center" wrapText="1"/>
    </xf>
    <xf numFmtId="0" fontId="0" fillId="22" borderId="0" xfId="0" applyFont="1" applyFill="1" applyAlignment="1"/>
    <xf numFmtId="3" fontId="54" fillId="7" borderId="3" xfId="0" applyNumberFormat="1" applyFont="1" applyFill="1" applyBorder="1" applyAlignment="1">
      <alignment horizontal="center" vertical="center" wrapText="1"/>
    </xf>
    <xf numFmtId="3" fontId="54" fillId="8" borderId="3" xfId="0" applyNumberFormat="1" applyFont="1" applyFill="1" applyBorder="1" applyAlignment="1">
      <alignment horizontal="center" vertical="center" wrapText="1"/>
    </xf>
    <xf numFmtId="4" fontId="54" fillId="7" borderId="3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2" fontId="14" fillId="0" borderId="6" xfId="0" applyNumberFormat="1" applyFont="1" applyFill="1" applyBorder="1" applyAlignment="1">
      <alignment horizontal="center" vertical="center"/>
    </xf>
    <xf numFmtId="3" fontId="14" fillId="0" borderId="6" xfId="0" applyNumberFormat="1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/>
    </xf>
    <xf numFmtId="3" fontId="14" fillId="0" borderId="75" xfId="0" applyNumberFormat="1" applyFont="1" applyFill="1" applyBorder="1" applyAlignment="1">
      <alignment horizontal="center" vertical="center"/>
    </xf>
    <xf numFmtId="2" fontId="55" fillId="22" borderId="6" xfId="0" applyNumberFormat="1" applyFont="1" applyFill="1" applyBorder="1" applyAlignment="1">
      <alignment horizontal="center" vertical="center"/>
    </xf>
    <xf numFmtId="2" fontId="14" fillId="0" borderId="4" xfId="0" applyNumberFormat="1" applyFont="1" applyFill="1" applyBorder="1" applyAlignment="1">
      <alignment horizontal="center" vertical="center"/>
    </xf>
    <xf numFmtId="3" fontId="9" fillId="0" borderId="6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Fill="1" applyBorder="1" applyAlignment="1">
      <alignment horizontal="center" vertical="center"/>
    </xf>
    <xf numFmtId="3" fontId="9" fillId="0" borderId="10" xfId="0" applyNumberFormat="1" applyFont="1" applyFill="1" applyBorder="1" applyAlignment="1">
      <alignment horizontal="center" vertical="center"/>
    </xf>
    <xf numFmtId="4" fontId="14" fillId="0" borderId="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center" vertical="center" wrapText="1"/>
    </xf>
    <xf numFmtId="4" fontId="14" fillId="0" borderId="16" xfId="0" applyNumberFormat="1" applyFont="1" applyFill="1" applyBorder="1" applyAlignment="1">
      <alignment horizontal="center" vertical="center" wrapText="1"/>
    </xf>
    <xf numFmtId="49" fontId="14" fillId="0" borderId="16" xfId="0" applyNumberFormat="1" applyFont="1" applyFill="1" applyBorder="1" applyAlignment="1">
      <alignment horizontal="center" vertical="center" wrapText="1"/>
    </xf>
    <xf numFmtId="4" fontId="14" fillId="0" borderId="12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4" fontId="9" fillId="0" borderId="16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3" fontId="52" fillId="0" borderId="3" xfId="0" applyNumberFormat="1" applyFont="1" applyBorder="1" applyAlignment="1">
      <alignment horizontal="center" vertical="center" wrapText="1"/>
    </xf>
    <xf numFmtId="3" fontId="52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4" fontId="14" fillId="21" borderId="3" xfId="0" applyNumberFormat="1" applyFont="1" applyFill="1" applyBorder="1" applyAlignment="1">
      <alignment horizontal="center" vertical="center" wrapText="1"/>
    </xf>
    <xf numFmtId="4" fontId="52" fillId="0" borderId="9" xfId="0" applyNumberFormat="1" applyFont="1" applyFill="1" applyBorder="1" applyAlignment="1">
      <alignment horizontal="center" vertical="center" wrapText="1"/>
    </xf>
    <xf numFmtId="4" fontId="52" fillId="0" borderId="3" xfId="0" applyNumberFormat="1" applyFont="1" applyFill="1" applyBorder="1" applyAlignment="1">
      <alignment horizontal="center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4" fontId="10" fillId="9" borderId="3" xfId="0" applyNumberFormat="1" applyFont="1" applyFill="1" applyBorder="1" applyAlignment="1">
      <alignment horizontal="left" vertical="center" wrapText="1"/>
    </xf>
    <xf numFmtId="4" fontId="10" fillId="11" borderId="3" xfId="0" applyNumberFormat="1" applyFont="1" applyFill="1" applyBorder="1" applyAlignment="1">
      <alignment horizontal="left" vertical="center" wrapText="1"/>
    </xf>
    <xf numFmtId="4" fontId="14" fillId="23" borderId="15" xfId="0" applyNumberFormat="1" applyFont="1" applyFill="1" applyBorder="1" applyAlignment="1">
      <alignment horizontal="center" vertical="center" wrapText="1"/>
    </xf>
    <xf numFmtId="4" fontId="13" fillId="22" borderId="0" xfId="0" applyNumberFormat="1" applyFont="1" applyFill="1" applyAlignment="1">
      <alignment vertical="center" wrapText="1"/>
    </xf>
    <xf numFmtId="0" fontId="7" fillId="22" borderId="0" xfId="0" applyFont="1" applyFill="1"/>
    <xf numFmtId="0" fontId="1" fillId="22" borderId="0" xfId="0" applyFont="1" applyFill="1"/>
    <xf numFmtId="0" fontId="0" fillId="0" borderId="0" xfId="0" applyFont="1" applyAlignment="1"/>
    <xf numFmtId="0" fontId="0" fillId="0" borderId="0" xfId="0" applyFont="1" applyAlignment="1"/>
    <xf numFmtId="0" fontId="61" fillId="0" borderId="3" xfId="0" applyFont="1" applyBorder="1" applyAlignment="1">
      <alignment horizontal="center" vertical="center"/>
    </xf>
    <xf numFmtId="1" fontId="6" fillId="14" borderId="77" xfId="0" applyNumberFormat="1" applyFont="1" applyFill="1" applyBorder="1" applyAlignment="1">
      <alignment horizontal="right" vertical="top"/>
    </xf>
    <xf numFmtId="0" fontId="7" fillId="14" borderId="78" xfId="0" applyFont="1" applyFill="1" applyBorder="1" applyAlignment="1">
      <alignment horizontal="left" vertical="top" wrapText="1"/>
    </xf>
    <xf numFmtId="1" fontId="6" fillId="14" borderId="79" xfId="0" applyNumberFormat="1" applyFont="1" applyFill="1" applyBorder="1" applyAlignment="1">
      <alignment horizontal="right" vertical="top"/>
    </xf>
    <xf numFmtId="0" fontId="7" fillId="14" borderId="80" xfId="0" applyFont="1" applyFill="1" applyBorder="1" applyAlignment="1">
      <alignment horizontal="left" vertical="top" wrapText="1"/>
    </xf>
    <xf numFmtId="4" fontId="50" fillId="14" borderId="80" xfId="0" applyNumberFormat="1" applyFont="1" applyFill="1" applyBorder="1" applyAlignment="1">
      <alignment horizontal="left" vertical="top" wrapText="1"/>
    </xf>
    <xf numFmtId="1" fontId="6" fillId="14" borderId="81" xfId="0" applyNumberFormat="1" applyFont="1" applyFill="1" applyBorder="1" applyAlignment="1">
      <alignment horizontal="right" vertical="top"/>
    </xf>
    <xf numFmtId="0" fontId="7" fillId="14" borderId="82" xfId="0" applyFont="1" applyFill="1" applyBorder="1" applyAlignment="1">
      <alignment horizontal="left" vertical="top" wrapText="1"/>
    </xf>
    <xf numFmtId="0" fontId="33" fillId="14" borderId="82" xfId="0" applyFont="1" applyFill="1" applyBorder="1" applyAlignment="1">
      <alignment vertical="center" wrapText="1"/>
    </xf>
    <xf numFmtId="1" fontId="34" fillId="14" borderId="83" xfId="0" applyNumberFormat="1" applyFont="1" applyFill="1" applyBorder="1" applyAlignment="1">
      <alignment horizontal="right" vertical="top"/>
    </xf>
    <xf numFmtId="0" fontId="7" fillId="14" borderId="84" xfId="0" applyFont="1" applyFill="1" applyBorder="1" applyAlignment="1">
      <alignment vertical="center" wrapText="1"/>
    </xf>
    <xf numFmtId="4" fontId="7" fillId="14" borderId="82" xfId="0" applyNumberFormat="1" applyFont="1" applyFill="1" applyBorder="1" applyAlignment="1">
      <alignment horizontal="left" vertical="top" wrapText="1"/>
    </xf>
    <xf numFmtId="0" fontId="50" fillId="14" borderId="82" xfId="0" applyFont="1" applyFill="1" applyBorder="1" applyAlignment="1">
      <alignment horizontal="left" vertical="top" wrapText="1"/>
    </xf>
    <xf numFmtId="1" fontId="6" fillId="14" borderId="83" xfId="0" applyNumberFormat="1" applyFont="1" applyFill="1" applyBorder="1" applyAlignment="1">
      <alignment horizontal="right" vertical="top"/>
    </xf>
    <xf numFmtId="0" fontId="7" fillId="14" borderId="84" xfId="0" applyFont="1" applyFill="1" applyBorder="1" applyAlignment="1">
      <alignment horizontal="left" vertical="top" wrapText="1"/>
    </xf>
    <xf numFmtId="0" fontId="50" fillId="14" borderId="84" xfId="0" applyFont="1" applyFill="1" applyBorder="1" applyAlignment="1">
      <alignment horizontal="left" vertical="top" wrapText="1"/>
    </xf>
    <xf numFmtId="0" fontId="36" fillId="14" borderId="84" xfId="0" applyFont="1" applyFill="1" applyBorder="1" applyAlignment="1">
      <alignment horizontal="left" vertical="top" wrapText="1"/>
    </xf>
    <xf numFmtId="0" fontId="14" fillId="14" borderId="84" xfId="0" applyFont="1" applyFill="1" applyBorder="1" applyAlignment="1">
      <alignment horizontal="left" vertical="top" wrapText="1"/>
    </xf>
    <xf numFmtId="1" fontId="9" fillId="14" borderId="83" xfId="0" applyNumberFormat="1" applyFont="1" applyFill="1" applyBorder="1" applyAlignment="1">
      <alignment horizontal="right" vertical="top"/>
    </xf>
    <xf numFmtId="4" fontId="7" fillId="14" borderId="80" xfId="0" applyNumberFormat="1" applyFont="1" applyFill="1" applyBorder="1" applyAlignment="1">
      <alignment horizontal="left" vertical="top" wrapText="1"/>
    </xf>
    <xf numFmtId="4" fontId="33" fillId="14" borderId="82" xfId="0" applyNumberFormat="1" applyFont="1" applyFill="1" applyBorder="1" applyAlignment="1">
      <alignment horizontal="left" vertical="top" wrapText="1"/>
    </xf>
    <xf numFmtId="0" fontId="1" fillId="14" borderId="83" xfId="0" applyFont="1" applyFill="1" applyBorder="1" applyAlignment="1">
      <alignment horizontal="right" vertical="top"/>
    </xf>
    <xf numFmtId="49" fontId="7" fillId="14" borderId="84" xfId="0" applyNumberFormat="1" applyFont="1" applyFill="1" applyBorder="1" applyAlignment="1">
      <alignment horizontal="left" vertical="center" wrapText="1"/>
    </xf>
    <xf numFmtId="49" fontId="7" fillId="14" borderId="84" xfId="0" applyNumberFormat="1" applyFont="1" applyFill="1" applyBorder="1" applyAlignment="1">
      <alignment wrapText="1"/>
    </xf>
    <xf numFmtId="49" fontId="7" fillId="14" borderId="84" xfId="0" applyNumberFormat="1" applyFont="1" applyFill="1" applyBorder="1" applyAlignment="1">
      <alignment horizontal="left" vertical="top" wrapText="1"/>
    </xf>
    <xf numFmtId="0" fontId="2" fillId="14" borderId="83" xfId="0" applyFont="1" applyFill="1" applyBorder="1" applyAlignment="1">
      <alignment horizontal="right" vertical="top"/>
    </xf>
    <xf numFmtId="49" fontId="14" fillId="14" borderId="84" xfId="0" applyNumberFormat="1" applyFont="1" applyFill="1" applyBorder="1" applyAlignment="1">
      <alignment wrapText="1"/>
    </xf>
    <xf numFmtId="0" fontId="1" fillId="14" borderId="85" xfId="0" applyFont="1" applyFill="1" applyBorder="1" applyAlignment="1">
      <alignment horizontal="right" vertical="top"/>
    </xf>
    <xf numFmtId="49" fontId="7" fillId="14" borderId="86" xfId="0" applyNumberFormat="1" applyFont="1" applyFill="1" applyBorder="1" applyAlignment="1">
      <alignment wrapText="1"/>
    </xf>
    <xf numFmtId="4" fontId="7" fillId="14" borderId="84" xfId="0" applyNumberFormat="1" applyFont="1" applyFill="1" applyBorder="1" applyAlignment="1">
      <alignment horizontal="left" vertical="top" wrapText="1"/>
    </xf>
    <xf numFmtId="1" fontId="6" fillId="14" borderId="87" xfId="0" applyNumberFormat="1" applyFont="1" applyFill="1" applyBorder="1" applyAlignment="1">
      <alignment horizontal="right" vertical="top"/>
    </xf>
    <xf numFmtId="4" fontId="50" fillId="14" borderId="88" xfId="0" applyNumberFormat="1" applyFont="1" applyFill="1" applyBorder="1" applyAlignment="1">
      <alignment horizontal="left" vertical="top" wrapText="1"/>
    </xf>
    <xf numFmtId="1" fontId="6" fillId="14" borderId="89" xfId="0" applyNumberFormat="1" applyFont="1" applyFill="1" applyBorder="1" applyAlignment="1">
      <alignment horizontal="right" vertical="top"/>
    </xf>
    <xf numFmtId="4" fontId="60" fillId="14" borderId="90" xfId="1" applyNumberFormat="1" applyFill="1" applyBorder="1" applyAlignment="1">
      <alignment horizontal="left" vertical="top" wrapText="1"/>
    </xf>
    <xf numFmtId="1" fontId="6" fillId="14" borderId="91" xfId="0" applyNumberFormat="1" applyFont="1" applyFill="1" applyBorder="1" applyAlignment="1">
      <alignment horizontal="right" vertical="top"/>
    </xf>
    <xf numFmtId="4" fontId="50" fillId="14" borderId="92" xfId="0" applyNumberFormat="1" applyFont="1" applyFill="1" applyBorder="1" applyAlignment="1">
      <alignment horizontal="left" vertical="top" wrapText="1"/>
    </xf>
    <xf numFmtId="1" fontId="6" fillId="14" borderId="93" xfId="0" applyNumberFormat="1" applyFont="1" applyFill="1" applyBorder="1" applyAlignment="1">
      <alignment horizontal="right" vertical="top"/>
    </xf>
    <xf numFmtId="0" fontId="8" fillId="22" borderId="1" xfId="0" applyFont="1" applyFill="1" applyBorder="1" applyAlignment="1"/>
    <xf numFmtId="0" fontId="1" fillId="22" borderId="1" xfId="0" applyFont="1" applyFill="1" applyBorder="1"/>
    <xf numFmtId="0" fontId="35" fillId="2" borderId="1" xfId="0" applyFont="1" applyFill="1" applyBorder="1" applyAlignment="1">
      <alignment wrapText="1"/>
    </xf>
    <xf numFmtId="1" fontId="9" fillId="14" borderId="94" xfId="0" applyNumberFormat="1" applyFont="1" applyFill="1" applyBorder="1" applyAlignment="1">
      <alignment horizontal="right" vertical="top"/>
    </xf>
    <xf numFmtId="0" fontId="14" fillId="14" borderId="95" xfId="0" applyFont="1" applyFill="1" applyBorder="1" applyAlignment="1">
      <alignment horizontal="left" vertical="top" wrapText="1"/>
    </xf>
    <xf numFmtId="4" fontId="50" fillId="14" borderId="96" xfId="0" applyNumberFormat="1" applyFont="1" applyFill="1" applyBorder="1" applyAlignment="1">
      <alignment horizontal="left" vertical="top" wrapText="1"/>
    </xf>
    <xf numFmtId="4" fontId="9" fillId="10" borderId="7" xfId="0" applyNumberFormat="1" applyFont="1" applyFill="1" applyBorder="1" applyAlignment="1">
      <alignment horizontal="center" vertical="center" wrapText="1"/>
    </xf>
    <xf numFmtId="0" fontId="4" fillId="0" borderId="4" xfId="0" applyFont="1" applyBorder="1"/>
    <xf numFmtId="4" fontId="10" fillId="4" borderId="7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4" fillId="0" borderId="9" xfId="0" applyFont="1" applyBorder="1"/>
    <xf numFmtId="0" fontId="50" fillId="5" borderId="5" xfId="0" applyFont="1" applyFill="1" applyBorder="1" applyAlignment="1">
      <alignment horizontal="left" vertical="center" wrapText="1"/>
    </xf>
    <xf numFmtId="0" fontId="4" fillId="0" borderId="17" xfId="0" applyFont="1" applyBorder="1"/>
    <xf numFmtId="0" fontId="7" fillId="5" borderId="20" xfId="0" applyFont="1" applyFill="1" applyBorder="1" applyAlignment="1">
      <alignment horizontal="left" vertical="center" wrapText="1"/>
    </xf>
    <xf numFmtId="0" fontId="4" fillId="0" borderId="21" xfId="0" applyFont="1" applyBorder="1"/>
    <xf numFmtId="0" fontId="4" fillId="0" borderId="25" xfId="0" applyFont="1" applyBorder="1"/>
    <xf numFmtId="0" fontId="50" fillId="5" borderId="16" xfId="0" applyFont="1" applyFill="1" applyBorder="1" applyAlignment="1">
      <alignment horizontal="left" vertical="center" wrapText="1"/>
    </xf>
    <xf numFmtId="0" fontId="50" fillId="5" borderId="25" xfId="0" applyFont="1" applyFill="1" applyBorder="1" applyAlignment="1">
      <alignment horizontal="left" vertical="center" wrapText="1"/>
    </xf>
    <xf numFmtId="0" fontId="50" fillId="5" borderId="12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3" fillId="5" borderId="5" xfId="0" applyFont="1" applyFill="1" applyBorder="1" applyAlignment="1">
      <alignment horizontal="left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63" xfId="0" applyFont="1" applyBorder="1"/>
    <xf numFmtId="3" fontId="6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2" fillId="0" borderId="5" xfId="0" applyFont="1" applyBorder="1" applyAlignment="1">
      <alignment horizontal="center"/>
    </xf>
    <xf numFmtId="3" fontId="6" fillId="0" borderId="6" xfId="0" applyNumberFormat="1" applyFont="1" applyBorder="1" applyAlignment="1">
      <alignment horizontal="center" vertical="center" wrapText="1"/>
    </xf>
    <xf numFmtId="0" fontId="4" fillId="0" borderId="10" xfId="0" applyFont="1" applyBorder="1"/>
    <xf numFmtId="4" fontId="6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/>
    <xf numFmtId="4" fontId="8" fillId="0" borderId="5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52" fillId="20" borderId="16" xfId="0" applyFont="1" applyFill="1" applyBorder="1" applyAlignment="1">
      <alignment horizontal="left" vertical="center" wrapText="1"/>
    </xf>
    <xf numFmtId="0" fontId="4" fillId="20" borderId="25" xfId="0" applyFont="1" applyFill="1" applyBorder="1" applyAlignment="1">
      <alignment horizontal="left" vertical="center" wrapText="1"/>
    </xf>
    <xf numFmtId="0" fontId="7" fillId="5" borderId="75" xfId="0" applyFont="1" applyFill="1" applyBorder="1" applyAlignment="1">
      <alignment horizontal="left" vertical="center" wrapText="1"/>
    </xf>
    <xf numFmtId="4" fontId="14" fillId="2" borderId="75" xfId="0" applyNumberFormat="1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left" vertical="center" wrapText="1"/>
    </xf>
    <xf numFmtId="0" fontId="7" fillId="5" borderId="24" xfId="0" applyFont="1" applyFill="1" applyBorder="1" applyAlignment="1">
      <alignment horizontal="left" vertical="center" wrapText="1"/>
    </xf>
    <xf numFmtId="0" fontId="6" fillId="17" borderId="49" xfId="0" applyFont="1" applyFill="1" applyBorder="1" applyAlignment="1">
      <alignment horizontal="left" vertical="center" wrapText="1"/>
    </xf>
    <xf numFmtId="0" fontId="4" fillId="0" borderId="50" xfId="0" applyFont="1" applyBorder="1"/>
    <xf numFmtId="0" fontId="4" fillId="0" borderId="51" xfId="0" applyFont="1" applyBorder="1"/>
    <xf numFmtId="0" fontId="7" fillId="17" borderId="52" xfId="0" applyFont="1" applyFill="1" applyBorder="1" applyAlignment="1">
      <alignment horizontal="left" vertical="top" wrapText="1"/>
    </xf>
    <xf numFmtId="0" fontId="4" fillId="0" borderId="31" xfId="0" applyFont="1" applyBorder="1"/>
    <xf numFmtId="0" fontId="4" fillId="0" borderId="53" xfId="0" applyFont="1" applyBorder="1"/>
    <xf numFmtId="0" fontId="7" fillId="17" borderId="54" xfId="0" applyFont="1" applyFill="1" applyBorder="1" applyAlignment="1">
      <alignment horizontal="left" vertical="top" wrapText="1"/>
    </xf>
    <xf numFmtId="0" fontId="4" fillId="0" borderId="55" xfId="0" applyFont="1" applyBorder="1"/>
    <xf numFmtId="0" fontId="4" fillId="0" borderId="56" xfId="0" applyFont="1" applyBorder="1"/>
    <xf numFmtId="0" fontId="6" fillId="2" borderId="30" xfId="0" applyFont="1" applyFill="1" applyBorder="1" applyAlignment="1">
      <alignment horizontal="left"/>
    </xf>
    <xf numFmtId="0" fontId="4" fillId="0" borderId="27" xfId="0" applyFont="1" applyBorder="1"/>
    <xf numFmtId="0" fontId="7" fillId="15" borderId="34" xfId="0" applyFont="1" applyFill="1" applyBorder="1" applyAlignment="1">
      <alignment horizontal="center" vertical="center" wrapText="1"/>
    </xf>
    <xf numFmtId="0" fontId="4" fillId="0" borderId="36" xfId="0" applyFont="1" applyBorder="1"/>
    <xf numFmtId="0" fontId="4" fillId="0" borderId="37" xfId="0" applyFont="1" applyBorder="1"/>
    <xf numFmtId="0" fontId="7" fillId="15" borderId="34" xfId="0" applyFont="1" applyFill="1" applyBorder="1" applyAlignment="1">
      <alignment horizontal="left" vertical="center" wrapText="1"/>
    </xf>
    <xf numFmtId="0" fontId="7" fillId="11" borderId="38" xfId="0" applyFont="1" applyFill="1" applyBorder="1" applyAlignment="1">
      <alignment horizontal="center" vertical="center" wrapText="1"/>
    </xf>
    <xf numFmtId="0" fontId="4" fillId="0" borderId="42" xfId="0" applyFont="1" applyBorder="1"/>
    <xf numFmtId="0" fontId="7" fillId="11" borderId="39" xfId="0" applyFont="1" applyFill="1" applyBorder="1" applyAlignment="1">
      <alignment horizontal="left" vertical="center" wrapText="1"/>
    </xf>
    <xf numFmtId="0" fontId="4" fillId="0" borderId="41" xfId="0" applyFont="1" applyBorder="1" applyAlignment="1">
      <alignment horizontal="left"/>
    </xf>
    <xf numFmtId="0" fontId="4" fillId="0" borderId="43" xfId="0" applyFont="1" applyBorder="1" applyAlignment="1">
      <alignment horizontal="left"/>
    </xf>
    <xf numFmtId="0" fontId="7" fillId="16" borderId="34" xfId="0" applyFont="1" applyFill="1" applyBorder="1" applyAlignment="1">
      <alignment horizontal="center" vertical="center" wrapText="1"/>
    </xf>
    <xf numFmtId="0" fontId="7" fillId="16" borderId="45" xfId="0" applyFont="1" applyFill="1" applyBorder="1" applyAlignment="1">
      <alignment horizontal="left" vertical="center" wrapText="1"/>
    </xf>
    <xf numFmtId="0" fontId="4" fillId="0" borderId="47" xfId="0" applyFont="1" applyBorder="1"/>
    <xf numFmtId="0" fontId="4" fillId="0" borderId="48" xfId="0" applyFont="1" applyBorder="1"/>
    <xf numFmtId="0" fontId="7" fillId="11" borderId="35" xfId="0" applyFont="1" applyFill="1" applyBorder="1" applyAlignment="1">
      <alignment horizontal="left" vertical="center" wrapText="1"/>
    </xf>
    <xf numFmtId="0" fontId="7" fillId="11" borderId="73" xfId="0" applyFont="1" applyFill="1" applyBorder="1" applyAlignment="1">
      <alignment horizontal="left" vertical="center" wrapText="1"/>
    </xf>
    <xf numFmtId="0" fontId="7" fillId="15" borderId="35" xfId="0" applyFont="1" applyFill="1" applyBorder="1" applyAlignment="1">
      <alignment horizontal="left" vertical="center" wrapText="1"/>
    </xf>
    <xf numFmtId="0" fontId="7" fillId="15" borderId="73" xfId="0" applyFont="1" applyFill="1" applyBorder="1" applyAlignment="1">
      <alignment horizontal="left" vertical="center" wrapText="1"/>
    </xf>
    <xf numFmtId="0" fontId="7" fillId="16" borderId="35" xfId="0" applyFont="1" applyFill="1" applyBorder="1" applyAlignment="1">
      <alignment horizontal="left" vertical="center" wrapText="1"/>
    </xf>
    <xf numFmtId="0" fontId="7" fillId="16" borderId="73" xfId="0" applyFont="1" applyFill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6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left"/>
    </xf>
    <xf numFmtId="0" fontId="52" fillId="0" borderId="27" xfId="0" applyFont="1" applyBorder="1"/>
    <xf numFmtId="0" fontId="50" fillId="2" borderId="30" xfId="0" applyFont="1" applyFill="1" applyBorder="1" applyAlignment="1">
      <alignment horizontal="left" vertical="top" wrapText="1"/>
    </xf>
    <xf numFmtId="0" fontId="6" fillId="2" borderId="30" xfId="0" applyFont="1" applyFill="1" applyBorder="1" applyAlignment="1">
      <alignment horizontal="left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4" fillId="0" borderId="62" xfId="0" applyFont="1" applyBorder="1"/>
    <xf numFmtId="0" fontId="6" fillId="2" borderId="64" xfId="0" applyFont="1" applyFill="1" applyBorder="1" applyAlignment="1">
      <alignment horizontal="center" vertical="center" wrapText="1"/>
    </xf>
    <xf numFmtId="0" fontId="4" fillId="0" borderId="67" xfId="0" applyFont="1" applyBorder="1"/>
    <xf numFmtId="0" fontId="6" fillId="2" borderId="65" xfId="0" applyFont="1" applyFill="1" applyBorder="1" applyAlignment="1">
      <alignment horizontal="center" vertical="center" wrapText="1"/>
    </xf>
    <xf numFmtId="0" fontId="4" fillId="0" borderId="68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vertical="top" wrapText="1"/>
    </xf>
    <xf numFmtId="0" fontId="44" fillId="2" borderId="34" xfId="0" applyFont="1" applyFill="1" applyBorder="1" applyAlignment="1">
      <alignment vertical="top" wrapText="1"/>
    </xf>
    <xf numFmtId="0" fontId="44" fillId="2" borderId="34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3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Таблица 6 (типы арм.)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5" Type="http://schemas.openxmlformats.org/officeDocument/2006/relationships/image" Target="../media/image32.png"/><Relationship Id="rId4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4650105</xdr:colOff>
      <xdr:row>7</xdr:row>
      <xdr:rowOff>66675</xdr:rowOff>
    </xdr:from>
    <xdr:ext cx="3448050" cy="3876675"/>
    <xdr:pic>
      <xdr:nvPicPr>
        <xdr:cNvPr id="2" name="image1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88930" y="2181225"/>
          <a:ext cx="3448050" cy="38766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381001</xdr:colOff>
      <xdr:row>7</xdr:row>
      <xdr:rowOff>19050</xdr:rowOff>
    </xdr:from>
    <xdr:to>
      <xdr:col>1</xdr:col>
      <xdr:colOff>3890599</xdr:colOff>
      <xdr:row>18</xdr:row>
      <xdr:rowOff>628650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6" y="2133600"/>
          <a:ext cx="3509598" cy="390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9182100</xdr:colOff>
      <xdr:row>7</xdr:row>
      <xdr:rowOff>57150</xdr:rowOff>
    </xdr:from>
    <xdr:to>
      <xdr:col>1</xdr:col>
      <xdr:colOff>16868775</xdr:colOff>
      <xdr:row>25</xdr:row>
      <xdr:rowOff>107284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0925" y="2171700"/>
          <a:ext cx="7686675" cy="7489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180976</xdr:colOff>
      <xdr:row>46</xdr:row>
      <xdr:rowOff>66676</xdr:rowOff>
    </xdr:from>
    <xdr:to>
      <xdr:col>1</xdr:col>
      <xdr:colOff>1919082</xdr:colOff>
      <xdr:row>60</xdr:row>
      <xdr:rowOff>93346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19436716"/>
          <a:ext cx="7575026" cy="6275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2000251</xdr:colOff>
      <xdr:row>42</xdr:row>
      <xdr:rowOff>882015</xdr:rowOff>
    </xdr:from>
    <xdr:to>
      <xdr:col>1</xdr:col>
      <xdr:colOff>8555431</xdr:colOff>
      <xdr:row>60</xdr:row>
      <xdr:rowOff>64770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7171" y="17882235"/>
          <a:ext cx="6555180" cy="780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8667750</xdr:colOff>
      <xdr:row>42</xdr:row>
      <xdr:rowOff>862964</xdr:rowOff>
    </xdr:from>
    <xdr:to>
      <xdr:col>1</xdr:col>
      <xdr:colOff>17247870</xdr:colOff>
      <xdr:row>60</xdr:row>
      <xdr:rowOff>61339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4670" y="17863184"/>
          <a:ext cx="8580120" cy="7816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819150</xdr:colOff>
      <xdr:row>60</xdr:row>
      <xdr:rowOff>285749</xdr:rowOff>
    </xdr:from>
    <xdr:to>
      <xdr:col>0</xdr:col>
      <xdr:colOff>4564524</xdr:colOff>
      <xdr:row>73</xdr:row>
      <xdr:rowOff>95250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5984199"/>
          <a:ext cx="3745374" cy="7391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4943475</xdr:colOff>
      <xdr:row>60</xdr:row>
      <xdr:rowOff>295275</xdr:rowOff>
    </xdr:from>
    <xdr:to>
      <xdr:col>1</xdr:col>
      <xdr:colOff>2593716</xdr:colOff>
      <xdr:row>73</xdr:row>
      <xdr:rowOff>66675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25993725"/>
          <a:ext cx="3489066" cy="735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2895600</xdr:colOff>
      <xdr:row>60</xdr:row>
      <xdr:rowOff>285750</xdr:rowOff>
    </xdr:from>
    <xdr:to>
      <xdr:col>1</xdr:col>
      <xdr:colOff>9430700</xdr:colOff>
      <xdr:row>69</xdr:row>
      <xdr:rowOff>85725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25984200"/>
          <a:ext cx="6535100" cy="493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9705975</xdr:colOff>
      <xdr:row>60</xdr:row>
      <xdr:rowOff>314325</xdr:rowOff>
    </xdr:from>
    <xdr:to>
      <xdr:col>1</xdr:col>
      <xdr:colOff>16255765</xdr:colOff>
      <xdr:row>69</xdr:row>
      <xdr:rowOff>76200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6012775"/>
          <a:ext cx="6549790" cy="489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2905125</xdr:colOff>
      <xdr:row>69</xdr:row>
      <xdr:rowOff>342900</xdr:rowOff>
    </xdr:from>
    <xdr:to>
      <xdr:col>1</xdr:col>
      <xdr:colOff>9441913</xdr:colOff>
      <xdr:row>74</xdr:row>
      <xdr:rowOff>457200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1175325"/>
          <a:ext cx="6536788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847724</xdr:colOff>
      <xdr:row>73</xdr:row>
      <xdr:rowOff>428625</xdr:rowOff>
    </xdr:from>
    <xdr:to>
      <xdr:col>1</xdr:col>
      <xdr:colOff>1000124</xdr:colOff>
      <xdr:row>83</xdr:row>
      <xdr:rowOff>73753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4" y="33708975"/>
          <a:ext cx="5991225" cy="5493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1828800</xdr:colOff>
      <xdr:row>74</xdr:row>
      <xdr:rowOff>761999</xdr:rowOff>
    </xdr:from>
    <xdr:to>
      <xdr:col>1</xdr:col>
      <xdr:colOff>9404591</xdr:colOff>
      <xdr:row>80</xdr:row>
      <xdr:rowOff>361949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4832924"/>
          <a:ext cx="7575791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9725025</xdr:colOff>
      <xdr:row>69</xdr:row>
      <xdr:rowOff>323851</xdr:rowOff>
    </xdr:from>
    <xdr:to>
      <xdr:col>1</xdr:col>
      <xdr:colOff>17175178</xdr:colOff>
      <xdr:row>80</xdr:row>
      <xdr:rowOff>647700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63850" y="31156276"/>
          <a:ext cx="7450153" cy="6905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838201</xdr:colOff>
      <xdr:row>83</xdr:row>
      <xdr:rowOff>339800</xdr:rowOff>
    </xdr:from>
    <xdr:to>
      <xdr:col>1</xdr:col>
      <xdr:colOff>3362325</xdr:colOff>
      <xdr:row>97</xdr:row>
      <xdr:rowOff>389351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38201" y="39468500"/>
          <a:ext cx="8362949" cy="7974351"/>
        </a:xfrm>
        <a:prstGeom prst="rect">
          <a:avLst/>
        </a:prstGeom>
      </xdr:spPr>
    </xdr:pic>
    <xdr:clientData/>
  </xdr:twoCellAnchor>
  <xdr:twoCellAnchor editAs="oneCell">
    <xdr:from>
      <xdr:col>1</xdr:col>
      <xdr:colOff>3801966</xdr:colOff>
      <xdr:row>83</xdr:row>
      <xdr:rowOff>304800</xdr:rowOff>
    </xdr:from>
    <xdr:to>
      <xdr:col>1</xdr:col>
      <xdr:colOff>9105073</xdr:colOff>
      <xdr:row>98</xdr:row>
      <xdr:rowOff>255868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640791" y="39433500"/>
          <a:ext cx="5303107" cy="8390218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189</xdr:row>
      <xdr:rowOff>228600</xdr:rowOff>
    </xdr:from>
    <xdr:to>
      <xdr:col>1</xdr:col>
      <xdr:colOff>8582025</xdr:colOff>
      <xdr:row>197</xdr:row>
      <xdr:rowOff>491374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85382100"/>
          <a:ext cx="14163674" cy="7587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8915401</xdr:colOff>
      <xdr:row>189</xdr:row>
      <xdr:rowOff>209550</xdr:rowOff>
    </xdr:from>
    <xdr:to>
      <xdr:col>1</xdr:col>
      <xdr:colOff>17236441</xdr:colOff>
      <xdr:row>196</xdr:row>
      <xdr:rowOff>1054764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54226" y="85363050"/>
          <a:ext cx="8321040" cy="6979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180975</xdr:colOff>
      <xdr:row>197</xdr:row>
      <xdr:rowOff>761129</xdr:rowOff>
    </xdr:from>
    <xdr:to>
      <xdr:col>1</xdr:col>
      <xdr:colOff>14419634</xdr:colOff>
      <xdr:row>213</xdr:row>
      <xdr:rowOff>380999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3239354"/>
          <a:ext cx="20077484" cy="10411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10810875</xdr:colOff>
      <xdr:row>214</xdr:row>
      <xdr:rowOff>133350</xdr:rowOff>
    </xdr:from>
    <xdr:to>
      <xdr:col>1</xdr:col>
      <xdr:colOff>17221201</xdr:colOff>
      <xdr:row>229</xdr:row>
      <xdr:rowOff>76826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03898700"/>
          <a:ext cx="6410326" cy="8849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209551</xdr:colOff>
      <xdr:row>214</xdr:row>
      <xdr:rowOff>141839</xdr:rowOff>
    </xdr:from>
    <xdr:to>
      <xdr:col>1</xdr:col>
      <xdr:colOff>10630494</xdr:colOff>
      <xdr:row>229</xdr:row>
      <xdr:rowOff>38100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103907189"/>
          <a:ext cx="16259768" cy="8802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152399</xdr:colOff>
      <xdr:row>99</xdr:row>
      <xdr:rowOff>60497</xdr:rowOff>
    </xdr:from>
    <xdr:to>
      <xdr:col>1</xdr:col>
      <xdr:colOff>17332580</xdr:colOff>
      <xdr:row>119</xdr:row>
      <xdr:rowOff>371475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48142697"/>
          <a:ext cx="23019006" cy="11369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180974</xdr:colOff>
      <xdr:row>153</xdr:row>
      <xdr:rowOff>90449</xdr:rowOff>
    </xdr:from>
    <xdr:to>
      <xdr:col>1</xdr:col>
      <xdr:colOff>17272694</xdr:colOff>
      <xdr:row>188</xdr:row>
      <xdr:rowOff>276225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74233049"/>
          <a:ext cx="22930545" cy="10882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120</xdr:row>
      <xdr:rowOff>134453</xdr:rowOff>
    </xdr:from>
    <xdr:to>
      <xdr:col>1</xdr:col>
      <xdr:colOff>17226366</xdr:colOff>
      <xdr:row>151</xdr:row>
      <xdr:rowOff>140970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9789528"/>
          <a:ext cx="22922316" cy="14248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388620</xdr:colOff>
      <xdr:row>18</xdr:row>
      <xdr:rowOff>885054</xdr:rowOff>
    </xdr:from>
    <xdr:to>
      <xdr:col>1</xdr:col>
      <xdr:colOff>8760778</xdr:colOff>
      <xdr:row>36</xdr:row>
      <xdr:rowOff>129540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5540" y="6295254"/>
          <a:ext cx="8372158" cy="8167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9176580</xdr:colOff>
      <xdr:row>25</xdr:row>
      <xdr:rowOff>312420</xdr:rowOff>
    </xdr:from>
    <xdr:to>
      <xdr:col>1</xdr:col>
      <xdr:colOff>16859591</xdr:colOff>
      <xdr:row>42</xdr:row>
      <xdr:rowOff>624840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13500" y="9867900"/>
          <a:ext cx="7683011" cy="775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9395460</xdr:colOff>
      <xdr:row>83</xdr:row>
      <xdr:rowOff>68580</xdr:rowOff>
    </xdr:from>
    <xdr:to>
      <xdr:col>1</xdr:col>
      <xdr:colOff>17304486</xdr:colOff>
      <xdr:row>98</xdr:row>
      <xdr:rowOff>220981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BD6F734-AC80-45C5-BF7C-E96B0D8B0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5232380" y="39235380"/>
          <a:ext cx="7909026" cy="8542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1719943</xdr:colOff>
      <xdr:row>10</xdr:row>
      <xdr:rowOff>92528</xdr:rowOff>
    </xdr:from>
    <xdr:ext cx="1647825" cy="1847850"/>
    <xdr:pic>
      <xdr:nvPicPr>
        <xdr:cNvPr id="2" name="image27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56514" y="1959428"/>
          <a:ext cx="1647825" cy="18478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1096734</xdr:colOff>
      <xdr:row>37</xdr:row>
      <xdr:rowOff>38101</xdr:rowOff>
    </xdr:from>
    <xdr:ext cx="2669723" cy="827314"/>
    <xdr:pic>
      <xdr:nvPicPr>
        <xdr:cNvPr id="3" name="image28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233305" y="7380515"/>
          <a:ext cx="2669723" cy="82731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1412423</xdr:colOff>
      <xdr:row>20</xdr:row>
      <xdr:rowOff>122465</xdr:rowOff>
    </xdr:from>
    <xdr:ext cx="2114550" cy="1171575"/>
    <xdr:pic>
      <xdr:nvPicPr>
        <xdr:cNvPr id="4" name="image31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548994" y="4079422"/>
          <a:ext cx="2114550" cy="1171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1507671</xdr:colOff>
      <xdr:row>27</xdr:row>
      <xdr:rowOff>70756</xdr:rowOff>
    </xdr:from>
    <xdr:ext cx="1800225" cy="1552575"/>
    <xdr:pic>
      <xdr:nvPicPr>
        <xdr:cNvPr id="5" name="image29.pn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644242" y="5442856"/>
          <a:ext cx="1800225" cy="1552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88446</xdr:colOff>
      <xdr:row>43</xdr:row>
      <xdr:rowOff>224518</xdr:rowOff>
    </xdr:from>
    <xdr:ext cx="4897211" cy="1185182"/>
    <xdr:pic>
      <xdr:nvPicPr>
        <xdr:cNvPr id="6" name="image30.png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25017" y="8949418"/>
          <a:ext cx="4897211" cy="1185182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6:B49">
  <tableColumns count="1">
    <tableColumn id="1" xr3:uid="{00000000-0010-0000-0000-000001000000}" name="1"/>
  </tableColumns>
  <tableStyleInfo name="Таблица 6 (типы арм.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isk.yandex.ru/edit/d/WREqvmvyiRQ7WR5eWfTYVSPegnqahzm72s0qoIz-cKg6OW9jVWlMOEZzZw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G982"/>
  <sheetViews>
    <sheetView tabSelected="1" topLeftCell="C1" zoomScaleNormal="100" workbookViewId="0">
      <pane ySplit="5" topLeftCell="A6" activePane="bottomLeft" state="frozen"/>
      <selection pane="bottomLeft" activeCell="D1" sqref="D1"/>
    </sheetView>
  </sheetViews>
  <sheetFormatPr defaultColWidth="14.42578125" defaultRowHeight="15" customHeight="1" outlineLevelRow="1" outlineLevelCol="2" x14ac:dyDescent="0.25"/>
  <cols>
    <col min="1" max="1" width="85.140625" customWidth="1"/>
    <col min="2" max="2" width="255.7109375" customWidth="1"/>
    <col min="3" max="3" width="42.7109375" customWidth="1"/>
    <col min="4" max="4" width="8.28515625" customWidth="1"/>
    <col min="5" max="5" width="6.42578125" customWidth="1"/>
    <col min="6" max="6" width="57.42578125" customWidth="1"/>
    <col min="7" max="7" width="9.7109375" customWidth="1"/>
    <col min="8" max="13" width="7.7109375" customWidth="1"/>
    <col min="14" max="15" width="6.85546875" customWidth="1"/>
    <col min="16" max="16" width="9.85546875" customWidth="1"/>
    <col min="17" max="17" width="10.7109375" customWidth="1"/>
    <col min="18" max="18" width="10.7109375" style="290" customWidth="1" outlineLevel="1" collapsed="1"/>
    <col min="19" max="19" width="7.7109375" style="290" hidden="1" customWidth="1" outlineLevel="2"/>
    <col min="20" max="22" width="7.7109375" customWidth="1" outlineLevel="1"/>
    <col min="23" max="23" width="7.7109375" customWidth="1" outlineLevel="1" collapsed="1"/>
    <col min="24" max="24" width="7.7109375" hidden="1" customWidth="1" outlineLevel="2"/>
    <col min="25" max="34" width="7.7109375" customWidth="1" outlineLevel="1"/>
    <col min="35" max="35" width="7.7109375" customWidth="1" outlineLevel="1" collapsed="1"/>
    <col min="36" max="36" width="7.7109375" hidden="1" customWidth="1" outlineLevel="2"/>
    <col min="37" max="37" width="7.7109375" customWidth="1"/>
    <col min="38" max="38" width="11.7109375" customWidth="1"/>
    <col min="39" max="39" width="8" style="324" customWidth="1"/>
    <col min="40" max="40" width="38.42578125" style="324" customWidth="1"/>
    <col min="41" max="41" width="23.5703125" style="324" customWidth="1"/>
    <col min="42" max="59" width="14.42578125" style="324"/>
  </cols>
  <sheetData>
    <row r="1" spans="1:41" ht="15" customHeight="1" x14ac:dyDescent="0.25">
      <c r="A1" s="1"/>
      <c r="B1" s="1"/>
      <c r="C1" s="2"/>
      <c r="D1" s="3"/>
      <c r="E1" s="426" t="s">
        <v>608</v>
      </c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8"/>
      <c r="S1" s="428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1"/>
      <c r="AN1" s="4"/>
      <c r="AO1" s="1"/>
    </row>
    <row r="2" spans="1:41" ht="15" customHeight="1" x14ac:dyDescent="0.25">
      <c r="A2" s="1"/>
      <c r="B2" s="1"/>
      <c r="C2" s="2"/>
      <c r="D2" s="5">
        <v>0</v>
      </c>
      <c r="E2" s="6">
        <v>1</v>
      </c>
      <c r="F2" s="7">
        <f t="shared" ref="F2:Q2" si="0">E2+1</f>
        <v>2</v>
      </c>
      <c r="G2" s="7">
        <f t="shared" si="0"/>
        <v>3</v>
      </c>
      <c r="H2" s="7">
        <f t="shared" si="0"/>
        <v>4</v>
      </c>
      <c r="I2" s="7">
        <f t="shared" si="0"/>
        <v>5</v>
      </c>
      <c r="J2" s="7">
        <f t="shared" si="0"/>
        <v>6</v>
      </c>
      <c r="K2" s="7">
        <f t="shared" si="0"/>
        <v>7</v>
      </c>
      <c r="L2" s="7">
        <f t="shared" si="0"/>
        <v>8</v>
      </c>
      <c r="M2" s="7">
        <f t="shared" si="0"/>
        <v>9</v>
      </c>
      <c r="N2" s="7">
        <f t="shared" si="0"/>
        <v>10</v>
      </c>
      <c r="O2" s="7">
        <f t="shared" si="0"/>
        <v>11</v>
      </c>
      <c r="P2" s="7">
        <f t="shared" si="0"/>
        <v>12</v>
      </c>
      <c r="Q2" s="7">
        <f t="shared" si="0"/>
        <v>13</v>
      </c>
      <c r="R2" s="7">
        <f t="shared" ref="R2" si="1">Q2+1</f>
        <v>14</v>
      </c>
      <c r="S2" s="7">
        <f t="shared" ref="S2" si="2">R2+1</f>
        <v>15</v>
      </c>
      <c r="T2" s="7">
        <f t="shared" ref="T2" si="3">S2+1</f>
        <v>16</v>
      </c>
      <c r="U2" s="7">
        <f t="shared" ref="U2" si="4">T2+1</f>
        <v>17</v>
      </c>
      <c r="V2" s="7">
        <f t="shared" ref="V2" si="5">U2+1</f>
        <v>18</v>
      </c>
      <c r="W2" s="7">
        <f t="shared" ref="W2" si="6">V2+1</f>
        <v>19</v>
      </c>
      <c r="X2" s="7">
        <f t="shared" ref="X2" si="7">W2+1</f>
        <v>20</v>
      </c>
      <c r="Y2" s="7">
        <f t="shared" ref="Y2" si="8">X2+1</f>
        <v>21</v>
      </c>
      <c r="Z2" s="7">
        <f>Y2+1</f>
        <v>22</v>
      </c>
      <c r="AA2" s="7">
        <f t="shared" ref="AA2" si="9">Z2+1</f>
        <v>23</v>
      </c>
      <c r="AB2" s="7">
        <f t="shared" ref="AB2" si="10">AA2+1</f>
        <v>24</v>
      </c>
      <c r="AC2" s="7">
        <f t="shared" ref="AC2" si="11">AB2+1</f>
        <v>25</v>
      </c>
      <c r="AD2" s="7">
        <f t="shared" ref="AD2" si="12">AC2+1</f>
        <v>26</v>
      </c>
      <c r="AE2" s="7">
        <f t="shared" ref="AE2" si="13">AD2+1</f>
        <v>27</v>
      </c>
      <c r="AF2" s="7">
        <f t="shared" ref="AF2" si="14">AE2+1</f>
        <v>28</v>
      </c>
      <c r="AG2" s="7">
        <f t="shared" ref="AG2" si="15">AF2+1</f>
        <v>29</v>
      </c>
      <c r="AH2" s="7">
        <f t="shared" ref="AH2" si="16">AG2+1</f>
        <v>30</v>
      </c>
      <c r="AI2" s="7">
        <f>AH2+1</f>
        <v>31</v>
      </c>
      <c r="AJ2" s="7">
        <f>AI2+1</f>
        <v>32</v>
      </c>
      <c r="AK2" s="7">
        <f>AJ2+1</f>
        <v>33</v>
      </c>
      <c r="AL2" s="364" t="s">
        <v>609</v>
      </c>
      <c r="AM2" s="1"/>
      <c r="AN2" s="8"/>
      <c r="AO2" s="9"/>
    </row>
    <row r="3" spans="1:41" ht="18.75" customHeight="1" x14ac:dyDescent="0.25">
      <c r="A3" s="1"/>
      <c r="B3" s="1"/>
      <c r="C3" s="2"/>
      <c r="D3" s="10"/>
      <c r="E3" s="429" t="s">
        <v>0</v>
      </c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D3" s="430"/>
      <c r="AE3" s="430"/>
      <c r="AF3" s="430"/>
      <c r="AG3" s="430"/>
      <c r="AH3" s="430"/>
      <c r="AI3" s="430"/>
      <c r="AJ3" s="430"/>
      <c r="AK3" s="430"/>
      <c r="AL3" s="11"/>
      <c r="AM3" s="12"/>
      <c r="AN3" s="8"/>
      <c r="AO3" s="9"/>
    </row>
    <row r="4" spans="1:41" ht="27" customHeight="1" x14ac:dyDescent="0.25">
      <c r="A4" s="1"/>
      <c r="B4" s="1"/>
      <c r="C4" s="2"/>
      <c r="D4" s="431"/>
      <c r="E4" s="432" t="s">
        <v>1</v>
      </c>
      <c r="F4" s="425" t="s">
        <v>2</v>
      </c>
      <c r="G4" s="425" t="s">
        <v>3</v>
      </c>
      <c r="H4" s="434" t="s">
        <v>4</v>
      </c>
      <c r="I4" s="435"/>
      <c r="J4" s="435"/>
      <c r="K4" s="435"/>
      <c r="L4" s="435"/>
      <c r="M4" s="408"/>
      <c r="N4" s="436" t="s">
        <v>5</v>
      </c>
      <c r="O4" s="438" t="s">
        <v>6</v>
      </c>
      <c r="P4" s="439" t="s">
        <v>7</v>
      </c>
      <c r="Q4" s="439" t="s">
        <v>8</v>
      </c>
      <c r="R4" s="441" t="s">
        <v>540</v>
      </c>
      <c r="S4" s="442"/>
      <c r="T4" s="440" t="s">
        <v>9</v>
      </c>
      <c r="U4" s="435"/>
      <c r="V4" s="435"/>
      <c r="W4" s="435"/>
      <c r="X4" s="408"/>
      <c r="Y4" s="440" t="s">
        <v>10</v>
      </c>
      <c r="Z4" s="435"/>
      <c r="AA4" s="435"/>
      <c r="AB4" s="435"/>
      <c r="AC4" s="435"/>
      <c r="AD4" s="435"/>
      <c r="AE4" s="435"/>
      <c r="AF4" s="435"/>
      <c r="AG4" s="435"/>
      <c r="AH4" s="435"/>
      <c r="AI4" s="435"/>
      <c r="AJ4" s="408"/>
      <c r="AK4" s="425" t="s">
        <v>11</v>
      </c>
      <c r="AL4" s="425" t="s">
        <v>12</v>
      </c>
      <c r="AM4" s="13"/>
      <c r="AN4" s="14"/>
      <c r="AO4" s="1"/>
    </row>
    <row r="5" spans="1:41" ht="27" customHeight="1" x14ac:dyDescent="0.25">
      <c r="A5" s="1"/>
      <c r="B5" s="1"/>
      <c r="C5" s="2"/>
      <c r="D5" s="411"/>
      <c r="E5" s="433"/>
      <c r="F5" s="411"/>
      <c r="G5" s="411"/>
      <c r="H5" s="15" t="s">
        <v>13</v>
      </c>
      <c r="I5" s="15" t="s">
        <v>14</v>
      </c>
      <c r="J5" s="15" t="s">
        <v>15</v>
      </c>
      <c r="K5" s="15" t="s">
        <v>16</v>
      </c>
      <c r="L5" s="15" t="s">
        <v>17</v>
      </c>
      <c r="M5" s="15" t="s">
        <v>18</v>
      </c>
      <c r="N5" s="437"/>
      <c r="O5" s="437"/>
      <c r="P5" s="411"/>
      <c r="Q5" s="411"/>
      <c r="R5" s="15" t="s">
        <v>533</v>
      </c>
      <c r="S5" s="15" t="s">
        <v>23</v>
      </c>
      <c r="T5" s="15" t="s">
        <v>19</v>
      </c>
      <c r="U5" s="15" t="s">
        <v>20</v>
      </c>
      <c r="V5" s="15" t="s">
        <v>21</v>
      </c>
      <c r="W5" s="15" t="s">
        <v>22</v>
      </c>
      <c r="X5" s="15" t="s">
        <v>23</v>
      </c>
      <c r="Y5" s="15" t="s">
        <v>20</v>
      </c>
      <c r="Z5" s="15" t="s">
        <v>21</v>
      </c>
      <c r="AA5" s="15" t="s">
        <v>22</v>
      </c>
      <c r="AB5" s="15" t="s">
        <v>24</v>
      </c>
      <c r="AC5" s="15" t="s">
        <v>25</v>
      </c>
      <c r="AD5" s="15" t="s">
        <v>26</v>
      </c>
      <c r="AE5" s="15" t="s">
        <v>27</v>
      </c>
      <c r="AF5" s="15" t="s">
        <v>28</v>
      </c>
      <c r="AG5" s="15" t="s">
        <v>29</v>
      </c>
      <c r="AH5" s="15" t="s">
        <v>30</v>
      </c>
      <c r="AI5" s="15" t="s">
        <v>31</v>
      </c>
      <c r="AJ5" s="15" t="s">
        <v>23</v>
      </c>
      <c r="AK5" s="411"/>
      <c r="AL5" s="411"/>
      <c r="AM5" s="13"/>
      <c r="AN5" s="14"/>
      <c r="AO5" s="1"/>
    </row>
    <row r="6" spans="1:41" ht="38.25" customHeight="1" x14ac:dyDescent="0.25">
      <c r="A6" s="16" t="s">
        <v>32</v>
      </c>
      <c r="B6" s="16" t="s">
        <v>33</v>
      </c>
      <c r="C6" s="17" t="s">
        <v>34</v>
      </c>
      <c r="D6" s="18"/>
      <c r="E6" s="424" t="s">
        <v>35</v>
      </c>
      <c r="F6" s="408"/>
      <c r="G6" s="19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1"/>
      <c r="AM6" s="22"/>
      <c r="AN6" s="14"/>
      <c r="AO6" s="1"/>
    </row>
    <row r="7" spans="1:41" ht="38.25" customHeight="1" x14ac:dyDescent="0.25">
      <c r="A7" s="23"/>
      <c r="B7" s="23"/>
      <c r="C7" s="17"/>
      <c r="D7" s="18"/>
      <c r="E7" s="409" t="s">
        <v>36</v>
      </c>
      <c r="F7" s="408"/>
      <c r="G7" s="24"/>
      <c r="H7" s="24"/>
      <c r="I7" s="25"/>
      <c r="J7" s="25"/>
      <c r="K7" s="25"/>
      <c r="L7" s="25"/>
      <c r="M7" s="26" t="str">
        <f t="shared" ref="M7:M19" si="17">IF((IF(H7="",0,H7)+IF(I7="",0,I7)+IF(J7="",0,J7)+IF(K7="",0,K7)+IF(L7="",0,L7))=0,"",(IF(H7="",0,H7)+IF(I7="",0,I7)+IF(J7="",0,J7)+IF(K7="",0,K7)+IF(L7="",0,L7)))</f>
        <v/>
      </c>
      <c r="N7" s="25"/>
      <c r="O7" s="25"/>
      <c r="P7" s="27"/>
      <c r="Q7" s="27"/>
      <c r="R7" s="27"/>
      <c r="S7" s="27"/>
      <c r="T7" s="27"/>
      <c r="U7" s="27"/>
      <c r="V7" s="27"/>
      <c r="W7" s="27"/>
      <c r="X7" s="26" t="str">
        <f t="shared" ref="X7:X19" si="18">IF((IF(T7="",0,T7)+IF(U7="",0,U7)+IF(V7="",0,V7)+IF(W7="",0,W7))=0,"",(IF(T7="",0,T7)+IF(U7="",0,U7)+IF(V7="",0,V7)+IF(W7="",0,W7)))</f>
        <v/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8" t="str">
        <f t="shared" ref="AJ7:AJ19" si="19">IF((IF(Y7="",0,Y7)+IF(Z7="",0,Z7)+IF(AA7="",0,AA7)+IF(AB7="",0,AB7)+IF(AC7="",0,AC7)+IF(AD7="",0,AD7)+IF(AE7="",0,AE7)+IF(AF7="",0,AF7)+IF(AG7="",0,AG7)+IF(AH7="",0,AH7)+IF(AI7="",0,AI7))=0,"",(IF(Y7="",0,Y7)+IF(Z7="",0,Z7)+IF(AA7="",0,AA7)+IF(AB7="",0,AB7)+IF(AC7="",0,AC7)+IF(AD7="",0,AD7)+IF(AE7="",0,AE7)+IF(AF7="",0,AF7)+IF(AG7="",0,AG7)+IF(AH7="",0,AH7)+IF(AI7="",0,AI7)))</f>
        <v/>
      </c>
      <c r="AK7" s="29" t="str">
        <f>IF((IF(AJ7="",0,AJ7)+IF(X7="",0,X7))=0,"",(IF(AJ7="",0,AJ7)+IF(X7="",0,X7)))</f>
        <v/>
      </c>
      <c r="AL7" s="30"/>
      <c r="AM7" s="22"/>
      <c r="AN7" s="14"/>
      <c r="AO7" s="1"/>
    </row>
    <row r="8" spans="1:41" ht="111" customHeight="1" x14ac:dyDescent="0.25">
      <c r="A8" s="8" t="s">
        <v>37</v>
      </c>
      <c r="B8" s="1"/>
      <c r="C8" s="271" t="s">
        <v>516</v>
      </c>
      <c r="D8" s="32"/>
      <c r="E8" s="331">
        <v>1</v>
      </c>
      <c r="F8" s="33" t="s">
        <v>38</v>
      </c>
      <c r="G8" s="34" t="s">
        <v>39</v>
      </c>
      <c r="H8" s="34" t="str">
        <f t="shared" ref="H8:L8" si="20">IF(SUM(H9:H15)=0,"",SUM(H9:H15))</f>
        <v/>
      </c>
      <c r="I8" s="34" t="str">
        <f t="shared" si="20"/>
        <v/>
      </c>
      <c r="J8" s="34" t="str">
        <f t="shared" si="20"/>
        <v/>
      </c>
      <c r="K8" s="34">
        <f t="shared" si="20"/>
        <v>1170</v>
      </c>
      <c r="L8" s="34" t="str">
        <f t="shared" si="20"/>
        <v/>
      </c>
      <c r="M8" s="35">
        <f t="shared" si="17"/>
        <v>1170</v>
      </c>
      <c r="N8" s="34" t="s">
        <v>40</v>
      </c>
      <c r="O8" s="34" t="s">
        <v>41</v>
      </c>
      <c r="P8" s="344">
        <f>IF(SUM(P9:P15)=0,"",SUM(P9:P15))</f>
        <v>229.42179105544784</v>
      </c>
      <c r="Q8" s="34"/>
      <c r="R8" s="36" t="str">
        <f t="shared" ref="R8:W8" si="21">IF(SUM(R9:R15)=0,"",SUM(R9:R15))</f>
        <v/>
      </c>
      <c r="S8" s="327" t="str">
        <f>IF((IF(R8="",0,R8))=0,"",(IF(R8="",0,R8)))</f>
        <v/>
      </c>
      <c r="T8" s="36" t="str">
        <f t="shared" si="21"/>
        <v/>
      </c>
      <c r="U8" s="36" t="str">
        <f t="shared" si="21"/>
        <v/>
      </c>
      <c r="V8" s="36" t="str">
        <f t="shared" si="21"/>
        <v/>
      </c>
      <c r="W8" s="36" t="str">
        <f t="shared" si="21"/>
        <v/>
      </c>
      <c r="X8" s="37" t="str">
        <f t="shared" si="18"/>
        <v/>
      </c>
      <c r="Y8" s="36" t="str">
        <f t="shared" ref="Y8:AI8" si="22">IF(SUM(Y9:Y15)=0,"",SUM(Y9:Y15))</f>
        <v/>
      </c>
      <c r="Z8" s="36" t="str">
        <f t="shared" si="22"/>
        <v/>
      </c>
      <c r="AA8" s="36">
        <f t="shared" si="22"/>
        <v>10800</v>
      </c>
      <c r="AB8" s="36" t="str">
        <f t="shared" si="22"/>
        <v/>
      </c>
      <c r="AC8" s="36">
        <f t="shared" si="22"/>
        <v>47250</v>
      </c>
      <c r="AD8" s="36">
        <f t="shared" si="22"/>
        <v>15450</v>
      </c>
      <c r="AE8" s="36">
        <f t="shared" si="22"/>
        <v>13800</v>
      </c>
      <c r="AF8" s="36">
        <f t="shared" si="22"/>
        <v>18600</v>
      </c>
      <c r="AG8" s="36">
        <f t="shared" si="22"/>
        <v>27450</v>
      </c>
      <c r="AH8" s="36">
        <f t="shared" si="22"/>
        <v>36900</v>
      </c>
      <c r="AI8" s="36">
        <f t="shared" si="22"/>
        <v>28350</v>
      </c>
      <c r="AJ8" s="37">
        <f t="shared" si="19"/>
        <v>198600</v>
      </c>
      <c r="AK8" s="321">
        <f t="shared" ref="AK8:AK17" si="23">IF((IF(AJ8="",0,AJ8)+IF(X8="",0,X8)+IF(S8="",0,S8))=0,"",(IF(AJ8="",0,AJ8)+IF(X8="",0,X8)+IF(S8="",0,S8)))</f>
        <v>198600</v>
      </c>
      <c r="AL8" s="36">
        <f>IF(SUM(AL9:AL15)=0,"",SUM(AL9:AL15))</f>
        <v>185</v>
      </c>
      <c r="AM8" s="22"/>
      <c r="AN8" s="14"/>
      <c r="AO8" s="1"/>
    </row>
    <row r="9" spans="1:41" ht="30" hidden="1" customHeight="1" outlineLevel="1" x14ac:dyDescent="0.25">
      <c r="A9" s="1"/>
      <c r="B9" s="1"/>
      <c r="C9" s="31" t="s">
        <v>42</v>
      </c>
      <c r="D9" s="322">
        <v>1</v>
      </c>
      <c r="E9" s="334" t="str">
        <f t="shared" ref="E9:E15" si="24">CONCATENATE($E$8,".",(ROW(G9)-ROW($G$8)))</f>
        <v>1.1</v>
      </c>
      <c r="F9" s="39" t="s">
        <v>541</v>
      </c>
      <c r="G9" s="40" t="s">
        <v>39</v>
      </c>
      <c r="H9" s="40"/>
      <c r="I9" s="41"/>
      <c r="J9" s="42"/>
      <c r="K9" s="42"/>
      <c r="L9" s="42"/>
      <c r="M9" s="43" t="str">
        <f t="shared" si="17"/>
        <v/>
      </c>
      <c r="N9" s="40" t="s">
        <v>40</v>
      </c>
      <c r="O9" s="40" t="s">
        <v>41</v>
      </c>
      <c r="P9" s="350" t="str">
        <f>IF(M9="","",IF(M9=0,"",IF(MID(F9,1,4)="Стен",M9/(VALUE(MID(F9,SEARCH(" ",F9,1)+1,SEARCH("мм",F9,1)-SEARCH(" ",F9,1)-2))/1000),IF(MID(F9,1,10)="Плита фунд",SQRT(M9/(VALUE(MID(F9,SEARCH(" ",F9,1)+14,SEARCH("мм",F9,1)-SEARCH(" ",F9,1)-15))/1000))*(4+1)*(VALUE(MID(F9,SEARCH(" ",F9,1)+14,SEARCH("мм",F9,1)-SEARCH(" ",F9,1)-15))/1000),IF(MID(F9,1,4)="Плит",M9/(VALUE(MID(F9,SEARCH(" ",F9,1)+1,SEARCH("мм",F9,1)-SEARCH(" ",F9,1)-2))/1000),IF(MID(F9,1,4)="Площ",M9/(VALUE(MID(F9,SEARCH(" ",F9,1)+12,SEARCH("мм",F9,1)-SEARCH(" ",F9,1)-13))/1000),IF(MID(F9,1,4)="Марш",M9/0.263,IF(MID(F9,1,4)="Коло",M9/((VALUE(LEFT(MID(F9,SEARCH(" ",F9,1)+1,SEARCH("мм",F9,1)-SEARCH(" ",F9,1)-2),SEARCH("х",MID(F9,SEARCH(" ",F9,1)+1,SEARCH("мм",F9,1)-SEARCH(" ",F9,1)-2),1)-1))*VALUE(RIGHT(MID(F9,SEARCH(" ",F9,1)+1,SEARCH("мм",F9,1)-SEARCH(" ",F9,1)-2),LEN(MID(F9,SEARCH(" ",F9,1)+1,SEARCH("мм",F9,1)-SEARCH(" ",F9,1)-2))-SEARCH("х",MID(F9,SEARCH(" ",F9,1)+1,SEARCH("мм",F9,1)-SEARCH(" ",F9,1)-2),1))))/1000000*3.2)*((VALUE(LEFT(MID(F9,SEARCH(" ",F9,1)+1,SEARCH("мм",F9,1)-SEARCH(" ",F9,1)-2),SEARCH("х",MID(F9,SEARCH(" ",F9,1)+1,SEARCH("мм",F9,1)-SEARCH(" ",F9,1)-2),1)-1))+VALUE(RIGHT(MID(F9,SEARCH(" ",F9,1)+1,SEARCH("мм",F9,1)-SEARCH(" ",F9,1)-2),LEN(MID(F9,SEARCH(" ",F9,1)+1,SEARCH("мм",F9,1)-SEARCH(" ",F9,1)-2))-SEARCH("х",MID(F9,SEARCH(" ",F9,1)+1,SEARCH("мм",F9,1)-SEARCH(" ",F9,1)-2),1))))/1000*2*3.2),IF(MID(F9,1,4)="Балк",M9/((VALUE(LEFT(MID(F9,SEARCH(" ",F9,1)+1,SEARCH("мм",F9,1)-SEARCH(" ",F9,1)-5),SEARCH("х",MID(F9,SEARCH(" ",F9,1)+1,SEARCH("мм",F9,1)-SEARCH(" ",F9,1)-5),1)-1))*VALUE(RIGHT(MID(F9,SEARCH(" ",F9,1)+1,SEARCH("мм",F9,1)-SEARCH(" ",F9,1)-5),LEN(MID(F9,SEARCH(" ",F9,1)+1,SEARCH("мм",F9,1)-SEARCH(" ",F9,1)-5))-SEARCH("х",MID(F9,SEARCH(" ",F9,1)+1,SEARCH("мм",F9,1)-SEARCH(" ",F9,1)-5),1))))/1000000*1)*((2*VALUE(LEFT(MID(F9,SEARCH(" ",F9,1)+1,SEARCH("мм",F9,1)-SEARCH(" ",F9,1)-5),SEARCH("х",MID(F9,SEARCH(" ",F9,1)+1,SEARCH("мм",F9,1)-SEARCH(" ",F9,1)-5),1)-1))+VALUE(RIGHT(MID(F9,SEARCH(" ",F9,1)+1,SEARCH("мм",F9,1)-SEARCH(" ",F9,1)-5),LEN(MID(F9,SEARCH(" ",F9,1)+1,SEARCH("мм",F9,1)-SEARCH(" ",F9,1)-5))-SEARCH("х",MID(F9,SEARCH(" ",F9,1)+1,SEARCH("мм",F9,1)-SEARCH(" ",F9,1)-5),1))))/1000*1),IF(MID(F9,1,4)="Капи",M9/(2.8*3.6*0.4)*((2.8+3.6)*2*0.4),""))))))))))</f>
        <v/>
      </c>
      <c r="Q9" s="40"/>
      <c r="R9" s="44" t="str">
        <f>IF(SUM($J9:$L9)*INDEX('Таблица 6 (типы арм.)'!$F$6:$U$49,MATCH($D9,'Таблица 6 (типы арм.)'!$D$6:$D$49,0),MATCH((IF(COLUMN(R$5)&gt;COLUMN($X$5),CONCATENATE(R$5,"А500С"),IF(COLUMN(R$5)&gt;COLUMN($S$5),CONCATENATE(R$5,"А240"),CONCATENATE(R$5,"Вр-1")))),'Таблица 6 (типы арм.)'!$F$54:$U$54,0))=0,"",ROUND(SUM($J9:$L9)*INDEX('Таблица 6 (типы арм.)'!$F$6:$U$49,MATCH($D9,'Таблица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9" s="40" t="str">
        <f>IF((IF(R9="",0,R9))=0,"",(IF(R9="",0,R9)))</f>
        <v/>
      </c>
      <c r="T9" s="44" t="str">
        <f>IF(SUM($J9:$L9)*INDEX('Таблица 6 (типы арм.)'!$F$6:$U$49,MATCH($D9,'Таблица 6 (типы арм.)'!$D$6:$D$49,0),MATCH((IF(COLUMN(T$5)&gt;COLUMN($X$5),CONCATENATE(T$5,"А500С"),IF(COLUMN(T$5)&gt;COLUMN($S$5),CONCATENATE(T$5,"А240"),CONCATENATE(T$5,"Вр-1")))),'Таблица 6 (типы арм.)'!$F$54:$U$54,0))=0,"",ROUND(SUM($J9:$L9)*INDEX('Таблица 6 (типы арм.)'!$F$6:$U$49,MATCH($D9,'Таблица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9" s="44" t="str">
        <f>IF(SUM($J9:$L9)*INDEX('Таблица 6 (типы арм.)'!$F$6:$U$49,MATCH($D9,'Таблица 6 (типы арм.)'!$D$6:$D$49,0),MATCH((IF(COLUMN(U$5)&gt;COLUMN($X$5),CONCATENATE(U$5,"А500С"),IF(COLUMN(U$5)&gt;COLUMN($S$5),CONCATENATE(U$5,"А240"),CONCATENATE(U$5,"Вр-1")))),'Таблица 6 (типы арм.)'!$F$54:$U$54,0))=0,"",ROUND(SUM($J9:$L9)*INDEX('Таблица 6 (типы арм.)'!$F$6:$U$49,MATCH($D9,'Таблица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9" s="44" t="str">
        <f>IF(SUM($J9:$L9)*INDEX('Таблица 6 (типы арм.)'!$F$6:$U$49,MATCH($D9,'Таблица 6 (типы арм.)'!$D$6:$D$49,0),MATCH((IF(COLUMN(V$5)&gt;COLUMN($X$5),CONCATENATE(V$5,"А500С"),IF(COLUMN(V$5)&gt;COLUMN($S$5),CONCATENATE(V$5,"А240"),CONCATENATE(V$5,"Вр-1")))),'Таблица 6 (типы арм.)'!$F$54:$U$54,0))=0,"",ROUND(SUM($J9:$L9)*INDEX('Таблица 6 (типы арм.)'!$F$6:$U$49,MATCH($D9,'Таблица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9" s="44" t="str">
        <f>IF(SUM($J9:$L9)*INDEX('Таблица 6 (типы арм.)'!$F$6:$U$49,MATCH($D9,'Таблица 6 (типы арм.)'!$D$6:$D$49,0),MATCH((IF(COLUMN(W$5)&gt;COLUMN($X$5),CONCATENATE(W$5,"А500С"),IF(COLUMN(W$5)&gt;COLUMN($S$5),CONCATENATE(W$5,"А240"),CONCATENATE(W$5,"Вр-1")))),'Таблица 6 (типы арм.)'!$F$54:$U$54,0))=0,"",ROUND(SUM($J9:$L9)*INDEX('Таблица 6 (типы арм.)'!$F$6:$U$49,MATCH($D9,'Таблица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9" s="37" t="str">
        <f t="shared" si="18"/>
        <v/>
      </c>
      <c r="Y9" s="44" t="str">
        <f>IF(SUM($J9:$L9)*INDEX('Таблица 6 (типы арм.)'!$F$6:$U$49,MATCH($D9,'Таблица 6 (типы арм.)'!$D$6:$D$49,0),MATCH((IF(COLUMN(Y$5)&gt;COLUMN($X$5),CONCATENATE(Y$5,"А500С"),IF(COLUMN(Y$5)&gt;COLUMN($S$5),CONCATENATE(Y$5,"А240"),CONCATENATE(Y$5,"Вр-1")))),'Таблица 6 (типы арм.)'!$F$54:$U$54,0))=0,"",ROUND(SUM($J9:$L9)*INDEX('Таблица 6 (типы арм.)'!$F$6:$U$49,MATCH($D9,'Таблица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9" s="44" t="str">
        <f>IF(SUM($J9:$L9)*INDEX('Таблица 6 (типы арм.)'!$F$6:$U$49,MATCH($D9,'Таблица 6 (типы арм.)'!$D$6:$D$49,0),MATCH((IF(COLUMN(Z$5)&gt;COLUMN($X$5),CONCATENATE(Z$5,"А500С"),IF(COLUMN(Z$5)&gt;COLUMN($S$5),CONCATENATE(Z$5,"А240"),CONCATENATE(Z$5,"Вр-1")))),'Таблица 6 (типы арм.)'!$F$54:$U$54,0))=0,"",ROUND(SUM($J9:$L9)*INDEX('Таблица 6 (типы арм.)'!$F$6:$U$49,MATCH($D9,'Таблица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9" s="44" t="str">
        <f>IF(SUM($J9:$L9)*INDEX('Таблица 6 (типы арм.)'!$F$6:$U$49,MATCH($D9,'Таблица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арм.)'!$F$54:$U$54,0))=0,"",ROUND(SUM($J9:$L9)*INDEX('Таблица 6 (типы арм.)'!$F$6:$U$49,MATCH($D9,'Таблица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9" s="44" t="str">
        <f>IF(SUM($J9:$L9)*INDEX('Таблица 6 (типы арм.)'!$F$6:$U$49,MATCH($D9,'Таблица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арм.)'!$F$54:$U$54,0))=0,"",ROUND(SUM($J9:$L9)*INDEX('Таблица 6 (типы арм.)'!$F$6:$U$49,MATCH($D9,'Таблица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9" s="44" t="str">
        <f>IF(SUM($J9:$L9)*INDEX('Таблица 6 (типы арм.)'!$F$6:$U$49,MATCH($D9,'Таблица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арм.)'!$F$54:$U$54,0))=0,"",ROUND(SUM($J9:$L9)*INDEX('Таблица 6 (типы арм.)'!$F$6:$U$49,MATCH($D9,'Таблица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9" s="44" t="str">
        <f>IF(SUM($J9:$L9)*INDEX('Таблица 6 (типы арм.)'!$F$6:$U$49,MATCH($D9,'Таблица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арм.)'!$F$54:$U$54,0))=0,"",ROUND(SUM($J9:$L9)*INDEX('Таблица 6 (типы арм.)'!$F$6:$U$49,MATCH($D9,'Таблица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9" s="44" t="str">
        <f>IF(SUM($J9:$L9)*INDEX('Таблица 6 (типы арм.)'!$F$6:$U$49,MATCH($D9,'Таблица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арм.)'!$F$54:$U$54,0))=0,"",ROUND(SUM($J9:$L9)*INDEX('Таблица 6 (типы арм.)'!$F$6:$U$49,MATCH($D9,'Таблица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9" s="44" t="str">
        <f>IF(SUM($J9:$L9)*INDEX('Таблица 6 (типы арм.)'!$F$6:$U$49,MATCH($D9,'Таблица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арм.)'!$F$54:$U$54,0))=0,"",ROUND(SUM($J9:$L9)*INDEX('Таблица 6 (типы арм.)'!$F$6:$U$49,MATCH($D9,'Таблица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9" s="44" t="str">
        <f>IF(SUM($J9:$L9)*INDEX('Таблица 6 (типы арм.)'!$F$6:$U$49,MATCH($D9,'Таблица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арм.)'!$F$54:$U$54,0))=0,"",ROUND(SUM($J9:$L9)*INDEX('Таблица 6 (типы арм.)'!$F$6:$U$49,MATCH($D9,'Таблица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9" s="44" t="str">
        <f>IF(SUM($J9:$L9)*INDEX('Таблица 6 (типы арм.)'!$F$6:$U$49,MATCH($D9,'Таблица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арм.)'!$F$54:$U$54,0))=0,"",ROUND(SUM($J9:$L9)*INDEX('Таблица 6 (типы арм.)'!$F$6:$U$49,MATCH($D9,'Таблица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9" s="44" t="str">
        <f>IF(SUM($J9:$L9)*INDEX('Таблица 6 (типы арм.)'!$F$6:$U$49,MATCH($D9,'Таблица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арм.)'!$F$54:$U$54,0))=0,"",ROUND(SUM($J9:$L9)*INDEX('Таблица 6 (типы арм.)'!$F$6:$U$49,MATCH($D9,'Таблица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9" s="45" t="str">
        <f t="shared" si="19"/>
        <v/>
      </c>
      <c r="AK9" s="46" t="str">
        <f t="shared" si="23"/>
        <v/>
      </c>
      <c r="AL9" s="47"/>
      <c r="AM9" s="22"/>
      <c r="AN9" s="14"/>
      <c r="AO9" s="1"/>
    </row>
    <row r="10" spans="1:41" ht="30" hidden="1" customHeight="1" outlineLevel="1" x14ac:dyDescent="0.25">
      <c r="A10" s="1"/>
      <c r="B10" s="1"/>
      <c r="C10" s="31" t="s">
        <v>42</v>
      </c>
      <c r="D10" s="322">
        <v>1</v>
      </c>
      <c r="E10" s="334" t="str">
        <f t="shared" si="24"/>
        <v>1.2</v>
      </c>
      <c r="F10" s="39" t="s">
        <v>43</v>
      </c>
      <c r="G10" s="40" t="s">
        <v>39</v>
      </c>
      <c r="H10" s="40"/>
      <c r="I10" s="41"/>
      <c r="J10" s="42"/>
      <c r="K10" s="42"/>
      <c r="L10" s="42"/>
      <c r="M10" s="43" t="str">
        <f t="shared" si="17"/>
        <v/>
      </c>
      <c r="N10" s="40" t="s">
        <v>40</v>
      </c>
      <c r="O10" s="40" t="s">
        <v>41</v>
      </c>
      <c r="P10" s="350" t="str">
        <f t="shared" ref="P10:P11" si="25">IF(M10="","",IF(M10=0,"",IF(MID(F10,1,4)="Стен",M10/(VALUE(MID(F10,SEARCH(" ",F10,1)+1,SEARCH("мм",F10,1)-SEARCH(" ",F10,1)-2))/1000),IF(MID(F10,1,10)="Плита фунд",SQRT(M10/(VALUE(MID(F10,SEARCH(" ",F10,1)+14,SEARCH("мм",F10,1)-SEARCH(" ",F10,1)-15))/1000))*(4+1)*(VALUE(MID(F10,SEARCH(" ",F10,1)+14,SEARCH("мм",F10,1)-SEARCH(" ",F10,1)-15))/1000),IF(MID(F10,1,4)="Плит",M10/(VALUE(MID(F10,SEARCH(" ",F10,1)+1,SEARCH("мм",F10,1)-SEARCH(" ",F10,1)-2))/1000),IF(MID(F10,1,4)="Площ",M10/(VALUE(MID(F10,SEARCH(" ",F10,1)+12,SEARCH("мм",F10,1)-SEARCH(" ",F10,1)-13))/1000),IF(MID(F10,1,4)="Марш",M10/0.263,IF(MID(F10,1,4)="Коло",M10/((VALUE(LEFT(MID(F10,SEARCH(" ",F10,1)+1,SEARCH("мм",F10,1)-SEARCH(" ",F10,1)-2),SEARCH("х",MID(F10,SEARCH(" ",F10,1)+1,SEARCH("мм",F10,1)-SEARCH(" ",F10,1)-2),1)-1))*VALUE(RIGHT(MID(F10,SEARCH(" ",F10,1)+1,SEARCH("мм",F10,1)-SEARCH(" ",F10,1)-2),LEN(MID(F10,SEARCH(" ",F10,1)+1,SEARCH("мм",F10,1)-SEARCH(" ",F10,1)-2))-SEARCH("х",MID(F10,SEARCH(" ",F10,1)+1,SEARCH("мм",F10,1)-SEARCH(" ",F10,1)-2),1))))/1000000*3.2)*((VALUE(LEFT(MID(F10,SEARCH(" ",F10,1)+1,SEARCH("мм",F10,1)-SEARCH(" ",F10,1)-2),SEARCH("х",MID(F10,SEARCH(" ",F10,1)+1,SEARCH("мм",F10,1)-SEARCH(" ",F10,1)-2),1)-1))+VALUE(RIGHT(MID(F10,SEARCH(" ",F10,1)+1,SEARCH("мм",F10,1)-SEARCH(" ",F10,1)-2),LEN(MID(F10,SEARCH(" ",F10,1)+1,SEARCH("мм",F10,1)-SEARCH(" ",F10,1)-2))-SEARCH("х",MID(F10,SEARCH(" ",F10,1)+1,SEARCH("мм",F10,1)-SEARCH(" ",F10,1)-2),1))))/1000*2*3.2),IF(MID(F10,1,4)="Балк",M10/((VALUE(LEFT(MID(F10,SEARCH(" ",F10,1)+1,SEARCH("мм",F10,1)-SEARCH(" ",F10,1)-5),SEARCH("х",MID(F10,SEARCH(" ",F10,1)+1,SEARCH("мм",F10,1)-SEARCH(" ",F10,1)-5),1)-1))*VALUE(RIGHT(MID(F10,SEARCH(" ",F10,1)+1,SEARCH("мм",F10,1)-SEARCH(" ",F10,1)-5),LEN(MID(F10,SEARCH(" ",F10,1)+1,SEARCH("мм",F10,1)-SEARCH(" ",F10,1)-5))-SEARCH("х",MID(F10,SEARCH(" ",F10,1)+1,SEARCH("мм",F10,1)-SEARCH(" ",F10,1)-5),1))))/1000000*1)*((2*VALUE(LEFT(MID(F10,SEARCH(" ",F10,1)+1,SEARCH("мм",F10,1)-SEARCH(" ",F10,1)-5),SEARCH("х",MID(F10,SEARCH(" ",F10,1)+1,SEARCH("мм",F10,1)-SEARCH(" ",F10,1)-5),1)-1))+VALUE(RIGHT(MID(F10,SEARCH(" ",F10,1)+1,SEARCH("мм",F10,1)-SEARCH(" ",F10,1)-5),LEN(MID(F10,SEARCH(" ",F10,1)+1,SEARCH("мм",F10,1)-SEARCH(" ",F10,1)-5))-SEARCH("х",MID(F10,SEARCH(" ",F10,1)+1,SEARCH("мм",F10,1)-SEARCH(" ",F10,1)-5),1))))/1000*1),IF(MID(F10,1,4)="Капи",M10/(2.8*3.6*0.4)*((2.8+3.6)*2*0.4),""))))))))))</f>
        <v/>
      </c>
      <c r="Q10" s="40"/>
      <c r="R10" s="44" t="str">
        <f>IF(SUM($J10:$L10)*INDEX('Таблица 6 (типы арм.)'!$F$6:$U$49,MATCH($D10,'Таблица 6 (типы арм.)'!$D$6:$D$49,0),MATCH((IF(COLUMN(R$5)&gt;COLUMN($X$5),CONCATENATE(R$5,"А500С"),IF(COLUMN(R$5)&gt;COLUMN($S$5),CONCATENATE(R$5,"А240"),CONCATENATE(R$5,"Вр-1")))),'Таблица 6 (типы арм.)'!$F$54:$U$54,0))=0,"",ROUND(SUM($J10:$L10)*INDEX('Таблица 6 (типы арм.)'!$F$6:$U$49,MATCH($D10,'Таблица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0" s="40" t="str">
        <f t="shared" ref="S10:S17" si="26">IF((IF(R10="",0,R10))=0,"",(IF(R10="",0,R10)))</f>
        <v/>
      </c>
      <c r="T10" s="44" t="str">
        <f>IF(SUM($J10:$L10)*INDEX('Таблица 6 (типы арм.)'!$F$6:$U$49,MATCH($D10,'Таблица 6 (типы арм.)'!$D$6:$D$49,0),MATCH((IF(COLUMN(T$5)&gt;COLUMN($X$5),CONCATENATE(T$5,"А500С"),IF(COLUMN(T$5)&gt;COLUMN($S$5),CONCATENATE(T$5,"А240"),CONCATENATE(T$5,"Вр-1")))),'Таблица 6 (типы арм.)'!$F$54:$U$54,0))=0,"",ROUND(SUM($J10:$L10)*INDEX('Таблица 6 (типы арм.)'!$F$6:$U$49,MATCH($D10,'Таблица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0" s="44" t="str">
        <f>IF(SUM($J10:$L10)*INDEX('Таблица 6 (типы арм.)'!$F$6:$U$49,MATCH($D10,'Таблица 6 (типы арм.)'!$D$6:$D$49,0),MATCH((IF(COLUMN(U$5)&gt;COLUMN($X$5),CONCATENATE(U$5,"А500С"),IF(COLUMN(U$5)&gt;COLUMN($S$5),CONCATENATE(U$5,"А240"),CONCATENATE(U$5,"Вр-1")))),'Таблица 6 (типы арм.)'!$F$54:$U$54,0))=0,"",ROUND(SUM($J10:$L10)*INDEX('Таблица 6 (типы арм.)'!$F$6:$U$49,MATCH($D10,'Таблица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0" s="44" t="str">
        <f>IF(SUM($J10:$L10)*INDEX('Таблица 6 (типы арм.)'!$F$6:$U$49,MATCH($D10,'Таблица 6 (типы арм.)'!$D$6:$D$49,0),MATCH((IF(COLUMN(V$5)&gt;COLUMN($X$5),CONCATENATE(V$5,"А500С"),IF(COLUMN(V$5)&gt;COLUMN($S$5),CONCATENATE(V$5,"А240"),CONCATENATE(V$5,"Вр-1")))),'Таблица 6 (типы арм.)'!$F$54:$U$54,0))=0,"",ROUND(SUM($J10:$L10)*INDEX('Таблица 6 (типы арм.)'!$F$6:$U$49,MATCH($D10,'Таблица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0" s="44" t="str">
        <f>IF(SUM($J10:$L10)*INDEX('Таблица 6 (типы арм.)'!$F$6:$U$49,MATCH($D10,'Таблица 6 (типы арм.)'!$D$6:$D$49,0),MATCH((IF(COLUMN(W$5)&gt;COLUMN($X$5),CONCATENATE(W$5,"А500С"),IF(COLUMN(W$5)&gt;COLUMN($S$5),CONCATENATE(W$5,"А240"),CONCATENATE(W$5,"Вр-1")))),'Таблица 6 (типы арм.)'!$F$54:$U$54,0))=0,"",ROUND(SUM($J10:$L10)*INDEX('Таблица 6 (типы арм.)'!$F$6:$U$49,MATCH($D10,'Таблица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0" s="37" t="str">
        <f t="shared" si="18"/>
        <v/>
      </c>
      <c r="Y10" s="44" t="str">
        <f>IF(SUM($J10:$L10)*INDEX('Таблица 6 (типы арм.)'!$F$6:$U$49,MATCH($D10,'Таблица 6 (типы арм.)'!$D$6:$D$49,0),MATCH((IF(COLUMN(Y$5)&gt;COLUMN($X$5),CONCATENATE(Y$5,"А500С"),IF(COLUMN(Y$5)&gt;COLUMN($S$5),CONCATENATE(Y$5,"А240"),CONCATENATE(Y$5,"Вр-1")))),'Таблица 6 (типы арм.)'!$F$54:$U$54,0))=0,"",ROUND(SUM($J10:$L10)*INDEX('Таблица 6 (типы арм.)'!$F$6:$U$49,MATCH($D10,'Таблица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0" s="44" t="str">
        <f>IF(SUM($J10:$L10)*INDEX('Таблица 6 (типы арм.)'!$F$6:$U$49,MATCH($D10,'Таблица 6 (типы арм.)'!$D$6:$D$49,0),MATCH((IF(COLUMN(Z$5)&gt;COLUMN($X$5),CONCATENATE(Z$5,"А500С"),IF(COLUMN(Z$5)&gt;COLUMN($S$5),CONCATENATE(Z$5,"А240"),CONCATENATE(Z$5,"Вр-1")))),'Таблица 6 (типы арм.)'!$F$54:$U$54,0))=0,"",ROUND(SUM($J10:$L10)*INDEX('Таблица 6 (типы арм.)'!$F$6:$U$49,MATCH($D10,'Таблица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0" s="44" t="str">
        <f>IF(SUM($J10:$L10)*INDEX('Таблица 6 (типы арм.)'!$F$6:$U$49,MATCH($D10,'Таблица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арм.)'!$F$54:$U$54,0))=0,"",ROUND(SUM($J10:$L10)*INDEX('Таблица 6 (типы арм.)'!$F$6:$U$49,MATCH($D10,'Таблица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0" s="44" t="str">
        <f>IF(SUM($J10:$L10)*INDEX('Таблица 6 (типы арм.)'!$F$6:$U$49,MATCH($D10,'Таблица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арм.)'!$F$54:$U$54,0))=0,"",ROUND(SUM($J10:$L10)*INDEX('Таблица 6 (типы арм.)'!$F$6:$U$49,MATCH($D10,'Таблица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0" s="44" t="str">
        <f>IF(SUM($J10:$L10)*INDEX('Таблица 6 (типы арм.)'!$F$6:$U$49,MATCH($D10,'Таблица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арм.)'!$F$54:$U$54,0))=0,"",ROUND(SUM($J10:$L10)*INDEX('Таблица 6 (типы арм.)'!$F$6:$U$49,MATCH($D10,'Таблица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0" s="44" t="str">
        <f>IF(SUM($J10:$L10)*INDEX('Таблица 6 (типы арм.)'!$F$6:$U$49,MATCH($D10,'Таблица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арм.)'!$F$54:$U$54,0))=0,"",ROUND(SUM($J10:$L10)*INDEX('Таблица 6 (типы арм.)'!$F$6:$U$49,MATCH($D10,'Таблица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0" s="44" t="str">
        <f>IF(SUM($J10:$L10)*INDEX('Таблица 6 (типы арм.)'!$F$6:$U$49,MATCH($D10,'Таблица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арм.)'!$F$54:$U$54,0))=0,"",ROUND(SUM($J10:$L10)*INDEX('Таблица 6 (типы арм.)'!$F$6:$U$49,MATCH($D10,'Таблица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0" s="44" t="str">
        <f>IF(SUM($J10:$L10)*INDEX('Таблица 6 (типы арм.)'!$F$6:$U$49,MATCH($D10,'Таблица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арм.)'!$F$54:$U$54,0))=0,"",ROUND(SUM($J10:$L10)*INDEX('Таблица 6 (типы арм.)'!$F$6:$U$49,MATCH($D10,'Таблица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0" s="44" t="str">
        <f>IF(SUM($J10:$L10)*INDEX('Таблица 6 (типы арм.)'!$F$6:$U$49,MATCH($D10,'Таблица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арм.)'!$F$54:$U$54,0))=0,"",ROUND(SUM($J10:$L10)*INDEX('Таблица 6 (типы арм.)'!$F$6:$U$49,MATCH($D10,'Таблица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0" s="44" t="str">
        <f>IF(SUM($J10:$L10)*INDEX('Таблица 6 (типы арм.)'!$F$6:$U$49,MATCH($D10,'Таблица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арм.)'!$F$54:$U$54,0))=0,"",ROUND(SUM($J10:$L10)*INDEX('Таблица 6 (типы арм.)'!$F$6:$U$49,MATCH($D10,'Таблица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0" s="44" t="str">
        <f>IF(SUM($J10:$L10)*INDEX('Таблица 6 (типы арм.)'!$F$6:$U$49,MATCH($D10,'Таблица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арм.)'!$F$54:$U$54,0))=0,"",ROUND(SUM($J10:$L10)*INDEX('Таблица 6 (типы арм.)'!$F$6:$U$49,MATCH($D10,'Таблица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0" s="45" t="str">
        <f t="shared" si="19"/>
        <v/>
      </c>
      <c r="AK10" s="46" t="str">
        <f t="shared" si="23"/>
        <v/>
      </c>
      <c r="AL10" s="42"/>
      <c r="AM10" s="22"/>
      <c r="AN10" s="14"/>
      <c r="AO10" s="1"/>
    </row>
    <row r="11" spans="1:41" ht="30" hidden="1" customHeight="1" outlineLevel="1" x14ac:dyDescent="0.25">
      <c r="A11" s="1"/>
      <c r="B11" s="1"/>
      <c r="C11" s="31" t="s">
        <v>42</v>
      </c>
      <c r="D11" s="322">
        <v>1</v>
      </c>
      <c r="E11" s="334" t="str">
        <f t="shared" si="24"/>
        <v>1.3</v>
      </c>
      <c r="F11" s="39" t="s">
        <v>44</v>
      </c>
      <c r="G11" s="40" t="s">
        <v>39</v>
      </c>
      <c r="H11" s="40"/>
      <c r="I11" s="41"/>
      <c r="J11" s="42"/>
      <c r="K11" s="42"/>
      <c r="L11" s="42"/>
      <c r="M11" s="43" t="str">
        <f t="shared" si="17"/>
        <v/>
      </c>
      <c r="N11" s="40" t="s">
        <v>40</v>
      </c>
      <c r="O11" s="40" t="s">
        <v>41</v>
      </c>
      <c r="P11" s="350" t="str">
        <f t="shared" si="25"/>
        <v/>
      </c>
      <c r="Q11" s="40"/>
      <c r="R11" s="44" t="str">
        <f>IF(SUM($J11:$L11)*INDEX('Таблица 6 (типы арм.)'!$F$6:$U$49,MATCH($D11,'Таблица 6 (типы арм.)'!$D$6:$D$49,0),MATCH((IF(COLUMN(R$5)&gt;COLUMN($X$5),CONCATENATE(R$5,"А500С"),IF(COLUMN(R$5)&gt;COLUMN($S$5),CONCATENATE(R$5,"А240"),CONCATENATE(R$5,"Вр-1")))),'Таблица 6 (типы арм.)'!$F$54:$U$54,0))=0,"",ROUND(SUM($J11:$L11)*INDEX('Таблица 6 (типы арм.)'!$F$6:$U$49,MATCH($D11,'Таблица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1" s="40" t="str">
        <f t="shared" si="26"/>
        <v/>
      </c>
      <c r="T11" s="44" t="str">
        <f>IF(SUM($J11:$L11)*INDEX('Таблица 6 (типы арм.)'!$F$6:$U$49,MATCH($D11,'Таблица 6 (типы арм.)'!$D$6:$D$49,0),MATCH((IF(COLUMN(T$5)&gt;COLUMN($X$5),CONCATENATE(T$5,"А500С"),IF(COLUMN(T$5)&gt;COLUMN($S$5),CONCATENATE(T$5,"А240"),CONCATENATE(T$5,"Вр-1")))),'Таблица 6 (типы арм.)'!$F$54:$U$54,0))=0,"",ROUND(SUM($J11:$L11)*INDEX('Таблица 6 (типы арм.)'!$F$6:$U$49,MATCH($D11,'Таблица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1" s="44" t="str">
        <f>IF(SUM($J11:$L11)*INDEX('Таблица 6 (типы арм.)'!$F$6:$U$49,MATCH($D11,'Таблица 6 (типы арм.)'!$D$6:$D$49,0),MATCH((IF(COLUMN(U$5)&gt;COLUMN($X$5),CONCATENATE(U$5,"А500С"),IF(COLUMN(U$5)&gt;COLUMN($S$5),CONCATENATE(U$5,"А240"),CONCATENATE(U$5,"Вр-1")))),'Таблица 6 (типы арм.)'!$F$54:$U$54,0))=0,"",ROUND(SUM($J11:$L11)*INDEX('Таблица 6 (типы арм.)'!$F$6:$U$49,MATCH($D11,'Таблица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1" s="44" t="str">
        <f>IF(SUM($J11:$L11)*INDEX('Таблица 6 (типы арм.)'!$F$6:$U$49,MATCH($D11,'Таблица 6 (типы арм.)'!$D$6:$D$49,0),MATCH((IF(COLUMN(V$5)&gt;COLUMN($X$5),CONCATENATE(V$5,"А500С"),IF(COLUMN(V$5)&gt;COLUMN($S$5),CONCATENATE(V$5,"А240"),CONCATENATE(V$5,"Вр-1")))),'Таблица 6 (типы арм.)'!$F$54:$U$54,0))=0,"",ROUND(SUM($J11:$L11)*INDEX('Таблица 6 (типы арм.)'!$F$6:$U$49,MATCH($D11,'Таблица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1" s="44" t="str">
        <f>IF(SUM($J11:$L11)*INDEX('Таблица 6 (типы арм.)'!$F$6:$U$49,MATCH($D11,'Таблица 6 (типы арм.)'!$D$6:$D$49,0),MATCH((IF(COLUMN(W$5)&gt;COLUMN($X$5),CONCATENATE(W$5,"А500С"),IF(COLUMN(W$5)&gt;COLUMN($S$5),CONCATENATE(W$5,"А240"),CONCATENATE(W$5,"Вр-1")))),'Таблица 6 (типы арм.)'!$F$54:$U$54,0))=0,"",ROUND(SUM($J11:$L11)*INDEX('Таблица 6 (типы арм.)'!$F$6:$U$49,MATCH($D11,'Таблица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1" s="37" t="str">
        <f t="shared" si="18"/>
        <v/>
      </c>
      <c r="Y11" s="44" t="str">
        <f>IF(SUM($J11:$L11)*INDEX('Таблица 6 (типы арм.)'!$F$6:$U$49,MATCH($D11,'Таблица 6 (типы арм.)'!$D$6:$D$49,0),MATCH((IF(COLUMN(Y$5)&gt;COLUMN($X$5),CONCATENATE(Y$5,"А500С"),IF(COLUMN(Y$5)&gt;COLUMN($S$5),CONCATENATE(Y$5,"А240"),CONCATENATE(Y$5,"Вр-1")))),'Таблица 6 (типы арм.)'!$F$54:$U$54,0))=0,"",ROUND(SUM($J11:$L11)*INDEX('Таблица 6 (типы арм.)'!$F$6:$U$49,MATCH($D11,'Таблица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1" s="44" t="str">
        <f>IF(SUM($J11:$L11)*INDEX('Таблица 6 (типы арм.)'!$F$6:$U$49,MATCH($D11,'Таблица 6 (типы арм.)'!$D$6:$D$49,0),MATCH((IF(COLUMN(Z$5)&gt;COLUMN($X$5),CONCATENATE(Z$5,"А500С"),IF(COLUMN(Z$5)&gt;COLUMN($S$5),CONCATENATE(Z$5,"А240"),CONCATENATE(Z$5,"Вр-1")))),'Таблица 6 (типы арм.)'!$F$54:$U$54,0))=0,"",ROUND(SUM($J11:$L11)*INDEX('Таблица 6 (типы арм.)'!$F$6:$U$49,MATCH($D11,'Таблица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1" s="44" t="str">
        <f>IF(SUM($J11:$L11)*INDEX('Таблица 6 (типы арм.)'!$F$6:$U$49,MATCH($D11,'Таблица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арм.)'!$F$54:$U$54,0))=0,"",ROUND(SUM($J11:$L11)*INDEX('Таблица 6 (типы арм.)'!$F$6:$U$49,MATCH($D11,'Таблица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1" s="44" t="str">
        <f>IF(SUM($J11:$L11)*INDEX('Таблица 6 (типы арм.)'!$F$6:$U$49,MATCH($D11,'Таблица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арм.)'!$F$54:$U$54,0))=0,"",ROUND(SUM($J11:$L11)*INDEX('Таблица 6 (типы арм.)'!$F$6:$U$49,MATCH($D11,'Таблица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1" s="44" t="str">
        <f>IF(SUM($J11:$L11)*INDEX('Таблица 6 (типы арм.)'!$F$6:$U$49,MATCH($D11,'Таблица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арм.)'!$F$54:$U$54,0))=0,"",ROUND(SUM($J11:$L11)*INDEX('Таблица 6 (типы арм.)'!$F$6:$U$49,MATCH($D11,'Таблица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1" s="44" t="str">
        <f>IF(SUM($J11:$L11)*INDEX('Таблица 6 (типы арм.)'!$F$6:$U$49,MATCH($D11,'Таблица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арм.)'!$F$54:$U$54,0))=0,"",ROUND(SUM($J11:$L11)*INDEX('Таблица 6 (типы арм.)'!$F$6:$U$49,MATCH($D11,'Таблица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1" s="44" t="str">
        <f>IF(SUM($J11:$L11)*INDEX('Таблица 6 (типы арм.)'!$F$6:$U$49,MATCH($D11,'Таблица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арм.)'!$F$54:$U$54,0))=0,"",ROUND(SUM($J11:$L11)*INDEX('Таблица 6 (типы арм.)'!$F$6:$U$49,MATCH($D11,'Таблица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1" s="44" t="str">
        <f>IF(SUM($J11:$L11)*INDEX('Таблица 6 (типы арм.)'!$F$6:$U$49,MATCH($D11,'Таблица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арм.)'!$F$54:$U$54,0))=0,"",ROUND(SUM($J11:$L11)*INDEX('Таблица 6 (типы арм.)'!$F$6:$U$49,MATCH($D11,'Таблица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1" s="44" t="str">
        <f>IF(SUM($J11:$L11)*INDEX('Таблица 6 (типы арм.)'!$F$6:$U$49,MATCH($D11,'Таблица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арм.)'!$F$54:$U$54,0))=0,"",ROUND(SUM($J11:$L11)*INDEX('Таблица 6 (типы арм.)'!$F$6:$U$49,MATCH($D11,'Таблица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1" s="44" t="str">
        <f>IF(SUM($J11:$L11)*INDEX('Таблица 6 (типы арм.)'!$F$6:$U$49,MATCH($D11,'Таблица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арм.)'!$F$54:$U$54,0))=0,"",ROUND(SUM($J11:$L11)*INDEX('Таблица 6 (типы арм.)'!$F$6:$U$49,MATCH($D11,'Таблица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1" s="44" t="str">
        <f>IF(SUM($J11:$L11)*INDEX('Таблица 6 (типы арм.)'!$F$6:$U$49,MATCH($D11,'Таблица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арм.)'!$F$54:$U$54,0))=0,"",ROUND(SUM($J11:$L11)*INDEX('Таблица 6 (типы арм.)'!$F$6:$U$49,MATCH($D11,'Таблица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1" s="45" t="str">
        <f t="shared" si="19"/>
        <v/>
      </c>
      <c r="AK11" s="46" t="str">
        <f t="shared" si="23"/>
        <v/>
      </c>
      <c r="AL11" s="42"/>
      <c r="AM11" s="22"/>
      <c r="AN11" s="14"/>
      <c r="AO11" s="1"/>
    </row>
    <row r="12" spans="1:41" ht="30" hidden="1" customHeight="1" outlineLevel="1" x14ac:dyDescent="0.25">
      <c r="A12" s="1"/>
      <c r="B12" s="1"/>
      <c r="C12" s="31" t="s">
        <v>42</v>
      </c>
      <c r="D12" s="322">
        <v>1</v>
      </c>
      <c r="E12" s="334" t="str">
        <f t="shared" si="24"/>
        <v>1.4</v>
      </c>
      <c r="F12" s="39" t="s">
        <v>45</v>
      </c>
      <c r="G12" s="40" t="s">
        <v>39</v>
      </c>
      <c r="H12" s="40"/>
      <c r="I12" s="41"/>
      <c r="J12" s="42"/>
      <c r="K12" s="42">
        <v>500</v>
      </c>
      <c r="L12" s="42"/>
      <c r="M12" s="43">
        <f t="shared" si="17"/>
        <v>500</v>
      </c>
      <c r="N12" s="40" t="s">
        <v>40</v>
      </c>
      <c r="O12" s="40" t="s">
        <v>41</v>
      </c>
      <c r="P12" s="350">
        <f>IF(M12="","",IF(M12=0,"",IF(MID(F12,1,4)="Стен",M12/(VALUE(MID(F12,SEARCH(" ",F12,1)+1,SEARCH("мм",F12,1)-SEARCH(" ",F12,1)-2))/1000),IF(MID(F12,1,10)="Плита фунд",SQRT(M12/(VALUE(MID(F12,SEARCH(" ",F12,1)+14,SEARCH("мм",F12,1)-SEARCH(" ",F12,1)-15))/1000))*(4+1)*(VALUE(MID(F12,SEARCH(" ",F12,1)+14,SEARCH("мм",F12,1)-SEARCH(" ",F12,1)-15))/1000),IF(MID(F12,1,4)="Плит",M12/(VALUE(MID(F12,SEARCH(" ",F12,1)+1,SEARCH("мм",F12,1)-SEARCH(" ",F12,1)-2))/1000),IF(MID(F12,1,4)="Площ",M12/(VALUE(MID(F12,SEARCH(" ",F12,1)+12,SEARCH("мм",F12,1)-SEARCH(" ",F12,1)-13))/1000),IF(MID(F12,1,4)="Марш",M12/0.263,IF(MID(F12,1,4)="Коло",M12/((VALUE(LEFT(MID(F12,SEARCH(" ",F12,1)+1,SEARCH("мм",F12,1)-SEARCH(" ",F12,1)-2),SEARCH("х",MID(F12,SEARCH(" ",F12,1)+1,SEARCH("мм",F12,1)-SEARCH(" ",F12,1)-2),1)-1))*VALUE(RIGHT(MID(F12,SEARCH(" ",F12,1)+1,SEARCH("мм",F12,1)-SEARCH(" ",F12,1)-2),LEN(MID(F12,SEARCH(" ",F12,1)+1,SEARCH("мм",F12,1)-SEARCH(" ",F12,1)-2))-SEARCH("х",MID(F12,SEARCH(" ",F12,1)+1,SEARCH("мм",F12,1)-SEARCH(" ",F12,1)-2),1))))/1000000*3.2)*((VALUE(LEFT(MID(F12,SEARCH(" ",F12,1)+1,SEARCH("мм",F12,1)-SEARCH(" ",F12,1)-2),SEARCH("х",MID(F12,SEARCH(" ",F12,1)+1,SEARCH("мм",F12,1)-SEARCH(" ",F12,1)-2),1)-1))+VALUE(RIGHT(MID(F12,SEARCH(" ",F12,1)+1,SEARCH("мм",F12,1)-SEARCH(" ",F12,1)-2),LEN(MID(F12,SEARCH(" ",F12,1)+1,SEARCH("мм",F12,1)-SEARCH(" ",F12,1)-2))-SEARCH("х",MID(F12,SEARCH(" ",F12,1)+1,SEARCH("мм",F12,1)-SEARCH(" ",F12,1)-2),1))))/1000*2*3.2),IF(MID(F12,1,4)="Балк",M12/((VALUE(LEFT(MID(F12,SEARCH(" ",F12,1)+1,SEARCH("мм",F12,1)-SEARCH(" ",F12,1)-5),SEARCH("х",MID(F12,SEARCH(" ",F12,1)+1,SEARCH("мм",F12,1)-SEARCH(" ",F12,1)-5),1)-1))*VALUE(RIGHT(MID(F12,SEARCH(" ",F12,1)+1,SEARCH("мм",F12,1)-SEARCH(" ",F12,1)-5),LEN(MID(F12,SEARCH(" ",F12,1)+1,SEARCH("мм",F12,1)-SEARCH(" ",F12,1)-5))-SEARCH("х",MID(F12,SEARCH(" ",F12,1)+1,SEARCH("мм",F12,1)-SEARCH(" ",F12,1)-5),1))))/1000000*1)*((2*VALUE(LEFT(MID(F12,SEARCH(" ",F12,1)+1,SEARCH("мм",F12,1)-SEARCH(" ",F12,1)-5),SEARCH("х",MID(F12,SEARCH(" ",F12,1)+1,SEARCH("мм",F12,1)-SEARCH(" ",F12,1)-5),1)-1))+VALUE(RIGHT(MID(F12,SEARCH(" ",F12,1)+1,SEARCH("мм",F12,1)-SEARCH(" ",F12,1)-5),LEN(MID(F12,SEARCH(" ",F12,1)+1,SEARCH("мм",F12,1)-SEARCH(" ",F12,1)-5))-SEARCH("х",MID(F12,SEARCH(" ",F12,1)+1,SEARCH("мм",F12,1)-SEARCH(" ",F12,1)-5),1))))/1000*1),IF(MID(F12,1,4)="Капи",M12/(2.8*3.6*0.4)*((2.8+3.6)*2*0.4),""))))))))))</f>
        <v>100</v>
      </c>
      <c r="Q12" s="347"/>
      <c r="R12" s="44" t="str">
        <f>IF(SUM($J12:$L12)*INDEX('Таблица 6 (типы арм.)'!$F$6:$U$49,MATCH($D12,'Таблица 6 (типы арм.)'!$D$6:$D$49,0),MATCH((IF(COLUMN(R$5)&gt;COLUMN($X$5),CONCATENATE(R$5,"А500С"),IF(COLUMN(R$5)&gt;COLUMN($S$5),CONCATENATE(R$5,"А240"),CONCATENATE(R$5,"Вр-1")))),'Таблица 6 (типы арм.)'!$F$54:$U$54,0))=0,"",ROUND(SUM($J12:$L12)*INDEX('Таблица 6 (типы арм.)'!$F$6:$U$49,MATCH($D12,'Таблица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2" s="40" t="str">
        <f t="shared" si="26"/>
        <v/>
      </c>
      <c r="T12" s="44" t="str">
        <f>IF(SUM($J12:$L12)*INDEX('Таблица 6 (типы арм.)'!$F$6:$U$49,MATCH($D12,'Таблица 6 (типы арм.)'!$D$6:$D$49,0),MATCH((IF(COLUMN(T$5)&gt;COLUMN($X$5),CONCATENATE(T$5,"А500С"),IF(COLUMN(T$5)&gt;COLUMN($S$5),CONCATENATE(T$5,"А240"),CONCATENATE(T$5,"Вр-1")))),'Таблица 6 (типы арм.)'!$F$54:$U$54,0))=0,"",ROUND(SUM($J12:$L12)*INDEX('Таблица 6 (типы арм.)'!$F$6:$U$49,MATCH($D12,'Таблица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2" s="44" t="str">
        <f>IF(SUM($J12:$L12)*INDEX('Таблица 6 (типы арм.)'!$F$6:$U$49,MATCH($D12,'Таблица 6 (типы арм.)'!$D$6:$D$49,0),MATCH((IF(COLUMN(U$5)&gt;COLUMN($X$5),CONCATENATE(U$5,"А500С"),IF(COLUMN(U$5)&gt;COLUMN($S$5),CONCATENATE(U$5,"А240"),CONCATENATE(U$5,"Вр-1")))),'Таблица 6 (типы арм.)'!$F$54:$U$54,0))=0,"",ROUND(SUM($J12:$L12)*INDEX('Таблица 6 (типы арм.)'!$F$6:$U$49,MATCH($D12,'Таблица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2" s="44" t="str">
        <f>IF(SUM($J12:$L12)*INDEX('Таблица 6 (типы арм.)'!$F$6:$U$49,MATCH($D12,'Таблица 6 (типы арм.)'!$D$6:$D$49,0),MATCH((IF(COLUMN(V$5)&gt;COLUMN($X$5),CONCATENATE(V$5,"А500С"),IF(COLUMN(V$5)&gt;COLUMN($S$5),CONCATENATE(V$5,"А240"),CONCATENATE(V$5,"Вр-1")))),'Таблица 6 (типы арм.)'!$F$54:$U$54,0))=0,"",ROUND(SUM($J12:$L12)*INDEX('Таблица 6 (типы арм.)'!$F$6:$U$49,MATCH($D12,'Таблица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2" s="44" t="str">
        <f>IF(SUM($J12:$L12)*INDEX('Таблица 6 (типы арм.)'!$F$6:$U$49,MATCH($D12,'Таблица 6 (типы арм.)'!$D$6:$D$49,0),MATCH((IF(COLUMN(W$5)&gt;COLUMN($X$5),CONCATENATE(W$5,"А500С"),IF(COLUMN(W$5)&gt;COLUMN($S$5),CONCATENATE(W$5,"А240"),CONCATENATE(W$5,"Вр-1")))),'Таблица 6 (типы арм.)'!$F$54:$U$54,0))=0,"",ROUND(SUM($J12:$L12)*INDEX('Таблица 6 (типы арм.)'!$F$6:$U$49,MATCH($D12,'Таблица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2" s="37" t="str">
        <f t="shared" si="18"/>
        <v/>
      </c>
      <c r="Y12" s="44" t="str">
        <f>IF(SUM($J12:$L12)*INDEX('Таблица 6 (типы арм.)'!$F$6:$U$49,MATCH($D12,'Таблица 6 (типы арм.)'!$D$6:$D$49,0),MATCH((IF(COLUMN(Y$5)&gt;COLUMN($X$5),CONCATENATE(Y$5,"А500С"),IF(COLUMN(Y$5)&gt;COLUMN($S$5),CONCATENATE(Y$5,"А240"),CONCATENATE(Y$5,"Вр-1")))),'Таблица 6 (типы арм.)'!$F$54:$U$54,0))=0,"",ROUND(SUM($J12:$L12)*INDEX('Таблица 6 (типы арм.)'!$F$6:$U$49,MATCH($D12,'Таблица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2" s="44" t="str">
        <f>IF(SUM($J12:$L12)*INDEX('Таблица 6 (типы арм.)'!$F$6:$U$49,MATCH($D12,'Таблица 6 (типы арм.)'!$D$6:$D$49,0),MATCH((IF(COLUMN(Z$5)&gt;COLUMN($X$5),CONCATENATE(Z$5,"А500С"),IF(COLUMN(Z$5)&gt;COLUMN($S$5),CONCATENATE(Z$5,"А240"),CONCATENATE(Z$5,"Вр-1")))),'Таблица 6 (типы арм.)'!$F$54:$U$54,0))=0,"",ROUND(SUM($J12:$L12)*INDEX('Таблица 6 (типы арм.)'!$F$6:$U$49,MATCH($D12,'Таблица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2" s="44">
        <f>IF(SUM($J12:$L12)*INDEX('Таблица 6 (типы арм.)'!$F$6:$U$49,MATCH($D12,'Таблица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арм.)'!$F$54:$U$54,0))=0,"",ROUND(SUM($J12:$L12)*INDEX('Таблица 6 (типы арм.)'!$F$6:$U$49,MATCH($D12,'Таблица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4615</v>
      </c>
      <c r="AB12" s="44" t="str">
        <f>IF(SUM($J12:$L12)*INDEX('Таблица 6 (типы арм.)'!$F$6:$U$49,MATCH($D12,'Таблица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арм.)'!$F$54:$U$54,0))=0,"",ROUND(SUM($J12:$L12)*INDEX('Таблица 6 (типы арм.)'!$F$6:$U$49,MATCH($D12,'Таблица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2" s="44">
        <f>IF(SUM($J12:$L12)*INDEX('Таблица 6 (типы арм.)'!$F$6:$U$49,MATCH($D12,'Таблица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арм.)'!$F$54:$U$54,0))=0,"",ROUND(SUM($J12:$L12)*INDEX('Таблица 6 (типы арм.)'!$F$6:$U$49,MATCH($D12,'Таблица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20192</v>
      </c>
      <c r="AD12" s="44">
        <f>IF(SUM($J12:$L12)*INDEX('Таблица 6 (типы арм.)'!$F$6:$U$49,MATCH($D12,'Таблица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арм.)'!$F$54:$U$54,0))=0,"",ROUND(SUM($J12:$L12)*INDEX('Таблица 6 (типы арм.)'!$F$6:$U$49,MATCH($D12,'Таблица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>6603</v>
      </c>
      <c r="AE12" s="44">
        <f>IF(SUM($J12:$L12)*INDEX('Таблица 6 (типы арм.)'!$F$6:$U$49,MATCH($D12,'Таблица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арм.)'!$F$54:$U$54,0))=0,"",ROUND(SUM($J12:$L12)*INDEX('Таблица 6 (типы арм.)'!$F$6:$U$49,MATCH($D12,'Таблица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5897</v>
      </c>
      <c r="AF12" s="44">
        <f>IF(SUM($J12:$L12)*INDEX('Таблица 6 (типы арм.)'!$F$6:$U$49,MATCH($D12,'Таблица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арм.)'!$F$54:$U$54,0))=0,"",ROUND(SUM($J12:$L12)*INDEX('Таблица 6 (типы арм.)'!$F$6:$U$49,MATCH($D12,'Таблица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>7949</v>
      </c>
      <c r="AG12" s="44">
        <f>IF(SUM($J12:$L12)*INDEX('Таблица 6 (типы арм.)'!$F$6:$U$49,MATCH($D12,'Таблица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арм.)'!$F$54:$U$54,0))=0,"",ROUND(SUM($J12:$L12)*INDEX('Таблица 6 (типы арм.)'!$F$6:$U$49,MATCH($D12,'Таблица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11731</v>
      </c>
      <c r="AH12" s="44">
        <f>IF(SUM($J12:$L12)*INDEX('Таблица 6 (типы арм.)'!$F$6:$U$49,MATCH($D12,'Таблица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арм.)'!$F$54:$U$54,0))=0,"",ROUND(SUM($J12:$L12)*INDEX('Таблица 6 (типы арм.)'!$F$6:$U$49,MATCH($D12,'Таблица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15769</v>
      </c>
      <c r="AI12" s="44">
        <f>IF(SUM($J12:$L12)*INDEX('Таблица 6 (типы арм.)'!$F$6:$U$49,MATCH($D12,'Таблица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арм.)'!$F$54:$U$54,0))=0,"",ROUND(SUM($J12:$L12)*INDEX('Таблица 6 (типы арм.)'!$F$6:$U$49,MATCH($D12,'Таблица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12115</v>
      </c>
      <c r="AJ12" s="45">
        <f t="shared" si="19"/>
        <v>84871</v>
      </c>
      <c r="AK12" s="46">
        <f t="shared" si="23"/>
        <v>84871</v>
      </c>
      <c r="AL12" s="47">
        <v>74</v>
      </c>
      <c r="AM12" s="22"/>
      <c r="AN12" s="14"/>
      <c r="AO12" s="1"/>
    </row>
    <row r="13" spans="1:41" ht="30" hidden="1" customHeight="1" outlineLevel="1" x14ac:dyDescent="0.25">
      <c r="A13" s="1"/>
      <c r="B13" s="1"/>
      <c r="C13" s="31" t="s">
        <v>42</v>
      </c>
      <c r="D13" s="322">
        <v>1</v>
      </c>
      <c r="E13" s="334" t="str">
        <f t="shared" si="24"/>
        <v>1.5</v>
      </c>
      <c r="F13" s="39" t="s">
        <v>46</v>
      </c>
      <c r="G13" s="40" t="s">
        <v>39</v>
      </c>
      <c r="H13" s="40"/>
      <c r="I13" s="41"/>
      <c r="J13" s="42"/>
      <c r="K13" s="42"/>
      <c r="L13" s="42"/>
      <c r="M13" s="43" t="str">
        <f t="shared" si="17"/>
        <v/>
      </c>
      <c r="N13" s="40" t="s">
        <v>40</v>
      </c>
      <c r="O13" s="40" t="s">
        <v>41</v>
      </c>
      <c r="P13" s="350" t="str">
        <f t="shared" ref="P13:P15" si="27">IF(M13="","",IF(M13=0,"",IF(MID(F13,1,4)="Стен",M13/(VALUE(MID(F13,SEARCH(" ",F13,1)+1,SEARCH("мм",F13,1)-SEARCH(" ",F13,1)-2))/1000),IF(MID(F13,1,10)="Плита фунд",SQRT(M13/(VALUE(MID(F13,SEARCH(" ",F13,1)+14,SEARCH("мм",F13,1)-SEARCH(" ",F13,1)-15))/1000))*(4+1)*(VALUE(MID(F13,SEARCH(" ",F13,1)+14,SEARCH("мм",F13,1)-SEARCH(" ",F13,1)-15))/1000),IF(MID(F13,1,4)="Плит",M13/(VALUE(MID(F13,SEARCH(" ",F13,1)+1,SEARCH("мм",F13,1)-SEARCH(" ",F13,1)-2))/1000),IF(MID(F13,1,4)="Площ",M13/(VALUE(MID(F13,SEARCH(" ",F13,1)+12,SEARCH("мм",F13,1)-SEARCH(" ",F13,1)-13))/1000),IF(MID(F13,1,4)="Марш",M13/0.263,IF(MID(F13,1,4)="Коло",M13/((VALUE(LEFT(MID(F13,SEARCH(" ",F13,1)+1,SEARCH("мм",F13,1)-SEARCH(" ",F13,1)-2),SEARCH("х",MID(F13,SEARCH(" ",F13,1)+1,SEARCH("мм",F13,1)-SEARCH(" ",F13,1)-2),1)-1))*VALUE(RIGHT(MID(F13,SEARCH(" ",F13,1)+1,SEARCH("мм",F13,1)-SEARCH(" ",F13,1)-2),LEN(MID(F13,SEARCH(" ",F13,1)+1,SEARCH("мм",F13,1)-SEARCH(" ",F13,1)-2))-SEARCH("х",MID(F13,SEARCH(" ",F13,1)+1,SEARCH("мм",F13,1)-SEARCH(" ",F13,1)-2),1))))/1000000*3.2)*((VALUE(LEFT(MID(F13,SEARCH(" ",F13,1)+1,SEARCH("мм",F13,1)-SEARCH(" ",F13,1)-2),SEARCH("х",MID(F13,SEARCH(" ",F13,1)+1,SEARCH("мм",F13,1)-SEARCH(" ",F13,1)-2),1)-1))+VALUE(RIGHT(MID(F13,SEARCH(" ",F13,1)+1,SEARCH("мм",F13,1)-SEARCH(" ",F13,1)-2),LEN(MID(F13,SEARCH(" ",F13,1)+1,SEARCH("мм",F13,1)-SEARCH(" ",F13,1)-2))-SEARCH("х",MID(F13,SEARCH(" ",F13,1)+1,SEARCH("мм",F13,1)-SEARCH(" ",F13,1)-2),1))))/1000*2*3.2),IF(MID(F13,1,4)="Балк",M13/((VALUE(LEFT(MID(F13,SEARCH(" ",F13,1)+1,SEARCH("мм",F13,1)-SEARCH(" ",F13,1)-5),SEARCH("х",MID(F13,SEARCH(" ",F13,1)+1,SEARCH("мм",F13,1)-SEARCH(" ",F13,1)-5),1)-1))*VALUE(RIGHT(MID(F13,SEARCH(" ",F13,1)+1,SEARCH("мм",F13,1)-SEARCH(" ",F13,1)-5),LEN(MID(F13,SEARCH(" ",F13,1)+1,SEARCH("мм",F13,1)-SEARCH(" ",F13,1)-5))-SEARCH("х",MID(F13,SEARCH(" ",F13,1)+1,SEARCH("мм",F13,1)-SEARCH(" ",F13,1)-5),1))))/1000000*1)*((2*VALUE(LEFT(MID(F13,SEARCH(" ",F13,1)+1,SEARCH("мм",F13,1)-SEARCH(" ",F13,1)-5),SEARCH("х",MID(F13,SEARCH(" ",F13,1)+1,SEARCH("мм",F13,1)-SEARCH(" ",F13,1)-5),1)-1))+VALUE(RIGHT(MID(F13,SEARCH(" ",F13,1)+1,SEARCH("мм",F13,1)-SEARCH(" ",F13,1)-5),LEN(MID(F13,SEARCH(" ",F13,1)+1,SEARCH("мм",F13,1)-SEARCH(" ",F13,1)-5))-SEARCH("х",MID(F13,SEARCH(" ",F13,1)+1,SEARCH("мм",F13,1)-SEARCH(" ",F13,1)-5),1))))/1000*1),IF(MID(F13,1,4)="Капи",M13/(2.8*3.6*0.4)*((2.8+3.6)*2*0.4),""))))))))))</f>
        <v/>
      </c>
      <c r="Q13" s="40"/>
      <c r="R13" s="44" t="str">
        <f>IF(SUM($J13:$L13)*INDEX('Таблица 6 (типы арм.)'!$F$6:$U$49,MATCH($D13,'Таблица 6 (типы арм.)'!$D$6:$D$49,0),MATCH((IF(COLUMN(R$5)&gt;COLUMN($X$5),CONCATENATE(R$5,"А500С"),IF(COLUMN(R$5)&gt;COLUMN($S$5),CONCATENATE(R$5,"А240"),CONCATENATE(R$5,"Вр-1")))),'Таблица 6 (типы арм.)'!$F$54:$U$54,0))=0,"",ROUND(SUM($J13:$L13)*INDEX('Таблица 6 (типы арм.)'!$F$6:$U$49,MATCH($D13,'Таблица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3" s="40" t="str">
        <f t="shared" si="26"/>
        <v/>
      </c>
      <c r="T13" s="44" t="str">
        <f>IF(SUM($J13:$L13)*INDEX('Таблица 6 (типы арм.)'!$F$6:$U$49,MATCH($D13,'Таблица 6 (типы арм.)'!$D$6:$D$49,0),MATCH((IF(COLUMN(T$5)&gt;COLUMN($X$5),CONCATENATE(T$5,"А500С"),IF(COLUMN(T$5)&gt;COLUMN($S$5),CONCATENATE(T$5,"А240"),CONCATENATE(T$5,"Вр-1")))),'Таблица 6 (типы арм.)'!$F$54:$U$54,0))=0,"",ROUND(SUM($J13:$L13)*INDEX('Таблица 6 (типы арм.)'!$F$6:$U$49,MATCH($D13,'Таблица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3" s="44" t="str">
        <f>IF(SUM($J13:$L13)*INDEX('Таблица 6 (типы арм.)'!$F$6:$U$49,MATCH($D13,'Таблица 6 (типы арм.)'!$D$6:$D$49,0),MATCH((IF(COLUMN(U$5)&gt;COLUMN($X$5),CONCATENATE(U$5,"А500С"),IF(COLUMN(U$5)&gt;COLUMN($S$5),CONCATENATE(U$5,"А240"),CONCATENATE(U$5,"Вр-1")))),'Таблица 6 (типы арм.)'!$F$54:$U$54,0))=0,"",ROUND(SUM($J13:$L13)*INDEX('Таблица 6 (типы арм.)'!$F$6:$U$49,MATCH($D13,'Таблица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3" s="44" t="str">
        <f>IF(SUM($J13:$L13)*INDEX('Таблица 6 (типы арм.)'!$F$6:$U$49,MATCH($D13,'Таблица 6 (типы арм.)'!$D$6:$D$49,0),MATCH((IF(COLUMN(V$5)&gt;COLUMN($X$5),CONCATENATE(V$5,"А500С"),IF(COLUMN(V$5)&gt;COLUMN($S$5),CONCATENATE(V$5,"А240"),CONCATENATE(V$5,"Вр-1")))),'Таблица 6 (типы арм.)'!$F$54:$U$54,0))=0,"",ROUND(SUM($J13:$L13)*INDEX('Таблица 6 (типы арм.)'!$F$6:$U$49,MATCH($D13,'Таблица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3" s="44" t="str">
        <f>IF(SUM($J13:$L13)*INDEX('Таблица 6 (типы арм.)'!$F$6:$U$49,MATCH($D13,'Таблица 6 (типы арм.)'!$D$6:$D$49,0),MATCH((IF(COLUMN(W$5)&gt;COLUMN($X$5),CONCATENATE(W$5,"А500С"),IF(COLUMN(W$5)&gt;COLUMN($S$5),CONCATENATE(W$5,"А240"),CONCATENATE(W$5,"Вр-1")))),'Таблица 6 (типы арм.)'!$F$54:$U$54,0))=0,"",ROUND(SUM($J13:$L13)*INDEX('Таблица 6 (типы арм.)'!$F$6:$U$49,MATCH($D13,'Таблица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3" s="37" t="str">
        <f t="shared" si="18"/>
        <v/>
      </c>
      <c r="Y13" s="44" t="str">
        <f>IF(SUM($J13:$L13)*INDEX('Таблица 6 (типы арм.)'!$F$6:$U$49,MATCH($D13,'Таблица 6 (типы арм.)'!$D$6:$D$49,0),MATCH((IF(COLUMN(Y$5)&gt;COLUMN($X$5),CONCATENATE(Y$5,"А500С"),IF(COLUMN(Y$5)&gt;COLUMN($S$5),CONCATENATE(Y$5,"А240"),CONCATENATE(Y$5,"Вр-1")))),'Таблица 6 (типы арм.)'!$F$54:$U$54,0))=0,"",ROUND(SUM($J13:$L13)*INDEX('Таблица 6 (типы арм.)'!$F$6:$U$49,MATCH($D13,'Таблица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3" s="44" t="str">
        <f>IF(SUM($J13:$L13)*INDEX('Таблица 6 (типы арм.)'!$F$6:$U$49,MATCH($D13,'Таблица 6 (типы арм.)'!$D$6:$D$49,0),MATCH((IF(COLUMN(Z$5)&gt;COLUMN($X$5),CONCATENATE(Z$5,"А500С"),IF(COLUMN(Z$5)&gt;COLUMN($S$5),CONCATENATE(Z$5,"А240"),CONCATENATE(Z$5,"Вр-1")))),'Таблица 6 (типы арм.)'!$F$54:$U$54,0))=0,"",ROUND(SUM($J13:$L13)*INDEX('Таблица 6 (типы арм.)'!$F$6:$U$49,MATCH($D13,'Таблица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3" s="44" t="str">
        <f>IF(SUM($J13:$L13)*INDEX('Таблица 6 (типы арм.)'!$F$6:$U$49,MATCH($D13,'Таблица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арм.)'!$F$54:$U$54,0))=0,"",ROUND(SUM($J13:$L13)*INDEX('Таблица 6 (типы арм.)'!$F$6:$U$49,MATCH($D13,'Таблица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3" s="44" t="str">
        <f>IF(SUM($J13:$L13)*INDEX('Таблица 6 (типы арм.)'!$F$6:$U$49,MATCH($D13,'Таблица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арм.)'!$F$54:$U$54,0))=0,"",ROUND(SUM($J13:$L13)*INDEX('Таблица 6 (типы арм.)'!$F$6:$U$49,MATCH($D13,'Таблица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3" s="44" t="str">
        <f>IF(SUM($J13:$L13)*INDEX('Таблица 6 (типы арм.)'!$F$6:$U$49,MATCH($D13,'Таблица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арм.)'!$F$54:$U$54,0))=0,"",ROUND(SUM($J13:$L13)*INDEX('Таблица 6 (типы арм.)'!$F$6:$U$49,MATCH($D13,'Таблица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3" s="44" t="str">
        <f>IF(SUM($J13:$L13)*INDEX('Таблица 6 (типы арм.)'!$F$6:$U$49,MATCH($D13,'Таблица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арм.)'!$F$54:$U$54,0))=0,"",ROUND(SUM($J13:$L13)*INDEX('Таблица 6 (типы арм.)'!$F$6:$U$49,MATCH($D13,'Таблица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3" s="44" t="str">
        <f>IF(SUM($J13:$L13)*INDEX('Таблица 6 (типы арм.)'!$F$6:$U$49,MATCH($D13,'Таблица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арм.)'!$F$54:$U$54,0))=0,"",ROUND(SUM($J13:$L13)*INDEX('Таблица 6 (типы арм.)'!$F$6:$U$49,MATCH($D13,'Таблица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3" s="44" t="str">
        <f>IF(SUM($J13:$L13)*INDEX('Таблица 6 (типы арм.)'!$F$6:$U$49,MATCH($D13,'Таблица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арм.)'!$F$54:$U$54,0))=0,"",ROUND(SUM($J13:$L13)*INDEX('Таблица 6 (типы арм.)'!$F$6:$U$49,MATCH($D13,'Таблица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3" s="44" t="str">
        <f>IF(SUM($J13:$L13)*INDEX('Таблица 6 (типы арм.)'!$F$6:$U$49,MATCH($D13,'Таблица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арм.)'!$F$54:$U$54,0))=0,"",ROUND(SUM($J13:$L13)*INDEX('Таблица 6 (типы арм.)'!$F$6:$U$49,MATCH($D13,'Таблица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3" s="44" t="str">
        <f>IF(SUM($J13:$L13)*INDEX('Таблица 6 (типы арм.)'!$F$6:$U$49,MATCH($D13,'Таблица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арм.)'!$F$54:$U$54,0))=0,"",ROUND(SUM($J13:$L13)*INDEX('Таблица 6 (типы арм.)'!$F$6:$U$49,MATCH($D13,'Таблица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3" s="44" t="str">
        <f>IF(SUM($J13:$L13)*INDEX('Таблица 6 (типы арм.)'!$F$6:$U$49,MATCH($D13,'Таблица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арм.)'!$F$54:$U$54,0))=0,"",ROUND(SUM($J13:$L13)*INDEX('Таблица 6 (типы арм.)'!$F$6:$U$49,MATCH($D13,'Таблица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3" s="45" t="str">
        <f t="shared" si="19"/>
        <v/>
      </c>
      <c r="AK13" s="46" t="str">
        <f t="shared" si="23"/>
        <v/>
      </c>
      <c r="AL13" s="47"/>
      <c r="AM13" s="22"/>
      <c r="AN13" s="14"/>
      <c r="AO13" s="1"/>
    </row>
    <row r="14" spans="1:41" ht="30" hidden="1" customHeight="1" outlineLevel="1" x14ac:dyDescent="0.25">
      <c r="A14" s="1"/>
      <c r="B14" s="1"/>
      <c r="C14" s="31" t="s">
        <v>42</v>
      </c>
      <c r="D14" s="322">
        <v>1</v>
      </c>
      <c r="E14" s="334" t="str">
        <f t="shared" si="24"/>
        <v>1.6</v>
      </c>
      <c r="F14" s="39" t="s">
        <v>47</v>
      </c>
      <c r="G14" s="40" t="s">
        <v>39</v>
      </c>
      <c r="H14" s="40"/>
      <c r="I14" s="41"/>
      <c r="J14" s="42"/>
      <c r="K14" s="42">
        <v>670</v>
      </c>
      <c r="L14" s="42"/>
      <c r="M14" s="43">
        <f t="shared" si="17"/>
        <v>670</v>
      </c>
      <c r="N14" s="40" t="s">
        <v>40</v>
      </c>
      <c r="O14" s="40" t="s">
        <v>41</v>
      </c>
      <c r="P14" s="350">
        <f t="shared" si="27"/>
        <v>129.42179105544784</v>
      </c>
      <c r="Q14" s="40"/>
      <c r="R14" s="44" t="str">
        <f>IF(SUM($J14:$L14)*INDEX('Таблица 6 (типы арм.)'!$F$6:$U$49,MATCH($D14,'Таблица 6 (типы арм.)'!$D$6:$D$49,0),MATCH((IF(COLUMN(R$5)&gt;COLUMN($X$5),CONCATENATE(R$5,"А500С"),IF(COLUMN(R$5)&gt;COLUMN($S$5),CONCATENATE(R$5,"А240"),CONCATENATE(R$5,"Вр-1")))),'Таблица 6 (типы арм.)'!$F$54:$U$54,0))=0,"",ROUND(SUM($J14:$L14)*INDEX('Таблица 6 (типы арм.)'!$F$6:$U$49,MATCH($D14,'Таблица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4" s="40" t="str">
        <f t="shared" si="26"/>
        <v/>
      </c>
      <c r="T14" s="44" t="str">
        <f>IF(SUM($J14:$L14)*INDEX('Таблица 6 (типы арм.)'!$F$6:$U$49,MATCH($D14,'Таблица 6 (типы арм.)'!$D$6:$D$49,0),MATCH((IF(COLUMN(T$5)&gt;COLUMN($X$5),CONCATENATE(T$5,"А500С"),IF(COLUMN(T$5)&gt;COLUMN($S$5),CONCATENATE(T$5,"А240"),CONCATENATE(T$5,"Вр-1")))),'Таблица 6 (типы арм.)'!$F$54:$U$54,0))=0,"",ROUND(SUM($J14:$L14)*INDEX('Таблица 6 (типы арм.)'!$F$6:$U$49,MATCH($D14,'Таблица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4" s="44" t="str">
        <f>IF(SUM($J14:$L14)*INDEX('Таблица 6 (типы арм.)'!$F$6:$U$49,MATCH($D14,'Таблица 6 (типы арм.)'!$D$6:$D$49,0),MATCH((IF(COLUMN(U$5)&gt;COLUMN($X$5),CONCATENATE(U$5,"А500С"),IF(COLUMN(U$5)&gt;COLUMN($S$5),CONCATENATE(U$5,"А240"),CONCATENATE(U$5,"Вр-1")))),'Таблица 6 (типы арм.)'!$F$54:$U$54,0))=0,"",ROUND(SUM($J14:$L14)*INDEX('Таблица 6 (типы арм.)'!$F$6:$U$49,MATCH($D14,'Таблица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4" s="44" t="str">
        <f>IF(SUM($J14:$L14)*INDEX('Таблица 6 (типы арм.)'!$F$6:$U$49,MATCH($D14,'Таблица 6 (типы арм.)'!$D$6:$D$49,0),MATCH((IF(COLUMN(V$5)&gt;COLUMN($X$5),CONCATENATE(V$5,"А500С"),IF(COLUMN(V$5)&gt;COLUMN($S$5),CONCATENATE(V$5,"А240"),CONCATENATE(V$5,"Вр-1")))),'Таблица 6 (типы арм.)'!$F$54:$U$54,0))=0,"",ROUND(SUM($J14:$L14)*INDEX('Таблица 6 (типы арм.)'!$F$6:$U$49,MATCH($D14,'Таблица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4" s="44" t="str">
        <f>IF(SUM($J14:$L14)*INDEX('Таблица 6 (типы арм.)'!$F$6:$U$49,MATCH($D14,'Таблица 6 (типы арм.)'!$D$6:$D$49,0),MATCH((IF(COLUMN(W$5)&gt;COLUMN($X$5),CONCATENATE(W$5,"А500С"),IF(COLUMN(W$5)&gt;COLUMN($S$5),CONCATENATE(W$5,"А240"),CONCATENATE(W$5,"Вр-1")))),'Таблица 6 (типы арм.)'!$F$54:$U$54,0))=0,"",ROUND(SUM($J14:$L14)*INDEX('Таблица 6 (типы арм.)'!$F$6:$U$49,MATCH($D14,'Таблица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4" s="37" t="str">
        <f t="shared" si="18"/>
        <v/>
      </c>
      <c r="Y14" s="44" t="str">
        <f>IF(SUM($J14:$L14)*INDEX('Таблица 6 (типы арм.)'!$F$6:$U$49,MATCH($D14,'Таблица 6 (типы арм.)'!$D$6:$D$49,0),MATCH((IF(COLUMN(Y$5)&gt;COLUMN($X$5),CONCATENATE(Y$5,"А500С"),IF(COLUMN(Y$5)&gt;COLUMN($S$5),CONCATENATE(Y$5,"А240"),CONCATENATE(Y$5,"Вр-1")))),'Таблица 6 (типы арм.)'!$F$54:$U$54,0))=0,"",ROUND(SUM($J14:$L14)*INDEX('Таблица 6 (типы арм.)'!$F$6:$U$49,MATCH($D14,'Таблица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4" s="44" t="str">
        <f>IF(SUM($J14:$L14)*INDEX('Таблица 6 (типы арм.)'!$F$6:$U$49,MATCH($D14,'Таблица 6 (типы арм.)'!$D$6:$D$49,0),MATCH((IF(COLUMN(Z$5)&gt;COLUMN($X$5),CONCATENATE(Z$5,"А500С"),IF(COLUMN(Z$5)&gt;COLUMN($S$5),CONCATENATE(Z$5,"А240"),CONCATENATE(Z$5,"Вр-1")))),'Таблица 6 (типы арм.)'!$F$54:$U$54,0))=0,"",ROUND(SUM($J14:$L14)*INDEX('Таблица 6 (типы арм.)'!$F$6:$U$49,MATCH($D14,'Таблица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4" s="44">
        <f>IF(SUM($J14:$L14)*INDEX('Таблица 6 (типы арм.)'!$F$6:$U$49,MATCH($D14,'Таблица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арм.)'!$F$54:$U$54,0))=0,"",ROUND(SUM($J14:$L14)*INDEX('Таблица 6 (типы арм.)'!$F$6:$U$49,MATCH($D14,'Таблица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6185</v>
      </c>
      <c r="AB14" s="44" t="str">
        <f>IF(SUM($J14:$L14)*INDEX('Таблица 6 (типы арм.)'!$F$6:$U$49,MATCH($D14,'Таблица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арм.)'!$F$54:$U$54,0))=0,"",ROUND(SUM($J14:$L14)*INDEX('Таблица 6 (типы арм.)'!$F$6:$U$49,MATCH($D14,'Таблица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4" s="44">
        <f>IF(SUM($J14:$L14)*INDEX('Таблица 6 (типы арм.)'!$F$6:$U$49,MATCH($D14,'Таблица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арм.)'!$F$54:$U$54,0))=0,"",ROUND(SUM($J14:$L14)*INDEX('Таблица 6 (типы арм.)'!$F$6:$U$49,MATCH($D14,'Таблица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27058</v>
      </c>
      <c r="AD14" s="44">
        <f>IF(SUM($J14:$L14)*INDEX('Таблица 6 (типы арм.)'!$F$6:$U$49,MATCH($D14,'Таблица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арм.)'!$F$54:$U$54,0))=0,"",ROUND(SUM($J14:$L14)*INDEX('Таблица 6 (типы арм.)'!$F$6:$U$49,MATCH($D14,'Таблица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>8847</v>
      </c>
      <c r="AE14" s="44">
        <f>IF(SUM($J14:$L14)*INDEX('Таблица 6 (типы арм.)'!$F$6:$U$49,MATCH($D14,'Таблица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арм.)'!$F$54:$U$54,0))=0,"",ROUND(SUM($J14:$L14)*INDEX('Таблица 6 (типы арм.)'!$F$6:$U$49,MATCH($D14,'Таблица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7903</v>
      </c>
      <c r="AF14" s="44">
        <f>IF(SUM($J14:$L14)*INDEX('Таблица 6 (типы арм.)'!$F$6:$U$49,MATCH($D14,'Таблица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арм.)'!$F$54:$U$54,0))=0,"",ROUND(SUM($J14:$L14)*INDEX('Таблица 6 (типы арм.)'!$F$6:$U$49,MATCH($D14,'Таблица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>10651</v>
      </c>
      <c r="AG14" s="44">
        <f>IF(SUM($J14:$L14)*INDEX('Таблица 6 (типы арм.)'!$F$6:$U$49,MATCH($D14,'Таблица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арм.)'!$F$54:$U$54,0))=0,"",ROUND(SUM($J14:$L14)*INDEX('Таблица 6 (типы арм.)'!$F$6:$U$49,MATCH($D14,'Таблица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15719</v>
      </c>
      <c r="AH14" s="44">
        <f>IF(SUM($J14:$L14)*INDEX('Таблица 6 (типы арм.)'!$F$6:$U$49,MATCH($D14,'Таблица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арм.)'!$F$54:$U$54,0))=0,"",ROUND(SUM($J14:$L14)*INDEX('Таблица 6 (типы арм.)'!$F$6:$U$49,MATCH($D14,'Таблица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21131</v>
      </c>
      <c r="AI14" s="44">
        <f>IF(SUM($J14:$L14)*INDEX('Таблица 6 (типы арм.)'!$F$6:$U$49,MATCH($D14,'Таблица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арм.)'!$F$54:$U$54,0))=0,"",ROUND(SUM($J14:$L14)*INDEX('Таблица 6 (типы арм.)'!$F$6:$U$49,MATCH($D14,'Таблица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16235</v>
      </c>
      <c r="AJ14" s="45">
        <f t="shared" si="19"/>
        <v>113729</v>
      </c>
      <c r="AK14" s="46">
        <f t="shared" si="23"/>
        <v>113729</v>
      </c>
      <c r="AL14" s="47">
        <v>111</v>
      </c>
      <c r="AM14" s="22"/>
      <c r="AN14" s="14"/>
      <c r="AO14" s="1"/>
    </row>
    <row r="15" spans="1:41" ht="30" hidden="1" customHeight="1" outlineLevel="1" x14ac:dyDescent="0.25">
      <c r="A15" s="1"/>
      <c r="B15" s="1"/>
      <c r="C15" s="31" t="s">
        <v>42</v>
      </c>
      <c r="D15" s="322">
        <v>1</v>
      </c>
      <c r="E15" s="334" t="str">
        <f t="shared" si="24"/>
        <v>1.7</v>
      </c>
      <c r="F15" s="39" t="s">
        <v>48</v>
      </c>
      <c r="G15" s="40" t="s">
        <v>39</v>
      </c>
      <c r="H15" s="40"/>
      <c r="I15" s="41"/>
      <c r="J15" s="42"/>
      <c r="K15" s="42"/>
      <c r="L15" s="42"/>
      <c r="M15" s="43" t="str">
        <f t="shared" si="17"/>
        <v/>
      </c>
      <c r="N15" s="40" t="s">
        <v>40</v>
      </c>
      <c r="O15" s="40" t="s">
        <v>41</v>
      </c>
      <c r="P15" s="350" t="str">
        <f t="shared" si="27"/>
        <v/>
      </c>
      <c r="Q15" s="40"/>
      <c r="R15" s="44" t="str">
        <f>IF(SUM($J15:$L15)*INDEX('Таблица 6 (типы арм.)'!$F$6:$U$49,MATCH($D15,'Таблица 6 (типы арм.)'!$D$6:$D$49,0),MATCH((IF(COLUMN(R$5)&gt;COLUMN($X$5),CONCATENATE(R$5,"А500С"),IF(COLUMN(R$5)&gt;COLUMN($S$5),CONCATENATE(R$5,"А240"),CONCATENATE(R$5,"Вр-1")))),'Таблица 6 (типы арм.)'!$F$54:$U$54,0))=0,"",ROUND(SUM($J15:$L15)*INDEX('Таблица 6 (типы арм.)'!$F$6:$U$49,MATCH($D15,'Таблица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5" s="40" t="str">
        <f t="shared" si="26"/>
        <v/>
      </c>
      <c r="T15" s="44" t="str">
        <f>IF(SUM($J15:$L15)*INDEX('Таблица 6 (типы арм.)'!$F$6:$U$49,MATCH($D15,'Таблица 6 (типы арм.)'!$D$6:$D$49,0),MATCH((IF(COLUMN(T$5)&gt;COLUMN($X$5),CONCATENATE(T$5,"А500С"),IF(COLUMN(T$5)&gt;COLUMN($S$5),CONCATENATE(T$5,"А240"),CONCATENATE(T$5,"Вр-1")))),'Таблица 6 (типы арм.)'!$F$54:$U$54,0))=0,"",ROUND(SUM($J15:$L15)*INDEX('Таблица 6 (типы арм.)'!$F$6:$U$49,MATCH($D15,'Таблица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5" s="44" t="str">
        <f>IF(SUM($J15:$L15)*INDEX('Таблица 6 (типы арм.)'!$F$6:$U$49,MATCH($D15,'Таблица 6 (типы арм.)'!$D$6:$D$49,0),MATCH((IF(COLUMN(U$5)&gt;COLUMN($X$5),CONCATENATE(U$5,"А500С"),IF(COLUMN(U$5)&gt;COLUMN($S$5),CONCATENATE(U$5,"А240"),CONCATENATE(U$5,"Вр-1")))),'Таблица 6 (типы арм.)'!$F$54:$U$54,0))=0,"",ROUND(SUM($J15:$L15)*INDEX('Таблица 6 (типы арм.)'!$F$6:$U$49,MATCH($D15,'Таблица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5" s="44" t="str">
        <f>IF(SUM($J15:$L15)*INDEX('Таблица 6 (типы арм.)'!$F$6:$U$49,MATCH($D15,'Таблица 6 (типы арм.)'!$D$6:$D$49,0),MATCH((IF(COLUMN(V$5)&gt;COLUMN($X$5),CONCATENATE(V$5,"А500С"),IF(COLUMN(V$5)&gt;COLUMN($S$5),CONCATENATE(V$5,"А240"),CONCATENATE(V$5,"Вр-1")))),'Таблица 6 (типы арм.)'!$F$54:$U$54,0))=0,"",ROUND(SUM($J15:$L15)*INDEX('Таблица 6 (типы арм.)'!$F$6:$U$49,MATCH($D15,'Таблица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5" s="44" t="str">
        <f>IF(SUM($J15:$L15)*INDEX('Таблица 6 (типы арм.)'!$F$6:$U$49,MATCH($D15,'Таблица 6 (типы арм.)'!$D$6:$D$49,0),MATCH((IF(COLUMN(W$5)&gt;COLUMN($X$5),CONCATENATE(W$5,"А500С"),IF(COLUMN(W$5)&gt;COLUMN($S$5),CONCATENATE(W$5,"А240"),CONCATENATE(W$5,"Вр-1")))),'Таблица 6 (типы арм.)'!$F$54:$U$54,0))=0,"",ROUND(SUM($J15:$L15)*INDEX('Таблица 6 (типы арм.)'!$F$6:$U$49,MATCH($D15,'Таблица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5" s="37" t="str">
        <f t="shared" si="18"/>
        <v/>
      </c>
      <c r="Y15" s="44" t="str">
        <f>IF(SUM($J15:$L15)*INDEX('Таблица 6 (типы арм.)'!$F$6:$U$49,MATCH($D15,'Таблица 6 (типы арм.)'!$D$6:$D$49,0),MATCH((IF(COLUMN(Y$5)&gt;COLUMN($X$5),CONCATENATE(Y$5,"А500С"),IF(COLUMN(Y$5)&gt;COLUMN($S$5),CONCATENATE(Y$5,"А240"),CONCATENATE(Y$5,"Вр-1")))),'Таблица 6 (типы арм.)'!$F$54:$U$54,0))=0,"",ROUND(SUM($J15:$L15)*INDEX('Таблица 6 (типы арм.)'!$F$6:$U$49,MATCH($D15,'Таблица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5" s="44" t="str">
        <f>IF(SUM($J15:$L15)*INDEX('Таблица 6 (типы арм.)'!$F$6:$U$49,MATCH($D15,'Таблица 6 (типы арм.)'!$D$6:$D$49,0),MATCH((IF(COLUMN(Z$5)&gt;COLUMN($X$5),CONCATENATE(Z$5,"А500С"),IF(COLUMN(Z$5)&gt;COLUMN($S$5),CONCATENATE(Z$5,"А240"),CONCATENATE(Z$5,"Вр-1")))),'Таблица 6 (типы арм.)'!$F$54:$U$54,0))=0,"",ROUND(SUM($J15:$L15)*INDEX('Таблица 6 (типы арм.)'!$F$6:$U$49,MATCH($D15,'Таблица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5" s="44" t="str">
        <f>IF(SUM($J15:$L15)*INDEX('Таблица 6 (типы арм.)'!$F$6:$U$49,MATCH($D15,'Таблица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арм.)'!$F$54:$U$54,0))=0,"",ROUND(SUM($J15:$L15)*INDEX('Таблица 6 (типы арм.)'!$F$6:$U$49,MATCH($D15,'Таблица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5" s="44" t="str">
        <f>IF(SUM($J15:$L15)*INDEX('Таблица 6 (типы арм.)'!$F$6:$U$49,MATCH($D15,'Таблица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арм.)'!$F$54:$U$54,0))=0,"",ROUND(SUM($J15:$L15)*INDEX('Таблица 6 (типы арм.)'!$F$6:$U$49,MATCH($D15,'Таблица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5" s="44" t="str">
        <f>IF(SUM($J15:$L15)*INDEX('Таблица 6 (типы арм.)'!$F$6:$U$49,MATCH($D15,'Таблица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арм.)'!$F$54:$U$54,0))=0,"",ROUND(SUM($J15:$L15)*INDEX('Таблица 6 (типы арм.)'!$F$6:$U$49,MATCH($D15,'Таблица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5" s="44" t="str">
        <f>IF(SUM($J15:$L15)*INDEX('Таблица 6 (типы арм.)'!$F$6:$U$49,MATCH($D15,'Таблица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арм.)'!$F$54:$U$54,0))=0,"",ROUND(SUM($J15:$L15)*INDEX('Таблица 6 (типы арм.)'!$F$6:$U$49,MATCH($D15,'Таблица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5" s="44" t="str">
        <f>IF(SUM($J15:$L15)*INDEX('Таблица 6 (типы арм.)'!$F$6:$U$49,MATCH($D15,'Таблица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арм.)'!$F$54:$U$54,0))=0,"",ROUND(SUM($J15:$L15)*INDEX('Таблица 6 (типы арм.)'!$F$6:$U$49,MATCH($D15,'Таблица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5" s="44" t="str">
        <f>IF(SUM($J15:$L15)*INDEX('Таблица 6 (типы арм.)'!$F$6:$U$49,MATCH($D15,'Таблица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арм.)'!$F$54:$U$54,0))=0,"",ROUND(SUM($J15:$L15)*INDEX('Таблица 6 (типы арм.)'!$F$6:$U$49,MATCH($D15,'Таблица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5" s="44" t="str">
        <f>IF(SUM($J15:$L15)*INDEX('Таблица 6 (типы арм.)'!$F$6:$U$49,MATCH($D15,'Таблица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арм.)'!$F$54:$U$54,0))=0,"",ROUND(SUM($J15:$L15)*INDEX('Таблица 6 (типы арм.)'!$F$6:$U$49,MATCH($D15,'Таблица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5" s="44" t="str">
        <f>IF(SUM($J15:$L15)*INDEX('Таблица 6 (типы арм.)'!$F$6:$U$49,MATCH($D15,'Таблица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арм.)'!$F$54:$U$54,0))=0,"",ROUND(SUM($J15:$L15)*INDEX('Таблица 6 (типы арм.)'!$F$6:$U$49,MATCH($D15,'Таблица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5" s="44" t="str">
        <f>IF(SUM($J15:$L15)*INDEX('Таблица 6 (типы арм.)'!$F$6:$U$49,MATCH($D15,'Таблица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арм.)'!$F$54:$U$54,0))=0,"",ROUND(SUM($J15:$L15)*INDEX('Таблица 6 (типы арм.)'!$F$6:$U$49,MATCH($D15,'Таблица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5" s="45" t="str">
        <f t="shared" si="19"/>
        <v/>
      </c>
      <c r="AK15" s="46" t="str">
        <f t="shared" si="23"/>
        <v/>
      </c>
      <c r="AL15" s="47"/>
      <c r="AM15" s="48"/>
      <c r="AN15" s="14"/>
      <c r="AO15" s="1"/>
    </row>
    <row r="16" spans="1:41" ht="54" customHeight="1" collapsed="1" x14ac:dyDescent="0.25">
      <c r="A16" s="1"/>
      <c r="B16" s="1"/>
      <c r="C16" s="410" t="s">
        <v>49</v>
      </c>
      <c r="D16" s="322" t="s">
        <v>50</v>
      </c>
      <c r="E16" s="336">
        <f>E8+1</f>
        <v>2</v>
      </c>
      <c r="F16" s="50" t="s">
        <v>51</v>
      </c>
      <c r="G16" s="51" t="s">
        <v>52</v>
      </c>
      <c r="H16" s="41"/>
      <c r="I16" s="41"/>
      <c r="J16" s="41"/>
      <c r="K16" s="41"/>
      <c r="L16" s="41"/>
      <c r="M16" s="43" t="str">
        <f t="shared" si="17"/>
        <v/>
      </c>
      <c r="N16" s="41"/>
      <c r="O16" s="41"/>
      <c r="P16" s="41"/>
      <c r="Q16" s="40"/>
      <c r="R16" s="44" t="str">
        <f>IF(SUM($J8:$L8)*INDEX('Таблица 6 (типы арм.)'!$F$6:$U$49,MATCH($D16,'Таблица 6 (типы арм.)'!$D$6:$D$49,0),MATCH((IF(COLUMN(R$5)&gt;COLUMN($X$5),CONCATENATE(R$5,"А500С"),IF(COLUMN(R$5)&gt;COLUMN($S$5),CONCATENATE(R$5,"А240"),CONCATENATE(R$5,"Вр-1")))),'Таблица 6 (типы арм.)'!$F$54:$U$54,0))=0,"",ROUND(SUM($J8:$L8)*INDEX('Таблица 6 (типы арм.)'!$F$6:$U$49,MATCH($D16,'Таблица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6" s="40" t="str">
        <f t="shared" si="26"/>
        <v/>
      </c>
      <c r="T16" s="44" t="str">
        <f>IF(SUM($J8:$L8)*INDEX('Таблица 6 (типы арм.)'!$F$6:$U$49,MATCH($D16,'Таблица 6 (типы арм.)'!$D$6:$D$49,0),MATCH((IF(COLUMN(T$5)&gt;COLUMN($X$5),CONCATENATE(T$5,"А500С"),IF(COLUMN(T$5)&gt;COLUMN($S$5),CONCATENATE(T$5,"А240"),CONCATENATE(T$5,"Вр-1")))),'Таблица 6 (типы арм.)'!$F$54:$U$54,0))=0,"",ROUND(SUM($J8:$L8)*INDEX('Таблица 6 (типы арм.)'!$F$6:$U$49,MATCH($D16,'Таблица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6" s="44" t="str">
        <f>IF(SUM($J8:$L8)*INDEX('Таблица 6 (типы арм.)'!$F$6:$U$49,MATCH($D16,'Таблица 6 (типы арм.)'!$D$6:$D$49,0),MATCH((IF(COLUMN(U$5)&gt;COLUMN($X$5),CONCATENATE(U$5,"А500С"),IF(COLUMN(U$5)&gt;COLUMN($S$5),CONCATENATE(U$5,"А240"),CONCATENATE(U$5,"Вр-1")))),'Таблица 6 (типы арм.)'!$F$54:$U$54,0))=0,"",ROUND(SUM($J8:$L8)*INDEX('Таблица 6 (типы арм.)'!$F$6:$U$49,MATCH($D16,'Таблица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6" s="44" t="str">
        <f>IF(SUM($J8:$L8)*INDEX('Таблица 6 (типы арм.)'!$F$6:$U$49,MATCH($D16,'Таблица 6 (типы арм.)'!$D$6:$D$49,0),MATCH((IF(COLUMN(V$5)&gt;COLUMN($X$5),CONCATENATE(V$5,"А500С"),IF(COLUMN(V$5)&gt;COLUMN($S$5),CONCATENATE(V$5,"А240"),CONCATENATE(V$5,"Вр-1")))),'Таблица 6 (типы арм.)'!$F$54:$U$54,0))=0,"",ROUND(SUM($J8:$L8)*INDEX('Таблица 6 (типы арм.)'!$F$6:$U$49,MATCH($D16,'Таблица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6" s="44" t="str">
        <f>IF(SUM($J8:$L8)*INDEX('Таблица 6 (типы арм.)'!$F$6:$U$49,MATCH($D16,'Таблица 6 (типы арм.)'!$D$6:$D$49,0),MATCH((IF(COLUMN(W$5)&gt;COLUMN($X$5),CONCATENATE(W$5,"А500С"),IF(COLUMN(W$5)&gt;COLUMN($S$5),CONCATENATE(W$5,"А240"),CONCATENATE(W$5,"Вр-1")))),'Таблица 6 (типы арм.)'!$F$54:$U$54,0))=0,"",ROUND(SUM($J8:$L8)*INDEX('Таблица 6 (типы арм.)'!$F$6:$U$49,MATCH($D16,'Таблица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6" s="45" t="str">
        <f t="shared" si="18"/>
        <v/>
      </c>
      <c r="Y16" s="44" t="str">
        <f>IF(SUM($J8:$L8)*INDEX('Таблица 6 (типы арм.)'!$F$6:$U$49,MATCH($D16,'Таблица 6 (типы арм.)'!$D$6:$D$49,0),MATCH((IF(COLUMN(Y$5)&gt;COLUMN($X$5),CONCATENATE(Y$5,"А500С"),IF(COLUMN(Y$5)&gt;COLUMN($S$5),CONCATENATE(Y$5,"А240"),CONCATENATE(Y$5,"Вр-1")))),'Таблица 6 (типы арм.)'!$F$54:$U$54,0))=0,"",ROUND(SUM($J8:$L8)*INDEX('Таблица 6 (типы арм.)'!$F$6:$U$49,MATCH($D16,'Таблица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6" s="44" t="str">
        <f>IF(SUM($J8:$L8)*INDEX('Таблица 6 (типы арм.)'!$F$6:$U$49,MATCH($D16,'Таблица 6 (типы арм.)'!$D$6:$D$49,0),MATCH((IF(COLUMN(Z$5)&gt;COLUMN($X$5),CONCATENATE(Z$5,"А500С"),IF(COLUMN(Z$5)&gt;COLUMN($S$5),CONCATENATE(Z$5,"А240"),CONCATENATE(Z$5,"Вр-1")))),'Таблица 6 (типы арм.)'!$F$54:$U$54,0))=0,"",ROUND(SUM($J8:$L8)*INDEX('Таблица 6 (типы арм.)'!$F$6:$U$49,MATCH($D16,'Таблица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6" s="44" t="str">
        <f>IF(SUM($J8:$L8)*INDEX('Таблица 6 (типы арм.)'!$F$6:$U$49,MATCH($D16,'Таблица 6 (типы арм.)'!$D$6:$D$49,0),MATCH((IF(COLUMN(AA$5)&gt;COLUMN($X$5),CONCATENATE(AA$5,"А500С"),IF(COLUMN(AA$5)&gt;COLUMN($S$5),CONCATENATE(AA$5,"А240"),CONCATENATE(AA$5,"Вр-1")))),'Таблица 6 (типы арм.)'!$F$54:$U$54,0))=0,"",ROUND(SUM($J8:$L8)*INDEX('Таблица 6 (типы арм.)'!$F$6:$U$49,MATCH($D16,'Таблица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6" s="44" t="str">
        <f>IF(SUM($J8:$L8)*INDEX('Таблица 6 (типы арм.)'!$F$6:$U$49,MATCH($D16,'Таблица 6 (типы арм.)'!$D$6:$D$49,0),MATCH((IF(COLUMN(AB$5)&gt;COLUMN($X$5),CONCATENATE(AB$5,"А500С"),IF(COLUMN(AB$5)&gt;COLUMN($S$5),CONCATENATE(AB$5,"А240"),CONCATENATE(AB$5,"Вр-1")))),'Таблица 6 (типы арм.)'!$F$54:$U$54,0))=0,"",ROUND(SUM($J8:$L8)*INDEX('Таблица 6 (типы арм.)'!$F$6:$U$49,MATCH($D16,'Таблица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6" s="44">
        <f>IF(SUM($J8:$L8)*INDEX('Таблица 6 (типы арм.)'!$F$6:$U$49,MATCH($D16,'Таблица 6 (типы арм.)'!$D$6:$D$49,0),MATCH((IF(COLUMN(AC$5)&gt;COLUMN($X$5),CONCATENATE(AC$5,"А500С"),IF(COLUMN(AC$5)&gt;COLUMN($S$5),CONCATENATE(AC$5,"А240"),CONCATENATE(AC$5,"Вр-1")))),'Таблица 6 (типы арм.)'!$F$54:$U$54,0))=0,"",ROUND(SUM($J8:$L8)*INDEX('Таблица 6 (типы арм.)'!$F$6:$U$49,MATCH($D16,'Таблица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6150</v>
      </c>
      <c r="AD16" s="44" t="str">
        <f>IF(SUM($J8:$L8)*INDEX('Таблица 6 (типы арм.)'!$F$6:$U$49,MATCH($D16,'Таблица 6 (типы арм.)'!$D$6:$D$49,0),MATCH((IF(COLUMN(AD$5)&gt;COLUMN($X$5),CONCATENATE(AD$5,"А500С"),IF(COLUMN(AD$5)&gt;COLUMN($S$5),CONCATENATE(AD$5,"А240"),CONCATENATE(AD$5,"Вр-1")))),'Таблица 6 (типы арм.)'!$F$54:$U$54,0))=0,"",ROUND(SUM($J8:$L8)*INDEX('Таблица 6 (типы арм.)'!$F$6:$U$49,MATCH($D16,'Таблица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6" s="44" t="str">
        <f>IF(SUM($J8:$L8)*INDEX('Таблица 6 (типы арм.)'!$F$6:$U$49,MATCH($D16,'Таблица 6 (типы арм.)'!$D$6:$D$49,0),MATCH((IF(COLUMN(AE$5)&gt;COLUMN($X$5),CONCATENATE(AE$5,"А500С"),IF(COLUMN(AE$5)&gt;COLUMN($S$5),CONCATENATE(AE$5,"А240"),CONCATENATE(AE$5,"Вр-1")))),'Таблица 6 (типы арм.)'!$F$54:$U$54,0))=0,"",ROUND(SUM($J8:$L8)*INDEX('Таблица 6 (типы арм.)'!$F$6:$U$49,MATCH($D16,'Таблица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6" s="44" t="str">
        <f>IF(SUM($J8:$L8)*INDEX('Таблица 6 (типы арм.)'!$F$6:$U$49,MATCH($D16,'Таблица 6 (типы арм.)'!$D$6:$D$49,0),MATCH((IF(COLUMN(AF$5)&gt;COLUMN($X$5),CONCATENATE(AF$5,"А500С"),IF(COLUMN(AF$5)&gt;COLUMN($S$5),CONCATENATE(AF$5,"А240"),CONCATENATE(AF$5,"Вр-1")))),'Таблица 6 (типы арм.)'!$F$54:$U$54,0))=0,"",ROUND(SUM($J8:$L8)*INDEX('Таблица 6 (типы арм.)'!$F$6:$U$49,MATCH($D16,'Таблица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6" s="44" t="str">
        <f>IF(SUM($J8:$L8)*INDEX('Таблица 6 (типы арм.)'!$F$6:$U$49,MATCH($D16,'Таблица 6 (типы арм.)'!$D$6:$D$49,0),MATCH((IF(COLUMN(AG$5)&gt;COLUMN($X$5),CONCATENATE(AG$5,"А500С"),IF(COLUMN(AG$5)&gt;COLUMN($S$5),CONCATENATE(AG$5,"А240"),CONCATENATE(AG$5,"Вр-1")))),'Таблица 6 (типы арм.)'!$F$54:$U$54,0))=0,"",ROUND(SUM($J8:$L8)*INDEX('Таблица 6 (типы арм.)'!$F$6:$U$49,MATCH($D16,'Таблица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6" s="44" t="str">
        <f>IF(SUM($J8:$L8)*INDEX('Таблица 6 (типы арм.)'!$F$6:$U$49,MATCH($D16,'Таблица 6 (типы арм.)'!$D$6:$D$49,0),MATCH((IF(COLUMN(AH$5)&gt;COLUMN($X$5),CONCATENATE(AH$5,"А500С"),IF(COLUMN(AH$5)&gt;COLUMN($S$5),CONCATENATE(AH$5,"А240"),CONCATENATE(AH$5,"Вр-1")))),'Таблица 6 (типы арм.)'!$F$54:$U$54,0))=0,"",ROUND(SUM($J8:$L8)*INDEX('Таблица 6 (типы арм.)'!$F$6:$U$49,MATCH($D16,'Таблица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6" s="44" t="str">
        <f>IF(SUM($J8:$L8)*INDEX('Таблица 6 (типы арм.)'!$F$6:$U$49,MATCH($D16,'Таблица 6 (типы арм.)'!$D$6:$D$49,0),MATCH((IF(COLUMN(AI$5)&gt;COLUMN($X$5),CONCATENATE(AI$5,"А500С"),IF(COLUMN(AI$5)&gt;COLUMN($S$5),CONCATENATE(AI$5,"А240"),CONCATENATE(AI$5,"Вр-1")))),'Таблица 6 (типы арм.)'!$F$54:$U$54,0))=0,"",ROUND(SUM($J8:$L8)*INDEX('Таблица 6 (типы арм.)'!$F$6:$U$49,MATCH($D16,'Таблица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6" s="45">
        <f t="shared" si="19"/>
        <v>6150</v>
      </c>
      <c r="AK16" s="46">
        <f t="shared" si="23"/>
        <v>6150</v>
      </c>
      <c r="AL16" s="52"/>
      <c r="AM16" s="48"/>
      <c r="AN16" s="14"/>
      <c r="AO16" s="1"/>
    </row>
    <row r="17" spans="1:41" ht="54" customHeight="1" x14ac:dyDescent="0.25">
      <c r="A17" s="1"/>
      <c r="B17" s="1"/>
      <c r="C17" s="411"/>
      <c r="D17" s="322" t="s">
        <v>53</v>
      </c>
      <c r="E17" s="336">
        <f t="shared" ref="E17:E22" si="28">E16+1</f>
        <v>3</v>
      </c>
      <c r="F17" s="50" t="s">
        <v>54</v>
      </c>
      <c r="G17" s="51" t="s">
        <v>52</v>
      </c>
      <c r="H17" s="41"/>
      <c r="I17" s="41"/>
      <c r="J17" s="41"/>
      <c r="K17" s="41"/>
      <c r="L17" s="41"/>
      <c r="M17" s="43" t="str">
        <f t="shared" si="17"/>
        <v/>
      </c>
      <c r="N17" s="41"/>
      <c r="O17" s="41"/>
      <c r="P17" s="41"/>
      <c r="Q17" s="40"/>
      <c r="R17" s="44" t="str">
        <f>IF(SUM($J8:$L8)*INDEX('Таблица 6 (типы арм.)'!$F$6:$U$49,MATCH($D17,'Таблица 6 (типы арм.)'!$D$6:$D$49,0),MATCH((IF(COLUMN(R$5)&gt;COLUMN($X$5),CONCATENATE(R$5,"А500С"),IF(COLUMN(R$5)&gt;COLUMN($S$5),CONCATENATE(R$5,"А240"),CONCATENATE(R$5,"Вр-1")))),'Таблица 6 (типы арм.)'!$F$54:$U$54,0))=0,"",ROUND(SUM($J8:$L8)*INDEX('Таблица 6 (типы арм.)'!$F$6:$U$49,MATCH($D17,'Таблица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7" s="40" t="str">
        <f t="shared" si="26"/>
        <v/>
      </c>
      <c r="T17" s="44" t="str">
        <f>IF(SUM($J8:$L8)*INDEX('Таблица 6 (типы арм.)'!$F$6:$U$49,MATCH($D17,'Таблица 6 (типы арм.)'!$D$6:$D$49,0),MATCH((IF(COLUMN(T$5)&gt;COLUMN($X$5),CONCATENATE(T$5,"А500С"),IF(COLUMN(T$5)&gt;COLUMN($S$5),CONCATENATE(T$5,"А240"),CONCATENATE(T$5,"Вр-1")))),'Таблица 6 (типы арм.)'!$F$54:$U$54,0))=0,"",ROUND(SUM($J8:$L8)*INDEX('Таблица 6 (типы арм.)'!$F$6:$U$49,MATCH($D17,'Таблица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7" s="44" t="str">
        <f>IF(SUM($J8:$L8)*INDEX('Таблица 6 (типы арм.)'!$F$6:$U$49,MATCH($D17,'Таблица 6 (типы арм.)'!$D$6:$D$49,0),MATCH((IF(COLUMN(U$5)&gt;COLUMN($X$5),CONCATENATE(U$5,"А500С"),IF(COLUMN(U$5)&gt;COLUMN($S$5),CONCATENATE(U$5,"А240"),CONCATENATE(U$5,"Вр-1")))),'Таблица 6 (типы арм.)'!$F$54:$U$54,0))=0,"",ROUND(SUM($J8:$L8)*INDEX('Таблица 6 (типы арм.)'!$F$6:$U$49,MATCH($D17,'Таблица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7" s="44" t="str">
        <f>IF(SUM($J8:$L8)*INDEX('Таблица 6 (типы арм.)'!$F$6:$U$49,MATCH($D17,'Таблица 6 (типы арм.)'!$D$6:$D$49,0),MATCH((IF(COLUMN(V$5)&gt;COLUMN($X$5),CONCATENATE(V$5,"А500С"),IF(COLUMN(V$5)&gt;COLUMN($S$5),CONCATENATE(V$5,"А240"),CONCATENATE(V$5,"Вр-1")))),'Таблица 6 (типы арм.)'!$F$54:$U$54,0))=0,"",ROUND(SUM($J8:$L8)*INDEX('Таблица 6 (типы арм.)'!$F$6:$U$49,MATCH($D17,'Таблица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7" s="44" t="str">
        <f>IF(SUM($J8:$L8)*INDEX('Таблица 6 (типы арм.)'!$F$6:$U$49,MATCH($D17,'Таблица 6 (типы арм.)'!$D$6:$D$49,0),MATCH((IF(COLUMN(W$5)&gt;COLUMN($X$5),CONCATENATE(W$5,"А500С"),IF(COLUMN(W$5)&gt;COLUMN($S$5),CONCATENATE(W$5,"А240"),CONCATENATE(W$5,"Вр-1")))),'Таблица 6 (типы арм.)'!$F$54:$U$54,0))=0,"",ROUND(SUM($J8:$L8)*INDEX('Таблица 6 (типы арм.)'!$F$6:$U$49,MATCH($D17,'Таблица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7" s="45" t="str">
        <f t="shared" si="18"/>
        <v/>
      </c>
      <c r="Y17" s="44" t="str">
        <f>IF(SUM($J8:$L8)*INDEX('Таблица 6 (типы арм.)'!$F$6:$U$49,MATCH($D17,'Таблица 6 (типы арм.)'!$D$6:$D$49,0),MATCH((IF(COLUMN(Y$5)&gt;COLUMN($X$5),CONCATENATE(Y$5,"А500С"),IF(COLUMN(Y$5)&gt;COLUMN($S$5),CONCATENATE(Y$5,"А240"),CONCATENATE(Y$5,"Вр-1")))),'Таблица 6 (типы арм.)'!$F$54:$U$54,0))=0,"",ROUND(SUM($J8:$L8)*INDEX('Таблица 6 (типы арм.)'!$F$6:$U$49,MATCH($D17,'Таблица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7" s="44" t="str">
        <f>IF(SUM($J8:$L8)*INDEX('Таблица 6 (типы арм.)'!$F$6:$U$49,MATCH($D17,'Таблица 6 (типы арм.)'!$D$6:$D$49,0),MATCH((IF(COLUMN(Z$5)&gt;COLUMN($X$5),CONCATENATE(Z$5,"А500С"),IF(COLUMN(Z$5)&gt;COLUMN($S$5),CONCATENATE(Z$5,"А240"),CONCATENATE(Z$5,"Вр-1")))),'Таблица 6 (типы арм.)'!$F$54:$U$54,0))=0,"",ROUND(SUM($J8:$L8)*INDEX('Таблица 6 (типы арм.)'!$F$6:$U$49,MATCH($D17,'Таблица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7" s="44" t="str">
        <f>IF(SUM($J8:$L8)*INDEX('Таблица 6 (типы арм.)'!$F$6:$U$49,MATCH($D17,'Таблица 6 (типы арм.)'!$D$6:$D$49,0),MATCH((IF(COLUMN(AA$5)&gt;COLUMN($X$5),CONCATENATE(AA$5,"А500С"),IF(COLUMN(AA$5)&gt;COLUMN($S$5),CONCATENATE(AA$5,"А240"),CONCATENATE(AA$5,"Вр-1")))),'Таблица 6 (типы арм.)'!$F$54:$U$54,0))=0,"",ROUND(SUM($J8:$L8)*INDEX('Таблица 6 (типы арм.)'!$F$6:$U$49,MATCH($D17,'Таблица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7" s="44" t="str">
        <f>IF(SUM($J8:$L8)*INDEX('Таблица 6 (типы арм.)'!$F$6:$U$49,MATCH($D17,'Таблица 6 (типы арм.)'!$D$6:$D$49,0),MATCH((IF(COLUMN(AB$5)&gt;COLUMN($X$5),CONCATENATE(AB$5,"А500С"),IF(COLUMN(AB$5)&gt;COLUMN($S$5),CONCATENATE(AB$5,"А240"),CONCATENATE(AB$5,"Вр-1")))),'Таблица 6 (типы арм.)'!$F$54:$U$54,0))=0,"",ROUND(SUM($J8:$L8)*INDEX('Таблица 6 (типы арм.)'!$F$6:$U$49,MATCH($D17,'Таблица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7" s="44" t="str">
        <f>IF(SUM($J8:$L8)*INDEX('Таблица 6 (типы арм.)'!$F$6:$U$49,MATCH($D17,'Таблица 6 (типы арм.)'!$D$6:$D$49,0),MATCH((IF(COLUMN(AC$5)&gt;COLUMN($X$5),CONCATENATE(AC$5,"А500С"),IF(COLUMN(AC$5)&gt;COLUMN($S$5),CONCATENATE(AC$5,"А240"),CONCATENATE(AC$5,"Вр-1")))),'Таблица 6 (типы арм.)'!$F$54:$U$54,0))=0,"",ROUND(SUM($J8:$L8)*INDEX('Таблица 6 (типы арм.)'!$F$6:$U$49,MATCH($D17,'Таблица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7" s="44" t="str">
        <f>IF(SUM($J8:$L8)*INDEX('Таблица 6 (типы арм.)'!$F$6:$U$49,MATCH($D17,'Таблица 6 (типы арм.)'!$D$6:$D$49,0),MATCH((IF(COLUMN(AD$5)&gt;COLUMN($X$5),CONCATENATE(AD$5,"А500С"),IF(COLUMN(AD$5)&gt;COLUMN($S$5),CONCATENATE(AD$5,"А240"),CONCATENATE(AD$5,"Вр-1")))),'Таблица 6 (типы арм.)'!$F$54:$U$54,0))=0,"",ROUND(SUM($J8:$L8)*INDEX('Таблица 6 (типы арм.)'!$F$6:$U$49,MATCH($D17,'Таблица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7" s="44" t="str">
        <f>IF(SUM($J8:$L8)*INDEX('Таблица 6 (типы арм.)'!$F$6:$U$49,MATCH($D17,'Таблица 6 (типы арм.)'!$D$6:$D$49,0),MATCH((IF(COLUMN(AE$5)&gt;COLUMN($X$5),CONCATENATE(AE$5,"А500С"),IF(COLUMN(AE$5)&gt;COLUMN($S$5),CONCATENATE(AE$5,"А240"),CONCATENATE(AE$5,"Вр-1")))),'Таблица 6 (типы арм.)'!$F$54:$U$54,0))=0,"",ROUND(SUM($J8:$L8)*INDEX('Таблица 6 (типы арм.)'!$F$6:$U$49,MATCH($D17,'Таблица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7" s="44" t="str">
        <f>IF(SUM($J8:$L8)*INDEX('Таблица 6 (типы арм.)'!$F$6:$U$49,MATCH($D17,'Таблица 6 (типы арм.)'!$D$6:$D$49,0),MATCH((IF(COLUMN(AF$5)&gt;COLUMN($X$5),CONCATENATE(AF$5,"А500С"),IF(COLUMN(AF$5)&gt;COLUMN($S$5),CONCATENATE(AF$5,"А240"),CONCATENATE(AF$5,"Вр-1")))),'Таблица 6 (типы арм.)'!$F$54:$U$54,0))=0,"",ROUND(SUM($J8:$L8)*INDEX('Таблица 6 (типы арм.)'!$F$6:$U$49,MATCH($D17,'Таблица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7" s="44" t="str">
        <f>IF(SUM($J8:$L8)*INDEX('Таблица 6 (типы арм.)'!$F$6:$U$49,MATCH($D17,'Таблица 6 (типы арм.)'!$D$6:$D$49,0),MATCH((IF(COLUMN(AG$5)&gt;COLUMN($X$5),CONCATENATE(AG$5,"А500С"),IF(COLUMN(AG$5)&gt;COLUMN($S$5),CONCATENATE(AG$5,"А240"),CONCATENATE(AG$5,"Вр-1")))),'Таблица 6 (типы арм.)'!$F$54:$U$54,0))=0,"",ROUND(SUM($J8:$L8)*INDEX('Таблица 6 (типы арм.)'!$F$6:$U$49,MATCH($D17,'Таблица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7" s="44" t="str">
        <f>IF(SUM($J8:$L8)*INDEX('Таблица 6 (типы арм.)'!$F$6:$U$49,MATCH($D17,'Таблица 6 (типы арм.)'!$D$6:$D$49,0),MATCH((IF(COLUMN(AH$5)&gt;COLUMN($X$5),CONCATENATE(AH$5,"А500С"),IF(COLUMN(AH$5)&gt;COLUMN($S$5),CONCATENATE(AH$5,"А240"),CONCATENATE(AH$5,"Вр-1")))),'Таблица 6 (типы арм.)'!$F$54:$U$54,0))=0,"",ROUND(SUM($J8:$L8)*INDEX('Таблица 6 (типы арм.)'!$F$6:$U$49,MATCH($D17,'Таблица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7" s="44" t="str">
        <f>IF(SUM($J8:$L8)*INDEX('Таблица 6 (типы арм.)'!$F$6:$U$49,MATCH($D17,'Таблица 6 (типы арм.)'!$D$6:$D$49,0),MATCH((IF(COLUMN(AI$5)&gt;COLUMN($X$5),CONCATENATE(AI$5,"А500С"),IF(COLUMN(AI$5)&gt;COLUMN($S$5),CONCATENATE(AI$5,"А240"),CONCATENATE(AI$5,"Вр-1")))),'Таблица 6 (типы арм.)'!$F$54:$U$54,0))=0,"",ROUND(SUM($J8:$L8)*INDEX('Таблица 6 (типы арм.)'!$F$6:$U$49,MATCH($D17,'Таблица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7" s="45" t="str">
        <f t="shared" si="19"/>
        <v/>
      </c>
      <c r="AK17" s="46" t="str">
        <f t="shared" si="23"/>
        <v/>
      </c>
      <c r="AL17" s="52"/>
      <c r="AM17" s="48"/>
      <c r="AN17" s="14"/>
      <c r="AO17" s="1"/>
    </row>
    <row r="18" spans="1:41" ht="40.5" customHeight="1" x14ac:dyDescent="0.25">
      <c r="A18" s="1"/>
      <c r="B18" s="1"/>
      <c r="C18" s="31" t="s">
        <v>55</v>
      </c>
      <c r="D18" s="53"/>
      <c r="E18" s="49">
        <f t="shared" si="28"/>
        <v>4</v>
      </c>
      <c r="F18" s="39" t="s">
        <v>56</v>
      </c>
      <c r="G18" s="41" t="s">
        <v>57</v>
      </c>
      <c r="H18" s="41"/>
      <c r="I18" s="41"/>
      <c r="J18" s="41"/>
      <c r="K18" s="41"/>
      <c r="L18" s="41"/>
      <c r="M18" s="35" t="str">
        <f t="shared" si="17"/>
        <v/>
      </c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35" t="str">
        <f t="shared" si="18"/>
        <v/>
      </c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3" t="str">
        <f t="shared" si="19"/>
        <v/>
      </c>
      <c r="AK18" s="41" t="str">
        <f>IF((IF(AJ18="",0,AJ18)+IF(X18="",0,X18))=0,"",(IF(AJ18="",0,AJ18)+IF(X18="",0,X18)))</f>
        <v/>
      </c>
      <c r="AL18" s="47" t="s">
        <v>58</v>
      </c>
      <c r="AM18" s="48"/>
      <c r="AN18" s="14"/>
      <c r="AO18" s="1"/>
    </row>
    <row r="19" spans="1:41" ht="111" customHeight="1" x14ac:dyDescent="0.25">
      <c r="A19" s="1"/>
      <c r="B19" s="1"/>
      <c r="C19" s="54" t="s">
        <v>547</v>
      </c>
      <c r="D19" s="53"/>
      <c r="E19" s="49">
        <f t="shared" si="28"/>
        <v>5</v>
      </c>
      <c r="F19" s="39" t="s">
        <v>59</v>
      </c>
      <c r="G19" s="41" t="s">
        <v>39</v>
      </c>
      <c r="H19" s="350"/>
      <c r="I19" s="42">
        <v>116.73</v>
      </c>
      <c r="J19" s="41"/>
      <c r="K19" s="41"/>
      <c r="L19" s="41"/>
      <c r="M19" s="43">
        <f t="shared" si="17"/>
        <v>116.73</v>
      </c>
      <c r="N19" s="41" t="s">
        <v>60</v>
      </c>
      <c r="O19" s="41" t="s">
        <v>61</v>
      </c>
      <c r="P19" s="41"/>
      <c r="Q19" s="41"/>
      <c r="R19" s="41"/>
      <c r="S19" s="41"/>
      <c r="T19" s="41"/>
      <c r="U19" s="41"/>
      <c r="V19" s="41"/>
      <c r="W19" s="41"/>
      <c r="X19" s="43" t="str">
        <f t="shared" si="18"/>
        <v/>
      </c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3" t="str">
        <f t="shared" si="19"/>
        <v/>
      </c>
      <c r="AK19" s="41" t="str">
        <f>IF((IF(AJ19="",0,AJ19)+IF(X19="",0,X19))=0,"",(IF(AJ19="",0,AJ19)+IF(X19="",0,X19)))</f>
        <v/>
      </c>
      <c r="AL19" s="52"/>
      <c r="AM19" s="55"/>
      <c r="AN19" s="14"/>
      <c r="AO19" s="1"/>
    </row>
    <row r="20" spans="1:41" ht="32.25" customHeight="1" x14ac:dyDescent="0.25">
      <c r="A20" s="1"/>
      <c r="B20" s="1"/>
      <c r="C20" s="410" t="s">
        <v>548</v>
      </c>
      <c r="D20" s="53"/>
      <c r="E20" s="49">
        <f t="shared" si="28"/>
        <v>6</v>
      </c>
      <c r="F20" s="39" t="s">
        <v>62</v>
      </c>
      <c r="G20" s="41" t="s">
        <v>39</v>
      </c>
      <c r="H20" s="41"/>
      <c r="I20" s="41"/>
      <c r="J20" s="41"/>
      <c r="K20" s="41"/>
      <c r="L20" s="41"/>
      <c r="M20" s="35"/>
      <c r="N20" s="41" t="s">
        <v>40</v>
      </c>
      <c r="O20" s="41" t="s">
        <v>61</v>
      </c>
      <c r="P20" s="41"/>
      <c r="Q20" s="42">
        <v>172</v>
      </c>
      <c r="R20" s="338"/>
      <c r="S20" s="338"/>
      <c r="T20" s="41"/>
      <c r="U20" s="41"/>
      <c r="V20" s="41"/>
      <c r="W20" s="41"/>
      <c r="X20" s="35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3"/>
      <c r="AK20" s="41"/>
      <c r="AL20" s="56"/>
      <c r="AM20" s="55"/>
      <c r="AN20" s="14"/>
      <c r="AO20" s="1"/>
    </row>
    <row r="21" spans="1:41" ht="32.25" customHeight="1" x14ac:dyDescent="0.25">
      <c r="A21" s="1"/>
      <c r="B21" s="1"/>
      <c r="C21" s="411"/>
      <c r="D21" s="53"/>
      <c r="E21" s="49">
        <f t="shared" si="28"/>
        <v>7</v>
      </c>
      <c r="F21" s="39" t="s">
        <v>63</v>
      </c>
      <c r="G21" s="41" t="s">
        <v>64</v>
      </c>
      <c r="H21" s="41"/>
      <c r="I21" s="41"/>
      <c r="J21" s="41"/>
      <c r="K21" s="41"/>
      <c r="L21" s="41"/>
      <c r="M21" s="35"/>
      <c r="N21" s="41"/>
      <c r="O21" s="41"/>
      <c r="P21" s="41"/>
      <c r="Q21" s="42">
        <v>1148</v>
      </c>
      <c r="R21" s="338"/>
      <c r="S21" s="338"/>
      <c r="T21" s="41"/>
      <c r="U21" s="41"/>
      <c r="V21" s="41"/>
      <c r="W21" s="41"/>
      <c r="X21" s="35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3"/>
      <c r="AK21" s="41"/>
      <c r="AL21" s="56"/>
      <c r="AM21" s="55"/>
      <c r="AN21" s="14"/>
      <c r="AO21" s="1"/>
    </row>
    <row r="22" spans="1:41" ht="50.25" customHeight="1" x14ac:dyDescent="0.25">
      <c r="A22" s="1"/>
      <c r="B22" s="1"/>
      <c r="C22" s="31" t="s">
        <v>65</v>
      </c>
      <c r="D22" s="53"/>
      <c r="E22" s="49">
        <f t="shared" si="28"/>
        <v>8</v>
      </c>
      <c r="F22" s="39" t="s">
        <v>66</v>
      </c>
      <c r="G22" s="41" t="s">
        <v>39</v>
      </c>
      <c r="H22" s="41"/>
      <c r="I22" s="41"/>
      <c r="J22" s="41"/>
      <c r="K22" s="41"/>
      <c r="L22" s="41"/>
      <c r="M22" s="35"/>
      <c r="N22" s="41"/>
      <c r="O22" s="41"/>
      <c r="P22" s="41"/>
      <c r="Q22" s="42">
        <v>392.15</v>
      </c>
      <c r="R22" s="338"/>
      <c r="S22" s="338"/>
      <c r="T22" s="41"/>
      <c r="U22" s="41"/>
      <c r="V22" s="41"/>
      <c r="W22" s="41"/>
      <c r="X22" s="35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3"/>
      <c r="AK22" s="41"/>
      <c r="AL22" s="56"/>
      <c r="AM22" s="55"/>
      <c r="AN22" s="14"/>
      <c r="AO22" s="1"/>
    </row>
    <row r="23" spans="1:41" ht="33.75" customHeight="1" x14ac:dyDescent="0.25">
      <c r="A23" s="1"/>
      <c r="B23" s="1"/>
      <c r="C23" s="412" t="s">
        <v>549</v>
      </c>
      <c r="D23" s="53"/>
      <c r="E23" s="49"/>
      <c r="F23" s="57" t="s">
        <v>67</v>
      </c>
      <c r="G23" s="41"/>
      <c r="H23" s="41"/>
      <c r="I23" s="58"/>
      <c r="J23" s="58"/>
      <c r="K23" s="58"/>
      <c r="L23" s="58"/>
      <c r="M23" s="43"/>
      <c r="N23" s="58"/>
      <c r="O23" s="58"/>
      <c r="P23" s="58"/>
      <c r="Q23" s="59"/>
      <c r="R23" s="339"/>
      <c r="S23" s="339"/>
      <c r="T23" s="58"/>
      <c r="U23" s="58"/>
      <c r="V23" s="58"/>
      <c r="W23" s="58"/>
      <c r="X23" s="43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43"/>
      <c r="AK23" s="41"/>
      <c r="AL23" s="60"/>
      <c r="AM23" s="61"/>
      <c r="AN23" s="14"/>
      <c r="AO23" s="1"/>
    </row>
    <row r="24" spans="1:41" ht="34.5" customHeight="1" x14ac:dyDescent="0.25">
      <c r="A24" s="1"/>
      <c r="B24" s="1"/>
      <c r="C24" s="413"/>
      <c r="D24" s="53"/>
      <c r="E24" s="49">
        <f>E22+1</f>
        <v>9</v>
      </c>
      <c r="F24" s="39" t="s">
        <v>68</v>
      </c>
      <c r="G24" s="51" t="s">
        <v>69</v>
      </c>
      <c r="H24" s="41"/>
      <c r="I24" s="41"/>
      <c r="J24" s="41"/>
      <c r="K24" s="41"/>
      <c r="L24" s="41"/>
      <c r="M24" s="43" t="str">
        <f>IF((IF(H24="",0,H24)+IF(I24="",0,I24)+IF(J24="",0,J24)+IF(K24="",0,K24)+IF(L24="",0,L24))=0,"",(IF(H24="",0,H24)+IF(I24="",0,I24)+IF(J24="",0,J24)+IF(K24="",0,K24)+IF(L24="",0,L24)))</f>
        <v/>
      </c>
      <c r="N24" s="41"/>
      <c r="O24" s="41"/>
      <c r="P24" s="41"/>
      <c r="Q24" s="62" t="str">
        <f>CONCATENATE("674/",ROUNDUP((12*0.3*0.3+1/3*0.25*(0.3*0.3+0.08*0.08+SQRT(0.3*0.3*0.08*0.08)))*674,1))</f>
        <v>674/734,7</v>
      </c>
      <c r="R24" s="340"/>
      <c r="S24" s="340"/>
      <c r="T24" s="41"/>
      <c r="U24" s="41"/>
      <c r="V24" s="41"/>
      <c r="W24" s="41"/>
      <c r="X24" s="43" t="str">
        <f>IF((IF(T24="",0,T24)+IF(U24="",0,U24)+IF(V24="",0,V24)+IF(W24="",0,W24))=0,"",(IF(T24="",0,T24)+IF(U24="",0,U24)+IF(V24="",0,V24)+IF(W24="",0,W24)))</f>
        <v/>
      </c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3" t="str">
        <f>IF((IF(Y24="",0,Y24)+IF(Z24="",0,Z24)+IF(AA24="",0,AA24)+IF(AB24="",0,AB24)+IF(AC24="",0,AC24)+IF(AD24="",0,AD24)+IF(AE24="",0,AE24)+IF(AF24="",0,AF24)+IF(AG24="",0,AG24)+IF(AH24="",0,AH24)+IF(AI24="",0,AI24))=0,"",(IF(Y24="",0,Y24)+IF(Z24="",0,Z24)+IF(AA24="",0,AA24)+IF(AB24="",0,AB24)+IF(AC24="",0,AC24)+IF(AD24="",0,AD24)+IF(AE24="",0,AE24)+IF(AF24="",0,AF24)+IF(AG24="",0,AG24)+IF(AH24="",0,AH24)+IF(AI24="",0,AI24)))</f>
        <v/>
      </c>
      <c r="AK24" s="41" t="str">
        <f>IF((IF(AJ24="",0,AJ24)+IF(X24="",0,X24))=0,"",(IF(AJ24="",0,AJ24)+IF(X24="",0,X24)))</f>
        <v/>
      </c>
      <c r="AL24" s="52"/>
      <c r="AM24" s="61"/>
      <c r="AN24" s="14"/>
      <c r="AO24" s="1"/>
    </row>
    <row r="25" spans="1:41" ht="34.5" customHeight="1" x14ac:dyDescent="0.25">
      <c r="A25" s="1"/>
      <c r="B25" s="1"/>
      <c r="C25" s="413"/>
      <c r="D25" s="53"/>
      <c r="E25" s="49"/>
      <c r="F25" s="57" t="s">
        <v>70</v>
      </c>
      <c r="G25" s="51"/>
      <c r="H25" s="41"/>
      <c r="I25" s="58"/>
      <c r="J25" s="58"/>
      <c r="K25" s="58"/>
      <c r="L25" s="58"/>
      <c r="M25" s="43"/>
      <c r="N25" s="58"/>
      <c r="O25" s="58"/>
      <c r="P25" s="58"/>
      <c r="Q25" s="41"/>
      <c r="R25" s="338"/>
      <c r="S25" s="338"/>
      <c r="T25" s="58"/>
      <c r="U25" s="58"/>
      <c r="V25" s="58"/>
      <c r="W25" s="58"/>
      <c r="X25" s="43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43"/>
      <c r="AK25" s="41"/>
      <c r="AL25" s="60"/>
      <c r="AM25" s="61"/>
      <c r="AN25" s="14"/>
      <c r="AO25" s="1"/>
    </row>
    <row r="26" spans="1:41" ht="34.5" customHeight="1" x14ac:dyDescent="0.25">
      <c r="A26" s="1"/>
      <c r="B26" s="1"/>
      <c r="C26" s="413"/>
      <c r="D26" s="53"/>
      <c r="E26" s="49">
        <f>E24+1</f>
        <v>10</v>
      </c>
      <c r="F26" s="39" t="s">
        <v>71</v>
      </c>
      <c r="G26" s="51" t="s">
        <v>69</v>
      </c>
      <c r="H26" s="41"/>
      <c r="I26" s="41"/>
      <c r="J26" s="41"/>
      <c r="K26" s="41"/>
      <c r="L26" s="41"/>
      <c r="M26" s="43" t="str">
        <f t="shared" ref="M26:M34" si="29">IF((IF(H26="",0,H26)+IF(I26="",0,I26)+IF(J26="",0,J26)+IF(K26="",0,K26)+IF(L26="",0,L26))=0,"",(IF(H26="",0,H26)+IF(I26="",0,I26)+IF(J26="",0,J26)+IF(K26="",0,K26)+IF(L26="",0,L26)))</f>
        <v/>
      </c>
      <c r="N26" s="41"/>
      <c r="O26" s="41"/>
      <c r="P26" s="41"/>
      <c r="Q26" s="62" t="str">
        <f>CONCATENATE("674/",ROUNDUP((8*0.3*0.3+1/3*0.25*(0.3*0.3+0.08*0.08+SQRT(0.3*0.3*0.08*0.08)))*674,1))</f>
        <v>674/492,1</v>
      </c>
      <c r="R26" s="340"/>
      <c r="S26" s="340"/>
      <c r="T26" s="41"/>
      <c r="U26" s="41"/>
      <c r="V26" s="41"/>
      <c r="W26" s="41"/>
      <c r="X26" s="43" t="str">
        <f>IF((IF(T26="",0,T26)+IF(U26="",0,U26)+IF(V26="",0,V26)+IF(W26="",0,W26))=0,"",(IF(T26="",0,T26)+IF(U26="",0,U26)+IF(V26="",0,V26)+IF(W26="",0,W26)))</f>
        <v/>
      </c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3" t="str">
        <f>IF((IF(Y26="",0,Y26)+IF(Z26="",0,Z26)+IF(AA26="",0,AA26)+IF(AB26="",0,AB26)+IF(AC26="",0,AC26)+IF(AD26="",0,AD26)+IF(AE26="",0,AE26)+IF(AF26="",0,AF26)+IF(AG26="",0,AG26)+IF(AH26="",0,AH26)+IF(AI26="",0,AI26))=0,"",(IF(Y26="",0,Y26)+IF(Z26="",0,Z26)+IF(AA26="",0,AA26)+IF(AB26="",0,AB26)+IF(AC26="",0,AC26)+IF(AD26="",0,AD26)+IF(AE26="",0,AE26)+IF(AF26="",0,AF26)+IF(AG26="",0,AG26)+IF(AH26="",0,AH26)+IF(AI26="",0,AI26)))</f>
        <v/>
      </c>
      <c r="AK26" s="41" t="str">
        <f>IF((IF(AJ26="",0,AJ26)+IF(X26="",0,X26))=0,"",(IF(AJ26="",0,AJ26)+IF(X26="",0,X26)))</f>
        <v/>
      </c>
      <c r="AL26" s="52"/>
      <c r="AM26" s="61"/>
      <c r="AN26" s="14"/>
      <c r="AO26" s="1"/>
    </row>
    <row r="27" spans="1:41" ht="34.5" customHeight="1" x14ac:dyDescent="0.25">
      <c r="A27" s="1"/>
      <c r="B27" s="1"/>
      <c r="C27" s="413"/>
      <c r="D27" s="53"/>
      <c r="E27" s="49">
        <f t="shared" ref="E27:E31" si="30">E26+1</f>
        <v>11</v>
      </c>
      <c r="F27" s="39" t="s">
        <v>72</v>
      </c>
      <c r="G27" s="51" t="s">
        <v>69</v>
      </c>
      <c r="H27" s="41"/>
      <c r="I27" s="41"/>
      <c r="J27" s="41"/>
      <c r="K27" s="41"/>
      <c r="L27" s="41"/>
      <c r="M27" s="43" t="str">
        <f t="shared" si="29"/>
        <v/>
      </c>
      <c r="N27" s="41"/>
      <c r="O27" s="41"/>
      <c r="P27" s="41"/>
      <c r="Q27" s="62" t="str">
        <f>CONCATENATE("674/",ROUNDUP((7*0.3*0.3)*674,1))</f>
        <v>674/424,7</v>
      </c>
      <c r="R27" s="340"/>
      <c r="S27" s="340"/>
      <c r="T27" s="58"/>
      <c r="U27" s="58"/>
      <c r="V27" s="58"/>
      <c r="W27" s="58"/>
      <c r="X27" s="43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43"/>
      <c r="AK27" s="41"/>
      <c r="AL27" s="60"/>
      <c r="AM27" s="61"/>
      <c r="AN27" s="14"/>
      <c r="AO27" s="1"/>
    </row>
    <row r="28" spans="1:41" ht="34.5" customHeight="1" x14ac:dyDescent="0.25">
      <c r="A28" s="1"/>
      <c r="B28" s="1"/>
      <c r="C28" s="413"/>
      <c r="D28" s="53"/>
      <c r="E28" s="49">
        <f t="shared" si="30"/>
        <v>12</v>
      </c>
      <c r="F28" s="50" t="s">
        <v>73</v>
      </c>
      <c r="G28" s="51" t="s">
        <v>74</v>
      </c>
      <c r="H28" s="41"/>
      <c r="I28" s="63"/>
      <c r="J28" s="63"/>
      <c r="K28" s="63"/>
      <c r="L28" s="63"/>
      <c r="M28" s="35" t="str">
        <f t="shared" si="29"/>
        <v/>
      </c>
      <c r="N28" s="63"/>
      <c r="O28" s="63"/>
      <c r="P28" s="63"/>
      <c r="Q28" s="42">
        <f>674*(12-1.1-0.43-0.05-0.24)</f>
        <v>6861.32</v>
      </c>
      <c r="R28" s="338"/>
      <c r="S28" s="338"/>
      <c r="T28" s="63"/>
      <c r="U28" s="63"/>
      <c r="V28" s="63"/>
      <c r="W28" s="63"/>
      <c r="X28" s="35" t="str">
        <f t="shared" ref="X28:X34" si="31">IF((IF(T28="",0,T28)+IF(U28="",0,U28)+IF(V28="",0,V28)+IF(W28="",0,W28))=0,"",(IF(T28="",0,T28)+IF(U28="",0,U28)+IF(V28="",0,V28)+IF(W28="",0,W28)))</f>
        <v/>
      </c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43" t="str">
        <f t="shared" ref="AJ28:AJ34" si="32">IF((IF(Y28="",0,Y28)+IF(Z28="",0,Z28)+IF(AA28="",0,AA28)+IF(AB28="",0,AB28)+IF(AC28="",0,AC28)+IF(AD28="",0,AD28)+IF(AE28="",0,AE28)+IF(AF28="",0,AF28)+IF(AG28="",0,AG28)+IF(AH28="",0,AH28)+IF(AI28="",0,AI28))=0,"",(IF(Y28="",0,Y28)+IF(Z28="",0,Z28)+IF(AA28="",0,AA28)+IF(AB28="",0,AB28)+IF(AC28="",0,AC28)+IF(AD28="",0,AD28)+IF(AE28="",0,AE28)+IF(AF28="",0,AF28)+IF(AG28="",0,AG28)+IF(AH28="",0,AH28)+IF(AI28="",0,AI28)))</f>
        <v/>
      </c>
      <c r="AK28" s="41" t="str">
        <f t="shared" ref="AK28:AK34" si="33">IF((IF(AJ28="",0,AJ28)+IF(X28="",0,X28))=0,"",(IF(AJ28="",0,AJ28)+IF(X28="",0,X28)))</f>
        <v/>
      </c>
      <c r="AL28" s="64"/>
      <c r="AM28" s="61"/>
      <c r="AN28" s="14"/>
      <c r="AO28" s="1"/>
    </row>
    <row r="29" spans="1:41" ht="34.5" customHeight="1" x14ac:dyDescent="0.25">
      <c r="A29" s="1"/>
      <c r="B29" s="1"/>
      <c r="C29" s="413"/>
      <c r="D29" s="53"/>
      <c r="E29" s="49">
        <f t="shared" si="30"/>
        <v>13</v>
      </c>
      <c r="F29" s="50" t="s">
        <v>75</v>
      </c>
      <c r="G29" s="51" t="s">
        <v>69</v>
      </c>
      <c r="H29" s="41"/>
      <c r="I29" s="63"/>
      <c r="J29" s="63"/>
      <c r="K29" s="63"/>
      <c r="L29" s="63"/>
      <c r="M29" s="35" t="str">
        <f t="shared" si="29"/>
        <v/>
      </c>
      <c r="N29" s="63"/>
      <c r="O29" s="63"/>
      <c r="P29" s="63"/>
      <c r="Q29" s="42" t="str">
        <f>CONCATENATE("674/",ROUNDUP(0.3*0.3*0.43*674,1))</f>
        <v>674/26,1</v>
      </c>
      <c r="R29" s="338"/>
      <c r="S29" s="338"/>
      <c r="T29" s="63"/>
      <c r="U29" s="63"/>
      <c r="V29" s="63"/>
      <c r="W29" s="63"/>
      <c r="X29" s="35" t="str">
        <f t="shared" si="31"/>
        <v/>
      </c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43" t="str">
        <f t="shared" si="32"/>
        <v/>
      </c>
      <c r="AK29" s="41" t="str">
        <f t="shared" si="33"/>
        <v/>
      </c>
      <c r="AL29" s="64"/>
      <c r="AM29" s="61"/>
      <c r="AN29" s="14"/>
      <c r="AO29" s="1"/>
    </row>
    <row r="30" spans="1:41" ht="34.5" customHeight="1" x14ac:dyDescent="0.25">
      <c r="A30" s="1"/>
      <c r="B30" s="1"/>
      <c r="C30" s="413"/>
      <c r="D30" s="53"/>
      <c r="E30" s="49">
        <f t="shared" si="30"/>
        <v>14</v>
      </c>
      <c r="F30" s="50" t="s">
        <v>76</v>
      </c>
      <c r="G30" s="51" t="s">
        <v>77</v>
      </c>
      <c r="H30" s="41"/>
      <c r="I30" s="63"/>
      <c r="J30" s="63"/>
      <c r="K30" s="63"/>
      <c r="L30" s="63"/>
      <c r="M30" s="35" t="str">
        <f t="shared" si="29"/>
        <v/>
      </c>
      <c r="N30" s="63"/>
      <c r="O30" s="63"/>
      <c r="P30" s="63"/>
      <c r="Q30" s="42">
        <f>ROUNDUP(674*0.01,0)</f>
        <v>7</v>
      </c>
      <c r="R30" s="338"/>
      <c r="S30" s="338"/>
      <c r="T30" s="63"/>
      <c r="U30" s="63"/>
      <c r="V30" s="63"/>
      <c r="W30" s="63"/>
      <c r="X30" s="35" t="str">
        <f t="shared" si="31"/>
        <v/>
      </c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43" t="str">
        <f t="shared" si="32"/>
        <v/>
      </c>
      <c r="AK30" s="41" t="str">
        <f t="shared" si="33"/>
        <v/>
      </c>
      <c r="AL30" s="64"/>
      <c r="AM30" s="61"/>
      <c r="AN30" s="14"/>
      <c r="AO30" s="1"/>
    </row>
    <row r="31" spans="1:41" ht="34.5" customHeight="1" x14ac:dyDescent="0.25">
      <c r="A31" s="1"/>
      <c r="B31" s="1"/>
      <c r="C31" s="413"/>
      <c r="D31" s="53"/>
      <c r="E31" s="49">
        <f t="shared" si="30"/>
        <v>15</v>
      </c>
      <c r="F31" s="50" t="s">
        <v>78</v>
      </c>
      <c r="G31" s="51" t="s">
        <v>77</v>
      </c>
      <c r="H31" s="41"/>
      <c r="I31" s="63"/>
      <c r="J31" s="63"/>
      <c r="K31" s="63"/>
      <c r="L31" s="63"/>
      <c r="M31" s="35" t="str">
        <f t="shared" si="29"/>
        <v/>
      </c>
      <c r="N31" s="63"/>
      <c r="O31" s="63"/>
      <c r="P31" s="63"/>
      <c r="Q31" s="42">
        <f>ROUNDUP(674*0.02,0)</f>
        <v>14</v>
      </c>
      <c r="R31" s="338"/>
      <c r="S31" s="338"/>
      <c r="T31" s="63"/>
      <c r="U31" s="63"/>
      <c r="V31" s="63"/>
      <c r="W31" s="63"/>
      <c r="X31" s="35" t="str">
        <f t="shared" si="31"/>
        <v/>
      </c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43" t="str">
        <f t="shared" si="32"/>
        <v/>
      </c>
      <c r="AK31" s="41" t="str">
        <f t="shared" si="33"/>
        <v/>
      </c>
      <c r="AL31" s="64"/>
      <c r="AM31" s="61"/>
      <c r="AN31" s="14"/>
      <c r="AO31" s="1"/>
    </row>
    <row r="32" spans="1:41" ht="34.5" customHeight="1" x14ac:dyDescent="0.25">
      <c r="A32" s="1"/>
      <c r="B32" s="1"/>
      <c r="C32" s="413"/>
      <c r="D32" s="53"/>
      <c r="E32" s="65"/>
      <c r="F32" s="66" t="s">
        <v>79</v>
      </c>
      <c r="G32" s="67"/>
      <c r="H32" s="67"/>
      <c r="I32" s="67"/>
      <c r="J32" s="67"/>
      <c r="K32" s="67"/>
      <c r="L32" s="67"/>
      <c r="M32" s="68" t="str">
        <f t="shared" si="29"/>
        <v/>
      </c>
      <c r="N32" s="67"/>
      <c r="O32" s="67"/>
      <c r="P32" s="69"/>
      <c r="Q32" s="69"/>
      <c r="R32" s="69"/>
      <c r="S32" s="69"/>
      <c r="T32" s="69"/>
      <c r="U32" s="69"/>
      <c r="V32" s="69"/>
      <c r="W32" s="69"/>
      <c r="X32" s="68" t="str">
        <f t="shared" si="31"/>
        <v/>
      </c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70" t="str">
        <f t="shared" si="32"/>
        <v/>
      </c>
      <c r="AK32" s="71" t="str">
        <f t="shared" si="33"/>
        <v/>
      </c>
      <c r="AL32" s="72"/>
      <c r="AM32" s="61"/>
      <c r="AN32" s="14"/>
      <c r="AO32" s="1"/>
    </row>
    <row r="33" spans="1:59" ht="34.5" customHeight="1" x14ac:dyDescent="0.25">
      <c r="A33" s="1"/>
      <c r="B33" s="1"/>
      <c r="C33" s="413"/>
      <c r="D33" s="53"/>
      <c r="E33" s="49">
        <f>E31+1</f>
        <v>16</v>
      </c>
      <c r="F33" s="39" t="s">
        <v>80</v>
      </c>
      <c r="G33" s="41" t="s">
        <v>57</v>
      </c>
      <c r="H33" s="41"/>
      <c r="I33" s="41"/>
      <c r="J33" s="41"/>
      <c r="K33" s="41"/>
      <c r="L33" s="41"/>
      <c r="M33" s="35" t="str">
        <f t="shared" si="29"/>
        <v/>
      </c>
      <c r="N33" s="41"/>
      <c r="O33" s="41"/>
      <c r="P33" s="41"/>
      <c r="Q33" s="41"/>
      <c r="R33" s="305"/>
      <c r="S33" s="305"/>
      <c r="T33" s="73"/>
      <c r="U33" s="73"/>
      <c r="V33" s="73"/>
      <c r="W33" s="73"/>
      <c r="X33" s="35" t="str">
        <f t="shared" si="31"/>
        <v/>
      </c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43" t="str">
        <f t="shared" si="32"/>
        <v/>
      </c>
      <c r="AK33" s="41" t="str">
        <f t="shared" si="33"/>
        <v/>
      </c>
      <c r="AL33" s="358" t="s">
        <v>127</v>
      </c>
      <c r="AM33" s="61"/>
      <c r="AN33" s="14"/>
      <c r="AO33" s="1"/>
    </row>
    <row r="34" spans="1:59" ht="34.5" customHeight="1" x14ac:dyDescent="0.25">
      <c r="A34" s="1"/>
      <c r="B34" s="1"/>
      <c r="C34" s="413"/>
      <c r="D34" s="53"/>
      <c r="E34" s="49">
        <f>E33+1</f>
        <v>17</v>
      </c>
      <c r="F34" s="74" t="s">
        <v>81</v>
      </c>
      <c r="G34" s="41" t="s">
        <v>57</v>
      </c>
      <c r="H34" s="73"/>
      <c r="I34" s="75"/>
      <c r="J34" s="75"/>
      <c r="K34" s="75"/>
      <c r="L34" s="75"/>
      <c r="M34" s="35" t="str">
        <f t="shared" si="29"/>
        <v/>
      </c>
      <c r="N34" s="41"/>
      <c r="O34" s="41"/>
      <c r="P34" s="75"/>
      <c r="Q34" s="62" t="s">
        <v>82</v>
      </c>
      <c r="R34" s="340"/>
      <c r="S34" s="340"/>
      <c r="T34" s="41"/>
      <c r="U34" s="41"/>
      <c r="V34" s="41"/>
      <c r="W34" s="41"/>
      <c r="X34" s="35" t="str">
        <f t="shared" si="31"/>
        <v/>
      </c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3" t="str">
        <f t="shared" si="32"/>
        <v/>
      </c>
      <c r="AK34" s="41" t="str">
        <f t="shared" si="33"/>
        <v/>
      </c>
      <c r="AL34" s="56"/>
      <c r="AM34" s="61"/>
      <c r="AN34" s="14"/>
      <c r="AO34" s="1"/>
    </row>
    <row r="35" spans="1:59" ht="34.5" customHeight="1" x14ac:dyDescent="0.25">
      <c r="A35" s="1"/>
      <c r="B35" s="1"/>
      <c r="C35" s="413"/>
      <c r="D35" s="53"/>
      <c r="E35" s="49"/>
      <c r="F35" s="76" t="s">
        <v>83</v>
      </c>
      <c r="G35" s="41"/>
      <c r="H35" s="73"/>
      <c r="I35" s="75"/>
      <c r="J35" s="75"/>
      <c r="K35" s="75"/>
      <c r="L35" s="75"/>
      <c r="M35" s="35"/>
      <c r="N35" s="41"/>
      <c r="O35" s="41"/>
      <c r="P35" s="75"/>
      <c r="Q35" s="41"/>
      <c r="R35" s="338"/>
      <c r="S35" s="338"/>
      <c r="T35" s="41"/>
      <c r="U35" s="41"/>
      <c r="V35" s="41"/>
      <c r="W35" s="41"/>
      <c r="X35" s="35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3"/>
      <c r="AK35" s="41"/>
      <c r="AL35" s="56"/>
      <c r="AM35" s="61"/>
      <c r="AN35" s="14"/>
      <c r="AO35" s="1"/>
    </row>
    <row r="36" spans="1:59" ht="34.5" customHeight="1" x14ac:dyDescent="0.25">
      <c r="A36" s="1"/>
      <c r="B36" s="1"/>
      <c r="C36" s="413"/>
      <c r="D36" s="53"/>
      <c r="E36" s="49">
        <f>E34+1</f>
        <v>18</v>
      </c>
      <c r="F36" s="77" t="s">
        <v>84</v>
      </c>
      <c r="G36" s="41" t="s">
        <v>52</v>
      </c>
      <c r="H36" s="73"/>
      <c r="I36" s="75"/>
      <c r="J36" s="75"/>
      <c r="K36" s="75"/>
      <c r="L36" s="75"/>
      <c r="M36" s="35" t="str">
        <f t="shared" ref="M36:M64" si="34">IF((IF(H36="",0,H36)+IF(I36="",0,I36)+IF(J36="",0,J36)+IF(K36="",0,K36)+IF(L36="",0,L36))=0,"",(IF(H36="",0,H36)+IF(I36="",0,I36)+IF(J36="",0,J36)+IF(K36="",0,K36)+IF(L36="",0,L36)))</f>
        <v/>
      </c>
      <c r="N36" s="41"/>
      <c r="O36" s="41"/>
      <c r="P36" s="75"/>
      <c r="Q36" s="42">
        <v>43.66</v>
      </c>
      <c r="R36" s="338"/>
      <c r="S36" s="338"/>
      <c r="T36" s="41"/>
      <c r="U36" s="41"/>
      <c r="V36" s="41"/>
      <c r="W36" s="41"/>
      <c r="X36" s="35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3"/>
      <c r="AK36" s="41"/>
      <c r="AL36" s="56"/>
      <c r="AM36" s="61"/>
      <c r="AN36" s="14"/>
      <c r="AO36" s="1"/>
    </row>
    <row r="37" spans="1:59" ht="39" customHeight="1" x14ac:dyDescent="0.25">
      <c r="A37" s="1"/>
      <c r="B37" s="1"/>
      <c r="C37" s="413"/>
      <c r="D37" s="53"/>
      <c r="E37" s="49">
        <f>E36+1</f>
        <v>19</v>
      </c>
      <c r="F37" s="77" t="s">
        <v>85</v>
      </c>
      <c r="G37" s="41" t="s">
        <v>52</v>
      </c>
      <c r="H37" s="73"/>
      <c r="I37" s="75"/>
      <c r="J37" s="75"/>
      <c r="K37" s="75"/>
      <c r="L37" s="75"/>
      <c r="M37" s="35" t="str">
        <f t="shared" si="34"/>
        <v/>
      </c>
      <c r="N37" s="41"/>
      <c r="O37" s="41"/>
      <c r="P37" s="75"/>
      <c r="Q37" s="42">
        <v>27.5</v>
      </c>
      <c r="R37" s="338"/>
      <c r="S37" s="338"/>
      <c r="T37" s="41"/>
      <c r="U37" s="41"/>
      <c r="V37" s="41"/>
      <c r="W37" s="41"/>
      <c r="X37" s="35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3"/>
      <c r="AK37" s="41"/>
      <c r="AL37" s="56"/>
      <c r="AM37" s="61"/>
      <c r="AN37" s="14"/>
      <c r="AO37" s="1"/>
    </row>
    <row r="38" spans="1:59" ht="34.5" customHeight="1" x14ac:dyDescent="0.25">
      <c r="A38" s="1"/>
      <c r="B38" s="1"/>
      <c r="C38" s="413"/>
      <c r="D38" s="53"/>
      <c r="E38" s="65"/>
      <c r="F38" s="66" t="s">
        <v>86</v>
      </c>
      <c r="G38" s="67"/>
      <c r="H38" s="67"/>
      <c r="I38" s="67"/>
      <c r="J38" s="67"/>
      <c r="K38" s="67"/>
      <c r="L38" s="67"/>
      <c r="M38" s="68" t="str">
        <f t="shared" si="34"/>
        <v/>
      </c>
      <c r="N38" s="67"/>
      <c r="O38" s="67"/>
      <c r="P38" s="69"/>
      <c r="Q38" s="69"/>
      <c r="R38" s="69"/>
      <c r="S38" s="69"/>
      <c r="T38" s="69"/>
      <c r="U38" s="69"/>
      <c r="V38" s="69"/>
      <c r="W38" s="69"/>
      <c r="X38" s="68" t="str">
        <f t="shared" ref="X38:X64" si="35">IF((IF(T38="",0,T38)+IF(U38="",0,U38)+IF(V38="",0,V38)+IF(W38="",0,W38))=0,"",(IF(T38="",0,T38)+IF(U38="",0,U38)+IF(V38="",0,V38)+IF(W38="",0,W38)))</f>
        <v/>
      </c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70" t="str">
        <f t="shared" ref="AJ38:AJ84" si="36">IF((IF(Y38="",0,Y38)+IF(Z38="",0,Z38)+IF(AA38="",0,AA38)+IF(AB38="",0,AB38)+IF(AC38="",0,AC38)+IF(AD38="",0,AD38)+IF(AE38="",0,AE38)+IF(AF38="",0,AF38)+IF(AG38="",0,AG38)+IF(AH38="",0,AH38)+IF(AI38="",0,AI38))=0,"",(IF(Y38="",0,Y38)+IF(Z38="",0,Z38)+IF(AA38="",0,AA38)+IF(AB38="",0,AB38)+IF(AC38="",0,AC38)+IF(AD38="",0,AD38)+IF(AE38="",0,AE38)+IF(AF38="",0,AF38)+IF(AG38="",0,AG38)+IF(AH38="",0,AH38)+IF(AI38="",0,AI38)))</f>
        <v/>
      </c>
      <c r="AK38" s="71" t="str">
        <f t="shared" ref="AK38:AK76" si="37">IF((IF(AJ38="",0,AJ38)+IF(X38="",0,X38))=0,"",(IF(AJ38="",0,AJ38)+IF(X38="",0,X38)))</f>
        <v/>
      </c>
      <c r="AL38" s="72"/>
      <c r="AM38" s="61"/>
      <c r="AN38" s="14"/>
      <c r="AO38" s="1"/>
    </row>
    <row r="39" spans="1:59" ht="34.5" customHeight="1" x14ac:dyDescent="0.25">
      <c r="A39" s="1"/>
      <c r="B39" s="1"/>
      <c r="C39" s="413"/>
      <c r="D39" s="53"/>
      <c r="E39" s="49">
        <f>E37+1</f>
        <v>20</v>
      </c>
      <c r="F39" s="39" t="s">
        <v>87</v>
      </c>
      <c r="G39" s="41" t="s">
        <v>64</v>
      </c>
      <c r="H39" s="41"/>
      <c r="I39" s="41"/>
      <c r="J39" s="41"/>
      <c r="K39" s="41"/>
      <c r="L39" s="41"/>
      <c r="M39" s="35" t="str">
        <f t="shared" si="34"/>
        <v/>
      </c>
      <c r="N39" s="41"/>
      <c r="O39" s="41"/>
      <c r="P39" s="41"/>
      <c r="Q39" s="42">
        <v>315</v>
      </c>
      <c r="R39" s="341"/>
      <c r="S39" s="341"/>
      <c r="T39" s="73"/>
      <c r="U39" s="73"/>
      <c r="V39" s="73"/>
      <c r="W39" s="73"/>
      <c r="X39" s="35" t="str">
        <f t="shared" si="35"/>
        <v/>
      </c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43" t="str">
        <f t="shared" si="36"/>
        <v/>
      </c>
      <c r="AK39" s="41" t="str">
        <f t="shared" si="37"/>
        <v/>
      </c>
      <c r="AL39" s="78"/>
      <c r="AM39" s="61"/>
      <c r="AN39" s="14"/>
      <c r="AO39" s="1"/>
    </row>
    <row r="40" spans="1:59" ht="34.5" customHeight="1" x14ac:dyDescent="0.25">
      <c r="A40" s="1"/>
      <c r="B40" s="1"/>
      <c r="C40" s="413"/>
      <c r="D40" s="53"/>
      <c r="E40" s="49">
        <f t="shared" ref="E40:E42" si="38">E39+1</f>
        <v>21</v>
      </c>
      <c r="F40" s="74" t="s">
        <v>88</v>
      </c>
      <c r="G40" s="41" t="s">
        <v>74</v>
      </c>
      <c r="H40" s="73"/>
      <c r="I40" s="75"/>
      <c r="J40" s="75"/>
      <c r="K40" s="75"/>
      <c r="L40" s="75"/>
      <c r="M40" s="35" t="str">
        <f t="shared" si="34"/>
        <v/>
      </c>
      <c r="N40" s="41"/>
      <c r="O40" s="41"/>
      <c r="P40" s="75"/>
      <c r="Q40" s="79">
        <v>809</v>
      </c>
      <c r="R40" s="341"/>
      <c r="S40" s="341"/>
      <c r="T40" s="41"/>
      <c r="U40" s="41"/>
      <c r="V40" s="41"/>
      <c r="W40" s="41"/>
      <c r="X40" s="35" t="str">
        <f t="shared" si="35"/>
        <v/>
      </c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3" t="str">
        <f t="shared" si="36"/>
        <v/>
      </c>
      <c r="AK40" s="41" t="str">
        <f t="shared" si="37"/>
        <v/>
      </c>
      <c r="AL40" s="56"/>
      <c r="AM40" s="61"/>
      <c r="AN40" s="14"/>
      <c r="AO40" s="1"/>
    </row>
    <row r="41" spans="1:59" ht="34.5" customHeight="1" x14ac:dyDescent="0.25">
      <c r="A41" s="1"/>
      <c r="B41" s="1"/>
      <c r="C41" s="413"/>
      <c r="D41" s="53"/>
      <c r="E41" s="49">
        <f t="shared" si="38"/>
        <v>22</v>
      </c>
      <c r="F41" s="39" t="s">
        <v>89</v>
      </c>
      <c r="G41" s="41" t="s">
        <v>64</v>
      </c>
      <c r="H41" s="41"/>
      <c r="I41" s="41"/>
      <c r="J41" s="41"/>
      <c r="K41" s="41"/>
      <c r="L41" s="41"/>
      <c r="M41" s="35" t="str">
        <f t="shared" si="34"/>
        <v/>
      </c>
      <c r="N41" s="41"/>
      <c r="O41" s="41"/>
      <c r="P41" s="41"/>
      <c r="Q41" s="42">
        <v>73</v>
      </c>
      <c r="R41" s="338"/>
      <c r="S41" s="338"/>
      <c r="T41" s="41"/>
      <c r="U41" s="41"/>
      <c r="V41" s="41"/>
      <c r="W41" s="41"/>
      <c r="X41" s="35" t="str">
        <f t="shared" si="35"/>
        <v/>
      </c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3" t="str">
        <f t="shared" si="36"/>
        <v/>
      </c>
      <c r="AK41" s="41" t="str">
        <f t="shared" si="37"/>
        <v/>
      </c>
      <c r="AL41" s="56"/>
      <c r="AM41" s="61"/>
      <c r="AN41" s="14"/>
      <c r="AO41" s="1"/>
    </row>
    <row r="42" spans="1:59" ht="34.5" customHeight="1" x14ac:dyDescent="0.25">
      <c r="A42" s="1"/>
      <c r="B42" s="1"/>
      <c r="C42" s="411"/>
      <c r="D42" s="53"/>
      <c r="E42" s="49">
        <f t="shared" si="38"/>
        <v>23</v>
      </c>
      <c r="F42" s="50" t="s">
        <v>90</v>
      </c>
      <c r="G42" s="41" t="s">
        <v>64</v>
      </c>
      <c r="H42" s="41"/>
      <c r="I42" s="63"/>
      <c r="J42" s="63"/>
      <c r="K42" s="63"/>
      <c r="L42" s="63"/>
      <c r="M42" s="35" t="str">
        <f t="shared" si="34"/>
        <v/>
      </c>
      <c r="N42" s="63"/>
      <c r="O42" s="63"/>
      <c r="P42" s="63"/>
      <c r="Q42" s="42">
        <v>61</v>
      </c>
      <c r="R42" s="338"/>
      <c r="S42" s="338"/>
      <c r="T42" s="63"/>
      <c r="U42" s="63"/>
      <c r="V42" s="63"/>
      <c r="W42" s="63"/>
      <c r="X42" s="35" t="str">
        <f t="shared" si="35"/>
        <v/>
      </c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43" t="str">
        <f t="shared" si="36"/>
        <v/>
      </c>
      <c r="AK42" s="41" t="str">
        <f t="shared" si="37"/>
        <v/>
      </c>
      <c r="AL42" s="64"/>
      <c r="AM42" s="61"/>
      <c r="AN42" s="14"/>
      <c r="AO42" s="1"/>
    </row>
    <row r="43" spans="1:59" ht="70.5" customHeight="1" x14ac:dyDescent="0.25">
      <c r="A43" s="1"/>
      <c r="B43" s="1"/>
      <c r="C43" s="31" t="s">
        <v>508</v>
      </c>
      <c r="D43" s="53"/>
      <c r="E43" s="65"/>
      <c r="F43" s="66" t="s">
        <v>91</v>
      </c>
      <c r="G43" s="67"/>
      <c r="H43" s="67"/>
      <c r="I43" s="67"/>
      <c r="J43" s="67"/>
      <c r="K43" s="67"/>
      <c r="L43" s="67"/>
      <c r="M43" s="68" t="str">
        <f t="shared" si="34"/>
        <v/>
      </c>
      <c r="N43" s="67"/>
      <c r="O43" s="67"/>
      <c r="P43" s="69"/>
      <c r="Q43" s="69"/>
      <c r="R43" s="69"/>
      <c r="S43" s="69"/>
      <c r="T43" s="69"/>
      <c r="U43" s="69"/>
      <c r="V43" s="69"/>
      <c r="W43" s="69"/>
      <c r="X43" s="68" t="str">
        <f t="shared" si="35"/>
        <v/>
      </c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70" t="str">
        <f t="shared" si="36"/>
        <v/>
      </c>
      <c r="AK43" s="71" t="str">
        <f t="shared" si="37"/>
        <v/>
      </c>
      <c r="AL43" s="72"/>
      <c r="AM43" s="22"/>
      <c r="AN43" s="14"/>
      <c r="AO43" s="1"/>
    </row>
    <row r="44" spans="1:59" ht="47.25" customHeight="1" x14ac:dyDescent="0.25">
      <c r="A44" s="1"/>
      <c r="B44" s="1"/>
      <c r="C44" s="80" t="s">
        <v>550</v>
      </c>
      <c r="D44" s="53"/>
      <c r="E44" s="49">
        <f>E42+1</f>
        <v>24</v>
      </c>
      <c r="F44" s="39" t="s">
        <v>92</v>
      </c>
      <c r="G44" s="41" t="s">
        <v>64</v>
      </c>
      <c r="H44" s="41"/>
      <c r="I44" s="41"/>
      <c r="J44" s="41"/>
      <c r="K44" s="41"/>
      <c r="L44" s="41"/>
      <c r="M44" s="35" t="str">
        <f t="shared" si="34"/>
        <v/>
      </c>
      <c r="N44" s="41"/>
      <c r="O44" s="41"/>
      <c r="P44" s="41"/>
      <c r="Q44" s="42">
        <v>1148</v>
      </c>
      <c r="R44" s="338"/>
      <c r="S44" s="338"/>
      <c r="T44" s="41"/>
      <c r="U44" s="41"/>
      <c r="V44" s="41"/>
      <c r="W44" s="41"/>
      <c r="X44" s="35" t="str">
        <f t="shared" si="35"/>
        <v/>
      </c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3" t="str">
        <f t="shared" si="36"/>
        <v/>
      </c>
      <c r="AK44" s="41" t="str">
        <f t="shared" si="37"/>
        <v/>
      </c>
      <c r="AL44" s="56"/>
      <c r="AM44" s="55"/>
      <c r="AN44" s="14"/>
      <c r="AO44" s="1"/>
    </row>
    <row r="45" spans="1:59" ht="35.25" customHeight="1" x14ac:dyDescent="0.25">
      <c r="A45" s="1"/>
      <c r="B45" s="1"/>
      <c r="C45" s="80" t="s">
        <v>551</v>
      </c>
      <c r="D45" s="53"/>
      <c r="E45" s="49">
        <f t="shared" ref="E45:E48" si="39">E44+1</f>
        <v>25</v>
      </c>
      <c r="F45" s="39" t="s">
        <v>552</v>
      </c>
      <c r="G45" s="41" t="s">
        <v>64</v>
      </c>
      <c r="H45" s="41"/>
      <c r="I45" s="41"/>
      <c r="J45" s="41"/>
      <c r="K45" s="41"/>
      <c r="L45" s="41"/>
      <c r="M45" s="35" t="str">
        <f t="shared" si="34"/>
        <v/>
      </c>
      <c r="N45" s="41"/>
      <c r="O45" s="41"/>
      <c r="P45" s="41"/>
      <c r="Q45" s="42">
        <v>1148</v>
      </c>
      <c r="R45" s="338"/>
      <c r="S45" s="338"/>
      <c r="T45" s="41"/>
      <c r="U45" s="41"/>
      <c r="V45" s="41"/>
      <c r="W45" s="41"/>
      <c r="X45" s="35" t="str">
        <f t="shared" si="35"/>
        <v/>
      </c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3" t="str">
        <f t="shared" si="36"/>
        <v/>
      </c>
      <c r="AK45" s="41" t="str">
        <f t="shared" si="37"/>
        <v/>
      </c>
      <c r="AL45" s="56"/>
      <c r="AM45" s="55"/>
      <c r="AN45" s="14"/>
      <c r="AO45" s="1"/>
    </row>
    <row r="46" spans="1:59" s="355" customFormat="1" ht="35.25" customHeight="1" x14ac:dyDescent="0.25">
      <c r="A46" s="254"/>
      <c r="B46" s="254"/>
      <c r="C46" s="81"/>
      <c r="D46" s="53"/>
      <c r="E46" s="49">
        <f t="shared" si="39"/>
        <v>26</v>
      </c>
      <c r="F46" s="39" t="s">
        <v>89</v>
      </c>
      <c r="G46" s="41" t="s">
        <v>64</v>
      </c>
      <c r="H46" s="41"/>
      <c r="I46" s="41"/>
      <c r="J46" s="41"/>
      <c r="K46" s="41"/>
      <c r="L46" s="41"/>
      <c r="M46" s="35" t="str">
        <f t="shared" ref="M46" si="40">IF((IF(H46="",0,H46)+IF(I46="",0,I46)+IF(J46="",0,J46)+IF(K46="",0,K46)+IF(L46="",0,L46))=0,"",(IF(H46="",0,H46)+IF(I46="",0,I46)+IF(J46="",0,J46)+IF(K46="",0,K46)+IF(L46="",0,L46)))</f>
        <v/>
      </c>
      <c r="N46" s="41"/>
      <c r="O46" s="41"/>
      <c r="P46" s="41"/>
      <c r="Q46" s="42">
        <v>1148</v>
      </c>
      <c r="R46" s="338"/>
      <c r="S46" s="338"/>
      <c r="T46" s="41"/>
      <c r="U46" s="41"/>
      <c r="V46" s="41"/>
      <c r="W46" s="41"/>
      <c r="X46" s="35" t="str">
        <f t="shared" ref="X46" si="41">IF((IF(T46="",0,T46)+IF(U46="",0,U46)+IF(V46="",0,V46)+IF(W46="",0,W46))=0,"",(IF(T46="",0,T46)+IF(U46="",0,U46)+IF(V46="",0,V46)+IF(W46="",0,W46)))</f>
        <v/>
      </c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3" t="str">
        <f t="shared" si="36"/>
        <v/>
      </c>
      <c r="AK46" s="41" t="str">
        <f t="shared" si="37"/>
        <v/>
      </c>
      <c r="AL46" s="56"/>
      <c r="AM46" s="269"/>
      <c r="AN46" s="256"/>
      <c r="AO46" s="254"/>
      <c r="AP46" s="324"/>
      <c r="AQ46" s="324"/>
      <c r="AR46" s="324"/>
      <c r="AS46" s="324"/>
      <c r="AT46" s="324"/>
      <c r="AU46" s="324"/>
      <c r="AV46" s="324"/>
      <c r="AW46" s="324"/>
      <c r="AX46" s="324"/>
      <c r="AY46" s="324"/>
      <c r="AZ46" s="324"/>
      <c r="BA46" s="324"/>
      <c r="BB46" s="324"/>
      <c r="BC46" s="324"/>
      <c r="BD46" s="324"/>
      <c r="BE46" s="324"/>
      <c r="BF46" s="324"/>
      <c r="BG46" s="324"/>
    </row>
    <row r="47" spans="1:59" ht="30" customHeight="1" x14ac:dyDescent="0.25">
      <c r="A47" s="1"/>
      <c r="B47" s="1"/>
      <c r="C47" s="81"/>
      <c r="D47" s="53"/>
      <c r="E47" s="49">
        <f>E46+1</f>
        <v>27</v>
      </c>
      <c r="F47" s="39" t="s">
        <v>93</v>
      </c>
      <c r="G47" s="41" t="s">
        <v>74</v>
      </c>
      <c r="H47" s="41"/>
      <c r="I47" s="41"/>
      <c r="J47" s="41"/>
      <c r="K47" s="41"/>
      <c r="L47" s="41"/>
      <c r="M47" s="35" t="str">
        <f t="shared" si="34"/>
        <v/>
      </c>
      <c r="N47" s="41"/>
      <c r="O47" s="41"/>
      <c r="P47" s="41"/>
      <c r="Q47" s="42">
        <v>80</v>
      </c>
      <c r="R47" s="338"/>
      <c r="S47" s="338"/>
      <c r="T47" s="41"/>
      <c r="U47" s="41"/>
      <c r="V47" s="41"/>
      <c r="W47" s="41"/>
      <c r="X47" s="35" t="str">
        <f t="shared" si="35"/>
        <v/>
      </c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3" t="str">
        <f t="shared" si="36"/>
        <v/>
      </c>
      <c r="AK47" s="41" t="str">
        <f t="shared" si="37"/>
        <v/>
      </c>
      <c r="AL47" s="56"/>
      <c r="AM47" s="55"/>
      <c r="AN47" s="14"/>
      <c r="AO47" s="1"/>
    </row>
    <row r="48" spans="1:59" ht="79.150000000000006" customHeight="1" x14ac:dyDescent="0.25">
      <c r="A48" s="1"/>
      <c r="B48" s="1"/>
      <c r="C48" s="82" t="s">
        <v>509</v>
      </c>
      <c r="D48" s="53"/>
      <c r="E48" s="49">
        <f t="shared" si="39"/>
        <v>28</v>
      </c>
      <c r="F48" s="39" t="s">
        <v>94</v>
      </c>
      <c r="G48" s="41" t="s">
        <v>74</v>
      </c>
      <c r="H48" s="41"/>
      <c r="I48" s="41"/>
      <c r="J48" s="41"/>
      <c r="K48" s="41"/>
      <c r="L48" s="41"/>
      <c r="M48" s="35" t="str">
        <f t="shared" si="34"/>
        <v/>
      </c>
      <c r="N48" s="41"/>
      <c r="O48" s="41"/>
      <c r="P48" s="41"/>
      <c r="Q48" s="42">
        <v>40</v>
      </c>
      <c r="R48" s="338"/>
      <c r="S48" s="338"/>
      <c r="T48" s="41"/>
      <c r="U48" s="41"/>
      <c r="V48" s="41"/>
      <c r="W48" s="41"/>
      <c r="X48" s="35" t="str">
        <f t="shared" si="35"/>
        <v/>
      </c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3" t="str">
        <f t="shared" si="36"/>
        <v/>
      </c>
      <c r="AK48" s="41" t="str">
        <f t="shared" si="37"/>
        <v/>
      </c>
      <c r="AL48" s="56"/>
      <c r="AM48" s="55"/>
      <c r="AN48" s="14"/>
      <c r="AO48" s="1"/>
    </row>
    <row r="49" spans="1:41" ht="39.75" customHeight="1" x14ac:dyDescent="0.25">
      <c r="A49" s="1"/>
      <c r="B49" s="1"/>
      <c r="C49" s="410" t="s">
        <v>510</v>
      </c>
      <c r="D49" s="53"/>
      <c r="E49" s="65"/>
      <c r="F49" s="66" t="s">
        <v>95</v>
      </c>
      <c r="G49" s="71"/>
      <c r="H49" s="71"/>
      <c r="I49" s="71"/>
      <c r="J49" s="71"/>
      <c r="K49" s="71"/>
      <c r="L49" s="71"/>
      <c r="M49" s="68" t="str">
        <f t="shared" si="34"/>
        <v/>
      </c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68" t="str">
        <f t="shared" si="35"/>
        <v/>
      </c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0" t="str">
        <f t="shared" si="36"/>
        <v/>
      </c>
      <c r="AK49" s="71" t="str">
        <f t="shared" si="37"/>
        <v/>
      </c>
      <c r="AL49" s="71"/>
      <c r="AM49" s="55"/>
      <c r="AN49" s="14"/>
      <c r="AO49" s="1"/>
    </row>
    <row r="50" spans="1:41" ht="19.5" customHeight="1" x14ac:dyDescent="0.25">
      <c r="A50" s="1"/>
      <c r="B50" s="1"/>
      <c r="C50" s="413"/>
      <c r="D50" s="53"/>
      <c r="E50" s="49">
        <f>E48+1</f>
        <v>29</v>
      </c>
      <c r="F50" s="39" t="s">
        <v>96</v>
      </c>
      <c r="G50" s="41" t="s">
        <v>64</v>
      </c>
      <c r="H50" s="83"/>
      <c r="I50" s="41"/>
      <c r="J50" s="41"/>
      <c r="K50" s="41"/>
      <c r="L50" s="41"/>
      <c r="M50" s="35" t="str">
        <f t="shared" si="34"/>
        <v/>
      </c>
      <c r="N50" s="41"/>
      <c r="O50" s="41"/>
      <c r="P50" s="41"/>
      <c r="Q50" s="42">
        <v>63.03</v>
      </c>
      <c r="R50" s="338"/>
      <c r="S50" s="338"/>
      <c r="T50" s="41"/>
      <c r="U50" s="41"/>
      <c r="V50" s="41"/>
      <c r="W50" s="41"/>
      <c r="X50" s="35" t="str">
        <f t="shared" si="35"/>
        <v/>
      </c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3" t="str">
        <f t="shared" si="36"/>
        <v/>
      </c>
      <c r="AK50" s="41" t="str">
        <f t="shared" si="37"/>
        <v/>
      </c>
      <c r="AL50" s="56"/>
      <c r="AM50" s="55"/>
      <c r="AN50" s="14"/>
      <c r="AO50" s="1"/>
    </row>
    <row r="51" spans="1:41" ht="37.5" customHeight="1" x14ac:dyDescent="0.25">
      <c r="A51" s="1"/>
      <c r="B51" s="1"/>
      <c r="C51" s="413"/>
      <c r="D51" s="53"/>
      <c r="E51" s="49">
        <f t="shared" ref="E51:E54" si="42">E50+1</f>
        <v>30</v>
      </c>
      <c r="F51" s="39" t="s">
        <v>97</v>
      </c>
      <c r="G51" s="41" t="s">
        <v>64</v>
      </c>
      <c r="H51" s="83"/>
      <c r="I51" s="41"/>
      <c r="J51" s="41"/>
      <c r="K51" s="41"/>
      <c r="L51" s="41"/>
      <c r="M51" s="35" t="str">
        <f t="shared" si="34"/>
        <v/>
      </c>
      <c r="N51" s="41"/>
      <c r="O51" s="41"/>
      <c r="P51" s="41"/>
      <c r="Q51" s="42">
        <v>63.03</v>
      </c>
      <c r="R51" s="338"/>
      <c r="S51" s="338"/>
      <c r="T51" s="41"/>
      <c r="U51" s="41"/>
      <c r="V51" s="41"/>
      <c r="W51" s="41"/>
      <c r="X51" s="35" t="str">
        <f t="shared" si="35"/>
        <v/>
      </c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3" t="str">
        <f t="shared" si="36"/>
        <v/>
      </c>
      <c r="AK51" s="41" t="str">
        <f t="shared" si="37"/>
        <v/>
      </c>
      <c r="AL51" s="56"/>
      <c r="AM51" s="55"/>
      <c r="AN51" s="14"/>
      <c r="AO51" s="1"/>
    </row>
    <row r="52" spans="1:41" ht="21.75" customHeight="1" x14ac:dyDescent="0.25">
      <c r="A52" s="1"/>
      <c r="B52" s="1"/>
      <c r="C52" s="411"/>
      <c r="D52" s="53"/>
      <c r="E52" s="49">
        <f t="shared" si="42"/>
        <v>31</v>
      </c>
      <c r="F52" s="39" t="s">
        <v>89</v>
      </c>
      <c r="G52" s="41" t="s">
        <v>64</v>
      </c>
      <c r="H52" s="83"/>
      <c r="I52" s="41"/>
      <c r="J52" s="41"/>
      <c r="K52" s="41"/>
      <c r="L52" s="41"/>
      <c r="M52" s="35" t="str">
        <f t="shared" si="34"/>
        <v/>
      </c>
      <c r="N52" s="41"/>
      <c r="O52" s="41"/>
      <c r="P52" s="41"/>
      <c r="Q52" s="42">
        <v>63.03</v>
      </c>
      <c r="R52" s="338"/>
      <c r="S52" s="338"/>
      <c r="T52" s="41"/>
      <c r="U52" s="41"/>
      <c r="V52" s="41"/>
      <c r="W52" s="41"/>
      <c r="X52" s="35" t="str">
        <f t="shared" si="35"/>
        <v/>
      </c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3" t="str">
        <f t="shared" si="36"/>
        <v/>
      </c>
      <c r="AK52" s="41" t="str">
        <f t="shared" si="37"/>
        <v/>
      </c>
      <c r="AL52" s="56"/>
      <c r="AM52" s="55"/>
      <c r="AN52" s="14"/>
      <c r="AO52" s="1"/>
    </row>
    <row r="53" spans="1:41" ht="41.45" customHeight="1" x14ac:dyDescent="0.25">
      <c r="A53" s="1"/>
      <c r="B53" s="1"/>
      <c r="C53" s="414" t="s">
        <v>511</v>
      </c>
      <c r="D53" s="53"/>
      <c r="E53" s="49">
        <f t="shared" si="42"/>
        <v>32</v>
      </c>
      <c r="F53" s="39" t="s">
        <v>98</v>
      </c>
      <c r="G53" s="41" t="s">
        <v>39</v>
      </c>
      <c r="H53" s="41"/>
      <c r="I53" s="41"/>
      <c r="J53" s="41"/>
      <c r="K53" s="41"/>
      <c r="L53" s="41"/>
      <c r="M53" s="35" t="str">
        <f t="shared" si="34"/>
        <v/>
      </c>
      <c r="N53" s="41"/>
      <c r="O53" s="41"/>
      <c r="P53" s="41"/>
      <c r="Q53" s="42">
        <v>3.3</v>
      </c>
      <c r="R53" s="338"/>
      <c r="S53" s="338"/>
      <c r="T53" s="41"/>
      <c r="U53" s="41"/>
      <c r="V53" s="41"/>
      <c r="W53" s="41"/>
      <c r="X53" s="35" t="str">
        <f t="shared" si="35"/>
        <v/>
      </c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3" t="str">
        <f t="shared" si="36"/>
        <v/>
      </c>
      <c r="AK53" s="41" t="str">
        <f t="shared" si="37"/>
        <v/>
      </c>
      <c r="AL53" s="56"/>
      <c r="AM53" s="55"/>
      <c r="AN53" s="14"/>
      <c r="AO53" s="1"/>
    </row>
    <row r="54" spans="1:41" ht="41.45" customHeight="1" x14ac:dyDescent="0.25">
      <c r="A54" s="1"/>
      <c r="B54" s="1"/>
      <c r="C54" s="415"/>
      <c r="D54" s="53"/>
      <c r="E54" s="49">
        <f t="shared" si="42"/>
        <v>33</v>
      </c>
      <c r="F54" s="39" t="s">
        <v>99</v>
      </c>
      <c r="G54" s="41" t="s">
        <v>64</v>
      </c>
      <c r="H54" s="83"/>
      <c r="I54" s="41"/>
      <c r="J54" s="41"/>
      <c r="K54" s="41"/>
      <c r="L54" s="41"/>
      <c r="M54" s="35" t="str">
        <f t="shared" si="34"/>
        <v/>
      </c>
      <c r="N54" s="41"/>
      <c r="O54" s="41"/>
      <c r="P54" s="41"/>
      <c r="Q54" s="42">
        <v>16.2</v>
      </c>
      <c r="R54" s="338"/>
      <c r="S54" s="338"/>
      <c r="T54" s="41"/>
      <c r="U54" s="41"/>
      <c r="V54" s="41"/>
      <c r="W54" s="41"/>
      <c r="X54" s="35" t="str">
        <f t="shared" si="35"/>
        <v/>
      </c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3" t="str">
        <f t="shared" si="36"/>
        <v/>
      </c>
      <c r="AK54" s="41" t="str">
        <f t="shared" si="37"/>
        <v/>
      </c>
      <c r="AL54" s="56"/>
      <c r="AM54" s="55"/>
      <c r="AN54" s="14"/>
      <c r="AO54" s="1"/>
    </row>
    <row r="55" spans="1:41" ht="40.5" customHeight="1" x14ac:dyDescent="0.25">
      <c r="A55" s="1"/>
      <c r="B55" s="1"/>
      <c r="C55" s="31" t="s">
        <v>512</v>
      </c>
      <c r="D55" s="53"/>
      <c r="E55" s="65"/>
      <c r="F55" s="66" t="s">
        <v>100</v>
      </c>
      <c r="G55" s="67"/>
      <c r="H55" s="67"/>
      <c r="I55" s="67"/>
      <c r="J55" s="67"/>
      <c r="K55" s="67"/>
      <c r="L55" s="67"/>
      <c r="M55" s="68" t="str">
        <f t="shared" si="34"/>
        <v/>
      </c>
      <c r="N55" s="67"/>
      <c r="O55" s="67"/>
      <c r="P55" s="69"/>
      <c r="Q55" s="69"/>
      <c r="R55" s="69"/>
      <c r="S55" s="69"/>
      <c r="T55" s="69"/>
      <c r="U55" s="69"/>
      <c r="V55" s="69"/>
      <c r="W55" s="69"/>
      <c r="X55" s="68" t="str">
        <f t="shared" si="35"/>
        <v/>
      </c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70" t="str">
        <f t="shared" si="36"/>
        <v/>
      </c>
      <c r="AK55" s="71" t="str">
        <f t="shared" si="37"/>
        <v/>
      </c>
      <c r="AL55" s="72"/>
      <c r="AM55" s="61"/>
      <c r="AN55" s="14"/>
      <c r="AO55" s="1"/>
    </row>
    <row r="56" spans="1:41" ht="19.5" customHeight="1" x14ac:dyDescent="0.25">
      <c r="A56" s="1"/>
      <c r="B56" s="1"/>
      <c r="C56" s="81"/>
      <c r="D56" s="53"/>
      <c r="E56" s="49">
        <f>E54+1</f>
        <v>34</v>
      </c>
      <c r="F56" s="39" t="s">
        <v>96</v>
      </c>
      <c r="G56" s="41" t="s">
        <v>64</v>
      </c>
      <c r="H56" s="41"/>
      <c r="I56" s="41"/>
      <c r="J56" s="41"/>
      <c r="K56" s="41"/>
      <c r="L56" s="41"/>
      <c r="M56" s="35" t="str">
        <f t="shared" si="34"/>
        <v/>
      </c>
      <c r="N56" s="41"/>
      <c r="O56" s="41"/>
      <c r="P56" s="41"/>
      <c r="Q56" s="42">
        <v>63.98</v>
      </c>
      <c r="R56" s="338"/>
      <c r="S56" s="338"/>
      <c r="T56" s="41"/>
      <c r="U56" s="41"/>
      <c r="V56" s="41"/>
      <c r="W56" s="41"/>
      <c r="X56" s="35" t="str">
        <f t="shared" si="35"/>
        <v/>
      </c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3" t="str">
        <f t="shared" si="36"/>
        <v/>
      </c>
      <c r="AK56" s="41" t="str">
        <f t="shared" si="37"/>
        <v/>
      </c>
      <c r="AL56" s="56"/>
      <c r="AM56" s="55"/>
      <c r="AN56" s="14"/>
      <c r="AO56" s="1"/>
    </row>
    <row r="57" spans="1:41" ht="31.15" customHeight="1" x14ac:dyDescent="0.25">
      <c r="A57" s="1"/>
      <c r="B57" s="1"/>
      <c r="C57" s="31" t="s">
        <v>101</v>
      </c>
      <c r="D57" s="53"/>
      <c r="E57" s="49">
        <f t="shared" ref="E57:E59" si="43">E56+1</f>
        <v>35</v>
      </c>
      <c r="F57" s="39" t="s">
        <v>102</v>
      </c>
      <c r="G57" s="41" t="s">
        <v>64</v>
      </c>
      <c r="H57" s="41"/>
      <c r="I57" s="41"/>
      <c r="J57" s="41"/>
      <c r="K57" s="41"/>
      <c r="L57" s="41"/>
      <c r="M57" s="35" t="str">
        <f t="shared" si="34"/>
        <v/>
      </c>
      <c r="N57" s="41"/>
      <c r="O57" s="41"/>
      <c r="P57" s="41"/>
      <c r="Q57" s="42">
        <v>63.98</v>
      </c>
      <c r="R57" s="338"/>
      <c r="S57" s="338"/>
      <c r="T57" s="41"/>
      <c r="U57" s="41"/>
      <c r="V57" s="41"/>
      <c r="W57" s="41"/>
      <c r="X57" s="35" t="str">
        <f t="shared" si="35"/>
        <v/>
      </c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3" t="str">
        <f t="shared" si="36"/>
        <v/>
      </c>
      <c r="AK57" s="41" t="str">
        <f t="shared" si="37"/>
        <v/>
      </c>
      <c r="AL57" s="56"/>
      <c r="AM57" s="55"/>
      <c r="AN57" s="14"/>
      <c r="AO57" s="1"/>
    </row>
    <row r="58" spans="1:41" ht="21" customHeight="1" x14ac:dyDescent="0.25">
      <c r="A58" s="1"/>
      <c r="B58" s="1"/>
      <c r="C58" s="81"/>
      <c r="D58" s="53"/>
      <c r="E58" s="84">
        <f t="shared" si="43"/>
        <v>36</v>
      </c>
      <c r="F58" s="39" t="s">
        <v>89</v>
      </c>
      <c r="G58" s="41" t="s">
        <v>64</v>
      </c>
      <c r="H58" s="41"/>
      <c r="I58" s="41"/>
      <c r="J58" s="41"/>
      <c r="K58" s="41"/>
      <c r="L58" s="41"/>
      <c r="M58" s="35" t="str">
        <f t="shared" si="34"/>
        <v/>
      </c>
      <c r="N58" s="41"/>
      <c r="O58" s="41"/>
      <c r="P58" s="41"/>
      <c r="Q58" s="42">
        <v>63.98</v>
      </c>
      <c r="R58" s="338"/>
      <c r="S58" s="338"/>
      <c r="T58" s="41"/>
      <c r="U58" s="41"/>
      <c r="V58" s="41"/>
      <c r="W58" s="41"/>
      <c r="X58" s="35" t="str">
        <f t="shared" si="35"/>
        <v/>
      </c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3" t="str">
        <f t="shared" si="36"/>
        <v/>
      </c>
      <c r="AK58" s="41" t="str">
        <f t="shared" si="37"/>
        <v/>
      </c>
      <c r="AL58" s="56"/>
      <c r="AM58" s="55"/>
      <c r="AN58" s="14"/>
      <c r="AO58" s="1"/>
    </row>
    <row r="59" spans="1:41" ht="19.5" customHeight="1" x14ac:dyDescent="0.25">
      <c r="A59" s="1"/>
      <c r="B59" s="1"/>
      <c r="C59" s="81"/>
      <c r="D59" s="53"/>
      <c r="E59" s="49">
        <f t="shared" si="43"/>
        <v>37</v>
      </c>
      <c r="F59" s="39" t="s">
        <v>103</v>
      </c>
      <c r="G59" s="41" t="s">
        <v>74</v>
      </c>
      <c r="H59" s="41"/>
      <c r="I59" s="41"/>
      <c r="J59" s="41"/>
      <c r="K59" s="41"/>
      <c r="L59" s="41"/>
      <c r="M59" s="35" t="str">
        <f t="shared" si="34"/>
        <v/>
      </c>
      <c r="N59" s="41"/>
      <c r="O59" s="41"/>
      <c r="P59" s="41"/>
      <c r="Q59" s="42">
        <v>83.76</v>
      </c>
      <c r="R59" s="338"/>
      <c r="S59" s="338"/>
      <c r="T59" s="41"/>
      <c r="U59" s="41"/>
      <c r="V59" s="41"/>
      <c r="W59" s="41"/>
      <c r="X59" s="35" t="str">
        <f t="shared" si="35"/>
        <v/>
      </c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3" t="str">
        <f t="shared" si="36"/>
        <v/>
      </c>
      <c r="AK59" s="41" t="str">
        <f t="shared" si="37"/>
        <v/>
      </c>
      <c r="AL59" s="56"/>
      <c r="AM59" s="55"/>
      <c r="AN59" s="14"/>
      <c r="AO59" s="1"/>
    </row>
    <row r="60" spans="1:41" ht="51.6" customHeight="1" x14ac:dyDescent="0.25">
      <c r="A60" s="1"/>
      <c r="B60" s="1"/>
      <c r="C60" s="417" t="s">
        <v>596</v>
      </c>
      <c r="D60" s="53"/>
      <c r="E60" s="65"/>
      <c r="F60" s="66" t="s">
        <v>104</v>
      </c>
      <c r="G60" s="67"/>
      <c r="H60" s="67"/>
      <c r="I60" s="67"/>
      <c r="J60" s="67"/>
      <c r="K60" s="67"/>
      <c r="L60" s="67"/>
      <c r="M60" s="68" t="str">
        <f t="shared" si="34"/>
        <v/>
      </c>
      <c r="N60" s="67"/>
      <c r="O60" s="67"/>
      <c r="P60" s="69"/>
      <c r="Q60" s="69"/>
      <c r="R60" s="69"/>
      <c r="S60" s="69"/>
      <c r="T60" s="69"/>
      <c r="U60" s="69"/>
      <c r="V60" s="69"/>
      <c r="W60" s="69"/>
      <c r="X60" s="68" t="str">
        <f t="shared" si="35"/>
        <v/>
      </c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70" t="str">
        <f t="shared" si="36"/>
        <v/>
      </c>
      <c r="AK60" s="71" t="str">
        <f t="shared" si="37"/>
        <v/>
      </c>
      <c r="AL60" s="69"/>
      <c r="AM60" s="61"/>
      <c r="AN60" s="14"/>
      <c r="AO60" s="1"/>
    </row>
    <row r="61" spans="1:41" ht="42" customHeight="1" x14ac:dyDescent="0.25">
      <c r="A61" s="1"/>
      <c r="B61" s="1"/>
      <c r="C61" s="418"/>
      <c r="D61" s="53"/>
      <c r="E61" s="49">
        <f>E59+1</f>
        <v>38</v>
      </c>
      <c r="F61" s="39" t="s">
        <v>105</v>
      </c>
      <c r="G61" s="41" t="s">
        <v>64</v>
      </c>
      <c r="H61" s="41"/>
      <c r="I61" s="41"/>
      <c r="J61" s="41"/>
      <c r="K61" s="41"/>
      <c r="L61" s="41"/>
      <c r="M61" s="35" t="str">
        <f t="shared" si="34"/>
        <v/>
      </c>
      <c r="N61" s="41"/>
      <c r="O61" s="41"/>
      <c r="P61" s="41"/>
      <c r="Q61" s="42">
        <v>6</v>
      </c>
      <c r="R61" s="338"/>
      <c r="S61" s="338"/>
      <c r="T61" s="41"/>
      <c r="U61" s="41"/>
      <c r="V61" s="41"/>
      <c r="W61" s="41"/>
      <c r="X61" s="35" t="str">
        <f t="shared" si="35"/>
        <v/>
      </c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3" t="str">
        <f t="shared" si="36"/>
        <v/>
      </c>
      <c r="AK61" s="41" t="str">
        <f t="shared" si="37"/>
        <v/>
      </c>
      <c r="AL61" s="56"/>
      <c r="AM61" s="55"/>
      <c r="AN61" s="14"/>
      <c r="AO61" s="1"/>
    </row>
    <row r="62" spans="1:41" ht="51.6" customHeight="1" x14ac:dyDescent="0.25">
      <c r="A62" s="1"/>
      <c r="B62" s="1"/>
      <c r="C62" s="418"/>
      <c r="D62" s="53"/>
      <c r="E62" s="49">
        <f t="shared" ref="E62:E66" si="44">E61+1</f>
        <v>39</v>
      </c>
      <c r="F62" s="85" t="s">
        <v>106</v>
      </c>
      <c r="G62" s="41" t="s">
        <v>39</v>
      </c>
      <c r="H62" s="41"/>
      <c r="I62" s="41"/>
      <c r="J62" s="41"/>
      <c r="K62" s="41"/>
      <c r="L62" s="41"/>
      <c r="M62" s="35" t="str">
        <f t="shared" si="34"/>
        <v/>
      </c>
      <c r="N62" s="41"/>
      <c r="O62" s="41"/>
      <c r="P62" s="41"/>
      <c r="Q62" s="42">
        <v>1.85</v>
      </c>
      <c r="R62" s="338"/>
      <c r="S62" s="338"/>
      <c r="T62" s="41"/>
      <c r="U62" s="41"/>
      <c r="V62" s="41"/>
      <c r="W62" s="41"/>
      <c r="X62" s="35" t="str">
        <f t="shared" si="35"/>
        <v/>
      </c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3" t="str">
        <f t="shared" si="36"/>
        <v/>
      </c>
      <c r="AK62" s="41" t="str">
        <f t="shared" si="37"/>
        <v/>
      </c>
      <c r="AL62" s="56"/>
      <c r="AM62" s="55"/>
      <c r="AN62" s="14"/>
      <c r="AO62" s="1"/>
    </row>
    <row r="63" spans="1:41" ht="45" customHeight="1" x14ac:dyDescent="0.25">
      <c r="A63" s="1"/>
      <c r="B63" s="1"/>
      <c r="C63" s="418"/>
      <c r="D63" s="53"/>
      <c r="E63" s="49">
        <f t="shared" si="44"/>
        <v>40</v>
      </c>
      <c r="F63" s="39" t="s">
        <v>94</v>
      </c>
      <c r="G63" s="41" t="s">
        <v>74</v>
      </c>
      <c r="H63" s="41"/>
      <c r="I63" s="41"/>
      <c r="J63" s="41"/>
      <c r="K63" s="41"/>
      <c r="L63" s="41"/>
      <c r="M63" s="35" t="str">
        <f t="shared" si="34"/>
        <v/>
      </c>
      <c r="N63" s="41"/>
      <c r="O63" s="41"/>
      <c r="P63" s="41"/>
      <c r="Q63" s="42">
        <v>132.5</v>
      </c>
      <c r="R63" s="338"/>
      <c r="S63" s="338"/>
      <c r="T63" s="41"/>
      <c r="U63" s="41"/>
      <c r="V63" s="41"/>
      <c r="W63" s="41"/>
      <c r="X63" s="35" t="str">
        <f t="shared" si="35"/>
        <v/>
      </c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3" t="str">
        <f t="shared" si="36"/>
        <v/>
      </c>
      <c r="AK63" s="41" t="str">
        <f t="shared" si="37"/>
        <v/>
      </c>
      <c r="AL63" s="56"/>
      <c r="AM63" s="55"/>
      <c r="AN63" s="14"/>
      <c r="AO63" s="1"/>
    </row>
    <row r="64" spans="1:41" ht="45" customHeight="1" x14ac:dyDescent="0.25">
      <c r="A64" s="1"/>
      <c r="B64" s="1"/>
      <c r="C64" s="418"/>
      <c r="D64" s="53"/>
      <c r="E64" s="49">
        <f t="shared" si="44"/>
        <v>41</v>
      </c>
      <c r="F64" s="39" t="s">
        <v>107</v>
      </c>
      <c r="G64" s="41" t="s">
        <v>108</v>
      </c>
      <c r="H64" s="41"/>
      <c r="I64" s="41"/>
      <c r="J64" s="41"/>
      <c r="K64" s="41"/>
      <c r="L64" s="41"/>
      <c r="M64" s="35" t="str">
        <f t="shared" si="34"/>
        <v/>
      </c>
      <c r="N64" s="41"/>
      <c r="O64" s="41"/>
      <c r="P64" s="41"/>
      <c r="Q64" s="42" t="s">
        <v>557</v>
      </c>
      <c r="R64" s="338"/>
      <c r="S64" s="338"/>
      <c r="T64" s="41"/>
      <c r="U64" s="41"/>
      <c r="V64" s="41"/>
      <c r="W64" s="41"/>
      <c r="X64" s="35" t="str">
        <f t="shared" si="35"/>
        <v/>
      </c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3" t="str">
        <f t="shared" si="36"/>
        <v/>
      </c>
      <c r="AK64" s="41" t="str">
        <f t="shared" si="37"/>
        <v/>
      </c>
      <c r="AL64" s="56"/>
      <c r="AM64" s="55"/>
      <c r="AN64" s="14"/>
      <c r="AO64" s="1"/>
    </row>
    <row r="65" spans="1:59" ht="45" customHeight="1" x14ac:dyDescent="0.25">
      <c r="A65" s="1"/>
      <c r="B65" s="1"/>
      <c r="C65" s="418"/>
      <c r="D65" s="53"/>
      <c r="E65" s="49">
        <f>E64+1</f>
        <v>42</v>
      </c>
      <c r="F65" s="39" t="s">
        <v>109</v>
      </c>
      <c r="G65" s="41" t="s">
        <v>64</v>
      </c>
      <c r="H65" s="41"/>
      <c r="I65" s="41"/>
      <c r="J65" s="41"/>
      <c r="K65" s="41"/>
      <c r="L65" s="41"/>
      <c r="M65" s="35" t="str">
        <f t="shared" ref="M65:M84" si="45">IF((IF(H65="",0,H65)+IF(I65="",0,I65)+IF(J65="",0,J65)+IF(K65="",0,K65)+IF(L65="",0,L65))=0,"",(IF(H65="",0,H65)+IF(I65="",0,I65)+IF(J65="",0,J65)+IF(K65="",0,K65)+IF(L65="",0,L65)))</f>
        <v/>
      </c>
      <c r="N65" s="41"/>
      <c r="O65" s="41"/>
      <c r="P65" s="41"/>
      <c r="Q65" s="42">
        <v>26</v>
      </c>
      <c r="R65" s="338"/>
      <c r="S65" s="338"/>
      <c r="T65" s="41"/>
      <c r="U65" s="41"/>
      <c r="V65" s="41"/>
      <c r="W65" s="41"/>
      <c r="X65" s="35" t="str">
        <f t="shared" ref="X65:X84" si="46">IF((IF(T65="",0,T65)+IF(U65="",0,U65)+IF(V65="",0,V65)+IF(W65="",0,W65))=0,"",(IF(T65="",0,T65)+IF(U65="",0,U65)+IF(V65="",0,V65)+IF(W65="",0,W65)))</f>
        <v/>
      </c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3" t="str">
        <f t="shared" si="36"/>
        <v/>
      </c>
      <c r="AK65" s="41" t="str">
        <f t="shared" si="37"/>
        <v/>
      </c>
      <c r="AL65" s="56"/>
      <c r="AM65" s="55"/>
      <c r="AN65" s="14"/>
      <c r="AO65" s="1"/>
    </row>
    <row r="66" spans="1:59" ht="45" customHeight="1" x14ac:dyDescent="0.25">
      <c r="A66" s="1"/>
      <c r="B66" s="1"/>
      <c r="C66" s="419"/>
      <c r="D66" s="53"/>
      <c r="E66" s="49">
        <f t="shared" si="44"/>
        <v>43</v>
      </c>
      <c r="F66" s="39" t="s">
        <v>110</v>
      </c>
      <c r="G66" s="41" t="s">
        <v>74</v>
      </c>
      <c r="H66" s="41"/>
      <c r="I66" s="41"/>
      <c r="J66" s="41"/>
      <c r="K66" s="41"/>
      <c r="L66" s="41"/>
      <c r="M66" s="35" t="str">
        <f t="shared" si="45"/>
        <v/>
      </c>
      <c r="N66" s="41"/>
      <c r="O66" s="41"/>
      <c r="P66" s="41"/>
      <c r="Q66" s="42">
        <v>72</v>
      </c>
      <c r="R66" s="338"/>
      <c r="S66" s="338"/>
      <c r="T66" s="41"/>
      <c r="U66" s="41"/>
      <c r="V66" s="41"/>
      <c r="W66" s="41"/>
      <c r="X66" s="35" t="str">
        <f t="shared" si="46"/>
        <v/>
      </c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3" t="str">
        <f t="shared" si="36"/>
        <v/>
      </c>
      <c r="AK66" s="41" t="str">
        <f t="shared" si="37"/>
        <v/>
      </c>
      <c r="AL66" s="56"/>
      <c r="AM66" s="55"/>
      <c r="AN66" s="14"/>
      <c r="AO66" s="1"/>
    </row>
    <row r="67" spans="1:59" ht="43.5" customHeight="1" x14ac:dyDescent="0.25">
      <c r="A67" s="1"/>
      <c r="B67" s="1"/>
      <c r="C67" s="412" t="s">
        <v>555</v>
      </c>
      <c r="D67" s="53"/>
      <c r="E67" s="65"/>
      <c r="F67" s="66" t="s">
        <v>111</v>
      </c>
      <c r="G67" s="67"/>
      <c r="H67" s="67"/>
      <c r="I67" s="67"/>
      <c r="J67" s="67"/>
      <c r="K67" s="67"/>
      <c r="L67" s="67"/>
      <c r="M67" s="68" t="str">
        <f t="shared" si="45"/>
        <v/>
      </c>
      <c r="N67" s="67"/>
      <c r="O67" s="67"/>
      <c r="P67" s="69"/>
      <c r="Q67" s="69"/>
      <c r="R67" s="69"/>
      <c r="S67" s="69"/>
      <c r="T67" s="69"/>
      <c r="U67" s="69"/>
      <c r="V67" s="69"/>
      <c r="W67" s="69"/>
      <c r="X67" s="68" t="str">
        <f t="shared" si="46"/>
        <v/>
      </c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70" t="str">
        <f t="shared" si="36"/>
        <v/>
      </c>
      <c r="AK67" s="71" t="str">
        <f t="shared" si="37"/>
        <v/>
      </c>
      <c r="AL67" s="72"/>
      <c r="AM67" s="55"/>
      <c r="AN67" s="14"/>
      <c r="AO67" s="1"/>
    </row>
    <row r="68" spans="1:59" ht="43.5" customHeight="1" x14ac:dyDescent="0.25">
      <c r="A68" s="1"/>
      <c r="B68" s="1"/>
      <c r="C68" s="413"/>
      <c r="D68" s="53"/>
      <c r="E68" s="49">
        <f>E66+1</f>
        <v>44</v>
      </c>
      <c r="F68" s="39" t="s">
        <v>99</v>
      </c>
      <c r="G68" s="41" t="s">
        <v>64</v>
      </c>
      <c r="H68" s="41"/>
      <c r="I68" s="41"/>
      <c r="J68" s="41"/>
      <c r="K68" s="41"/>
      <c r="L68" s="41"/>
      <c r="M68" s="35" t="str">
        <f t="shared" si="45"/>
        <v/>
      </c>
      <c r="N68" s="41"/>
      <c r="O68" s="41"/>
      <c r="P68" s="41"/>
      <c r="Q68" s="42">
        <v>12.65</v>
      </c>
      <c r="R68" s="338"/>
      <c r="S68" s="338"/>
      <c r="T68" s="41"/>
      <c r="U68" s="41"/>
      <c r="V68" s="41"/>
      <c r="W68" s="41"/>
      <c r="X68" s="35" t="str">
        <f t="shared" si="46"/>
        <v/>
      </c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3" t="str">
        <f t="shared" si="36"/>
        <v/>
      </c>
      <c r="AK68" s="41" t="str">
        <f t="shared" si="37"/>
        <v/>
      </c>
      <c r="AL68" s="56"/>
      <c r="AM68" s="55"/>
      <c r="AN68" s="14"/>
      <c r="AO68" s="1"/>
    </row>
    <row r="69" spans="1:59" ht="43.5" customHeight="1" x14ac:dyDescent="0.25">
      <c r="A69" s="1"/>
      <c r="B69" s="1"/>
      <c r="C69" s="413"/>
      <c r="D69" s="53"/>
      <c r="E69" s="49">
        <f t="shared" ref="E69:E71" si="47">E68+1</f>
        <v>45</v>
      </c>
      <c r="F69" s="39" t="s">
        <v>112</v>
      </c>
      <c r="G69" s="41" t="s">
        <v>64</v>
      </c>
      <c r="H69" s="41"/>
      <c r="I69" s="41"/>
      <c r="J69" s="41"/>
      <c r="K69" s="41"/>
      <c r="L69" s="41"/>
      <c r="M69" s="35" t="str">
        <f t="shared" si="45"/>
        <v/>
      </c>
      <c r="N69" s="41"/>
      <c r="O69" s="41"/>
      <c r="P69" s="41"/>
      <c r="Q69" s="42">
        <v>12.65</v>
      </c>
      <c r="R69" s="338"/>
      <c r="S69" s="338"/>
      <c r="T69" s="41"/>
      <c r="U69" s="41"/>
      <c r="V69" s="41"/>
      <c r="W69" s="41"/>
      <c r="X69" s="35" t="str">
        <f t="shared" si="46"/>
        <v/>
      </c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3" t="str">
        <f t="shared" si="36"/>
        <v/>
      </c>
      <c r="AK69" s="41" t="str">
        <f t="shared" si="37"/>
        <v/>
      </c>
      <c r="AL69" s="56"/>
      <c r="AM69" s="55"/>
      <c r="AN69" s="14"/>
      <c r="AO69" s="1"/>
    </row>
    <row r="70" spans="1:59" ht="43.5" customHeight="1" x14ac:dyDescent="0.25">
      <c r="A70" s="1"/>
      <c r="B70" s="1"/>
      <c r="C70" s="413"/>
      <c r="D70" s="53"/>
      <c r="E70" s="84">
        <f t="shared" si="47"/>
        <v>46</v>
      </c>
      <c r="F70" s="39" t="s">
        <v>113</v>
      </c>
      <c r="G70" s="41" t="s">
        <v>64</v>
      </c>
      <c r="H70" s="41"/>
      <c r="I70" s="41"/>
      <c r="J70" s="41"/>
      <c r="K70" s="41"/>
      <c r="L70" s="41"/>
      <c r="M70" s="35" t="str">
        <f t="shared" si="45"/>
        <v/>
      </c>
      <c r="N70" s="41"/>
      <c r="O70" s="41"/>
      <c r="P70" s="41"/>
      <c r="Q70" s="42">
        <v>12.65</v>
      </c>
      <c r="R70" s="338"/>
      <c r="S70" s="338"/>
      <c r="T70" s="41"/>
      <c r="U70" s="41"/>
      <c r="V70" s="41"/>
      <c r="W70" s="41"/>
      <c r="X70" s="35" t="str">
        <f t="shared" si="46"/>
        <v/>
      </c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3" t="str">
        <f t="shared" si="36"/>
        <v/>
      </c>
      <c r="AK70" s="41" t="str">
        <f t="shared" si="37"/>
        <v/>
      </c>
      <c r="AL70" s="56"/>
      <c r="AM70" s="55"/>
      <c r="AN70" s="14"/>
      <c r="AO70" s="1"/>
    </row>
    <row r="71" spans="1:59" s="355" customFormat="1" ht="43.5" customHeight="1" x14ac:dyDescent="0.25">
      <c r="A71" s="254"/>
      <c r="B71" s="254"/>
      <c r="C71" s="416"/>
      <c r="D71" s="53"/>
      <c r="E71" s="49">
        <f t="shared" si="47"/>
        <v>47</v>
      </c>
      <c r="F71" s="39" t="s">
        <v>89</v>
      </c>
      <c r="G71" s="41" t="s">
        <v>64</v>
      </c>
      <c r="H71" s="83"/>
      <c r="I71" s="41"/>
      <c r="J71" s="41"/>
      <c r="K71" s="41"/>
      <c r="L71" s="41"/>
      <c r="M71" s="35" t="str">
        <f t="shared" ref="M71" si="48">IF((IF(H71="",0,H71)+IF(I71="",0,I71)+IF(J71="",0,J71)+IF(K71="",0,K71)+IF(L71="",0,L71))=0,"",(IF(H71="",0,H71)+IF(I71="",0,I71)+IF(J71="",0,J71)+IF(K71="",0,K71)+IF(L71="",0,L71)))</f>
        <v/>
      </c>
      <c r="N71" s="41"/>
      <c r="O71" s="41"/>
      <c r="P71" s="41"/>
      <c r="Q71" s="42">
        <v>12.65</v>
      </c>
      <c r="R71" s="338"/>
      <c r="S71" s="338"/>
      <c r="T71" s="41"/>
      <c r="U71" s="41"/>
      <c r="V71" s="41"/>
      <c r="W71" s="41"/>
      <c r="X71" s="35" t="str">
        <f t="shared" ref="X71" si="49">IF((IF(T71="",0,T71)+IF(U71="",0,U71)+IF(V71="",0,V71)+IF(W71="",0,W71))=0,"",(IF(T71="",0,T71)+IF(U71="",0,U71)+IF(V71="",0,V71)+IF(W71="",0,W71)))</f>
        <v/>
      </c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3" t="str">
        <f t="shared" si="36"/>
        <v/>
      </c>
      <c r="AK71" s="41" t="str">
        <f t="shared" si="37"/>
        <v/>
      </c>
      <c r="AL71" s="56"/>
      <c r="AM71" s="269"/>
      <c r="AN71" s="256"/>
      <c r="AO71" s="254"/>
      <c r="AP71" s="324"/>
      <c r="AQ71" s="324"/>
      <c r="AR71" s="324"/>
      <c r="AS71" s="324"/>
      <c r="AT71" s="324"/>
      <c r="AU71" s="324"/>
      <c r="AV71" s="324"/>
      <c r="AW71" s="324"/>
      <c r="AX71" s="324"/>
      <c r="AY71" s="324"/>
      <c r="AZ71" s="324"/>
      <c r="BA71" s="324"/>
      <c r="BB71" s="324"/>
      <c r="BC71" s="324"/>
      <c r="BD71" s="324"/>
      <c r="BE71" s="324"/>
      <c r="BF71" s="324"/>
      <c r="BG71" s="324"/>
    </row>
    <row r="72" spans="1:59" ht="43.5" customHeight="1" x14ac:dyDescent="0.25">
      <c r="A72" s="1"/>
      <c r="B72" s="1"/>
      <c r="C72" s="411"/>
      <c r="D72" s="53"/>
      <c r="E72" s="49">
        <f>E71+1</f>
        <v>48</v>
      </c>
      <c r="F72" s="39" t="s">
        <v>114</v>
      </c>
      <c r="G72" s="41" t="s">
        <v>74</v>
      </c>
      <c r="H72" s="41"/>
      <c r="I72" s="41"/>
      <c r="J72" s="41"/>
      <c r="K72" s="41"/>
      <c r="L72" s="41"/>
      <c r="M72" s="35" t="str">
        <f t="shared" si="45"/>
        <v/>
      </c>
      <c r="N72" s="41"/>
      <c r="O72" s="41"/>
      <c r="P72" s="41"/>
      <c r="Q72" s="42">
        <v>22</v>
      </c>
      <c r="R72" s="338"/>
      <c r="S72" s="338"/>
      <c r="T72" s="41"/>
      <c r="U72" s="41"/>
      <c r="V72" s="41"/>
      <c r="W72" s="41"/>
      <c r="X72" s="35" t="str">
        <f t="shared" si="46"/>
        <v/>
      </c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3" t="str">
        <f t="shared" si="36"/>
        <v/>
      </c>
      <c r="AK72" s="41" t="str">
        <f t="shared" si="37"/>
        <v/>
      </c>
      <c r="AL72" s="56"/>
      <c r="AM72" s="55"/>
      <c r="AN72" s="14"/>
      <c r="AO72" s="1"/>
    </row>
    <row r="73" spans="1:59" ht="62.45" customHeight="1" x14ac:dyDescent="0.25">
      <c r="A73" s="1"/>
      <c r="B73" s="1"/>
      <c r="C73" s="417" t="s">
        <v>580</v>
      </c>
      <c r="D73" s="53"/>
      <c r="E73" s="65"/>
      <c r="F73" s="356" t="s">
        <v>553</v>
      </c>
      <c r="G73" s="67"/>
      <c r="H73" s="67"/>
      <c r="I73" s="67"/>
      <c r="J73" s="67"/>
      <c r="K73" s="67"/>
      <c r="L73" s="67"/>
      <c r="M73" s="68" t="str">
        <f t="shared" si="45"/>
        <v/>
      </c>
      <c r="N73" s="67"/>
      <c r="O73" s="67"/>
      <c r="P73" s="69"/>
      <c r="Q73" s="69"/>
      <c r="R73" s="69"/>
      <c r="S73" s="69"/>
      <c r="T73" s="69"/>
      <c r="U73" s="69"/>
      <c r="V73" s="69"/>
      <c r="W73" s="69"/>
      <c r="X73" s="68" t="str">
        <f t="shared" si="46"/>
        <v/>
      </c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70" t="str">
        <f t="shared" si="36"/>
        <v/>
      </c>
      <c r="AK73" s="71" t="str">
        <f t="shared" si="37"/>
        <v/>
      </c>
      <c r="AL73" s="72"/>
      <c r="AM73" s="55"/>
      <c r="AN73" s="14"/>
      <c r="AO73" s="1"/>
    </row>
    <row r="74" spans="1:59" ht="62.45" customHeight="1" x14ac:dyDescent="0.25">
      <c r="A74" s="1"/>
      <c r="B74" s="1"/>
      <c r="C74" s="418"/>
      <c r="D74" s="265"/>
      <c r="E74" s="49">
        <f>E72+1</f>
        <v>49</v>
      </c>
      <c r="F74" s="85" t="s">
        <v>115</v>
      </c>
      <c r="G74" s="41" t="s">
        <v>74</v>
      </c>
      <c r="H74" s="41"/>
      <c r="I74" s="41"/>
      <c r="J74" s="41"/>
      <c r="K74" s="41"/>
      <c r="L74" s="41"/>
      <c r="M74" s="35" t="str">
        <f t="shared" si="45"/>
        <v/>
      </c>
      <c r="N74" s="41"/>
      <c r="O74" s="41"/>
      <c r="P74" s="41"/>
      <c r="Q74" s="42">
        <v>25</v>
      </c>
      <c r="R74" s="338"/>
      <c r="S74" s="338"/>
      <c r="T74" s="41"/>
      <c r="U74" s="41"/>
      <c r="V74" s="41"/>
      <c r="W74" s="41"/>
      <c r="X74" s="35" t="str">
        <f t="shared" si="46"/>
        <v/>
      </c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3" t="str">
        <f t="shared" si="36"/>
        <v/>
      </c>
      <c r="AK74" s="41" t="str">
        <f t="shared" si="37"/>
        <v/>
      </c>
      <c r="AL74" s="56"/>
      <c r="AM74" s="55"/>
      <c r="AN74" s="14"/>
      <c r="AO74" s="1"/>
    </row>
    <row r="75" spans="1:59" s="362" customFormat="1" ht="62.45" customHeight="1" x14ac:dyDescent="0.25">
      <c r="A75" s="254"/>
      <c r="B75" s="254"/>
      <c r="C75" s="419"/>
      <c r="D75" s="265"/>
      <c r="E75" s="49">
        <f>E74+1</f>
        <v>50</v>
      </c>
      <c r="F75" s="39" t="s">
        <v>109</v>
      </c>
      <c r="G75" s="41" t="s">
        <v>64</v>
      </c>
      <c r="H75" s="41"/>
      <c r="I75" s="41"/>
      <c r="J75" s="41"/>
      <c r="K75" s="41"/>
      <c r="L75" s="41"/>
      <c r="M75" s="35" t="str">
        <f t="shared" ref="M75" si="50">IF((IF(H75="",0,H75)+IF(I75="",0,I75)+IF(J75="",0,J75)+IF(K75="",0,K75)+IF(L75="",0,L75))=0,"",(IF(H75="",0,H75)+IF(I75="",0,I75)+IF(J75="",0,J75)+IF(K75="",0,K75)+IF(L75="",0,L75)))</f>
        <v/>
      </c>
      <c r="N75" s="41"/>
      <c r="O75" s="41"/>
      <c r="P75" s="41"/>
      <c r="Q75" s="42">
        <f>Q74*0.3</f>
        <v>7.5</v>
      </c>
      <c r="R75" s="338"/>
      <c r="S75" s="338"/>
      <c r="T75" s="41"/>
      <c r="U75" s="41"/>
      <c r="V75" s="41"/>
      <c r="W75" s="41"/>
      <c r="X75" s="35" t="str">
        <f t="shared" ref="X75" si="51">IF((IF(T75="",0,T75)+IF(U75="",0,U75)+IF(V75="",0,V75)+IF(W75="",0,W75))=0,"",(IF(T75="",0,T75)+IF(U75="",0,U75)+IF(V75="",0,V75)+IF(W75="",0,W75)))</f>
        <v/>
      </c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3" t="str">
        <f t="shared" si="36"/>
        <v/>
      </c>
      <c r="AK75" s="41" t="str">
        <f t="shared" si="37"/>
        <v/>
      </c>
      <c r="AL75" s="56"/>
      <c r="AM75" s="289"/>
      <c r="AN75" s="256"/>
      <c r="AO75" s="254"/>
      <c r="AP75" s="324"/>
      <c r="AQ75" s="324"/>
      <c r="AR75" s="324"/>
      <c r="AS75" s="324"/>
      <c r="AT75" s="324"/>
      <c r="AU75" s="324"/>
      <c r="AV75" s="324"/>
      <c r="AW75" s="324"/>
      <c r="AX75" s="324"/>
      <c r="AY75" s="324"/>
      <c r="AZ75" s="324"/>
      <c r="BA75" s="324"/>
      <c r="BB75" s="324"/>
      <c r="BC75" s="324"/>
      <c r="BD75" s="324"/>
      <c r="BE75" s="324"/>
      <c r="BF75" s="324"/>
      <c r="BG75" s="324"/>
    </row>
    <row r="76" spans="1:59" ht="40.5" customHeight="1" x14ac:dyDescent="0.25">
      <c r="A76" s="1"/>
      <c r="B76" s="1"/>
      <c r="C76" s="87"/>
      <c r="D76" s="53"/>
      <c r="E76" s="409" t="s">
        <v>116</v>
      </c>
      <c r="F76" s="408"/>
      <c r="G76" s="24"/>
      <c r="H76" s="24"/>
      <c r="I76" s="24"/>
      <c r="J76" s="24"/>
      <c r="K76" s="24"/>
      <c r="L76" s="24"/>
      <c r="M76" s="88" t="str">
        <f t="shared" si="45"/>
        <v/>
      </c>
      <c r="N76" s="24"/>
      <c r="O76" s="24"/>
      <c r="P76" s="89"/>
      <c r="Q76" s="89"/>
      <c r="R76" s="89"/>
      <c r="S76" s="89"/>
      <c r="T76" s="89"/>
      <c r="U76" s="89"/>
      <c r="V76" s="89"/>
      <c r="W76" s="89"/>
      <c r="X76" s="88" t="str">
        <f t="shared" si="46"/>
        <v/>
      </c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90" t="str">
        <f t="shared" si="36"/>
        <v/>
      </c>
      <c r="AK76" s="91" t="str">
        <f t="shared" si="37"/>
        <v/>
      </c>
      <c r="AL76" s="92"/>
      <c r="AM76" s="359"/>
      <c r="AN76" s="360"/>
      <c r="AO76" s="361"/>
    </row>
    <row r="77" spans="1:59" ht="106.9" customHeight="1" x14ac:dyDescent="0.25">
      <c r="A77" s="1"/>
      <c r="B77" s="1"/>
      <c r="C77" s="31" t="s">
        <v>513</v>
      </c>
      <c r="D77" s="53"/>
      <c r="E77" s="331">
        <f>E75+1</f>
        <v>51</v>
      </c>
      <c r="F77" s="33" t="s">
        <v>38</v>
      </c>
      <c r="G77" s="34" t="s">
        <v>39</v>
      </c>
      <c r="H77" s="34" t="str">
        <f t="shared" ref="H77:L77" si="52">IF(SUM(H78:H79)=0,"",SUM(H78:H79))</f>
        <v/>
      </c>
      <c r="I77" s="34" t="str">
        <f t="shared" si="52"/>
        <v/>
      </c>
      <c r="J77" s="34" t="str">
        <f t="shared" si="52"/>
        <v/>
      </c>
      <c r="K77" s="34">
        <f t="shared" si="52"/>
        <v>1724</v>
      </c>
      <c r="L77" s="34" t="str">
        <f t="shared" si="52"/>
        <v/>
      </c>
      <c r="M77" s="35">
        <f t="shared" si="45"/>
        <v>1724</v>
      </c>
      <c r="N77" s="34" t="s">
        <v>40</v>
      </c>
      <c r="O77" s="34" t="s">
        <v>41</v>
      </c>
      <c r="P77" s="344">
        <f>IF(SUM(P78:P79)=0,"",SUM(P78:P79))</f>
        <v>249.59171081526438</v>
      </c>
      <c r="Q77" s="34"/>
      <c r="R77" s="36" t="str">
        <f t="shared" ref="R77:W77" si="53">IF(SUM(R78:R79)=0,"",SUM(R78:R79))</f>
        <v/>
      </c>
      <c r="S77" s="325" t="str">
        <f>IF((IF(R77="",0,R77))=0,"",(IF(R77="",0,R77)))</f>
        <v/>
      </c>
      <c r="T77" s="36" t="str">
        <f t="shared" si="53"/>
        <v/>
      </c>
      <c r="U77" s="36" t="str">
        <f t="shared" si="53"/>
        <v/>
      </c>
      <c r="V77" s="36" t="str">
        <f t="shared" si="53"/>
        <v/>
      </c>
      <c r="W77" s="36" t="str">
        <f t="shared" si="53"/>
        <v/>
      </c>
      <c r="X77" s="37" t="str">
        <f t="shared" si="46"/>
        <v/>
      </c>
      <c r="Y77" s="36">
        <f t="shared" ref="Y77:AI77" si="54">IF(SUM(Y78:Y79)=0,"",SUM(Y78:Y79))</f>
        <v>2567</v>
      </c>
      <c r="Z77" s="36">
        <f t="shared" si="54"/>
        <v>3103</v>
      </c>
      <c r="AA77" s="36">
        <f t="shared" si="54"/>
        <v>11340</v>
      </c>
      <c r="AB77" s="36" t="str">
        <f t="shared" si="54"/>
        <v/>
      </c>
      <c r="AC77" s="36">
        <f t="shared" si="54"/>
        <v>91147</v>
      </c>
      <c r="AD77" s="36" t="str">
        <f t="shared" si="54"/>
        <v/>
      </c>
      <c r="AE77" s="36">
        <f t="shared" si="54"/>
        <v>10270</v>
      </c>
      <c r="AF77" s="36" t="str">
        <f t="shared" si="54"/>
        <v/>
      </c>
      <c r="AG77" s="36">
        <f t="shared" si="54"/>
        <v>57341</v>
      </c>
      <c r="AH77" s="36">
        <f t="shared" si="54"/>
        <v>20540</v>
      </c>
      <c r="AI77" s="36">
        <f t="shared" si="54"/>
        <v>79593</v>
      </c>
      <c r="AJ77" s="37">
        <f t="shared" si="36"/>
        <v>275901</v>
      </c>
      <c r="AK77" s="321">
        <f>IF((IF(AJ77="",0,AJ77)+IF(X77="",0,X77)+IF(S77="",0,S77))=0,"",(IF(AJ77="",0,AJ77)+IF(X77="",0,X77)+IF(S77="",0,S77)))</f>
        <v>275901</v>
      </c>
      <c r="AL77" s="36">
        <f>IF(SUM(AL78:AL79)=0,"",SUM(AL78:AL79))</f>
        <v>464</v>
      </c>
      <c r="AM77" s="359"/>
      <c r="AN77" s="360"/>
      <c r="AO77" s="361"/>
    </row>
    <row r="78" spans="1:59" ht="40.5" hidden="1" customHeight="1" outlineLevel="1" x14ac:dyDescent="0.25">
      <c r="A78" s="1"/>
      <c r="B78" s="1"/>
      <c r="C78" s="81"/>
      <c r="D78" s="322">
        <v>2</v>
      </c>
      <c r="E78" s="334" t="str">
        <f t="shared" ref="E78:E79" si="55">CONCATENATE($E$77,".",(ROW(G78)-ROW($G$77)))</f>
        <v>51.1</v>
      </c>
      <c r="F78" s="39" t="s">
        <v>117</v>
      </c>
      <c r="G78" s="40" t="s">
        <v>39</v>
      </c>
      <c r="H78" s="40"/>
      <c r="I78" s="41"/>
      <c r="J78" s="42"/>
      <c r="K78" s="42">
        <v>1531.9</v>
      </c>
      <c r="L78" s="42"/>
      <c r="M78" s="43">
        <f t="shared" si="45"/>
        <v>1531.9</v>
      </c>
      <c r="N78" s="40" t="s">
        <v>40</v>
      </c>
      <c r="O78" s="40" t="s">
        <v>41</v>
      </c>
      <c r="P78" s="350">
        <f>IF(M78="","",IF(M78=0,"",IF(MID(F78,1,4)="Стен",M78/(VALUE(MID(F78,SEARCH(" ",F78,1)+1,SEARCH("мм",F78,1)-SEARCH(" ",F78,1)-2))/1000),IF(MID(F78,1,10)="Плита фунд",SQRT(M78/(VALUE(MID(F78,SEARCH(" ",F78,1)+14,SEARCH("мм",F78,1)-SEARCH(" ",F78,1)-15))/1000))*(4+1)*(VALUE(MID(F78,SEARCH(" ",F78,1)+14,SEARCH("мм",F78,1)-SEARCH(" ",F78,1)-15))/1000),IF(MID(F78,1,4)="Плит",M78/(VALUE(MID(F78,SEARCH(" ",F78,1)+1,SEARCH("мм",F78,1)-SEARCH(" ",F78,1)-2))/1000),IF(MID(F78,1,4)="Площ",M78/(VALUE(MID(F78,SEARCH(" ",F78,1)+12,SEARCH("мм",F78,1)-SEARCH(" ",F78,1)-13))/1000),IF(MID(F78,1,4)="Марш",M78/0.263,IF(MID(F78,1,4)="Коло",M78/((VALUE(LEFT(MID(F78,SEARCH(" ",F78,1)+1,SEARCH("мм",F78,1)-SEARCH(" ",F78,1)-2),SEARCH("х",MID(F78,SEARCH(" ",F78,1)+1,SEARCH("мм",F78,1)-SEARCH(" ",F78,1)-2),1)-1))*VALUE(RIGHT(MID(F78,SEARCH(" ",F78,1)+1,SEARCH("мм",F78,1)-SEARCH(" ",F78,1)-2),LEN(MID(F78,SEARCH(" ",F78,1)+1,SEARCH("мм",F78,1)-SEARCH(" ",F78,1)-2))-SEARCH("х",MID(F78,SEARCH(" ",F78,1)+1,SEARCH("мм",F78,1)-SEARCH(" ",F78,1)-2),1))))/1000000*3.2)*((VALUE(LEFT(MID(F78,SEARCH(" ",F78,1)+1,SEARCH("мм",F78,1)-SEARCH(" ",F78,1)-2),SEARCH("х",MID(F78,SEARCH(" ",F78,1)+1,SEARCH("мм",F78,1)-SEARCH(" ",F78,1)-2),1)-1))+VALUE(RIGHT(MID(F78,SEARCH(" ",F78,1)+1,SEARCH("мм",F78,1)-SEARCH(" ",F78,1)-2),LEN(MID(F78,SEARCH(" ",F78,1)+1,SEARCH("мм",F78,1)-SEARCH(" ",F78,1)-2))-SEARCH("х",MID(F78,SEARCH(" ",F78,1)+1,SEARCH("мм",F78,1)-SEARCH(" ",F78,1)-2),1))))/1000*2*3.2),IF(MID(F78,1,4)="Балк",M78/((VALUE(LEFT(MID(F78,SEARCH(" ",F78,1)+1,SEARCH("мм",F78,1)-SEARCH(" ",F78,1)-5),SEARCH("х",MID(F78,SEARCH(" ",F78,1)+1,SEARCH("мм",F78,1)-SEARCH(" ",F78,1)-5),1)-1))*VALUE(RIGHT(MID(F78,SEARCH(" ",F78,1)+1,SEARCH("мм",F78,1)-SEARCH(" ",F78,1)-5),LEN(MID(F78,SEARCH(" ",F78,1)+1,SEARCH("мм",F78,1)-SEARCH(" ",F78,1)-5))-SEARCH("х",MID(F78,SEARCH(" ",F78,1)+1,SEARCH("мм",F78,1)-SEARCH(" ",F78,1)-5),1))))/1000000*1)*((2*VALUE(LEFT(MID(F78,SEARCH(" ",F78,1)+1,SEARCH("мм",F78,1)-SEARCH(" ",F78,1)-5),SEARCH("х",MID(F78,SEARCH(" ",F78,1)+1,SEARCH("мм",F78,1)-SEARCH(" ",F78,1)-5),1)-1))+VALUE(RIGHT(MID(F78,SEARCH(" ",F78,1)+1,SEARCH("мм",F78,1)-SEARCH(" ",F78,1)-5),LEN(MID(F78,SEARCH(" ",F78,1)+1,SEARCH("мм",F78,1)-SEARCH(" ",F78,1)-5))-SEARCH("х",MID(F78,SEARCH(" ",F78,1)+1,SEARCH("мм",F78,1)-SEARCH(" ",F78,1)-5),1))))/1000*1),IF(MID(F78,1,4)="Капи",M78/(2.8*3.6*0.4)*((2.8+3.6)*2*0.4),""))))))))))</f>
        <v>151.58660890725145</v>
      </c>
      <c r="Q78" s="347"/>
      <c r="R78" s="44" t="str">
        <f>IF(SUM($J78:$L78)*INDEX('Таблица 6 (типы арм.)'!$F$6:$U$49,MATCH($D78,'Таблица 6 (типы арм.)'!$D$6:$D$49,0),MATCH((IF(COLUMN(R$5)&gt;COLUMN($X$5),CONCATENATE(R$5,"А500С"),IF(COLUMN(R$5)&gt;COLUMN($S$5),CONCATENATE(R$5,"А240"),CONCATENATE(R$5,"Вр-1")))),'Таблица 6 (типы арм.)'!$F$54:$U$54,0))=0,"",ROUND(SUM($J78:$L78)*INDEX('Таблица 6 (типы арм.)'!$F$6:$U$49,MATCH($D78,'Таблица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78" s="323" t="str">
        <f>IF((IF(R78="",0,R78))=0,"",(IF(R78="",0,R78)))</f>
        <v/>
      </c>
      <c r="T78" s="44" t="str">
        <f>IF(SUM($J78:$L78)*INDEX('Таблица 6 (типы арм.)'!$F$6:$U$49,MATCH($D78,'Таблица 6 (типы арм.)'!$D$6:$D$49,0),MATCH((IF(COLUMN(T$5)&gt;COLUMN($X$5),CONCATENATE(T$5,"А500С"),IF(COLUMN(T$5)&gt;COLUMN($S$5),CONCATENATE(T$5,"А240"),CONCATENATE(T$5,"Вр-1")))),'Таблица 6 (типы арм.)'!$F$54:$U$54,0))=0,"",ROUND(SUM($J78:$L78)*INDEX('Таблица 6 (типы арм.)'!$F$6:$U$49,MATCH($D78,'Таблица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78" s="44" t="str">
        <f>IF(SUM($J78:$L78)*INDEX('Таблица 6 (типы арм.)'!$F$6:$U$49,MATCH($D78,'Таблица 6 (типы арм.)'!$D$6:$D$49,0),MATCH((IF(COLUMN(U$5)&gt;COLUMN($X$5),CONCATENATE(U$5,"А500С"),IF(COLUMN(U$5)&gt;COLUMN($S$5),CONCATENATE(U$5,"А240"),CONCATENATE(U$5,"Вр-1")))),'Таблица 6 (типы арм.)'!$F$54:$U$54,0))=0,"",ROUND(SUM($J78:$L78)*INDEX('Таблица 6 (типы арм.)'!$F$6:$U$49,MATCH($D78,'Таблица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78" s="44" t="str">
        <f>IF(SUM($J78:$L78)*INDEX('Таблица 6 (типы арм.)'!$F$6:$U$49,MATCH($D78,'Таблица 6 (типы арм.)'!$D$6:$D$49,0),MATCH((IF(COLUMN(V$5)&gt;COLUMN($X$5),CONCATENATE(V$5,"А500С"),IF(COLUMN(V$5)&gt;COLUMN($S$5),CONCATENATE(V$5,"А240"),CONCATENATE(V$5,"Вр-1")))),'Таблица 6 (типы арм.)'!$F$54:$U$54,0))=0,"",ROUND(SUM($J78:$L78)*INDEX('Таблица 6 (типы арм.)'!$F$6:$U$49,MATCH($D78,'Таблица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78" s="44" t="str">
        <f>IF(SUM($J78:$L78)*INDEX('Таблица 6 (типы арм.)'!$F$6:$U$49,MATCH($D78,'Таблица 6 (типы арм.)'!$D$6:$D$49,0),MATCH((IF(COLUMN(W$5)&gt;COLUMN($X$5),CONCATENATE(W$5,"А500С"),IF(COLUMN(W$5)&gt;COLUMN($S$5),CONCATENATE(W$5,"А240"),CONCATENATE(W$5,"Вр-1")))),'Таблица 6 (типы арм.)'!$F$54:$U$54,0))=0,"",ROUND(SUM($J78:$L78)*INDEX('Таблица 6 (типы арм.)'!$F$6:$U$49,MATCH($D78,'Таблица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78" s="45" t="str">
        <f t="shared" si="46"/>
        <v/>
      </c>
      <c r="Y78" s="44">
        <f>IF(SUM($J78:$L78)*INDEX('Таблица 6 (типы арм.)'!$F$6:$U$49,MATCH($D78,'Таблица 6 (типы арм.)'!$D$6:$D$49,0),MATCH((IF(COLUMN(Y$5)&gt;COLUMN($X$5),CONCATENATE(Y$5,"А500С"),IF(COLUMN(Y$5)&gt;COLUMN($S$5),CONCATENATE(Y$5,"А240"),CONCATENATE(Y$5,"Вр-1")))),'Таблица 6 (типы арм.)'!$F$54:$U$54,0))=0,"",ROUND(SUM($J78:$L78)*INDEX('Таблица 6 (типы арм.)'!$F$6:$U$49,MATCH($D78,'Таблица 6 (типы арм.)'!$D$6:$D$49,0),MATCH((IF(COLUMN(Y$5)&gt;COLUMN($X$5),CONCATENATE(Y$5,"А500С"),IF(COLUMN(Y$5)&gt;COLUMN($S$5),CONCATENATE(Y$5,"А240"),CONCATENATE(Y$5,"Вр-1")))),'Таблица 6 (типы арм.)'!$F$54:$U$54,0)),0))</f>
        <v>2281</v>
      </c>
      <c r="Z78" s="44">
        <f>IF(SUM($J78:$L78)*INDEX('Таблица 6 (типы арм.)'!$F$6:$U$49,MATCH($D78,'Таблица 6 (типы арм.)'!$D$6:$D$49,0),MATCH((IF(COLUMN(Z$5)&gt;COLUMN($X$5),CONCATENATE(Z$5,"А500С"),IF(COLUMN(Z$5)&gt;COLUMN($S$5),CONCATENATE(Z$5,"А240"),CONCATENATE(Z$5,"Вр-1")))),'Таблица 6 (типы арм.)'!$F$54:$U$54,0))=0,"",ROUND(SUM($J78:$L78)*INDEX('Таблица 6 (типы арм.)'!$F$6:$U$49,MATCH($D78,'Таблица 6 (типы арм.)'!$D$6:$D$49,0),MATCH((IF(COLUMN(Z$5)&gt;COLUMN($X$5),CONCATENATE(Z$5,"А500С"),IF(COLUMN(Z$5)&gt;COLUMN($S$5),CONCATENATE(Z$5,"А240"),CONCATENATE(Z$5,"Вр-1")))),'Таблица 6 (типы арм.)'!$F$54:$U$54,0)),0))</f>
        <v>2757</v>
      </c>
      <c r="AA78" s="44">
        <f>IF(SUM($J78:$L78)*INDEX('Таблица 6 (типы арм.)'!$F$6:$U$49,MATCH($D78,'Таблица 6 (типы арм.)'!$D$6:$D$49,0),MATCH((IF(COLUMN(AA$5)&gt;COLUMN($X$5),CONCATENATE(AA$5,"А500С"),IF(COLUMN(AA$5)&gt;COLUMN($S$5),CONCATENATE(AA$5,"А240"),CONCATENATE(AA$5,"Вр-1")))),'Таблица 6 (типы арм.)'!$F$54:$U$54,0))=0,"",ROUND(SUM($J78:$L78)*INDEX('Таблица 6 (типы арм.)'!$F$6:$U$49,MATCH($D78,'Таблица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10076</v>
      </c>
      <c r="AB78" s="44" t="str">
        <f>IF(SUM($J78:$L78)*INDEX('Таблица 6 (типы арм.)'!$F$6:$U$49,MATCH($D78,'Таблица 6 (типы арм.)'!$D$6:$D$49,0),MATCH((IF(COLUMN(AB$5)&gt;COLUMN($X$5),CONCATENATE(AB$5,"А500С"),IF(COLUMN(AB$5)&gt;COLUMN($S$5),CONCATENATE(AB$5,"А240"),CONCATENATE(AB$5,"Вр-1")))),'Таблица 6 (типы арм.)'!$F$54:$U$54,0))=0,"",ROUND(SUM($J78:$L78)*INDEX('Таблица 6 (типы арм.)'!$F$6:$U$49,MATCH($D78,'Таблица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78" s="44">
        <f>IF(SUM($J78:$L78)*INDEX('Таблица 6 (типы арм.)'!$F$6:$U$49,MATCH($D78,'Таблица 6 (типы арм.)'!$D$6:$D$49,0),MATCH((IF(COLUMN(AC$5)&gt;COLUMN($X$5),CONCATENATE(AC$5,"А500С"),IF(COLUMN(AC$5)&gt;COLUMN($S$5),CONCATENATE(AC$5,"А240"),CONCATENATE(AC$5,"Вр-1")))),'Таблица 6 (типы арм.)'!$F$54:$U$54,0))=0,"",ROUND(SUM($J78:$L78)*INDEX('Таблица 6 (типы арм.)'!$F$6:$U$49,MATCH($D78,'Таблица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80991</v>
      </c>
      <c r="AD78" s="44" t="str">
        <f>IF(SUM($J78:$L78)*INDEX('Таблица 6 (типы арм.)'!$F$6:$U$49,MATCH($D78,'Таблица 6 (типы арм.)'!$D$6:$D$49,0),MATCH((IF(COLUMN(AD$5)&gt;COLUMN($X$5),CONCATENATE(AD$5,"А500С"),IF(COLUMN(AD$5)&gt;COLUMN($S$5),CONCATENATE(AD$5,"А240"),CONCATENATE(AD$5,"Вр-1")))),'Таблица 6 (типы арм.)'!$F$54:$U$54,0))=0,"",ROUND(SUM($J78:$L78)*INDEX('Таблица 6 (типы арм.)'!$F$6:$U$49,MATCH($D78,'Таблица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78" s="44">
        <f>IF(SUM($J78:$L78)*INDEX('Таблица 6 (типы арм.)'!$F$6:$U$49,MATCH($D78,'Таблица 6 (типы арм.)'!$D$6:$D$49,0),MATCH((IF(COLUMN(AE$5)&gt;COLUMN($X$5),CONCATENATE(AE$5,"А500С"),IF(COLUMN(AE$5)&gt;COLUMN($S$5),CONCATENATE(AE$5,"А240"),CONCATENATE(AE$5,"Вр-1")))),'Таблица 6 (типы арм.)'!$F$54:$U$54,0))=0,"",ROUND(SUM($J78:$L78)*INDEX('Таблица 6 (типы арм.)'!$F$6:$U$49,MATCH($D78,'Таблица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9126</v>
      </c>
      <c r="AF78" s="44" t="str">
        <f>IF(SUM($J78:$L78)*INDEX('Таблица 6 (типы арм.)'!$F$6:$U$49,MATCH($D78,'Таблица 6 (типы арм.)'!$D$6:$D$49,0),MATCH((IF(COLUMN(AF$5)&gt;COLUMN($X$5),CONCATENATE(AF$5,"А500С"),IF(COLUMN(AF$5)&gt;COLUMN($S$5),CONCATENATE(AF$5,"А240"),CONCATENATE(AF$5,"Вр-1")))),'Таблица 6 (типы арм.)'!$F$54:$U$54,0))=0,"",ROUND(SUM($J78:$L78)*INDEX('Таблица 6 (типы арм.)'!$F$6:$U$49,MATCH($D78,'Таблица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78" s="44">
        <f>IF(SUM($J78:$L78)*INDEX('Таблица 6 (типы арм.)'!$F$6:$U$49,MATCH($D78,'Таблица 6 (типы арм.)'!$D$6:$D$49,0),MATCH((IF(COLUMN(AG$5)&gt;COLUMN($X$5),CONCATENATE(AG$5,"А500С"),IF(COLUMN(AG$5)&gt;COLUMN($S$5),CONCATENATE(AG$5,"А240"),CONCATENATE(AG$5,"Вр-1")))),'Таблица 6 (типы арм.)'!$F$54:$U$54,0))=0,"",ROUND(SUM($J78:$L78)*INDEX('Таблица 6 (типы арм.)'!$F$6:$U$49,MATCH($D78,'Таблица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50952</v>
      </c>
      <c r="AH78" s="44">
        <f>IF(SUM($J78:$L78)*INDEX('Таблица 6 (типы арм.)'!$F$6:$U$49,MATCH($D78,'Таблица 6 (типы арм.)'!$D$6:$D$49,0),MATCH((IF(COLUMN(AH$5)&gt;COLUMN($X$5),CONCATENATE(AH$5,"А500С"),IF(COLUMN(AH$5)&gt;COLUMN($S$5),CONCATENATE(AH$5,"А240"),CONCATENATE(AH$5,"Вр-1")))),'Таблица 6 (типы арм.)'!$F$54:$U$54,0))=0,"",ROUND(SUM($J78:$L78)*INDEX('Таблица 6 (типы арм.)'!$F$6:$U$49,MATCH($D78,'Таблица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18251</v>
      </c>
      <c r="AI78" s="44">
        <f>IF(SUM($J78:$L78)*INDEX('Таблица 6 (типы арм.)'!$F$6:$U$49,MATCH($D78,'Таблица 6 (типы арм.)'!$D$6:$D$49,0),MATCH((IF(COLUMN(AI$5)&gt;COLUMN($X$5),CONCATENATE(AI$5,"А500С"),IF(COLUMN(AI$5)&gt;COLUMN($S$5),CONCATENATE(AI$5,"А240"),CONCATENATE(AI$5,"Вр-1")))),'Таблица 6 (типы арм.)'!$F$54:$U$54,0))=0,"",ROUND(SUM($J78:$L78)*INDEX('Таблица 6 (типы арм.)'!$F$6:$U$49,MATCH($D78,'Таблица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70724</v>
      </c>
      <c r="AJ78" s="45">
        <f t="shared" si="36"/>
        <v>245158</v>
      </c>
      <c r="AK78" s="46">
        <f>IF((IF(AJ78="",0,AJ78)+IF(X78="",0,X78)+IF(S78="",0,S78))=0,"",(IF(AJ78="",0,AJ78)+IF(X78="",0,X78)+IF(S78="",0,S78)))</f>
        <v>245158</v>
      </c>
      <c r="AL78" s="42">
        <v>464</v>
      </c>
      <c r="AM78" s="359"/>
      <c r="AN78" s="360"/>
      <c r="AO78" s="361"/>
    </row>
    <row r="79" spans="1:59" ht="138.6" hidden="1" customHeight="1" outlineLevel="1" x14ac:dyDescent="0.25">
      <c r="A79" s="1"/>
      <c r="B79" s="1"/>
      <c r="C79" s="54" t="s">
        <v>118</v>
      </c>
      <c r="D79" s="322">
        <v>2</v>
      </c>
      <c r="E79" s="334" t="str">
        <f t="shared" si="55"/>
        <v>51.2</v>
      </c>
      <c r="F79" s="39" t="s">
        <v>119</v>
      </c>
      <c r="G79" s="40" t="s">
        <v>39</v>
      </c>
      <c r="H79" s="40"/>
      <c r="I79" s="41"/>
      <c r="J79" s="42"/>
      <c r="K79" s="42">
        <v>192.1</v>
      </c>
      <c r="L79" s="42"/>
      <c r="M79" s="43">
        <f t="shared" si="45"/>
        <v>192.1</v>
      </c>
      <c r="N79" s="40" t="s">
        <v>40</v>
      </c>
      <c r="O79" s="40" t="s">
        <v>41</v>
      </c>
      <c r="P79" s="350">
        <f>IF(M79="","",IF(M79=0,"",IF(MID(F79,1,4)="Стен",M79/(VALUE(MID(F79,SEARCH(" ",F79,1)+1,SEARCH("мм",F79,1)-SEARCH(" ",F79,1)-2))/1000),IF(MID(F79,1,10)="Плита фунд",SQRT(M79/(VALUE(MID(F79,SEARCH(" ",F79,1)+14,SEARCH("мм",F79,1)-SEARCH(" ",F79,1)-15))/1000))*(4+1)*(VALUE(MID(F79,SEARCH(" ",F79,1)+14,SEARCH("мм",F79,1)-SEARCH(" ",F79,1)-15))/1000),IF(MID(F79,1,4)="Плит",M79/(VALUE(MID(F79,SEARCH(" ",F79,1)+1,SEARCH("мм",F79,1)-SEARCH(" ",F79,1)-2))/1000),IF(MID(F79,1,4)="Площ",M79/(VALUE(MID(F79,SEARCH(" ",F79,1)+12,SEARCH("мм",F79,1)-SEARCH(" ",F79,1)-13))/1000),IF(MID(F79,1,4)="Марш",M79/0.263,IF(MID(F79,1,4)="Коло",M79/((VALUE(LEFT(MID(F79,SEARCH(" ",F79,1)+1,SEARCH("мм",F79,1)-SEARCH(" ",F79,1)-2),SEARCH("х",MID(F79,SEARCH(" ",F79,1)+1,SEARCH("мм",F79,1)-SEARCH(" ",F79,1)-2),1)-1))*VALUE(RIGHT(MID(F79,SEARCH(" ",F79,1)+1,SEARCH("мм",F79,1)-SEARCH(" ",F79,1)-2),LEN(MID(F79,SEARCH(" ",F79,1)+1,SEARCH("мм",F79,1)-SEARCH(" ",F79,1)-2))-SEARCH("х",MID(F79,SEARCH(" ",F79,1)+1,SEARCH("мм",F79,1)-SEARCH(" ",F79,1)-2),1))))/1000000*3.2)*((VALUE(LEFT(MID(F79,SEARCH(" ",F79,1)+1,SEARCH("мм",F79,1)-SEARCH(" ",F79,1)-2),SEARCH("х",MID(F79,SEARCH(" ",F79,1)+1,SEARCH("мм",F79,1)-SEARCH(" ",F79,1)-2),1)-1))+VALUE(RIGHT(MID(F79,SEARCH(" ",F79,1)+1,SEARCH("мм",F79,1)-SEARCH(" ",F79,1)-2),LEN(MID(F79,SEARCH(" ",F79,1)+1,SEARCH("мм",F79,1)-SEARCH(" ",F79,1)-2))-SEARCH("х",MID(F79,SEARCH(" ",F79,1)+1,SEARCH("мм",F79,1)-SEARCH(" ",F79,1)-2),1))))/1000*2*3.2),IF(MID(F79,1,4)="Балк",M79/((VALUE(LEFT(MID(F79,SEARCH(" ",F79,1)+1,SEARCH("мм",F79,1)-SEARCH(" ",F79,1)-5),SEARCH("х",MID(F79,SEARCH(" ",F79,1)+1,SEARCH("мм",F79,1)-SEARCH(" ",F79,1)-5),1)-1))*VALUE(RIGHT(MID(F79,SEARCH(" ",F79,1)+1,SEARCH("мм",F79,1)-SEARCH(" ",F79,1)-5),LEN(MID(F79,SEARCH(" ",F79,1)+1,SEARCH("мм",F79,1)-SEARCH(" ",F79,1)-5))-SEARCH("х",MID(F79,SEARCH(" ",F79,1)+1,SEARCH("мм",F79,1)-SEARCH(" ",F79,1)-5),1))))/1000000*1)*((2*VALUE(LEFT(MID(F79,SEARCH(" ",F79,1)+1,SEARCH("мм",F79,1)-SEARCH(" ",F79,1)-5),SEARCH("х",MID(F79,SEARCH(" ",F79,1)+1,SEARCH("мм",F79,1)-SEARCH(" ",F79,1)-5),1)-1))+VALUE(RIGHT(MID(F79,SEARCH(" ",F79,1)+1,SEARCH("мм",F79,1)-SEARCH(" ",F79,1)-5),LEN(MID(F79,SEARCH(" ",F79,1)+1,SEARCH("мм",F79,1)-SEARCH(" ",F79,1)-5))-SEARCH("х",MID(F79,SEARCH(" ",F79,1)+1,SEARCH("мм",F79,1)-SEARCH(" ",F79,1)-5),1))))/1000*1),IF(MID(F79,1,4)="Капи",M79/(2.8*3.6*0.4)*((2.8+3.6)*2*0.4),""))))))))))</f>
        <v>98.005101908012918</v>
      </c>
      <c r="Q79" s="40"/>
      <c r="R79" s="44" t="str">
        <f>IF(SUM($J79:$L79)*INDEX('Таблица 6 (типы арм.)'!$F$6:$U$49,MATCH($D79,'Таблица 6 (типы арм.)'!$D$6:$D$49,0),MATCH((IF(COLUMN(R$5)&gt;COLUMN($X$5),CONCATENATE(R$5,"А500С"),IF(COLUMN(R$5)&gt;COLUMN($S$5),CONCATENATE(R$5,"А240"),CONCATENATE(R$5,"Вр-1")))),'Таблица 6 (типы арм.)'!$F$54:$U$54,0))=0,"",ROUND(SUM($J79:$L79)*INDEX('Таблица 6 (типы арм.)'!$F$6:$U$49,MATCH($D79,'Таблица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79" s="323" t="str">
        <f>IF((IF(R79="",0,R79))=0,"",(IF(R79="",0,R79)))</f>
        <v/>
      </c>
      <c r="T79" s="44" t="str">
        <f>IF(SUM($J79:$L79)*INDEX('Таблица 6 (типы арм.)'!$F$6:$U$49,MATCH($D79,'Таблица 6 (типы арм.)'!$D$6:$D$49,0),MATCH((IF(COLUMN(T$5)&gt;COLUMN($X$5),CONCATENATE(T$5,"А500С"),IF(COLUMN(T$5)&gt;COLUMN($S$5),CONCATENATE(T$5,"А240"),CONCATENATE(T$5,"Вр-1")))),'Таблица 6 (типы арм.)'!$F$54:$U$54,0))=0,"",ROUND(SUM($J79:$L79)*INDEX('Таблица 6 (типы арм.)'!$F$6:$U$49,MATCH($D79,'Таблица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79" s="44" t="str">
        <f>IF(SUM($J79:$L79)*INDEX('Таблица 6 (типы арм.)'!$F$6:$U$49,MATCH($D79,'Таблица 6 (типы арм.)'!$D$6:$D$49,0),MATCH((IF(COLUMN(U$5)&gt;COLUMN($X$5),CONCATENATE(U$5,"А500С"),IF(COLUMN(U$5)&gt;COLUMN($S$5),CONCATENATE(U$5,"А240"),CONCATENATE(U$5,"Вр-1")))),'Таблица 6 (типы арм.)'!$F$54:$U$54,0))=0,"",ROUND(SUM($J79:$L79)*INDEX('Таблица 6 (типы арм.)'!$F$6:$U$49,MATCH($D79,'Таблица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79" s="44" t="str">
        <f>IF(SUM($J79:$L79)*INDEX('Таблица 6 (типы арм.)'!$F$6:$U$49,MATCH($D79,'Таблица 6 (типы арм.)'!$D$6:$D$49,0),MATCH((IF(COLUMN(V$5)&gt;COLUMN($X$5),CONCATENATE(V$5,"А500С"),IF(COLUMN(V$5)&gt;COLUMN($S$5),CONCATENATE(V$5,"А240"),CONCATENATE(V$5,"Вр-1")))),'Таблица 6 (типы арм.)'!$F$54:$U$54,0))=0,"",ROUND(SUM($J79:$L79)*INDEX('Таблица 6 (типы арм.)'!$F$6:$U$49,MATCH($D79,'Таблица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79" s="44" t="str">
        <f>IF(SUM($J79:$L79)*INDEX('Таблица 6 (типы арм.)'!$F$6:$U$49,MATCH($D79,'Таблица 6 (типы арм.)'!$D$6:$D$49,0),MATCH((IF(COLUMN(W$5)&gt;COLUMN($X$5),CONCATENATE(W$5,"А500С"),IF(COLUMN(W$5)&gt;COLUMN($S$5),CONCATENATE(W$5,"А240"),CONCATENATE(W$5,"Вр-1")))),'Таблица 6 (типы арм.)'!$F$54:$U$54,0))=0,"",ROUND(SUM($J79:$L79)*INDEX('Таблица 6 (типы арм.)'!$F$6:$U$49,MATCH($D79,'Таблица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79" s="45" t="str">
        <f t="shared" si="46"/>
        <v/>
      </c>
      <c r="Y79" s="44">
        <f>IF(SUM($J79:$L79)*INDEX('Таблица 6 (типы арм.)'!$F$6:$U$49,MATCH($D79,'Таблица 6 (типы арм.)'!$D$6:$D$49,0),MATCH((IF(COLUMN(Y$5)&gt;COLUMN($X$5),CONCATENATE(Y$5,"А500С"),IF(COLUMN(Y$5)&gt;COLUMN($S$5),CONCATENATE(Y$5,"А240"),CONCATENATE(Y$5,"Вр-1")))),'Таблица 6 (типы арм.)'!$F$54:$U$54,0))=0,"",ROUND(SUM($J79:$L79)*INDEX('Таблица 6 (типы арм.)'!$F$6:$U$49,MATCH($D79,'Таблица 6 (типы арм.)'!$D$6:$D$49,0),MATCH((IF(COLUMN(Y$5)&gt;COLUMN($X$5),CONCATENATE(Y$5,"А500С"),IF(COLUMN(Y$5)&gt;COLUMN($S$5),CONCATENATE(Y$5,"А240"),CONCATENATE(Y$5,"Вр-1")))),'Таблица 6 (типы арм.)'!$F$54:$U$54,0)),0))</f>
        <v>286</v>
      </c>
      <c r="Z79" s="44">
        <f>IF(SUM($J79:$L79)*INDEX('Таблица 6 (типы арм.)'!$F$6:$U$49,MATCH($D79,'Таблица 6 (типы арм.)'!$D$6:$D$49,0),MATCH((IF(COLUMN(Z$5)&gt;COLUMN($X$5),CONCATENATE(Z$5,"А500С"),IF(COLUMN(Z$5)&gt;COLUMN($S$5),CONCATENATE(Z$5,"А240"),CONCATENATE(Z$5,"Вр-1")))),'Таблица 6 (типы арм.)'!$F$54:$U$54,0))=0,"",ROUND(SUM($J79:$L79)*INDEX('Таблица 6 (типы арм.)'!$F$6:$U$49,MATCH($D79,'Таблица 6 (типы арм.)'!$D$6:$D$49,0),MATCH((IF(COLUMN(Z$5)&gt;COLUMN($X$5),CONCATENATE(Z$5,"А500С"),IF(COLUMN(Z$5)&gt;COLUMN($S$5),CONCATENATE(Z$5,"А240"),CONCATENATE(Z$5,"Вр-1")))),'Таблица 6 (типы арм.)'!$F$54:$U$54,0)),0))</f>
        <v>346</v>
      </c>
      <c r="AA79" s="44">
        <f>IF(SUM($J79:$L79)*INDEX('Таблица 6 (типы арм.)'!$F$6:$U$49,MATCH($D79,'Таблица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арм.)'!$F$54:$U$54,0))=0,"",ROUND(SUM($J79:$L79)*INDEX('Таблица 6 (типы арм.)'!$F$6:$U$49,MATCH($D79,'Таблица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1264</v>
      </c>
      <c r="AB79" s="44" t="str">
        <f>IF(SUM($J79:$L79)*INDEX('Таблица 6 (типы арм.)'!$F$6:$U$49,MATCH($D79,'Таблица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арм.)'!$F$54:$U$54,0))=0,"",ROUND(SUM($J79:$L79)*INDEX('Таблица 6 (типы арм.)'!$F$6:$U$49,MATCH($D79,'Таблица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79" s="44">
        <f>IF(SUM($J79:$L79)*INDEX('Таблица 6 (типы арм.)'!$F$6:$U$49,MATCH($D79,'Таблица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арм.)'!$F$54:$U$54,0))=0,"",ROUND(SUM($J79:$L79)*INDEX('Таблица 6 (типы арм.)'!$F$6:$U$49,MATCH($D79,'Таблица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10156</v>
      </c>
      <c r="AD79" s="44" t="str">
        <f>IF(SUM($J79:$L79)*INDEX('Таблица 6 (типы арм.)'!$F$6:$U$49,MATCH($D79,'Таблица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арм.)'!$F$54:$U$54,0))=0,"",ROUND(SUM($J79:$L79)*INDEX('Таблица 6 (типы арм.)'!$F$6:$U$49,MATCH($D79,'Таблица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79" s="44">
        <f>IF(SUM($J79:$L79)*INDEX('Таблица 6 (типы арм.)'!$F$6:$U$49,MATCH($D79,'Таблица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арм.)'!$F$54:$U$54,0))=0,"",ROUND(SUM($J79:$L79)*INDEX('Таблица 6 (типы арм.)'!$F$6:$U$49,MATCH($D79,'Таблица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1144</v>
      </c>
      <c r="AF79" s="44" t="str">
        <f>IF(SUM($J79:$L79)*INDEX('Таблица 6 (типы арм.)'!$F$6:$U$49,MATCH($D79,'Таблица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арм.)'!$F$54:$U$54,0))=0,"",ROUND(SUM($J79:$L79)*INDEX('Таблица 6 (типы арм.)'!$F$6:$U$49,MATCH($D79,'Таблица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79" s="44">
        <f>IF(SUM($J79:$L79)*INDEX('Таблица 6 (типы арм.)'!$F$6:$U$49,MATCH($D79,'Таблица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арм.)'!$F$54:$U$54,0))=0,"",ROUND(SUM($J79:$L79)*INDEX('Таблица 6 (типы арм.)'!$F$6:$U$49,MATCH($D79,'Таблица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6389</v>
      </c>
      <c r="AH79" s="44">
        <f>IF(SUM($J79:$L79)*INDEX('Таблица 6 (типы арм.)'!$F$6:$U$49,MATCH($D79,'Таблица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арм.)'!$F$54:$U$54,0))=0,"",ROUND(SUM($J79:$L79)*INDEX('Таблица 6 (типы арм.)'!$F$6:$U$49,MATCH($D79,'Таблица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2289</v>
      </c>
      <c r="AI79" s="44">
        <f>IF(SUM($J79:$L79)*INDEX('Таблица 6 (типы арм.)'!$F$6:$U$49,MATCH($D79,'Таблица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арм.)'!$F$54:$U$54,0))=0,"",ROUND(SUM($J79:$L79)*INDEX('Таблица 6 (типы арм.)'!$F$6:$U$49,MATCH($D79,'Таблица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8869</v>
      </c>
      <c r="AJ79" s="45">
        <f t="shared" si="36"/>
        <v>30743</v>
      </c>
      <c r="AK79" s="46">
        <f>IF((IF(AJ79="",0,AJ79)+IF(X79="",0,X79)+IF(S79="",0,S79))=0,"",(IF(AJ79="",0,AJ79)+IF(X79="",0,X79)+IF(S79="",0,S79)))</f>
        <v>30743</v>
      </c>
      <c r="AL79" s="42"/>
      <c r="AM79" s="359"/>
      <c r="AN79" s="360"/>
      <c r="AO79" s="361"/>
    </row>
    <row r="80" spans="1:59" ht="54" customHeight="1" collapsed="1" x14ac:dyDescent="0.25">
      <c r="A80" s="1"/>
      <c r="B80" s="1"/>
      <c r="C80" s="410" t="s">
        <v>120</v>
      </c>
      <c r="D80" s="322" t="s">
        <v>121</v>
      </c>
      <c r="E80" s="336">
        <f>E77+1</f>
        <v>52</v>
      </c>
      <c r="F80" s="50" t="s">
        <v>51</v>
      </c>
      <c r="G80" s="51" t="s">
        <v>52</v>
      </c>
      <c r="H80" s="41"/>
      <c r="I80" s="41"/>
      <c r="J80" s="41"/>
      <c r="K80" s="41"/>
      <c r="L80" s="41"/>
      <c r="M80" s="43" t="str">
        <f t="shared" si="45"/>
        <v/>
      </c>
      <c r="N80" s="41"/>
      <c r="O80" s="41"/>
      <c r="P80" s="41"/>
      <c r="Q80" s="40"/>
      <c r="R80" s="44" t="str">
        <f>IF(SUM($J77:$L77)*INDEX('Таблица 6 (типы арм.)'!$F$6:$U$49,MATCH($D80,'Таблица 6 (типы арм.)'!$D$6:$D$49,0),MATCH((IF(COLUMN(R$5)&gt;COLUMN($X$5),CONCATENATE(R$5,"А500С"),IF(COLUMN(R$5)&gt;COLUMN($S$5),CONCATENATE(R$5,"А240"),CONCATENATE(R$5,"Вр-1")))),'Таблица 6 (типы арм.)'!$F$54:$U$54,0))=0,"",ROUND(SUM($J77:$L77)*INDEX('Таблица 6 (типы арм.)'!$F$6:$U$49,MATCH($D80,'Таблица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80" s="323" t="str">
        <f>IF((IF(R80="",0,R80))=0,"",(IF(R80="",0,R80)))</f>
        <v/>
      </c>
      <c r="T80" s="44" t="str">
        <f>IF(SUM($J77:$L77)*INDEX('Таблица 6 (типы арм.)'!$F$6:$U$49,MATCH($D80,'Таблица 6 (типы арм.)'!$D$6:$D$49,0),MATCH((IF(COLUMN(T$5)&gt;COLUMN($X$5),CONCATENATE(T$5,"А500С"),IF(COLUMN(T$5)&gt;COLUMN($S$5),CONCATENATE(T$5,"А240"),CONCATENATE(T$5,"Вр-1")))),'Таблица 6 (типы арм.)'!$F$54:$U$54,0))=0,"",ROUND(SUM($J77:$L77)*INDEX('Таблица 6 (типы арм.)'!$F$6:$U$49,MATCH($D80,'Таблица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80" s="44" t="str">
        <f>IF(SUM($J77:$L77)*INDEX('Таблица 6 (типы арм.)'!$F$6:$U$49,MATCH($D80,'Таблица 6 (типы арм.)'!$D$6:$D$49,0),MATCH((IF(COLUMN(U$5)&gt;COLUMN($X$5),CONCATENATE(U$5,"А500С"),IF(COLUMN(U$5)&gt;COLUMN($S$5),CONCATENATE(U$5,"А240"),CONCATENATE(U$5,"Вр-1")))),'Таблица 6 (типы арм.)'!$F$54:$U$54,0))=0,"",ROUND(SUM($J77:$L77)*INDEX('Таблица 6 (типы арм.)'!$F$6:$U$49,MATCH($D80,'Таблица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80" s="44" t="str">
        <f>IF(SUM($J77:$L77)*INDEX('Таблица 6 (типы арм.)'!$F$6:$U$49,MATCH($D80,'Таблица 6 (типы арм.)'!$D$6:$D$49,0),MATCH((IF(COLUMN(V$5)&gt;COLUMN($X$5),CONCATENATE(V$5,"А500С"),IF(COLUMN(V$5)&gt;COLUMN($S$5),CONCATENATE(V$5,"А240"),CONCATENATE(V$5,"Вр-1")))),'Таблица 6 (типы арм.)'!$F$54:$U$54,0))=0,"",ROUND(SUM($J77:$L77)*INDEX('Таблица 6 (типы арм.)'!$F$6:$U$49,MATCH($D80,'Таблица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80" s="44" t="str">
        <f>IF(SUM($J77:$L77)*INDEX('Таблица 6 (типы арм.)'!$F$6:$U$49,MATCH($D80,'Таблица 6 (типы арм.)'!$D$6:$D$49,0),MATCH((IF(COLUMN(W$5)&gt;COLUMN($X$5),CONCATENATE(W$5,"А500С"),IF(COLUMN(W$5)&gt;COLUMN($S$5),CONCATENATE(W$5,"А240"),CONCATENATE(W$5,"Вр-1")))),'Таблица 6 (типы арм.)'!$F$54:$U$54,0))=0,"",ROUND(SUM($J77:$L77)*INDEX('Таблица 6 (типы арм.)'!$F$6:$U$49,MATCH($D80,'Таблица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80" s="45" t="str">
        <f t="shared" si="46"/>
        <v/>
      </c>
      <c r="Y80" s="44" t="str">
        <f>IF(SUM($J77:$L77)*INDEX('Таблица 6 (типы арм.)'!$F$6:$U$49,MATCH($D80,'Таблица 6 (типы арм.)'!$D$6:$D$49,0),MATCH((IF(COLUMN(Y$5)&gt;COLUMN($X$5),CONCATENATE(Y$5,"А500С"),IF(COLUMN(Y$5)&gt;COLUMN($S$5),CONCATENATE(Y$5,"А240"),CONCATENATE(Y$5,"Вр-1")))),'Таблица 6 (типы арм.)'!$F$54:$U$54,0))=0,"",ROUND(SUM($J77:$L77)*INDEX('Таблица 6 (типы арм.)'!$F$6:$U$49,MATCH($D80,'Таблица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80" s="44" t="str">
        <f>IF(SUM($J77:$L77)*INDEX('Таблица 6 (типы арм.)'!$F$6:$U$49,MATCH($D80,'Таблица 6 (типы арм.)'!$D$6:$D$49,0),MATCH((IF(COLUMN(Z$5)&gt;COLUMN($X$5),CONCATENATE(Z$5,"А500С"),IF(COLUMN(Z$5)&gt;COLUMN($S$5),CONCATENATE(Z$5,"А240"),CONCATENATE(Z$5,"Вр-1")))),'Таблица 6 (типы арм.)'!$F$54:$U$54,0))=0,"",ROUND(SUM($J77:$L77)*INDEX('Таблица 6 (типы арм.)'!$F$6:$U$49,MATCH($D80,'Таблица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80" s="44" t="str">
        <f>IF(SUM($J77:$L77)*INDEX('Таблица 6 (типы арм.)'!$F$6:$U$49,MATCH($D80,'Таблица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арм.)'!$F$54:$U$54,0))=0,"",ROUND(SUM($J77:$L77)*INDEX('Таблица 6 (типы арм.)'!$F$6:$U$49,MATCH($D80,'Таблица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80" s="44" t="str">
        <f>IF(SUM($J77:$L77)*INDEX('Таблица 6 (типы арм.)'!$F$6:$U$49,MATCH($D80,'Таблица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арм.)'!$F$54:$U$54,0))=0,"",ROUND(SUM($J77:$L77)*INDEX('Таблица 6 (типы арм.)'!$F$6:$U$49,MATCH($D80,'Таблица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80" s="44">
        <f>IF(SUM($J77:$L77)*INDEX('Таблица 6 (типы арм.)'!$F$6:$U$49,MATCH($D80,'Таблица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арм.)'!$F$54:$U$54,0))=0,"",ROUND(SUM($J77:$L77)*INDEX('Таблица 6 (типы арм.)'!$F$6:$U$49,MATCH($D80,'Таблица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8558</v>
      </c>
      <c r="AD80" s="44" t="str">
        <f>IF(SUM($J77:$L77)*INDEX('Таблица 6 (типы арм.)'!$F$6:$U$49,MATCH($D80,'Таблица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арм.)'!$F$54:$U$54,0))=0,"",ROUND(SUM($J77:$L77)*INDEX('Таблица 6 (типы арм.)'!$F$6:$U$49,MATCH($D80,'Таблица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80" s="44" t="str">
        <f>IF(SUM($J77:$L77)*INDEX('Таблица 6 (типы арм.)'!$F$6:$U$49,MATCH($D80,'Таблица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арм.)'!$F$54:$U$54,0))=0,"",ROUND(SUM($J77:$L77)*INDEX('Таблица 6 (типы арм.)'!$F$6:$U$49,MATCH($D80,'Таблица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80" s="44" t="str">
        <f>IF(SUM($J77:$L77)*INDEX('Таблица 6 (типы арм.)'!$F$6:$U$49,MATCH($D80,'Таблица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арм.)'!$F$54:$U$54,0))=0,"",ROUND(SUM($J77:$L77)*INDEX('Таблица 6 (типы арм.)'!$F$6:$U$49,MATCH($D80,'Таблица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80" s="44" t="str">
        <f>IF(SUM($J77:$L77)*INDEX('Таблица 6 (типы арм.)'!$F$6:$U$49,MATCH($D80,'Таблица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арм.)'!$F$54:$U$54,0))=0,"",ROUND(SUM($J77:$L77)*INDEX('Таблица 6 (типы арм.)'!$F$6:$U$49,MATCH($D80,'Таблица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80" s="44" t="str">
        <f>IF(SUM($J77:$L77)*INDEX('Таблица 6 (типы арм.)'!$F$6:$U$49,MATCH($D80,'Таблица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арм.)'!$F$54:$U$54,0))=0,"",ROUND(SUM($J77:$L77)*INDEX('Таблица 6 (типы арм.)'!$F$6:$U$49,MATCH($D80,'Таблица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80" s="44" t="str">
        <f>IF(SUM($J77:$L77)*INDEX('Таблица 6 (типы арм.)'!$F$6:$U$49,MATCH($D80,'Таблица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арм.)'!$F$54:$U$54,0))=0,"",ROUND(SUM($J77:$L77)*INDEX('Таблица 6 (типы арм.)'!$F$6:$U$49,MATCH($D80,'Таблица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80" s="45">
        <f t="shared" si="36"/>
        <v>8558</v>
      </c>
      <c r="AK80" s="46">
        <f>IF((IF(AJ80="",0,AJ80)+IF(X80="",0,X80)+IF(S80="",0,S80))=0,"",(IF(AJ80="",0,AJ80)+IF(X80="",0,X80)+IF(S80="",0,S80)))</f>
        <v>8558</v>
      </c>
      <c r="AL80" s="41"/>
      <c r="AM80" s="359"/>
      <c r="AN80" s="360"/>
      <c r="AO80" s="361"/>
    </row>
    <row r="81" spans="1:41" ht="54" customHeight="1" x14ac:dyDescent="0.25">
      <c r="A81" s="1"/>
      <c r="B81" s="1"/>
      <c r="C81" s="411"/>
      <c r="D81" s="322" t="s">
        <v>122</v>
      </c>
      <c r="E81" s="336">
        <f t="shared" ref="E81:E87" si="56">E80+1</f>
        <v>53</v>
      </c>
      <c r="F81" s="50" t="s">
        <v>54</v>
      </c>
      <c r="G81" s="51" t="s">
        <v>52</v>
      </c>
      <c r="H81" s="41"/>
      <c r="I81" s="41"/>
      <c r="J81" s="41"/>
      <c r="K81" s="41"/>
      <c r="L81" s="41"/>
      <c r="M81" s="43" t="str">
        <f t="shared" si="45"/>
        <v/>
      </c>
      <c r="N81" s="41"/>
      <c r="O81" s="41"/>
      <c r="P81" s="41"/>
      <c r="Q81" s="40"/>
      <c r="R81" s="44" t="str">
        <f>IF(SUM($J77:$L77)*INDEX('Таблица 6 (типы арм.)'!$F$6:$U$49,MATCH($D81,'Таблица 6 (типы арм.)'!$D$6:$D$49,0),MATCH((IF(COLUMN(R$5)&gt;COLUMN($X$5),CONCATENATE(R$5,"А500С"),IF(COLUMN(R$5)&gt;COLUMN($S$5),CONCATENATE(R$5,"А240"),CONCATENATE(R$5,"Вр-1")))),'Таблица 6 (типы арм.)'!$F$54:$U$54,0))=0,"",ROUND(SUM($J77:$L77)*INDEX('Таблица 6 (типы арм.)'!$F$6:$U$49,MATCH($D81,'Таблица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81" s="323" t="str">
        <f>IF((IF(R81="",0,R81))=0,"",(IF(R81="",0,R81)))</f>
        <v/>
      </c>
      <c r="T81" s="44" t="str">
        <f>IF(SUM($J77:$L77)*INDEX('Таблица 6 (типы арм.)'!$F$6:$U$49,MATCH($D81,'Таблица 6 (типы арм.)'!$D$6:$D$49,0),MATCH((IF(COLUMN(T$5)&gt;COLUMN($X$5),CONCATENATE(T$5,"А500С"),IF(COLUMN(T$5)&gt;COLUMN($S$5),CONCATENATE(T$5,"А240"),CONCATENATE(T$5,"Вр-1")))),'Таблица 6 (типы арм.)'!$F$54:$U$54,0))=0,"",ROUND(SUM($J77:$L77)*INDEX('Таблица 6 (типы арм.)'!$F$6:$U$49,MATCH($D81,'Таблица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81" s="44" t="str">
        <f>IF(SUM($J77:$L77)*INDEX('Таблица 6 (типы арм.)'!$F$6:$U$49,MATCH($D81,'Таблица 6 (типы арм.)'!$D$6:$D$49,0),MATCH((IF(COLUMN(U$5)&gt;COLUMN($X$5),CONCATENATE(U$5,"А500С"),IF(COLUMN(U$5)&gt;COLUMN($S$5),CONCATENATE(U$5,"А240"),CONCATENATE(U$5,"Вр-1")))),'Таблица 6 (типы арм.)'!$F$54:$U$54,0))=0,"",ROUND(SUM($J77:$L77)*INDEX('Таблица 6 (типы арм.)'!$F$6:$U$49,MATCH($D81,'Таблица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81" s="44" t="str">
        <f>IF(SUM($J77:$L77)*INDEX('Таблица 6 (типы арм.)'!$F$6:$U$49,MATCH($D81,'Таблица 6 (типы арм.)'!$D$6:$D$49,0),MATCH((IF(COLUMN(V$5)&gt;COLUMN($X$5),CONCATENATE(V$5,"А500С"),IF(COLUMN(V$5)&gt;COLUMN($S$5),CONCATENATE(V$5,"А240"),CONCATENATE(V$5,"Вр-1")))),'Таблица 6 (типы арм.)'!$F$54:$U$54,0))=0,"",ROUND(SUM($J77:$L77)*INDEX('Таблица 6 (типы арм.)'!$F$6:$U$49,MATCH($D81,'Таблица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81" s="44" t="str">
        <f>IF(SUM($J77:$L77)*INDEX('Таблица 6 (типы арм.)'!$F$6:$U$49,MATCH($D81,'Таблица 6 (типы арм.)'!$D$6:$D$49,0),MATCH((IF(COLUMN(W$5)&gt;COLUMN($X$5),CONCATENATE(W$5,"А500С"),IF(COLUMN(W$5)&gt;COLUMN($S$5),CONCATENATE(W$5,"А240"),CONCATENATE(W$5,"Вр-1")))),'Таблица 6 (типы арм.)'!$F$54:$U$54,0))=0,"",ROUND(SUM($J77:$L77)*INDEX('Таблица 6 (типы арм.)'!$F$6:$U$49,MATCH($D81,'Таблица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81" s="45" t="str">
        <f t="shared" si="46"/>
        <v/>
      </c>
      <c r="Y81" s="44" t="str">
        <f>IF(SUM($J77:$L77)*INDEX('Таблица 6 (типы арм.)'!$F$6:$U$49,MATCH($D81,'Таблица 6 (типы арм.)'!$D$6:$D$49,0),MATCH((IF(COLUMN(Y$5)&gt;COLUMN($X$5),CONCATENATE(Y$5,"А500С"),IF(COLUMN(Y$5)&gt;COLUMN($S$5),CONCATENATE(Y$5,"А240"),CONCATENATE(Y$5,"Вр-1")))),'Таблица 6 (типы арм.)'!$F$54:$U$54,0))=0,"",ROUND(SUM($J77:$L77)*INDEX('Таблица 6 (типы арм.)'!$F$6:$U$49,MATCH($D81,'Таблица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81" s="44" t="str">
        <f>IF(SUM($J77:$L77)*INDEX('Таблица 6 (типы арм.)'!$F$6:$U$49,MATCH($D81,'Таблица 6 (типы арм.)'!$D$6:$D$49,0),MATCH((IF(COLUMN(Z$5)&gt;COLUMN($X$5),CONCATENATE(Z$5,"А500С"),IF(COLUMN(Z$5)&gt;COLUMN($S$5),CONCATENATE(Z$5,"А240"),CONCATENATE(Z$5,"Вр-1")))),'Таблица 6 (типы арм.)'!$F$54:$U$54,0))=0,"",ROUND(SUM($J77:$L77)*INDEX('Таблица 6 (типы арм.)'!$F$6:$U$49,MATCH($D81,'Таблица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81" s="44" t="str">
        <f>IF(SUM($J77:$L77)*INDEX('Таблица 6 (типы арм.)'!$F$6:$U$49,MATCH($D81,'Таблица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арм.)'!$F$54:$U$54,0))=0,"",ROUND(SUM($J77:$L77)*INDEX('Таблица 6 (типы арм.)'!$F$6:$U$49,MATCH($D81,'Таблица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81" s="44" t="str">
        <f>IF(SUM($J77:$L77)*INDEX('Таблица 6 (типы арм.)'!$F$6:$U$49,MATCH($D81,'Таблица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арм.)'!$F$54:$U$54,0))=0,"",ROUND(SUM($J77:$L77)*INDEX('Таблица 6 (типы арм.)'!$F$6:$U$49,MATCH($D81,'Таблица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81" s="44" t="str">
        <f>IF(SUM($J77:$L77)*INDEX('Таблица 6 (типы арм.)'!$F$6:$U$49,MATCH($D81,'Таблица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арм.)'!$F$54:$U$54,0))=0,"",ROUND(SUM($J77:$L77)*INDEX('Таблица 6 (типы арм.)'!$F$6:$U$49,MATCH($D81,'Таблица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81" s="44" t="str">
        <f>IF(SUM($J77:$L77)*INDEX('Таблица 6 (типы арм.)'!$F$6:$U$49,MATCH($D81,'Таблица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арм.)'!$F$54:$U$54,0))=0,"",ROUND(SUM($J77:$L77)*INDEX('Таблица 6 (типы арм.)'!$F$6:$U$49,MATCH($D81,'Таблица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81" s="44" t="str">
        <f>IF(SUM($J77:$L77)*INDEX('Таблица 6 (типы арм.)'!$F$6:$U$49,MATCH($D81,'Таблица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арм.)'!$F$54:$U$54,0))=0,"",ROUND(SUM($J77:$L77)*INDEX('Таблица 6 (типы арм.)'!$F$6:$U$49,MATCH($D81,'Таблица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81" s="44" t="str">
        <f>IF(SUM($J77:$L77)*INDEX('Таблица 6 (типы арм.)'!$F$6:$U$49,MATCH($D81,'Таблица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арм.)'!$F$54:$U$54,0))=0,"",ROUND(SUM($J77:$L77)*INDEX('Таблица 6 (типы арм.)'!$F$6:$U$49,MATCH($D81,'Таблица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81" s="44" t="str">
        <f>IF(SUM($J77:$L77)*INDEX('Таблица 6 (типы арм.)'!$F$6:$U$49,MATCH($D81,'Таблица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арм.)'!$F$54:$U$54,0))=0,"",ROUND(SUM($J77:$L77)*INDEX('Таблица 6 (типы арм.)'!$F$6:$U$49,MATCH($D81,'Таблица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81" s="44" t="str">
        <f>IF(SUM($J77:$L77)*INDEX('Таблица 6 (типы арм.)'!$F$6:$U$49,MATCH($D81,'Таблица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арм.)'!$F$54:$U$54,0))=0,"",ROUND(SUM($J77:$L77)*INDEX('Таблица 6 (типы арм.)'!$F$6:$U$49,MATCH($D81,'Таблица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81" s="44" t="str">
        <f>IF(SUM($J77:$L77)*INDEX('Таблица 6 (типы арм.)'!$F$6:$U$49,MATCH($D81,'Таблица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арм.)'!$F$54:$U$54,0))=0,"",ROUND(SUM($J77:$L77)*INDEX('Таблица 6 (типы арм.)'!$F$6:$U$49,MATCH($D81,'Таблица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81" s="45" t="str">
        <f t="shared" si="36"/>
        <v/>
      </c>
      <c r="AK81" s="46" t="str">
        <f>IF((IF(AJ81="",0,AJ81)+IF(X81="",0,X81)+IF(S81="",0,S81))=0,"",(IF(AJ81="",0,AJ81)+IF(X81="",0,X81)+IF(S81="",0,S81)))</f>
        <v/>
      </c>
      <c r="AL81" s="41"/>
      <c r="AM81" s="359"/>
      <c r="AN81" s="360"/>
      <c r="AO81" s="361"/>
    </row>
    <row r="82" spans="1:41" ht="40.5" customHeight="1" x14ac:dyDescent="0.25">
      <c r="A82" s="1"/>
      <c r="B82" s="1"/>
      <c r="C82" s="31" t="s">
        <v>55</v>
      </c>
      <c r="D82" s="53"/>
      <c r="E82" s="49">
        <f t="shared" si="56"/>
        <v>54</v>
      </c>
      <c r="F82" s="39" t="s">
        <v>56</v>
      </c>
      <c r="G82" s="41" t="s">
        <v>57</v>
      </c>
      <c r="H82" s="41"/>
      <c r="I82" s="41"/>
      <c r="J82" s="41"/>
      <c r="K82" s="41"/>
      <c r="L82" s="41"/>
      <c r="M82" s="35" t="str">
        <f t="shared" si="45"/>
        <v/>
      </c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35" t="str">
        <f t="shared" si="46"/>
        <v/>
      </c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3" t="str">
        <f t="shared" si="36"/>
        <v/>
      </c>
      <c r="AK82" s="52" t="str">
        <f>IF((IF(AJ82="",0,AJ82)+IF(X82="",0,X82))=0,"",(IF(AJ82="",0,AJ82)+IF(X82="",0,X82)))</f>
        <v/>
      </c>
      <c r="AL82" s="42" t="s">
        <v>571</v>
      </c>
      <c r="AM82" s="359"/>
      <c r="AN82" s="360"/>
      <c r="AO82" s="361"/>
    </row>
    <row r="83" spans="1:41" ht="40.5" customHeight="1" x14ac:dyDescent="0.25">
      <c r="A83" s="1"/>
      <c r="B83" s="1"/>
      <c r="C83" s="31" t="s">
        <v>123</v>
      </c>
      <c r="D83" s="53"/>
      <c r="E83" s="49">
        <f t="shared" si="56"/>
        <v>55</v>
      </c>
      <c r="F83" s="39" t="s">
        <v>124</v>
      </c>
      <c r="G83" s="41" t="s">
        <v>57</v>
      </c>
      <c r="H83" s="41"/>
      <c r="I83" s="63"/>
      <c r="J83" s="63"/>
      <c r="K83" s="63"/>
      <c r="L83" s="63"/>
      <c r="M83" s="35" t="str">
        <f t="shared" si="45"/>
        <v/>
      </c>
      <c r="N83" s="63"/>
      <c r="O83" s="63"/>
      <c r="P83" s="63"/>
      <c r="Q83" s="86" t="s">
        <v>125</v>
      </c>
      <c r="R83" s="339"/>
      <c r="S83" s="339"/>
      <c r="T83" s="63"/>
      <c r="U83" s="63"/>
      <c r="V83" s="63"/>
      <c r="W83" s="63"/>
      <c r="X83" s="35" t="str">
        <f t="shared" si="46"/>
        <v/>
      </c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43" t="str">
        <f t="shared" si="36"/>
        <v/>
      </c>
      <c r="AK83" s="52" t="str">
        <f>IF((IF(AJ83="",0,AJ83)+IF(X83="",0,X83))=0,"",(IF(AJ83="",0,AJ83)+IF(X83="",0,X83)))</f>
        <v/>
      </c>
      <c r="AL83" s="63"/>
      <c r="AM83" s="359"/>
      <c r="AN83" s="360"/>
      <c r="AO83" s="361"/>
    </row>
    <row r="84" spans="1:41" ht="109.5" customHeight="1" x14ac:dyDescent="0.25">
      <c r="A84" s="1"/>
      <c r="B84" s="1"/>
      <c r="C84" s="94" t="s">
        <v>547</v>
      </c>
      <c r="D84" s="53"/>
      <c r="E84" s="49">
        <f t="shared" si="56"/>
        <v>56</v>
      </c>
      <c r="F84" s="39" t="s">
        <v>59</v>
      </c>
      <c r="G84" s="41" t="s">
        <v>39</v>
      </c>
      <c r="H84" s="350"/>
      <c r="I84" s="42">
        <v>280.97000000000003</v>
      </c>
      <c r="J84" s="41"/>
      <c r="K84" s="41"/>
      <c r="L84" s="41"/>
      <c r="M84" s="43">
        <f t="shared" si="45"/>
        <v>280.97000000000003</v>
      </c>
      <c r="N84" s="41" t="s">
        <v>60</v>
      </c>
      <c r="O84" s="41" t="s">
        <v>61</v>
      </c>
      <c r="P84" s="41"/>
      <c r="Q84" s="41"/>
      <c r="R84" s="338"/>
      <c r="S84" s="338"/>
      <c r="T84" s="41"/>
      <c r="U84" s="41"/>
      <c r="V84" s="41"/>
      <c r="W84" s="41"/>
      <c r="X84" s="43" t="str">
        <f t="shared" si="46"/>
        <v/>
      </c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3" t="str">
        <f t="shared" si="36"/>
        <v/>
      </c>
      <c r="AK84" s="52" t="str">
        <f>IF((IF(AJ84="",0,AJ84)+IF(X84="",0,X84))=0,"",(IF(AJ84="",0,AJ84)+IF(X84="",0,X84)))</f>
        <v/>
      </c>
      <c r="AL84" s="41"/>
      <c r="AM84" s="359"/>
      <c r="AN84" s="360"/>
      <c r="AO84" s="361"/>
    </row>
    <row r="85" spans="1:41" ht="33" customHeight="1" x14ac:dyDescent="0.25">
      <c r="A85" s="1"/>
      <c r="B85" s="1"/>
      <c r="C85" s="410" t="s">
        <v>548</v>
      </c>
      <c r="D85" s="53"/>
      <c r="E85" s="49">
        <f t="shared" si="56"/>
        <v>57</v>
      </c>
      <c r="F85" s="39" t="s">
        <v>62</v>
      </c>
      <c r="G85" s="41" t="s">
        <v>39</v>
      </c>
      <c r="H85" s="41"/>
      <c r="I85" s="41"/>
      <c r="J85" s="41"/>
      <c r="K85" s="41"/>
      <c r="L85" s="41"/>
      <c r="M85" s="35"/>
      <c r="N85" s="40" t="s">
        <v>40</v>
      </c>
      <c r="O85" s="40" t="s">
        <v>61</v>
      </c>
      <c r="P85" s="41"/>
      <c r="Q85" s="42">
        <v>402</v>
      </c>
      <c r="R85" s="338"/>
      <c r="S85" s="338"/>
      <c r="T85" s="41"/>
      <c r="U85" s="41"/>
      <c r="V85" s="41"/>
      <c r="W85" s="41"/>
      <c r="X85" s="35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3"/>
      <c r="AK85" s="52"/>
      <c r="AL85" s="40"/>
      <c r="AM85" s="359"/>
      <c r="AN85" s="360"/>
      <c r="AO85" s="361"/>
    </row>
    <row r="86" spans="1:41" ht="33" customHeight="1" x14ac:dyDescent="0.25">
      <c r="A86" s="1"/>
      <c r="B86" s="1"/>
      <c r="C86" s="411"/>
      <c r="D86" s="53"/>
      <c r="E86" s="49">
        <f t="shared" si="56"/>
        <v>58</v>
      </c>
      <c r="F86" s="39" t="s">
        <v>63</v>
      </c>
      <c r="G86" s="41" t="s">
        <v>64</v>
      </c>
      <c r="H86" s="41"/>
      <c r="I86" s="41"/>
      <c r="J86" s="41"/>
      <c r="K86" s="41"/>
      <c r="L86" s="41"/>
      <c r="M86" s="35"/>
      <c r="N86" s="41"/>
      <c r="O86" s="41"/>
      <c r="P86" s="41"/>
      <c r="Q86" s="42">
        <v>2679</v>
      </c>
      <c r="R86" s="338"/>
      <c r="S86" s="338"/>
      <c r="T86" s="41"/>
      <c r="U86" s="41"/>
      <c r="V86" s="41"/>
      <c r="W86" s="41"/>
      <c r="X86" s="35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3"/>
      <c r="AK86" s="52"/>
      <c r="AL86" s="40"/>
      <c r="AM86" s="359"/>
      <c r="AN86" s="360"/>
      <c r="AO86" s="361"/>
    </row>
    <row r="87" spans="1:41" ht="43.5" customHeight="1" x14ac:dyDescent="0.25">
      <c r="A87" s="1"/>
      <c r="B87" s="1"/>
      <c r="C87" s="31" t="s">
        <v>65</v>
      </c>
      <c r="D87" s="53"/>
      <c r="E87" s="49">
        <f t="shared" si="56"/>
        <v>59</v>
      </c>
      <c r="F87" s="39" t="s">
        <v>66</v>
      </c>
      <c r="G87" s="41" t="s">
        <v>39</v>
      </c>
      <c r="H87" s="41"/>
      <c r="I87" s="41"/>
      <c r="J87" s="41"/>
      <c r="K87" s="41"/>
      <c r="L87" s="41"/>
      <c r="M87" s="35"/>
      <c r="N87" s="41"/>
      <c r="O87" s="41"/>
      <c r="P87" s="41"/>
      <c r="Q87" s="42">
        <v>392.15</v>
      </c>
      <c r="R87" s="338"/>
      <c r="S87" s="338"/>
      <c r="T87" s="41"/>
      <c r="U87" s="41"/>
      <c r="V87" s="41"/>
      <c r="W87" s="41"/>
      <c r="X87" s="35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3"/>
      <c r="AK87" s="52"/>
      <c r="AL87" s="40"/>
      <c r="AM87" s="359"/>
      <c r="AN87" s="360"/>
      <c r="AO87" s="361"/>
    </row>
    <row r="88" spans="1:41" ht="40.5" customHeight="1" x14ac:dyDescent="0.25">
      <c r="A88" s="1"/>
      <c r="B88" s="1"/>
      <c r="C88" s="412" t="s">
        <v>597</v>
      </c>
      <c r="D88" s="53"/>
      <c r="E88" s="49"/>
      <c r="F88" s="57" t="s">
        <v>67</v>
      </c>
      <c r="G88" s="41"/>
      <c r="H88" s="41"/>
      <c r="I88" s="58"/>
      <c r="J88" s="58"/>
      <c r="K88" s="58"/>
      <c r="L88" s="58"/>
      <c r="M88" s="43"/>
      <c r="N88" s="58"/>
      <c r="O88" s="58"/>
      <c r="P88" s="58"/>
      <c r="Q88" s="59"/>
      <c r="R88" s="339"/>
      <c r="S88" s="339"/>
      <c r="T88" s="58"/>
      <c r="U88" s="58"/>
      <c r="V88" s="58"/>
      <c r="W88" s="58"/>
      <c r="X88" s="43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43"/>
      <c r="AK88" s="52"/>
      <c r="AL88" s="58"/>
      <c r="AM88" s="359"/>
      <c r="AN88" s="360"/>
      <c r="AO88" s="361"/>
    </row>
    <row r="89" spans="1:41" ht="40.5" customHeight="1" x14ac:dyDescent="0.25">
      <c r="A89" s="1"/>
      <c r="B89" s="1"/>
      <c r="C89" s="413"/>
      <c r="D89" s="53"/>
      <c r="E89" s="49">
        <f>E87+1</f>
        <v>60</v>
      </c>
      <c r="F89" s="39" t="s">
        <v>68</v>
      </c>
      <c r="G89" s="51" t="s">
        <v>69</v>
      </c>
      <c r="H89" s="41"/>
      <c r="I89" s="41"/>
      <c r="J89" s="41"/>
      <c r="K89" s="41"/>
      <c r="L89" s="41"/>
      <c r="M89" s="43" t="str">
        <f>IF((IF(H89="",0,H89)+IF(I89="",0,I89)+IF(J89="",0,J89)+IF(K89="",0,K89)+IF(L89="",0,L89))=0,"",(IF(H89="",0,H89)+IF(I89="",0,I89)+IF(J89="",0,J89)+IF(K89="",0,K89)+IF(L89="",0,L89)))</f>
        <v/>
      </c>
      <c r="N89" s="41"/>
      <c r="O89" s="41"/>
      <c r="P89" s="41"/>
      <c r="Q89" s="62" t="str">
        <f>CONCATENATE("955/",ROUNDUP((12*0.3*0.3+1/3*0.25*(0.3*0.3+0.08*0.08+SQRT(0.3*0.3*0.08*0.08)))*955,1))</f>
        <v>955/1041</v>
      </c>
      <c r="R89" s="340"/>
      <c r="S89" s="340"/>
      <c r="T89" s="41"/>
      <c r="U89" s="41"/>
      <c r="V89" s="41"/>
      <c r="W89" s="41"/>
      <c r="X89" s="43" t="str">
        <f>IF((IF(T89="",0,T89)+IF(U89="",0,U89)+IF(V89="",0,V89)+IF(W89="",0,W89))=0,"",(IF(T89="",0,T89)+IF(U89="",0,U89)+IF(V89="",0,V89)+IF(W89="",0,W89)))</f>
        <v/>
      </c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3" t="str">
        <f>IF((IF(Y89="",0,Y89)+IF(Z89="",0,Z89)+IF(AA89="",0,AA89)+IF(AB89="",0,AB89)+IF(AC89="",0,AC89)+IF(AD89="",0,AD89)+IF(AE89="",0,AE89)+IF(AF89="",0,AF89)+IF(AG89="",0,AG89)+IF(AH89="",0,AH89)+IF(AI89="",0,AI89))=0,"",(IF(Y89="",0,Y89)+IF(Z89="",0,Z89)+IF(AA89="",0,AA89)+IF(AB89="",0,AB89)+IF(AC89="",0,AC89)+IF(AD89="",0,AD89)+IF(AE89="",0,AE89)+IF(AF89="",0,AF89)+IF(AG89="",0,AG89)+IF(AH89="",0,AH89)+IF(AI89="",0,AI89)))</f>
        <v/>
      </c>
      <c r="AK89" s="52" t="str">
        <f>IF((IF(AJ89="",0,AJ89)+IF(X89="",0,X89))=0,"",(IF(AJ89="",0,AJ89)+IF(X89="",0,X89)))</f>
        <v/>
      </c>
      <c r="AL89" s="41"/>
      <c r="AM89" s="359"/>
      <c r="AN89" s="360"/>
      <c r="AO89" s="361"/>
    </row>
    <row r="90" spans="1:41" ht="40.5" customHeight="1" x14ac:dyDescent="0.25">
      <c r="A90" s="1"/>
      <c r="B90" s="1"/>
      <c r="C90" s="413"/>
      <c r="D90" s="53"/>
      <c r="E90" s="49"/>
      <c r="F90" s="57" t="s">
        <v>70</v>
      </c>
      <c r="G90" s="51"/>
      <c r="H90" s="41"/>
      <c r="I90" s="58"/>
      <c r="J90" s="58"/>
      <c r="K90" s="58"/>
      <c r="L90" s="58"/>
      <c r="M90" s="43"/>
      <c r="N90" s="58"/>
      <c r="O90" s="58"/>
      <c r="P90" s="58"/>
      <c r="Q90" s="41"/>
      <c r="R90" s="338"/>
      <c r="S90" s="338"/>
      <c r="T90" s="58"/>
      <c r="U90" s="58"/>
      <c r="V90" s="58"/>
      <c r="W90" s="58"/>
      <c r="X90" s="43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43"/>
      <c r="AK90" s="52"/>
      <c r="AL90" s="58"/>
      <c r="AM90" s="359"/>
      <c r="AN90" s="360"/>
      <c r="AO90" s="361"/>
    </row>
    <row r="91" spans="1:41" ht="40.5" customHeight="1" x14ac:dyDescent="0.25">
      <c r="A91" s="1"/>
      <c r="B91" s="1"/>
      <c r="C91" s="413"/>
      <c r="D91" s="53"/>
      <c r="E91" s="49">
        <f>E89+1</f>
        <v>61</v>
      </c>
      <c r="F91" s="39" t="s">
        <v>71</v>
      </c>
      <c r="G91" s="51" t="s">
        <v>69</v>
      </c>
      <c r="H91" s="41"/>
      <c r="I91" s="41"/>
      <c r="J91" s="41"/>
      <c r="K91" s="41"/>
      <c r="L91" s="41"/>
      <c r="M91" s="43" t="str">
        <f t="shared" ref="M91:M99" si="57">IF((IF(H91="",0,H91)+IF(I91="",0,I91)+IF(J91="",0,J91)+IF(K91="",0,K91)+IF(L91="",0,L91))=0,"",(IF(H91="",0,H91)+IF(I91="",0,I91)+IF(J91="",0,J91)+IF(K91="",0,K91)+IF(L91="",0,L91)))</f>
        <v/>
      </c>
      <c r="N91" s="41"/>
      <c r="O91" s="41"/>
      <c r="P91" s="41"/>
      <c r="Q91" s="62" t="str">
        <f>CONCATENATE("955/",ROUNDUP((8*0.3*0.3+1/3*0.25*(0.3*0.3+0.08*0.08+SQRT(0.3*0.3*0.08*0.08)))*955,1))</f>
        <v>955/697,2</v>
      </c>
      <c r="R91" s="340"/>
      <c r="S91" s="340"/>
      <c r="T91" s="41"/>
      <c r="U91" s="41"/>
      <c r="V91" s="41"/>
      <c r="W91" s="41"/>
      <c r="X91" s="43" t="str">
        <f>IF((IF(T91="",0,T91)+IF(U91="",0,U91)+IF(V91="",0,V91)+IF(W91="",0,W91))=0,"",(IF(T91="",0,T91)+IF(U91="",0,U91)+IF(V91="",0,V91)+IF(W91="",0,W91)))</f>
        <v/>
      </c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3" t="str">
        <f>IF((IF(Y91="",0,Y91)+IF(Z91="",0,Z91)+IF(AA91="",0,AA91)+IF(AB91="",0,AB91)+IF(AC91="",0,AC91)+IF(AD91="",0,AD91)+IF(AE91="",0,AE91)+IF(AF91="",0,AF91)+IF(AG91="",0,AG91)+IF(AH91="",0,AH91)+IF(AI91="",0,AI91))=0,"",(IF(Y91="",0,Y91)+IF(Z91="",0,Z91)+IF(AA91="",0,AA91)+IF(AB91="",0,AB91)+IF(AC91="",0,AC91)+IF(AD91="",0,AD91)+IF(AE91="",0,AE91)+IF(AF91="",0,AF91)+IF(AG91="",0,AG91)+IF(AH91="",0,AH91)+IF(AI91="",0,AI91)))</f>
        <v/>
      </c>
      <c r="AK91" s="52" t="str">
        <f>IF((IF(AJ91="",0,AJ91)+IF(X91="",0,X91))=0,"",(IF(AJ91="",0,AJ91)+IF(X91="",0,X91)))</f>
        <v/>
      </c>
      <c r="AL91" s="41"/>
      <c r="AM91" s="359"/>
      <c r="AN91" s="360"/>
      <c r="AO91" s="361"/>
    </row>
    <row r="92" spans="1:41" ht="40.5" customHeight="1" x14ac:dyDescent="0.25">
      <c r="A92" s="1"/>
      <c r="B92" s="1"/>
      <c r="C92" s="413"/>
      <c r="D92" s="53"/>
      <c r="E92" s="49">
        <f t="shared" ref="E92:E96" si="58">E91+1</f>
        <v>62</v>
      </c>
      <c r="F92" s="39" t="s">
        <v>72</v>
      </c>
      <c r="G92" s="51" t="s">
        <v>69</v>
      </c>
      <c r="H92" s="41"/>
      <c r="I92" s="41"/>
      <c r="J92" s="41"/>
      <c r="K92" s="41"/>
      <c r="L92" s="41"/>
      <c r="M92" s="43" t="str">
        <f t="shared" si="57"/>
        <v/>
      </c>
      <c r="N92" s="41"/>
      <c r="O92" s="41"/>
      <c r="P92" s="41"/>
      <c r="Q92" s="62" t="str">
        <f>CONCATENATE("955/",ROUNDUP((7*0.3*0.3)*955,1))</f>
        <v>955/601,7</v>
      </c>
      <c r="R92" s="340"/>
      <c r="S92" s="340"/>
      <c r="T92" s="58"/>
      <c r="U92" s="58"/>
      <c r="V92" s="58"/>
      <c r="W92" s="58"/>
      <c r="X92" s="43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43"/>
      <c r="AK92" s="52"/>
      <c r="AL92" s="58"/>
      <c r="AM92" s="359"/>
      <c r="AN92" s="360"/>
      <c r="AO92" s="361"/>
    </row>
    <row r="93" spans="1:41" ht="40.5" customHeight="1" x14ac:dyDescent="0.25">
      <c r="A93" s="1"/>
      <c r="B93" s="1"/>
      <c r="C93" s="413"/>
      <c r="D93" s="53"/>
      <c r="E93" s="49">
        <f t="shared" si="58"/>
        <v>63</v>
      </c>
      <c r="F93" s="50" t="s">
        <v>73</v>
      </c>
      <c r="G93" s="51" t="s">
        <v>74</v>
      </c>
      <c r="H93" s="41"/>
      <c r="I93" s="63"/>
      <c r="J93" s="63"/>
      <c r="K93" s="63"/>
      <c r="L93" s="63"/>
      <c r="M93" s="35" t="str">
        <f t="shared" si="57"/>
        <v/>
      </c>
      <c r="N93" s="63"/>
      <c r="O93" s="63"/>
      <c r="P93" s="63"/>
      <c r="Q93" s="42">
        <f>955*(12-1.1-0.43-0.05-0.24)</f>
        <v>9721.9</v>
      </c>
      <c r="R93" s="338"/>
      <c r="S93" s="338"/>
      <c r="T93" s="63"/>
      <c r="U93" s="63"/>
      <c r="V93" s="63"/>
      <c r="W93" s="63"/>
      <c r="X93" s="35" t="str">
        <f t="shared" ref="X93:X99" si="59">IF((IF(T93="",0,T93)+IF(U93="",0,U93)+IF(V93="",0,V93)+IF(W93="",0,W93))=0,"",(IF(T93="",0,T93)+IF(U93="",0,U93)+IF(V93="",0,V93)+IF(W93="",0,W93)))</f>
        <v/>
      </c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43" t="str">
        <f t="shared" ref="AJ93:AJ99" si="60">IF((IF(Y93="",0,Y93)+IF(Z93="",0,Z93)+IF(AA93="",0,AA93)+IF(AB93="",0,AB93)+IF(AC93="",0,AC93)+IF(AD93="",0,AD93)+IF(AE93="",0,AE93)+IF(AF93="",0,AF93)+IF(AG93="",0,AG93)+IF(AH93="",0,AH93)+IF(AI93="",0,AI93))=0,"",(IF(Y93="",0,Y93)+IF(Z93="",0,Z93)+IF(AA93="",0,AA93)+IF(AB93="",0,AB93)+IF(AC93="",0,AC93)+IF(AD93="",0,AD93)+IF(AE93="",0,AE93)+IF(AF93="",0,AF93)+IF(AG93="",0,AG93)+IF(AH93="",0,AH93)+IF(AI93="",0,AI93)))</f>
        <v/>
      </c>
      <c r="AK93" s="52" t="str">
        <f t="shared" ref="AK93:AK99" si="61">IF((IF(AJ93="",0,AJ93)+IF(X93="",0,X93))=0,"",(IF(AJ93="",0,AJ93)+IF(X93="",0,X93)))</f>
        <v/>
      </c>
      <c r="AL93" s="63"/>
      <c r="AM93" s="359"/>
      <c r="AN93" s="360"/>
      <c r="AO93" s="361"/>
    </row>
    <row r="94" spans="1:41" ht="40.5" customHeight="1" x14ac:dyDescent="0.25">
      <c r="A94" s="1"/>
      <c r="B94" s="1"/>
      <c r="C94" s="413"/>
      <c r="D94" s="53"/>
      <c r="E94" s="49">
        <f t="shared" si="58"/>
        <v>64</v>
      </c>
      <c r="F94" s="50" t="s">
        <v>75</v>
      </c>
      <c r="G94" s="51" t="s">
        <v>69</v>
      </c>
      <c r="H94" s="41"/>
      <c r="I94" s="63"/>
      <c r="J94" s="63"/>
      <c r="K94" s="63"/>
      <c r="L94" s="63"/>
      <c r="M94" s="35" t="str">
        <f t="shared" si="57"/>
        <v/>
      </c>
      <c r="N94" s="63"/>
      <c r="O94" s="63"/>
      <c r="P94" s="63"/>
      <c r="Q94" s="42" t="str">
        <f>CONCATENATE("674/",ROUNDUP(0.3*0.3*0.43*674,1))</f>
        <v>674/26,1</v>
      </c>
      <c r="R94" s="338"/>
      <c r="S94" s="338"/>
      <c r="T94" s="63"/>
      <c r="U94" s="63"/>
      <c r="V94" s="63"/>
      <c r="W94" s="63"/>
      <c r="X94" s="35" t="str">
        <f t="shared" si="59"/>
        <v/>
      </c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43" t="str">
        <f t="shared" si="60"/>
        <v/>
      </c>
      <c r="AK94" s="52" t="str">
        <f t="shared" si="61"/>
        <v/>
      </c>
      <c r="AL94" s="63"/>
      <c r="AM94" s="359"/>
      <c r="AN94" s="360"/>
      <c r="AO94" s="361"/>
    </row>
    <row r="95" spans="1:41" ht="40.5" customHeight="1" x14ac:dyDescent="0.25">
      <c r="A95" s="1"/>
      <c r="B95" s="1"/>
      <c r="C95" s="413"/>
      <c r="D95" s="53"/>
      <c r="E95" s="49">
        <f t="shared" si="58"/>
        <v>65</v>
      </c>
      <c r="F95" s="50" t="s">
        <v>76</v>
      </c>
      <c r="G95" s="51" t="s">
        <v>77</v>
      </c>
      <c r="H95" s="41"/>
      <c r="I95" s="63"/>
      <c r="J95" s="63"/>
      <c r="K95" s="63"/>
      <c r="L95" s="63"/>
      <c r="M95" s="35" t="str">
        <f t="shared" si="57"/>
        <v/>
      </c>
      <c r="N95" s="63"/>
      <c r="O95" s="63"/>
      <c r="P95" s="63"/>
      <c r="Q95" s="42">
        <f>ROUNDUP(955*0.01,0)</f>
        <v>10</v>
      </c>
      <c r="R95" s="338"/>
      <c r="S95" s="338"/>
      <c r="T95" s="63"/>
      <c r="U95" s="63"/>
      <c r="V95" s="63"/>
      <c r="W95" s="63"/>
      <c r="X95" s="35" t="str">
        <f t="shared" si="59"/>
        <v/>
      </c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43" t="str">
        <f t="shared" si="60"/>
        <v/>
      </c>
      <c r="AK95" s="52" t="str">
        <f t="shared" si="61"/>
        <v/>
      </c>
      <c r="AL95" s="63"/>
      <c r="AM95" s="359"/>
      <c r="AN95" s="360"/>
      <c r="AO95" s="361"/>
    </row>
    <row r="96" spans="1:41" ht="40.5" customHeight="1" x14ac:dyDescent="0.25">
      <c r="A96" s="1"/>
      <c r="B96" s="1"/>
      <c r="C96" s="413"/>
      <c r="D96" s="53"/>
      <c r="E96" s="49">
        <f t="shared" si="58"/>
        <v>66</v>
      </c>
      <c r="F96" s="50" t="s">
        <v>78</v>
      </c>
      <c r="G96" s="51" t="s">
        <v>77</v>
      </c>
      <c r="H96" s="41"/>
      <c r="I96" s="63"/>
      <c r="J96" s="63"/>
      <c r="K96" s="63"/>
      <c r="L96" s="63"/>
      <c r="M96" s="35" t="str">
        <f t="shared" si="57"/>
        <v/>
      </c>
      <c r="N96" s="63"/>
      <c r="O96" s="63"/>
      <c r="P96" s="63"/>
      <c r="Q96" s="42">
        <f>ROUNDUP(955*0.02,0)</f>
        <v>20</v>
      </c>
      <c r="R96" s="338"/>
      <c r="S96" s="338"/>
      <c r="T96" s="63"/>
      <c r="U96" s="63"/>
      <c r="V96" s="63"/>
      <c r="W96" s="63"/>
      <c r="X96" s="35" t="str">
        <f t="shared" si="59"/>
        <v/>
      </c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43" t="str">
        <f t="shared" si="60"/>
        <v/>
      </c>
      <c r="AK96" s="52" t="str">
        <f t="shared" si="61"/>
        <v/>
      </c>
      <c r="AL96" s="63"/>
      <c r="AM96" s="359"/>
      <c r="AN96" s="360"/>
      <c r="AO96" s="361"/>
    </row>
    <row r="97" spans="1:59" ht="40.5" customHeight="1" x14ac:dyDescent="0.25">
      <c r="A97" s="1"/>
      <c r="B97" s="1"/>
      <c r="C97" s="413"/>
      <c r="D97" s="53"/>
      <c r="E97" s="65"/>
      <c r="F97" s="66" t="s">
        <v>126</v>
      </c>
      <c r="G97" s="67"/>
      <c r="H97" s="67"/>
      <c r="I97" s="67"/>
      <c r="J97" s="67"/>
      <c r="K97" s="67"/>
      <c r="L97" s="67"/>
      <c r="M97" s="68" t="str">
        <f t="shared" si="57"/>
        <v/>
      </c>
      <c r="N97" s="67"/>
      <c r="O97" s="67"/>
      <c r="P97" s="69"/>
      <c r="Q97" s="69"/>
      <c r="R97" s="69"/>
      <c r="S97" s="69"/>
      <c r="T97" s="69"/>
      <c r="U97" s="69"/>
      <c r="V97" s="69"/>
      <c r="W97" s="69"/>
      <c r="X97" s="68" t="str">
        <f t="shared" si="59"/>
        <v/>
      </c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70" t="str">
        <f t="shared" si="60"/>
        <v/>
      </c>
      <c r="AK97" s="95" t="str">
        <f t="shared" si="61"/>
        <v/>
      </c>
      <c r="AL97" s="69"/>
      <c r="AM97" s="359"/>
      <c r="AN97" s="360"/>
      <c r="AO97" s="361"/>
    </row>
    <row r="98" spans="1:59" ht="40.5" customHeight="1" x14ac:dyDescent="0.25">
      <c r="A98" s="1"/>
      <c r="B98" s="1"/>
      <c r="C98" s="413"/>
      <c r="D98" s="53"/>
      <c r="E98" s="49">
        <f>E96+1</f>
        <v>67</v>
      </c>
      <c r="F98" s="39" t="s">
        <v>80</v>
      </c>
      <c r="G98" s="41" t="s">
        <v>57</v>
      </c>
      <c r="H98" s="41"/>
      <c r="I98" s="41"/>
      <c r="J98" s="41"/>
      <c r="K98" s="41"/>
      <c r="L98" s="41"/>
      <c r="M98" s="35" t="str">
        <f t="shared" si="57"/>
        <v/>
      </c>
      <c r="N98" s="41"/>
      <c r="O98" s="41"/>
      <c r="P98" s="41"/>
      <c r="Q98" s="41"/>
      <c r="R98" s="305"/>
      <c r="S98" s="305"/>
      <c r="T98" s="73"/>
      <c r="U98" s="73"/>
      <c r="V98" s="73"/>
      <c r="W98" s="73"/>
      <c r="X98" s="35" t="str">
        <f t="shared" si="59"/>
        <v/>
      </c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43" t="str">
        <f t="shared" si="60"/>
        <v/>
      </c>
      <c r="AK98" s="52" t="str">
        <f t="shared" si="61"/>
        <v/>
      </c>
      <c r="AL98" s="358" t="s">
        <v>127</v>
      </c>
      <c r="AM98" s="359"/>
      <c r="AN98" s="360"/>
      <c r="AO98" s="361"/>
    </row>
    <row r="99" spans="1:59" ht="40.5" customHeight="1" x14ac:dyDescent="0.25">
      <c r="A99" s="1"/>
      <c r="B99" s="1"/>
      <c r="C99" s="413"/>
      <c r="D99" s="53"/>
      <c r="E99" s="49">
        <f>E98+1</f>
        <v>68</v>
      </c>
      <c r="F99" s="74" t="s">
        <v>81</v>
      </c>
      <c r="G99" s="41" t="s">
        <v>57</v>
      </c>
      <c r="H99" s="73"/>
      <c r="I99" s="75"/>
      <c r="J99" s="75"/>
      <c r="K99" s="75"/>
      <c r="L99" s="75"/>
      <c r="M99" s="35" t="str">
        <f t="shared" si="57"/>
        <v/>
      </c>
      <c r="N99" s="41"/>
      <c r="O99" s="41"/>
      <c r="P99" s="75"/>
      <c r="Q99" s="62" t="s">
        <v>82</v>
      </c>
      <c r="R99" s="340"/>
      <c r="S99" s="340"/>
      <c r="T99" s="41"/>
      <c r="U99" s="41"/>
      <c r="V99" s="41"/>
      <c r="W99" s="41"/>
      <c r="X99" s="35" t="str">
        <f t="shared" si="59"/>
        <v/>
      </c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3" t="str">
        <f t="shared" si="60"/>
        <v/>
      </c>
      <c r="AK99" s="52" t="str">
        <f t="shared" si="61"/>
        <v/>
      </c>
      <c r="AL99" s="40"/>
      <c r="AM99" s="359"/>
      <c r="AN99" s="360"/>
      <c r="AO99" s="361"/>
    </row>
    <row r="100" spans="1:59" ht="40.5" customHeight="1" x14ac:dyDescent="0.25">
      <c r="A100" s="1"/>
      <c r="B100" s="1"/>
      <c r="C100" s="413"/>
      <c r="D100" s="53"/>
      <c r="E100" s="49"/>
      <c r="F100" s="76" t="s">
        <v>83</v>
      </c>
      <c r="G100" s="41"/>
      <c r="H100" s="73"/>
      <c r="I100" s="75"/>
      <c r="J100" s="75"/>
      <c r="K100" s="75"/>
      <c r="L100" s="75"/>
      <c r="M100" s="35"/>
      <c r="N100" s="41"/>
      <c r="O100" s="41"/>
      <c r="P100" s="75"/>
      <c r="Q100" s="41"/>
      <c r="R100" s="338"/>
      <c r="S100" s="338"/>
      <c r="T100" s="41"/>
      <c r="U100" s="41"/>
      <c r="V100" s="41"/>
      <c r="W100" s="41"/>
      <c r="X100" s="35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3"/>
      <c r="AK100" s="52"/>
      <c r="AL100" s="40"/>
      <c r="AM100" s="359"/>
      <c r="AN100" s="360"/>
      <c r="AO100" s="361"/>
    </row>
    <row r="101" spans="1:59" ht="40.5" customHeight="1" x14ac:dyDescent="0.25">
      <c r="A101" s="1"/>
      <c r="B101" s="1"/>
      <c r="C101" s="413"/>
      <c r="D101" s="53"/>
      <c r="E101" s="49">
        <f>E99+1</f>
        <v>69</v>
      </c>
      <c r="F101" s="77" t="s">
        <v>84</v>
      </c>
      <c r="G101" s="41" t="s">
        <v>52</v>
      </c>
      <c r="H101" s="73"/>
      <c r="I101" s="75"/>
      <c r="J101" s="75"/>
      <c r="K101" s="75"/>
      <c r="L101" s="75"/>
      <c r="M101" s="35" t="str">
        <f t="shared" ref="M101:M160" si="62">IF((IF(H101="",0,H101)+IF(I101="",0,I101)+IF(J101="",0,J101)+IF(K101="",0,K101)+IF(L101="",0,L101))=0,"",(IF(H101="",0,H101)+IF(I101="",0,I101)+IF(J101="",0,J101)+IF(K101="",0,K101)+IF(L101="",0,L101)))</f>
        <v/>
      </c>
      <c r="N101" s="41"/>
      <c r="O101" s="41"/>
      <c r="P101" s="75"/>
      <c r="Q101" s="42">
        <v>43.66</v>
      </c>
      <c r="R101" s="338"/>
      <c r="S101" s="338"/>
      <c r="T101" s="41"/>
      <c r="U101" s="41"/>
      <c r="V101" s="41"/>
      <c r="W101" s="41"/>
      <c r="X101" s="35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3"/>
      <c r="AK101" s="52"/>
      <c r="AL101" s="40"/>
      <c r="AM101" s="359"/>
      <c r="AN101" s="360"/>
      <c r="AO101" s="361"/>
    </row>
    <row r="102" spans="1:59" ht="40.5" customHeight="1" x14ac:dyDescent="0.25">
      <c r="A102" s="1"/>
      <c r="B102" s="1"/>
      <c r="C102" s="413"/>
      <c r="D102" s="53"/>
      <c r="E102" s="49">
        <f>E101+1</f>
        <v>70</v>
      </c>
      <c r="F102" s="77" t="s">
        <v>85</v>
      </c>
      <c r="G102" s="41" t="s">
        <v>52</v>
      </c>
      <c r="H102" s="73"/>
      <c r="I102" s="75"/>
      <c r="J102" s="75"/>
      <c r="K102" s="75"/>
      <c r="L102" s="75"/>
      <c r="M102" s="35" t="str">
        <f t="shared" si="62"/>
        <v/>
      </c>
      <c r="N102" s="41"/>
      <c r="O102" s="41"/>
      <c r="P102" s="75"/>
      <c r="Q102" s="42">
        <v>27.5</v>
      </c>
      <c r="R102" s="338"/>
      <c r="S102" s="338"/>
      <c r="T102" s="41"/>
      <c r="U102" s="41"/>
      <c r="V102" s="41"/>
      <c r="W102" s="41"/>
      <c r="X102" s="35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3"/>
      <c r="AK102" s="52"/>
      <c r="AL102" s="40"/>
      <c r="AM102" s="359"/>
      <c r="AN102" s="360"/>
      <c r="AO102" s="361"/>
    </row>
    <row r="103" spans="1:59" ht="40.5" customHeight="1" x14ac:dyDescent="0.25">
      <c r="A103" s="1"/>
      <c r="B103" s="1"/>
      <c r="C103" s="413"/>
      <c r="D103" s="53"/>
      <c r="E103" s="65"/>
      <c r="F103" s="66" t="s">
        <v>128</v>
      </c>
      <c r="G103" s="67"/>
      <c r="H103" s="67"/>
      <c r="I103" s="67"/>
      <c r="J103" s="67"/>
      <c r="K103" s="67"/>
      <c r="L103" s="67"/>
      <c r="M103" s="68" t="str">
        <f t="shared" si="62"/>
        <v/>
      </c>
      <c r="N103" s="67"/>
      <c r="O103" s="67"/>
      <c r="P103" s="69"/>
      <c r="Q103" s="69"/>
      <c r="R103" s="69"/>
      <c r="S103" s="69"/>
      <c r="T103" s="69"/>
      <c r="U103" s="69"/>
      <c r="V103" s="69"/>
      <c r="W103" s="69"/>
      <c r="X103" s="68" t="str">
        <f t="shared" ref="X103:X162" si="63">IF((IF(T103="",0,T103)+IF(U103="",0,U103)+IF(V103="",0,V103)+IF(W103="",0,W103))=0,"",(IF(T103="",0,T103)+IF(U103="",0,U103)+IF(V103="",0,V103)+IF(W103="",0,W103)))</f>
        <v/>
      </c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70" t="str">
        <f t="shared" ref="AJ103:AJ134" si="64">IF((IF(Y103="",0,Y103)+IF(Z103="",0,Z103)+IF(AA103="",0,AA103)+IF(AB103="",0,AB103)+IF(AC103="",0,AC103)+IF(AD103="",0,AD103)+IF(AE103="",0,AE103)+IF(AF103="",0,AF103)+IF(AG103="",0,AG103)+IF(AH103="",0,AH103)+IF(AI103="",0,AI103))=0,"",(IF(Y103="",0,Y103)+IF(Z103="",0,Z103)+IF(AA103="",0,AA103)+IF(AB103="",0,AB103)+IF(AC103="",0,AC103)+IF(AD103="",0,AD103)+IF(AE103="",0,AE103)+IF(AF103="",0,AF103)+IF(AG103="",0,AG103)+IF(AH103="",0,AH103)+IF(AI103="",0,AI103)))</f>
        <v/>
      </c>
      <c r="AK103" s="95" t="str">
        <f t="shared" ref="AK103:AK134" si="65">IF((IF(AJ103="",0,AJ103)+IF(X103="",0,X103))=0,"",(IF(AJ103="",0,AJ103)+IF(X103="",0,X103)))</f>
        <v/>
      </c>
      <c r="AL103" s="69"/>
      <c r="AM103" s="359"/>
      <c r="AN103" s="360"/>
      <c r="AO103" s="361"/>
    </row>
    <row r="104" spans="1:59" ht="40.5" customHeight="1" x14ac:dyDescent="0.25">
      <c r="A104" s="1"/>
      <c r="B104" s="1"/>
      <c r="C104" s="413"/>
      <c r="D104" s="53"/>
      <c r="E104" s="49">
        <f>E102+1</f>
        <v>71</v>
      </c>
      <c r="F104" s="39" t="s">
        <v>87</v>
      </c>
      <c r="G104" s="41" t="s">
        <v>64</v>
      </c>
      <c r="H104" s="41"/>
      <c r="I104" s="41"/>
      <c r="J104" s="41"/>
      <c r="K104" s="41"/>
      <c r="L104" s="41"/>
      <c r="M104" s="35" t="str">
        <f t="shared" si="62"/>
        <v/>
      </c>
      <c r="N104" s="41"/>
      <c r="O104" s="41"/>
      <c r="P104" s="41"/>
      <c r="Q104" s="42">
        <v>315</v>
      </c>
      <c r="R104" s="341"/>
      <c r="S104" s="341"/>
      <c r="T104" s="73"/>
      <c r="U104" s="73"/>
      <c r="V104" s="73"/>
      <c r="W104" s="73"/>
      <c r="X104" s="35" t="str">
        <f t="shared" si="63"/>
        <v/>
      </c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43" t="str">
        <f t="shared" si="64"/>
        <v/>
      </c>
      <c r="AK104" s="52" t="str">
        <f t="shared" si="65"/>
        <v/>
      </c>
      <c r="AL104" s="40"/>
      <c r="AM104" s="359"/>
      <c r="AN104" s="360"/>
      <c r="AO104" s="361"/>
    </row>
    <row r="105" spans="1:59" ht="40.5" customHeight="1" x14ac:dyDescent="0.25">
      <c r="A105" s="1"/>
      <c r="B105" s="1"/>
      <c r="C105" s="413"/>
      <c r="D105" s="53"/>
      <c r="E105" s="49">
        <f t="shared" ref="E105:E107" si="66">E104+1</f>
        <v>72</v>
      </c>
      <c r="F105" s="74" t="s">
        <v>88</v>
      </c>
      <c r="G105" s="41" t="s">
        <v>74</v>
      </c>
      <c r="H105" s="73"/>
      <c r="I105" s="75"/>
      <c r="J105" s="75"/>
      <c r="K105" s="75"/>
      <c r="L105" s="75"/>
      <c r="M105" s="35" t="str">
        <f t="shared" si="62"/>
        <v/>
      </c>
      <c r="N105" s="41"/>
      <c r="O105" s="41"/>
      <c r="P105" s="75"/>
      <c r="Q105" s="79">
        <v>809</v>
      </c>
      <c r="R105" s="341"/>
      <c r="S105" s="341"/>
      <c r="T105" s="41"/>
      <c r="U105" s="41"/>
      <c r="V105" s="41"/>
      <c r="W105" s="41"/>
      <c r="X105" s="35" t="str">
        <f t="shared" si="63"/>
        <v/>
      </c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3" t="str">
        <f t="shared" si="64"/>
        <v/>
      </c>
      <c r="AK105" s="52" t="str">
        <f t="shared" si="65"/>
        <v/>
      </c>
      <c r="AL105" s="40"/>
      <c r="AM105" s="359"/>
      <c r="AN105" s="360"/>
      <c r="AO105" s="361"/>
    </row>
    <row r="106" spans="1:59" ht="40.5" customHeight="1" x14ac:dyDescent="0.25">
      <c r="A106" s="1"/>
      <c r="B106" s="1"/>
      <c r="C106" s="413"/>
      <c r="D106" s="53"/>
      <c r="E106" s="49">
        <f t="shared" si="66"/>
        <v>73</v>
      </c>
      <c r="F106" s="39" t="s">
        <v>89</v>
      </c>
      <c r="G106" s="41" t="s">
        <v>64</v>
      </c>
      <c r="H106" s="41"/>
      <c r="I106" s="41"/>
      <c r="J106" s="41"/>
      <c r="K106" s="41"/>
      <c r="L106" s="41"/>
      <c r="M106" s="35" t="str">
        <f t="shared" si="62"/>
        <v/>
      </c>
      <c r="N106" s="41"/>
      <c r="O106" s="41"/>
      <c r="P106" s="41"/>
      <c r="Q106" s="42">
        <v>73</v>
      </c>
      <c r="R106" s="338"/>
      <c r="S106" s="338"/>
      <c r="T106" s="41"/>
      <c r="U106" s="41"/>
      <c r="V106" s="41"/>
      <c r="W106" s="41"/>
      <c r="X106" s="35" t="str">
        <f t="shared" si="63"/>
        <v/>
      </c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3" t="str">
        <f t="shared" si="64"/>
        <v/>
      </c>
      <c r="AK106" s="52" t="str">
        <f t="shared" si="65"/>
        <v/>
      </c>
      <c r="AL106" s="40"/>
      <c r="AM106" s="359"/>
      <c r="AN106" s="360"/>
      <c r="AO106" s="361"/>
    </row>
    <row r="107" spans="1:59" ht="40.5" customHeight="1" x14ac:dyDescent="0.25">
      <c r="A107" s="1"/>
      <c r="B107" s="1"/>
      <c r="C107" s="411"/>
      <c r="D107" s="53"/>
      <c r="E107" s="49">
        <f t="shared" si="66"/>
        <v>74</v>
      </c>
      <c r="F107" s="50" t="s">
        <v>90</v>
      </c>
      <c r="G107" s="41" t="s">
        <v>64</v>
      </c>
      <c r="H107" s="41"/>
      <c r="I107" s="63"/>
      <c r="J107" s="63"/>
      <c r="K107" s="63"/>
      <c r="L107" s="63"/>
      <c r="M107" s="35" t="str">
        <f t="shared" si="62"/>
        <v/>
      </c>
      <c r="N107" s="63"/>
      <c r="O107" s="63"/>
      <c r="P107" s="63"/>
      <c r="Q107" s="42">
        <v>61</v>
      </c>
      <c r="R107" s="338"/>
      <c r="S107" s="338"/>
      <c r="T107" s="63"/>
      <c r="U107" s="63"/>
      <c r="V107" s="63"/>
      <c r="W107" s="63"/>
      <c r="X107" s="35" t="str">
        <f t="shared" si="63"/>
        <v/>
      </c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43" t="str">
        <f t="shared" si="64"/>
        <v/>
      </c>
      <c r="AK107" s="52" t="str">
        <f t="shared" si="65"/>
        <v/>
      </c>
      <c r="AL107" s="63"/>
      <c r="AM107" s="359"/>
      <c r="AN107" s="360"/>
      <c r="AO107" s="361"/>
    </row>
    <row r="108" spans="1:59" ht="65.25" customHeight="1" x14ac:dyDescent="0.25">
      <c r="A108" s="1"/>
      <c r="B108" s="1"/>
      <c r="C108" s="82" t="s">
        <v>508</v>
      </c>
      <c r="D108" s="53"/>
      <c r="E108" s="65"/>
      <c r="F108" s="66" t="s">
        <v>129</v>
      </c>
      <c r="G108" s="67"/>
      <c r="H108" s="67"/>
      <c r="I108" s="67"/>
      <c r="J108" s="67"/>
      <c r="K108" s="67"/>
      <c r="L108" s="67"/>
      <c r="M108" s="68" t="str">
        <f t="shared" si="62"/>
        <v/>
      </c>
      <c r="N108" s="67"/>
      <c r="O108" s="67"/>
      <c r="P108" s="69"/>
      <c r="Q108" s="69"/>
      <c r="R108" s="69"/>
      <c r="S108" s="69"/>
      <c r="T108" s="69"/>
      <c r="U108" s="69"/>
      <c r="V108" s="69"/>
      <c r="W108" s="69"/>
      <c r="X108" s="68" t="str">
        <f t="shared" si="63"/>
        <v/>
      </c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70" t="str">
        <f t="shared" si="64"/>
        <v/>
      </c>
      <c r="AK108" s="95" t="str">
        <f t="shared" si="65"/>
        <v/>
      </c>
      <c r="AL108" s="69"/>
      <c r="AM108" s="359"/>
      <c r="AN108" s="360"/>
      <c r="AO108" s="361"/>
    </row>
    <row r="109" spans="1:59" ht="40.5" customHeight="1" x14ac:dyDescent="0.25">
      <c r="A109" s="1"/>
      <c r="B109" s="1"/>
      <c r="C109" s="80" t="s">
        <v>550</v>
      </c>
      <c r="D109" s="53"/>
      <c r="E109" s="49">
        <f>E107+1</f>
        <v>75</v>
      </c>
      <c r="F109" s="39" t="s">
        <v>92</v>
      </c>
      <c r="G109" s="41" t="s">
        <v>64</v>
      </c>
      <c r="H109" s="41"/>
      <c r="I109" s="41"/>
      <c r="J109" s="41"/>
      <c r="K109" s="41"/>
      <c r="L109" s="41"/>
      <c r="M109" s="35" t="str">
        <f t="shared" si="62"/>
        <v/>
      </c>
      <c r="N109" s="41"/>
      <c r="O109" s="41"/>
      <c r="P109" s="41"/>
      <c r="Q109" s="42">
        <v>2679</v>
      </c>
      <c r="R109" s="338"/>
      <c r="S109" s="338"/>
      <c r="T109" s="41"/>
      <c r="U109" s="41"/>
      <c r="V109" s="41"/>
      <c r="W109" s="41"/>
      <c r="X109" s="35" t="str">
        <f t="shared" si="63"/>
        <v/>
      </c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3" t="str">
        <f t="shared" si="64"/>
        <v/>
      </c>
      <c r="AK109" s="52" t="str">
        <f t="shared" si="65"/>
        <v/>
      </c>
      <c r="AL109" s="40"/>
      <c r="AM109" s="359"/>
      <c r="AN109" s="360"/>
      <c r="AO109" s="361"/>
    </row>
    <row r="110" spans="1:59" ht="40.5" customHeight="1" x14ac:dyDescent="0.25">
      <c r="A110" s="1"/>
      <c r="B110" s="1"/>
      <c r="C110" s="80" t="s">
        <v>551</v>
      </c>
      <c r="D110" s="53"/>
      <c r="E110" s="49">
        <f t="shared" ref="E110:E111" si="67">E109+1</f>
        <v>76</v>
      </c>
      <c r="F110" s="39" t="s">
        <v>130</v>
      </c>
      <c r="G110" s="41" t="s">
        <v>64</v>
      </c>
      <c r="H110" s="41"/>
      <c r="I110" s="41"/>
      <c r="J110" s="41"/>
      <c r="K110" s="41"/>
      <c r="L110" s="41"/>
      <c r="M110" s="35" t="str">
        <f t="shared" si="62"/>
        <v/>
      </c>
      <c r="N110" s="41"/>
      <c r="O110" s="41"/>
      <c r="P110" s="41"/>
      <c r="Q110" s="42">
        <v>2679</v>
      </c>
      <c r="R110" s="338"/>
      <c r="S110" s="338"/>
      <c r="T110" s="41"/>
      <c r="U110" s="41"/>
      <c r="V110" s="41"/>
      <c r="W110" s="41"/>
      <c r="X110" s="35" t="str">
        <f t="shared" si="63"/>
        <v/>
      </c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3" t="str">
        <f t="shared" si="64"/>
        <v/>
      </c>
      <c r="AK110" s="52" t="str">
        <f t="shared" si="65"/>
        <v/>
      </c>
      <c r="AL110" s="40"/>
      <c r="AM110" s="359"/>
      <c r="AN110" s="360"/>
      <c r="AO110" s="361"/>
    </row>
    <row r="111" spans="1:59" s="355" customFormat="1" ht="40.5" customHeight="1" x14ac:dyDescent="0.25">
      <c r="A111" s="254"/>
      <c r="B111" s="254"/>
      <c r="C111" s="81"/>
      <c r="D111" s="53"/>
      <c r="E111" s="49">
        <f t="shared" si="67"/>
        <v>77</v>
      </c>
      <c r="F111" s="39" t="s">
        <v>89</v>
      </c>
      <c r="G111" s="41" t="s">
        <v>64</v>
      </c>
      <c r="H111" s="41"/>
      <c r="I111" s="41"/>
      <c r="J111" s="41"/>
      <c r="K111" s="41"/>
      <c r="L111" s="41"/>
      <c r="M111" s="35" t="str">
        <f t="shared" ref="M111" si="68">IF((IF(H111="",0,H111)+IF(I111="",0,I111)+IF(J111="",0,J111)+IF(K111="",0,K111)+IF(L111="",0,L111))=0,"",(IF(H111="",0,H111)+IF(I111="",0,I111)+IF(J111="",0,J111)+IF(K111="",0,K111)+IF(L111="",0,L111)))</f>
        <v/>
      </c>
      <c r="N111" s="41"/>
      <c r="O111" s="41"/>
      <c r="P111" s="41"/>
      <c r="Q111" s="42">
        <v>2679</v>
      </c>
      <c r="R111" s="338"/>
      <c r="S111" s="338"/>
      <c r="T111" s="41"/>
      <c r="U111" s="41"/>
      <c r="V111" s="41"/>
      <c r="W111" s="41"/>
      <c r="X111" s="35" t="str">
        <f t="shared" ref="X111" si="69">IF((IF(T111="",0,T111)+IF(U111="",0,U111)+IF(V111="",0,V111)+IF(W111="",0,W111))=0,"",(IF(T111="",0,T111)+IF(U111="",0,U111)+IF(V111="",0,V111)+IF(W111="",0,W111)))</f>
        <v/>
      </c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3" t="str">
        <f t="shared" si="64"/>
        <v/>
      </c>
      <c r="AK111" s="52" t="str">
        <f t="shared" si="65"/>
        <v/>
      </c>
      <c r="AL111" s="40"/>
      <c r="AM111" s="359"/>
      <c r="AN111" s="360"/>
      <c r="AO111" s="361"/>
      <c r="AP111" s="324"/>
      <c r="AQ111" s="324"/>
      <c r="AR111" s="324"/>
      <c r="AS111" s="324"/>
      <c r="AT111" s="324"/>
      <c r="AU111" s="324"/>
      <c r="AV111" s="324"/>
      <c r="AW111" s="324"/>
      <c r="AX111" s="324"/>
      <c r="AY111" s="324"/>
      <c r="AZ111" s="324"/>
      <c r="BA111" s="324"/>
      <c r="BB111" s="324"/>
      <c r="BC111" s="324"/>
      <c r="BD111" s="324"/>
      <c r="BE111" s="324"/>
      <c r="BF111" s="324"/>
      <c r="BG111" s="324"/>
    </row>
    <row r="112" spans="1:59" ht="40.5" customHeight="1" x14ac:dyDescent="0.25">
      <c r="A112" s="1"/>
      <c r="B112" s="1"/>
      <c r="C112" s="81"/>
      <c r="D112" s="53"/>
      <c r="E112" s="49">
        <f>E111+1</f>
        <v>78</v>
      </c>
      <c r="F112" s="39" t="s">
        <v>93</v>
      </c>
      <c r="G112" s="41" t="s">
        <v>74</v>
      </c>
      <c r="H112" s="41"/>
      <c r="I112" s="41"/>
      <c r="J112" s="41"/>
      <c r="K112" s="41"/>
      <c r="L112" s="41"/>
      <c r="M112" s="35" t="str">
        <f t="shared" si="62"/>
        <v/>
      </c>
      <c r="N112" s="41"/>
      <c r="O112" s="41"/>
      <c r="P112" s="41"/>
      <c r="Q112" s="42">
        <v>186</v>
      </c>
      <c r="R112" s="338"/>
      <c r="S112" s="338"/>
      <c r="T112" s="41"/>
      <c r="U112" s="41"/>
      <c r="V112" s="41"/>
      <c r="W112" s="41"/>
      <c r="X112" s="35" t="str">
        <f t="shared" si="63"/>
        <v/>
      </c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3" t="str">
        <f t="shared" si="64"/>
        <v/>
      </c>
      <c r="AK112" s="52" t="str">
        <f t="shared" si="65"/>
        <v/>
      </c>
      <c r="AL112" s="40"/>
      <c r="AM112" s="359"/>
      <c r="AN112" s="360"/>
      <c r="AO112" s="361"/>
    </row>
    <row r="113" spans="1:41" ht="77.45" customHeight="1" x14ac:dyDescent="0.25">
      <c r="A113" s="1"/>
      <c r="B113" s="1"/>
      <c r="C113" s="31" t="s">
        <v>509</v>
      </c>
      <c r="D113" s="53"/>
      <c r="E113" s="49">
        <f>E112+1</f>
        <v>79</v>
      </c>
      <c r="F113" s="39" t="s">
        <v>94</v>
      </c>
      <c r="G113" s="41" t="s">
        <v>74</v>
      </c>
      <c r="H113" s="41"/>
      <c r="I113" s="41"/>
      <c r="J113" s="41"/>
      <c r="K113" s="41"/>
      <c r="L113" s="41"/>
      <c r="M113" s="35" t="str">
        <f t="shared" si="62"/>
        <v/>
      </c>
      <c r="N113" s="41"/>
      <c r="O113" s="41"/>
      <c r="P113" s="41"/>
      <c r="Q113" s="42">
        <v>92.8</v>
      </c>
      <c r="R113" s="338"/>
      <c r="S113" s="338"/>
      <c r="T113" s="41"/>
      <c r="U113" s="41"/>
      <c r="V113" s="41"/>
      <c r="W113" s="41"/>
      <c r="X113" s="35" t="str">
        <f t="shared" si="63"/>
        <v/>
      </c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3" t="str">
        <f t="shared" si="64"/>
        <v/>
      </c>
      <c r="AK113" s="52" t="str">
        <f t="shared" si="65"/>
        <v/>
      </c>
      <c r="AL113" s="40"/>
      <c r="AM113" s="359"/>
      <c r="AN113" s="360"/>
      <c r="AO113" s="361"/>
    </row>
    <row r="114" spans="1:41" ht="40.5" customHeight="1" x14ac:dyDescent="0.25">
      <c r="A114" s="1"/>
      <c r="B114" s="1"/>
      <c r="C114" s="410" t="s">
        <v>510</v>
      </c>
      <c r="D114" s="53"/>
      <c r="E114" s="65"/>
      <c r="F114" s="66" t="s">
        <v>131</v>
      </c>
      <c r="G114" s="71"/>
      <c r="H114" s="71"/>
      <c r="I114" s="71"/>
      <c r="J114" s="71"/>
      <c r="K114" s="71"/>
      <c r="L114" s="71"/>
      <c r="M114" s="68" t="str">
        <f t="shared" si="62"/>
        <v/>
      </c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68" t="str">
        <f t="shared" si="63"/>
        <v/>
      </c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0" t="str">
        <f t="shared" si="64"/>
        <v/>
      </c>
      <c r="AK114" s="95" t="str">
        <f t="shared" si="65"/>
        <v/>
      </c>
      <c r="AL114" s="71"/>
      <c r="AM114" s="359"/>
      <c r="AN114" s="360"/>
      <c r="AO114" s="361"/>
    </row>
    <row r="115" spans="1:41" ht="40.5" customHeight="1" x14ac:dyDescent="0.25">
      <c r="A115" s="1"/>
      <c r="B115" s="1"/>
      <c r="C115" s="413"/>
      <c r="D115" s="53"/>
      <c r="E115" s="49">
        <f>E113+1</f>
        <v>80</v>
      </c>
      <c r="F115" s="39" t="s">
        <v>96</v>
      </c>
      <c r="G115" s="41" t="s">
        <v>64</v>
      </c>
      <c r="H115" s="83"/>
      <c r="I115" s="41"/>
      <c r="J115" s="41"/>
      <c r="K115" s="41"/>
      <c r="L115" s="41"/>
      <c r="M115" s="35" t="str">
        <f t="shared" si="62"/>
        <v/>
      </c>
      <c r="N115" s="41"/>
      <c r="O115" s="41"/>
      <c r="P115" s="41"/>
      <c r="Q115" s="42">
        <v>147.06</v>
      </c>
      <c r="R115" s="338"/>
      <c r="S115" s="338"/>
      <c r="T115" s="41"/>
      <c r="U115" s="41"/>
      <c r="V115" s="41"/>
      <c r="W115" s="41"/>
      <c r="X115" s="35" t="str">
        <f t="shared" si="63"/>
        <v/>
      </c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3" t="str">
        <f t="shared" si="64"/>
        <v/>
      </c>
      <c r="AK115" s="52" t="str">
        <f t="shared" si="65"/>
        <v/>
      </c>
      <c r="AL115" s="40"/>
      <c r="AM115" s="359"/>
      <c r="AN115" s="360"/>
      <c r="AO115" s="361"/>
    </row>
    <row r="116" spans="1:41" ht="40.5" customHeight="1" x14ac:dyDescent="0.25">
      <c r="A116" s="1"/>
      <c r="B116" s="1"/>
      <c r="C116" s="413"/>
      <c r="D116" s="53"/>
      <c r="E116" s="49">
        <f t="shared" ref="E116:E119" si="70">E115+1</f>
        <v>81</v>
      </c>
      <c r="F116" s="39" t="s">
        <v>132</v>
      </c>
      <c r="G116" s="41" t="s">
        <v>64</v>
      </c>
      <c r="H116" s="83"/>
      <c r="I116" s="41"/>
      <c r="J116" s="41"/>
      <c r="K116" s="41"/>
      <c r="L116" s="41"/>
      <c r="M116" s="35" t="str">
        <f t="shared" si="62"/>
        <v/>
      </c>
      <c r="N116" s="41"/>
      <c r="O116" s="41"/>
      <c r="P116" s="41"/>
      <c r="Q116" s="42">
        <v>147.06</v>
      </c>
      <c r="R116" s="338"/>
      <c r="S116" s="338"/>
      <c r="T116" s="41"/>
      <c r="U116" s="41"/>
      <c r="V116" s="41"/>
      <c r="W116" s="41"/>
      <c r="X116" s="35" t="str">
        <f t="shared" si="63"/>
        <v/>
      </c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3" t="str">
        <f t="shared" si="64"/>
        <v/>
      </c>
      <c r="AK116" s="52" t="str">
        <f t="shared" si="65"/>
        <v/>
      </c>
      <c r="AL116" s="40"/>
      <c r="AM116" s="359"/>
      <c r="AN116" s="360"/>
      <c r="AO116" s="361"/>
    </row>
    <row r="117" spans="1:41" ht="40.5" customHeight="1" x14ac:dyDescent="0.25">
      <c r="A117" s="1"/>
      <c r="B117" s="1"/>
      <c r="C117" s="411"/>
      <c r="D117" s="53"/>
      <c r="E117" s="49">
        <f t="shared" si="70"/>
        <v>82</v>
      </c>
      <c r="F117" s="39" t="s">
        <v>89</v>
      </c>
      <c r="G117" s="41" t="s">
        <v>64</v>
      </c>
      <c r="H117" s="83"/>
      <c r="I117" s="41"/>
      <c r="J117" s="41"/>
      <c r="K117" s="41"/>
      <c r="L117" s="41"/>
      <c r="M117" s="35" t="str">
        <f t="shared" si="62"/>
        <v/>
      </c>
      <c r="N117" s="41"/>
      <c r="O117" s="41"/>
      <c r="P117" s="41"/>
      <c r="Q117" s="42">
        <v>147.06</v>
      </c>
      <c r="R117" s="338"/>
      <c r="S117" s="338"/>
      <c r="T117" s="41"/>
      <c r="U117" s="41"/>
      <c r="V117" s="41"/>
      <c r="W117" s="41"/>
      <c r="X117" s="35" t="str">
        <f t="shared" si="63"/>
        <v/>
      </c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3" t="str">
        <f t="shared" si="64"/>
        <v/>
      </c>
      <c r="AK117" s="52" t="str">
        <f t="shared" si="65"/>
        <v/>
      </c>
      <c r="AL117" s="40"/>
      <c r="AM117" s="359"/>
      <c r="AN117" s="360"/>
      <c r="AO117" s="361"/>
    </row>
    <row r="118" spans="1:41" ht="40.5" customHeight="1" x14ac:dyDescent="0.25">
      <c r="A118" s="1"/>
      <c r="B118" s="1"/>
      <c r="C118" s="414" t="s">
        <v>511</v>
      </c>
      <c r="D118" s="53"/>
      <c r="E118" s="49">
        <f t="shared" si="70"/>
        <v>83</v>
      </c>
      <c r="F118" s="39" t="s">
        <v>98</v>
      </c>
      <c r="G118" s="41" t="s">
        <v>39</v>
      </c>
      <c r="H118" s="41"/>
      <c r="I118" s="41"/>
      <c r="J118" s="41"/>
      <c r="K118" s="41"/>
      <c r="L118" s="41"/>
      <c r="M118" s="35" t="str">
        <f t="shared" si="62"/>
        <v/>
      </c>
      <c r="N118" s="41"/>
      <c r="O118" s="41"/>
      <c r="P118" s="41"/>
      <c r="Q118" s="42">
        <v>7.7</v>
      </c>
      <c r="R118" s="338"/>
      <c r="S118" s="338"/>
      <c r="T118" s="41"/>
      <c r="U118" s="41"/>
      <c r="V118" s="41"/>
      <c r="W118" s="41"/>
      <c r="X118" s="35" t="str">
        <f t="shared" si="63"/>
        <v/>
      </c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3" t="str">
        <f t="shared" si="64"/>
        <v/>
      </c>
      <c r="AK118" s="52" t="str">
        <f t="shared" si="65"/>
        <v/>
      </c>
      <c r="AL118" s="40"/>
      <c r="AM118" s="359"/>
      <c r="AN118" s="360"/>
      <c r="AO118" s="361"/>
    </row>
    <row r="119" spans="1:41" ht="40.5" customHeight="1" x14ac:dyDescent="0.25">
      <c r="A119" s="1"/>
      <c r="B119" s="1"/>
      <c r="C119" s="415"/>
      <c r="D119" s="53"/>
      <c r="E119" s="49">
        <f t="shared" si="70"/>
        <v>84</v>
      </c>
      <c r="F119" s="39" t="s">
        <v>99</v>
      </c>
      <c r="G119" s="41" t="s">
        <v>64</v>
      </c>
      <c r="H119" s="83"/>
      <c r="I119" s="41"/>
      <c r="J119" s="41"/>
      <c r="K119" s="41"/>
      <c r="L119" s="41"/>
      <c r="M119" s="35" t="str">
        <f t="shared" si="62"/>
        <v/>
      </c>
      <c r="N119" s="41"/>
      <c r="O119" s="41"/>
      <c r="P119" s="41"/>
      <c r="Q119" s="42">
        <v>37.799999999999997</v>
      </c>
      <c r="R119" s="338"/>
      <c r="S119" s="338"/>
      <c r="T119" s="41"/>
      <c r="U119" s="41"/>
      <c r="V119" s="41"/>
      <c r="W119" s="41"/>
      <c r="X119" s="35" t="str">
        <f t="shared" si="63"/>
        <v/>
      </c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3" t="str">
        <f t="shared" si="64"/>
        <v/>
      </c>
      <c r="AK119" s="52" t="str">
        <f t="shared" si="65"/>
        <v/>
      </c>
      <c r="AL119" s="40"/>
      <c r="AM119" s="359"/>
      <c r="AN119" s="360"/>
      <c r="AO119" s="361"/>
    </row>
    <row r="120" spans="1:41" ht="40.5" customHeight="1" x14ac:dyDescent="0.25">
      <c r="A120" s="1"/>
      <c r="B120" s="1"/>
      <c r="C120" s="31" t="s">
        <v>512</v>
      </c>
      <c r="D120" s="53"/>
      <c r="E120" s="65"/>
      <c r="F120" s="66" t="s">
        <v>133</v>
      </c>
      <c r="G120" s="67"/>
      <c r="H120" s="67"/>
      <c r="I120" s="67"/>
      <c r="J120" s="67"/>
      <c r="K120" s="67"/>
      <c r="L120" s="67"/>
      <c r="M120" s="68" t="str">
        <f t="shared" si="62"/>
        <v/>
      </c>
      <c r="N120" s="67"/>
      <c r="O120" s="67"/>
      <c r="P120" s="69"/>
      <c r="Q120" s="69"/>
      <c r="R120" s="69"/>
      <c r="S120" s="69"/>
      <c r="T120" s="69"/>
      <c r="U120" s="69"/>
      <c r="V120" s="69"/>
      <c r="W120" s="69"/>
      <c r="X120" s="68" t="str">
        <f t="shared" si="63"/>
        <v/>
      </c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70" t="str">
        <f t="shared" si="64"/>
        <v/>
      </c>
      <c r="AK120" s="95" t="str">
        <f t="shared" si="65"/>
        <v/>
      </c>
      <c r="AL120" s="69"/>
      <c r="AM120" s="359"/>
      <c r="AN120" s="360"/>
      <c r="AO120" s="361"/>
    </row>
    <row r="121" spans="1:41" ht="40.5" customHeight="1" x14ac:dyDescent="0.25">
      <c r="A121" s="1"/>
      <c r="B121" s="1"/>
      <c r="C121" s="81"/>
      <c r="D121" s="53"/>
      <c r="E121" s="49">
        <f>E119+1</f>
        <v>85</v>
      </c>
      <c r="F121" s="39" t="s">
        <v>96</v>
      </c>
      <c r="G121" s="41" t="s">
        <v>64</v>
      </c>
      <c r="H121" s="41"/>
      <c r="I121" s="41"/>
      <c r="J121" s="41"/>
      <c r="K121" s="41"/>
      <c r="L121" s="41"/>
      <c r="M121" s="35" t="str">
        <f t="shared" si="62"/>
        <v/>
      </c>
      <c r="N121" s="41"/>
      <c r="O121" s="41"/>
      <c r="P121" s="41"/>
      <c r="Q121" s="42">
        <v>149.29</v>
      </c>
      <c r="R121" s="338"/>
      <c r="S121" s="338"/>
      <c r="T121" s="41"/>
      <c r="U121" s="41"/>
      <c r="V121" s="41"/>
      <c r="W121" s="41"/>
      <c r="X121" s="35" t="str">
        <f t="shared" si="63"/>
        <v/>
      </c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3" t="str">
        <f t="shared" si="64"/>
        <v/>
      </c>
      <c r="AK121" s="52" t="str">
        <f t="shared" si="65"/>
        <v/>
      </c>
      <c r="AL121" s="40"/>
      <c r="AM121" s="359"/>
      <c r="AN121" s="360"/>
      <c r="AO121" s="361"/>
    </row>
    <row r="122" spans="1:41" ht="40.5" customHeight="1" x14ac:dyDescent="0.25">
      <c r="A122" s="1"/>
      <c r="B122" s="1"/>
      <c r="C122" s="31" t="s">
        <v>101</v>
      </c>
      <c r="D122" s="53"/>
      <c r="E122" s="49">
        <f t="shared" ref="E122:E124" si="71">E121+1</f>
        <v>86</v>
      </c>
      <c r="F122" s="39" t="s">
        <v>134</v>
      </c>
      <c r="G122" s="41" t="s">
        <v>64</v>
      </c>
      <c r="H122" s="41"/>
      <c r="I122" s="41"/>
      <c r="J122" s="41"/>
      <c r="K122" s="41"/>
      <c r="L122" s="41"/>
      <c r="M122" s="35" t="str">
        <f t="shared" si="62"/>
        <v/>
      </c>
      <c r="N122" s="41"/>
      <c r="O122" s="41"/>
      <c r="P122" s="41"/>
      <c r="Q122" s="42">
        <v>149.29</v>
      </c>
      <c r="R122" s="338"/>
      <c r="S122" s="338"/>
      <c r="T122" s="41"/>
      <c r="U122" s="41"/>
      <c r="V122" s="41"/>
      <c r="W122" s="41"/>
      <c r="X122" s="35" t="str">
        <f t="shared" si="63"/>
        <v/>
      </c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3" t="str">
        <f t="shared" si="64"/>
        <v/>
      </c>
      <c r="AK122" s="52" t="str">
        <f t="shared" si="65"/>
        <v/>
      </c>
      <c r="AL122" s="40"/>
      <c r="AM122" s="359"/>
      <c r="AN122" s="360"/>
      <c r="AO122" s="361"/>
    </row>
    <row r="123" spans="1:41" ht="40.5" customHeight="1" x14ac:dyDescent="0.25">
      <c r="A123" s="1"/>
      <c r="B123" s="1"/>
      <c r="C123" s="81"/>
      <c r="D123" s="53"/>
      <c r="E123" s="84">
        <f t="shared" si="71"/>
        <v>87</v>
      </c>
      <c r="F123" s="39" t="s">
        <v>89</v>
      </c>
      <c r="G123" s="41" t="s">
        <v>64</v>
      </c>
      <c r="H123" s="41"/>
      <c r="I123" s="41"/>
      <c r="J123" s="41"/>
      <c r="K123" s="41"/>
      <c r="L123" s="41"/>
      <c r="M123" s="35" t="str">
        <f t="shared" si="62"/>
        <v/>
      </c>
      <c r="N123" s="41"/>
      <c r="O123" s="41"/>
      <c r="P123" s="41"/>
      <c r="Q123" s="42">
        <v>149.29</v>
      </c>
      <c r="R123" s="338"/>
      <c r="S123" s="338"/>
      <c r="T123" s="41"/>
      <c r="U123" s="41"/>
      <c r="V123" s="41"/>
      <c r="W123" s="41"/>
      <c r="X123" s="35" t="str">
        <f t="shared" si="63"/>
        <v/>
      </c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3" t="str">
        <f t="shared" si="64"/>
        <v/>
      </c>
      <c r="AK123" s="52" t="str">
        <f t="shared" si="65"/>
        <v/>
      </c>
      <c r="AL123" s="40"/>
      <c r="AM123" s="359"/>
      <c r="AN123" s="360"/>
      <c r="AO123" s="361"/>
    </row>
    <row r="124" spans="1:41" ht="40.5" customHeight="1" x14ac:dyDescent="0.25">
      <c r="A124" s="1"/>
      <c r="B124" s="1"/>
      <c r="C124" s="81"/>
      <c r="D124" s="53"/>
      <c r="E124" s="49">
        <f t="shared" si="71"/>
        <v>88</v>
      </c>
      <c r="F124" s="39" t="s">
        <v>103</v>
      </c>
      <c r="G124" s="41" t="s">
        <v>74</v>
      </c>
      <c r="H124" s="41"/>
      <c r="I124" s="41"/>
      <c r="J124" s="41"/>
      <c r="K124" s="41"/>
      <c r="L124" s="41"/>
      <c r="M124" s="35" t="str">
        <f t="shared" si="62"/>
        <v/>
      </c>
      <c r="N124" s="41"/>
      <c r="O124" s="41"/>
      <c r="P124" s="41"/>
      <c r="Q124" s="42">
        <v>195.44</v>
      </c>
      <c r="R124" s="338"/>
      <c r="S124" s="338"/>
      <c r="T124" s="41"/>
      <c r="U124" s="41"/>
      <c r="V124" s="41"/>
      <c r="W124" s="41"/>
      <c r="X124" s="35" t="str">
        <f t="shared" si="63"/>
        <v/>
      </c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3" t="str">
        <f t="shared" si="64"/>
        <v/>
      </c>
      <c r="AK124" s="52" t="str">
        <f t="shared" si="65"/>
        <v/>
      </c>
      <c r="AL124" s="40"/>
      <c r="AM124" s="359"/>
      <c r="AN124" s="360"/>
      <c r="AO124" s="361"/>
    </row>
    <row r="125" spans="1:41" ht="46.9" customHeight="1" x14ac:dyDescent="0.25">
      <c r="A125" s="1"/>
      <c r="B125" s="1"/>
      <c r="C125" s="410" t="s">
        <v>556</v>
      </c>
      <c r="D125" s="53"/>
      <c r="E125" s="65"/>
      <c r="F125" s="66" t="s">
        <v>135</v>
      </c>
      <c r="G125" s="67"/>
      <c r="H125" s="67"/>
      <c r="I125" s="67"/>
      <c r="J125" s="67"/>
      <c r="K125" s="67"/>
      <c r="L125" s="67"/>
      <c r="M125" s="68" t="str">
        <f t="shared" si="62"/>
        <v/>
      </c>
      <c r="N125" s="67"/>
      <c r="O125" s="67"/>
      <c r="P125" s="69"/>
      <c r="Q125" s="69"/>
      <c r="R125" s="69"/>
      <c r="S125" s="69"/>
      <c r="T125" s="69"/>
      <c r="U125" s="69"/>
      <c r="V125" s="69"/>
      <c r="W125" s="69"/>
      <c r="X125" s="68" t="str">
        <f t="shared" si="63"/>
        <v/>
      </c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70" t="str">
        <f t="shared" si="64"/>
        <v/>
      </c>
      <c r="AK125" s="95" t="str">
        <f t="shared" si="65"/>
        <v/>
      </c>
      <c r="AL125" s="69"/>
      <c r="AM125" s="359"/>
      <c r="AN125" s="360"/>
      <c r="AO125" s="361"/>
    </row>
    <row r="126" spans="1:41" ht="46.9" customHeight="1" x14ac:dyDescent="0.25">
      <c r="A126" s="1"/>
      <c r="B126" s="1"/>
      <c r="C126" s="413"/>
      <c r="D126" s="53"/>
      <c r="E126" s="49">
        <f>E124+1</f>
        <v>89</v>
      </c>
      <c r="F126" s="39" t="s">
        <v>99</v>
      </c>
      <c r="G126" s="41" t="s">
        <v>64</v>
      </c>
      <c r="H126" s="41"/>
      <c r="I126" s="41"/>
      <c r="J126" s="41"/>
      <c r="K126" s="41"/>
      <c r="L126" s="41"/>
      <c r="M126" s="35" t="str">
        <f t="shared" si="62"/>
        <v/>
      </c>
      <c r="N126" s="41"/>
      <c r="O126" s="41"/>
      <c r="P126" s="41"/>
      <c r="Q126" s="42">
        <v>8.4499999999999993</v>
      </c>
      <c r="R126" s="338"/>
      <c r="S126" s="338"/>
      <c r="T126" s="41"/>
      <c r="U126" s="41"/>
      <c r="V126" s="41"/>
      <c r="W126" s="41"/>
      <c r="X126" s="35" t="str">
        <f t="shared" si="63"/>
        <v/>
      </c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3" t="str">
        <f t="shared" si="64"/>
        <v/>
      </c>
      <c r="AK126" s="52" t="str">
        <f t="shared" si="65"/>
        <v/>
      </c>
      <c r="AL126" s="40"/>
      <c r="AM126" s="359"/>
      <c r="AN126" s="360"/>
      <c r="AO126" s="361"/>
    </row>
    <row r="127" spans="1:41" ht="46.9" customHeight="1" x14ac:dyDescent="0.25">
      <c r="A127" s="1"/>
      <c r="B127" s="1"/>
      <c r="C127" s="413"/>
      <c r="D127" s="53"/>
      <c r="E127" s="49">
        <f t="shared" ref="E127:E129" si="72">E126+1</f>
        <v>90</v>
      </c>
      <c r="F127" s="39" t="s">
        <v>112</v>
      </c>
      <c r="G127" s="41" t="s">
        <v>64</v>
      </c>
      <c r="H127" s="41"/>
      <c r="I127" s="41"/>
      <c r="J127" s="41"/>
      <c r="K127" s="41"/>
      <c r="L127" s="41"/>
      <c r="M127" s="35" t="str">
        <f t="shared" si="62"/>
        <v/>
      </c>
      <c r="N127" s="41"/>
      <c r="O127" s="41"/>
      <c r="P127" s="41"/>
      <c r="Q127" s="42">
        <v>8.4499999999999993</v>
      </c>
      <c r="R127" s="338"/>
      <c r="S127" s="338"/>
      <c r="T127" s="41"/>
      <c r="U127" s="41"/>
      <c r="V127" s="41"/>
      <c r="W127" s="41"/>
      <c r="X127" s="35" t="str">
        <f t="shared" si="63"/>
        <v/>
      </c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3" t="str">
        <f t="shared" si="64"/>
        <v/>
      </c>
      <c r="AK127" s="52" t="str">
        <f t="shared" si="65"/>
        <v/>
      </c>
      <c r="AL127" s="40"/>
      <c r="AM127" s="359"/>
      <c r="AN127" s="360"/>
      <c r="AO127" s="361"/>
    </row>
    <row r="128" spans="1:41" ht="46.9" customHeight="1" x14ac:dyDescent="0.25">
      <c r="A128" s="1"/>
      <c r="B128" s="1"/>
      <c r="C128" s="413"/>
      <c r="D128" s="53"/>
      <c r="E128" s="84">
        <f t="shared" si="72"/>
        <v>91</v>
      </c>
      <c r="F128" s="39" t="s">
        <v>136</v>
      </c>
      <c r="G128" s="41" t="s">
        <v>64</v>
      </c>
      <c r="H128" s="41"/>
      <c r="I128" s="41"/>
      <c r="J128" s="41"/>
      <c r="K128" s="41"/>
      <c r="L128" s="41"/>
      <c r="M128" s="35" t="str">
        <f t="shared" si="62"/>
        <v/>
      </c>
      <c r="N128" s="41"/>
      <c r="O128" s="41"/>
      <c r="P128" s="41"/>
      <c r="Q128" s="42">
        <v>8.4499999999999993</v>
      </c>
      <c r="R128" s="338"/>
      <c r="S128" s="338"/>
      <c r="T128" s="41"/>
      <c r="U128" s="41"/>
      <c r="V128" s="41"/>
      <c r="W128" s="41"/>
      <c r="X128" s="35" t="str">
        <f t="shared" si="63"/>
        <v/>
      </c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3" t="str">
        <f t="shared" si="64"/>
        <v/>
      </c>
      <c r="AK128" s="52" t="str">
        <f t="shared" si="65"/>
        <v/>
      </c>
      <c r="AL128" s="40"/>
      <c r="AM128" s="359"/>
      <c r="AN128" s="360"/>
      <c r="AO128" s="361"/>
    </row>
    <row r="129" spans="1:59" s="355" customFormat="1" ht="46.9" customHeight="1" x14ac:dyDescent="0.25">
      <c r="A129" s="254"/>
      <c r="B129" s="254"/>
      <c r="C129" s="416"/>
      <c r="D129" s="53"/>
      <c r="E129" s="84">
        <f t="shared" si="72"/>
        <v>92</v>
      </c>
      <c r="F129" s="39" t="s">
        <v>89</v>
      </c>
      <c r="G129" s="41" t="s">
        <v>64</v>
      </c>
      <c r="H129" s="41"/>
      <c r="I129" s="41"/>
      <c r="J129" s="41"/>
      <c r="K129" s="41"/>
      <c r="L129" s="41"/>
      <c r="M129" s="35" t="str">
        <f t="shared" ref="M129" si="73">IF((IF(H129="",0,H129)+IF(I129="",0,I129)+IF(J129="",0,J129)+IF(K129="",0,K129)+IF(L129="",0,L129))=0,"",(IF(H129="",0,H129)+IF(I129="",0,I129)+IF(J129="",0,J129)+IF(K129="",0,K129)+IF(L129="",0,L129)))</f>
        <v/>
      </c>
      <c r="N129" s="41"/>
      <c r="O129" s="41"/>
      <c r="P129" s="41"/>
      <c r="Q129" s="42">
        <v>8.4499999999999993</v>
      </c>
      <c r="R129" s="338"/>
      <c r="S129" s="338"/>
      <c r="T129" s="41"/>
      <c r="U129" s="41"/>
      <c r="V129" s="41"/>
      <c r="W129" s="41"/>
      <c r="X129" s="35" t="str">
        <f t="shared" ref="X129" si="74">IF((IF(T129="",0,T129)+IF(U129="",0,U129)+IF(V129="",0,V129)+IF(W129="",0,W129))=0,"",(IF(T129="",0,T129)+IF(U129="",0,U129)+IF(V129="",0,V129)+IF(W129="",0,W129)))</f>
        <v/>
      </c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3" t="str">
        <f t="shared" si="64"/>
        <v/>
      </c>
      <c r="AK129" s="52" t="str">
        <f t="shared" si="65"/>
        <v/>
      </c>
      <c r="AL129" s="40"/>
      <c r="AM129" s="359"/>
      <c r="AN129" s="360"/>
      <c r="AO129" s="361"/>
      <c r="AP129" s="324"/>
      <c r="AQ129" s="324"/>
      <c r="AR129" s="324"/>
      <c r="AS129" s="324"/>
      <c r="AT129" s="324"/>
      <c r="AU129" s="324"/>
      <c r="AV129" s="324"/>
      <c r="AW129" s="324"/>
      <c r="AX129" s="324"/>
      <c r="AY129" s="324"/>
      <c r="AZ129" s="324"/>
      <c r="BA129" s="324"/>
      <c r="BB129" s="324"/>
      <c r="BC129" s="324"/>
      <c r="BD129" s="324"/>
      <c r="BE129" s="324"/>
      <c r="BF129" s="324"/>
      <c r="BG129" s="324"/>
    </row>
    <row r="130" spans="1:59" ht="46.9" customHeight="1" x14ac:dyDescent="0.25">
      <c r="A130" s="1"/>
      <c r="B130" s="1"/>
      <c r="C130" s="411"/>
      <c r="D130" s="53"/>
      <c r="E130" s="49">
        <f>E129+1</f>
        <v>93</v>
      </c>
      <c r="F130" s="39" t="s">
        <v>114</v>
      </c>
      <c r="G130" s="41" t="s">
        <v>74</v>
      </c>
      <c r="H130" s="41"/>
      <c r="I130" s="41"/>
      <c r="J130" s="41"/>
      <c r="K130" s="41"/>
      <c r="L130" s="41"/>
      <c r="M130" s="35" t="str">
        <f t="shared" si="62"/>
        <v/>
      </c>
      <c r="N130" s="41"/>
      <c r="O130" s="41"/>
      <c r="P130" s="41"/>
      <c r="Q130" s="42">
        <v>14.65</v>
      </c>
      <c r="R130" s="338"/>
      <c r="S130" s="338"/>
      <c r="T130" s="41"/>
      <c r="U130" s="41"/>
      <c r="V130" s="41"/>
      <c r="W130" s="41"/>
      <c r="X130" s="35" t="str">
        <f t="shared" si="63"/>
        <v/>
      </c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3" t="str">
        <f t="shared" si="64"/>
        <v/>
      </c>
      <c r="AK130" s="52" t="str">
        <f t="shared" si="65"/>
        <v/>
      </c>
      <c r="AL130" s="40"/>
      <c r="AM130" s="359"/>
      <c r="AN130" s="360"/>
      <c r="AO130" s="361"/>
    </row>
    <row r="131" spans="1:59" ht="72" customHeight="1" x14ac:dyDescent="0.25">
      <c r="A131" s="1"/>
      <c r="B131" s="1"/>
      <c r="C131" s="417" t="s">
        <v>581</v>
      </c>
      <c r="D131" s="53"/>
      <c r="E131" s="65"/>
      <c r="F131" s="356" t="s">
        <v>554</v>
      </c>
      <c r="G131" s="67"/>
      <c r="H131" s="67"/>
      <c r="I131" s="67"/>
      <c r="J131" s="67"/>
      <c r="K131" s="67"/>
      <c r="L131" s="67"/>
      <c r="M131" s="68" t="str">
        <f t="shared" si="62"/>
        <v/>
      </c>
      <c r="N131" s="67"/>
      <c r="O131" s="67"/>
      <c r="P131" s="69"/>
      <c r="Q131" s="69"/>
      <c r="R131" s="69"/>
      <c r="S131" s="69"/>
      <c r="T131" s="69"/>
      <c r="U131" s="69"/>
      <c r="V131" s="69"/>
      <c r="W131" s="69"/>
      <c r="X131" s="68" t="str">
        <f t="shared" si="63"/>
        <v/>
      </c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70" t="str">
        <f t="shared" si="64"/>
        <v/>
      </c>
      <c r="AK131" s="95" t="str">
        <f t="shared" si="65"/>
        <v/>
      </c>
      <c r="AL131" s="69"/>
      <c r="AM131" s="359"/>
      <c r="AN131" s="360"/>
      <c r="AO131" s="361"/>
    </row>
    <row r="132" spans="1:59" ht="72" customHeight="1" x14ac:dyDescent="0.25">
      <c r="A132" s="1"/>
      <c r="B132" s="1"/>
      <c r="C132" s="418"/>
      <c r="D132" s="53"/>
      <c r="E132" s="96">
        <f>E130+1</f>
        <v>94</v>
      </c>
      <c r="F132" s="97" t="s">
        <v>115</v>
      </c>
      <c r="G132" s="73" t="s">
        <v>74</v>
      </c>
      <c r="H132" s="73"/>
      <c r="I132" s="73"/>
      <c r="J132" s="73"/>
      <c r="K132" s="73"/>
      <c r="L132" s="73"/>
      <c r="M132" s="98" t="str">
        <f t="shared" si="62"/>
        <v/>
      </c>
      <c r="N132" s="73"/>
      <c r="O132" s="73"/>
      <c r="P132" s="73"/>
      <c r="Q132" s="79">
        <v>52</v>
      </c>
      <c r="R132" s="341"/>
      <c r="S132" s="341"/>
      <c r="T132" s="73"/>
      <c r="U132" s="73"/>
      <c r="V132" s="73"/>
      <c r="W132" s="73"/>
      <c r="X132" s="98" t="str">
        <f t="shared" si="63"/>
        <v/>
      </c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99" t="str">
        <f t="shared" si="64"/>
        <v/>
      </c>
      <c r="AK132" s="100" t="str">
        <f t="shared" si="65"/>
        <v/>
      </c>
      <c r="AL132" s="40"/>
      <c r="AM132" s="359"/>
      <c r="AN132" s="360"/>
      <c r="AO132" s="361"/>
    </row>
    <row r="133" spans="1:59" s="362" customFormat="1" ht="72" customHeight="1" x14ac:dyDescent="0.25">
      <c r="A133" s="254"/>
      <c r="B133" s="254"/>
      <c r="C133" s="419"/>
      <c r="D133" s="53"/>
      <c r="E133" s="49">
        <f>E132+1</f>
        <v>95</v>
      </c>
      <c r="F133" s="39" t="s">
        <v>109</v>
      </c>
      <c r="G133" s="41" t="s">
        <v>64</v>
      </c>
      <c r="H133" s="41"/>
      <c r="I133" s="41"/>
      <c r="J133" s="41"/>
      <c r="K133" s="41"/>
      <c r="L133" s="41"/>
      <c r="M133" s="35" t="str">
        <f t="shared" si="62"/>
        <v/>
      </c>
      <c r="N133" s="41"/>
      <c r="O133" s="41"/>
      <c r="P133" s="41"/>
      <c r="Q133" s="42">
        <f>Q132*0.3</f>
        <v>15.6</v>
      </c>
      <c r="R133" s="338"/>
      <c r="S133" s="338"/>
      <c r="T133" s="41"/>
      <c r="U133" s="41"/>
      <c r="V133" s="41"/>
      <c r="W133" s="41"/>
      <c r="X133" s="35" t="str">
        <f t="shared" si="63"/>
        <v/>
      </c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3" t="str">
        <f t="shared" si="64"/>
        <v/>
      </c>
      <c r="AK133" s="41" t="str">
        <f t="shared" si="65"/>
        <v/>
      </c>
      <c r="AL133" s="56"/>
      <c r="AM133" s="359"/>
      <c r="AN133" s="360"/>
      <c r="AO133" s="361"/>
      <c r="AP133" s="324"/>
      <c r="AQ133" s="324"/>
      <c r="AR133" s="324"/>
      <c r="AS133" s="324"/>
      <c r="AT133" s="324"/>
      <c r="AU133" s="324"/>
      <c r="AV133" s="324"/>
      <c r="AW133" s="324"/>
      <c r="AX133" s="324"/>
      <c r="AY133" s="324"/>
      <c r="AZ133" s="324"/>
      <c r="BA133" s="324"/>
      <c r="BB133" s="324"/>
      <c r="BC133" s="324"/>
      <c r="BD133" s="324"/>
      <c r="BE133" s="324"/>
      <c r="BF133" s="324"/>
      <c r="BG133" s="324"/>
    </row>
    <row r="134" spans="1:59" ht="24.75" customHeight="1" x14ac:dyDescent="0.25">
      <c r="A134" s="1"/>
      <c r="B134" s="1"/>
      <c r="C134" s="101"/>
      <c r="D134" s="53"/>
      <c r="E134" s="407" t="s">
        <v>137</v>
      </c>
      <c r="F134" s="408"/>
      <c r="G134" s="102"/>
      <c r="H134" s="102"/>
      <c r="I134" s="102"/>
      <c r="J134" s="102"/>
      <c r="K134" s="102"/>
      <c r="L134" s="102"/>
      <c r="M134" s="103" t="str">
        <f t="shared" si="62"/>
        <v/>
      </c>
      <c r="N134" s="102"/>
      <c r="O134" s="104"/>
      <c r="P134" s="104"/>
      <c r="Q134" s="104"/>
      <c r="R134" s="104"/>
      <c r="S134" s="104"/>
      <c r="T134" s="104"/>
      <c r="U134" s="104"/>
      <c r="V134" s="104"/>
      <c r="W134" s="104"/>
      <c r="X134" s="103" t="str">
        <f t="shared" si="63"/>
        <v/>
      </c>
      <c r="Y134" s="104"/>
      <c r="Z134" s="104"/>
      <c r="AA134" s="104"/>
      <c r="AB134" s="104"/>
      <c r="AC134" s="104"/>
      <c r="AD134" s="104"/>
      <c r="AE134" s="104"/>
      <c r="AF134" s="104"/>
      <c r="AG134" s="104"/>
      <c r="AH134" s="104"/>
      <c r="AI134" s="104"/>
      <c r="AJ134" s="105" t="str">
        <f t="shared" si="64"/>
        <v/>
      </c>
      <c r="AK134" s="106" t="str">
        <f t="shared" si="65"/>
        <v/>
      </c>
      <c r="AL134" s="104"/>
      <c r="AM134" s="107"/>
      <c r="AN134" s="14"/>
      <c r="AO134" s="1"/>
    </row>
    <row r="135" spans="1:59" ht="108" customHeight="1" x14ac:dyDescent="0.25">
      <c r="A135" s="1"/>
      <c r="B135" s="1"/>
      <c r="C135" s="412" t="s">
        <v>598</v>
      </c>
      <c r="D135" s="53"/>
      <c r="E135" s="337">
        <f>E133+1</f>
        <v>96</v>
      </c>
      <c r="F135" s="108" t="s">
        <v>138</v>
      </c>
      <c r="G135" s="109" t="s">
        <v>39</v>
      </c>
      <c r="H135" s="109" t="str">
        <f t="shared" ref="H135:L135" si="75">IF(SUM(H136:H138)=0,"",SUM(H136:H138))</f>
        <v/>
      </c>
      <c r="I135" s="109" t="str">
        <f t="shared" si="75"/>
        <v/>
      </c>
      <c r="J135" s="109" t="str">
        <f t="shared" si="75"/>
        <v/>
      </c>
      <c r="K135" s="109">
        <f t="shared" si="75"/>
        <v>115.76</v>
      </c>
      <c r="L135" s="109">
        <f t="shared" si="75"/>
        <v>319.5</v>
      </c>
      <c r="M135" s="110">
        <f t="shared" si="62"/>
        <v>435.26</v>
      </c>
      <c r="N135" s="111" t="s">
        <v>139</v>
      </c>
      <c r="O135" s="109" t="s">
        <v>41</v>
      </c>
      <c r="P135" s="353">
        <f>IF(SUM(P136:P138)=0,"",SUM(P136:P138))</f>
        <v>2178.2444444444445</v>
      </c>
      <c r="Q135" s="109"/>
      <c r="R135" s="112" t="str">
        <f t="shared" ref="R135:W135" si="76">IF(SUM(R136:R138)=0,"",SUM(R136:R138))</f>
        <v/>
      </c>
      <c r="S135" s="325" t="str">
        <f>IF((IF(R135="",0,R135))=0,"",(IF(R135="",0,R135)))</f>
        <v/>
      </c>
      <c r="T135" s="112">
        <f t="shared" si="76"/>
        <v>2549</v>
      </c>
      <c r="U135" s="112">
        <f t="shared" si="76"/>
        <v>1940</v>
      </c>
      <c r="V135" s="112" t="str">
        <f t="shared" si="76"/>
        <v/>
      </c>
      <c r="W135" s="112" t="str">
        <f t="shared" si="76"/>
        <v/>
      </c>
      <c r="X135" s="122">
        <f t="shared" si="63"/>
        <v>4489</v>
      </c>
      <c r="Y135" s="112" t="str">
        <f t="shared" ref="Y135:AI135" si="77">IF(SUM(Y136:Y138)=0,"",SUM(Y136:Y138))</f>
        <v/>
      </c>
      <c r="Z135" s="112">
        <f t="shared" si="77"/>
        <v>8372</v>
      </c>
      <c r="AA135" s="112">
        <f t="shared" si="77"/>
        <v>53705</v>
      </c>
      <c r="AB135" s="112" t="str">
        <f t="shared" si="77"/>
        <v/>
      </c>
      <c r="AC135" s="112">
        <f t="shared" si="77"/>
        <v>12930</v>
      </c>
      <c r="AD135" s="112" t="str">
        <f t="shared" si="77"/>
        <v/>
      </c>
      <c r="AE135" s="112">
        <f t="shared" si="77"/>
        <v>12862</v>
      </c>
      <c r="AF135" s="112" t="str">
        <f t="shared" si="77"/>
        <v/>
      </c>
      <c r="AG135" s="112">
        <f t="shared" si="77"/>
        <v>3442</v>
      </c>
      <c r="AH135" s="112">
        <f t="shared" si="77"/>
        <v>1274</v>
      </c>
      <c r="AI135" s="112">
        <f t="shared" si="77"/>
        <v>9427</v>
      </c>
      <c r="AJ135" s="122">
        <f t="shared" ref="AJ135:AJ162" si="78">IF((IF(Y135="",0,Y135)+IF(Z135="",0,Z135)+IF(AA135="",0,AA135)+IF(AB135="",0,AB135)+IF(AC135="",0,AC135)+IF(AD135="",0,AD135)+IF(AE135="",0,AE135)+IF(AF135="",0,AF135)+IF(AG135="",0,AG135)+IF(AH135="",0,AH135)+IF(AI135="",0,AI135))=0,"",(IF(Y135="",0,Y135)+IF(Z135="",0,Z135)+IF(AA135="",0,AA135)+IF(AB135="",0,AB135)+IF(AC135="",0,AC135)+IF(AD135="",0,AD135)+IF(AE135="",0,AE135)+IF(AF135="",0,AF135)+IF(AG135="",0,AG135)+IF(AH135="",0,AH135)+IF(AI135="",0,AI135)))</f>
        <v>102012</v>
      </c>
      <c r="AK135" s="321">
        <f t="shared" ref="AK135:AK162" si="79">IF((IF(AJ135="",0,AJ135)+IF(X135="",0,X135)+IF(S135="",0,S135))=0,"",(IF(AJ135="",0,AJ135)+IF(X135="",0,X135)+IF(S135="",0,S135)))</f>
        <v>106501</v>
      </c>
      <c r="AL135" s="109" t="str">
        <f>IF(SUM(AL136:AL138)=0,"",SUM(AL136:AL138))</f>
        <v/>
      </c>
      <c r="AM135" s="61"/>
      <c r="AN135" s="14"/>
      <c r="AO135" s="1"/>
    </row>
    <row r="136" spans="1:59" ht="36" hidden="1" customHeight="1" outlineLevel="1" x14ac:dyDescent="0.25">
      <c r="A136" s="1"/>
      <c r="B136" s="1"/>
      <c r="C136" s="413"/>
      <c r="D136" s="322">
        <v>3</v>
      </c>
      <c r="E136" s="334" t="str">
        <f t="shared" ref="E136:E138" si="80">CONCATENATE($E$135,".",(ROW(G136)-ROW($G$135)))</f>
        <v>96.1</v>
      </c>
      <c r="F136" s="39" t="s">
        <v>140</v>
      </c>
      <c r="G136" s="41" t="s">
        <v>39</v>
      </c>
      <c r="H136" s="41"/>
      <c r="I136" s="41"/>
      <c r="J136" s="42"/>
      <c r="K136" s="42"/>
      <c r="L136" s="42">
        <v>3.5</v>
      </c>
      <c r="M136" s="43">
        <f t="shared" si="62"/>
        <v>3.5</v>
      </c>
      <c r="N136" s="41"/>
      <c r="O136" s="41" t="s">
        <v>41</v>
      </c>
      <c r="P136" s="350">
        <f>IF(M136="","",IF(M136=0,"",IF(MID(F136,1,4)="Стен",M136/(VALUE(MID(F136,SEARCH(" ",F136,1)+1,SEARCH("мм",F136,1)-SEARCH(" ",F136,1)-2))/1000),IF(MID(F136,1,10)="Плита фунд",SQRT(M136/(VALUE(MID(F136,SEARCH(" ",F136,1)+14,SEARCH("мм",F136,1)-SEARCH(" ",F136,1)-15))/1000))*(4+1)*(VALUE(MID(F136,SEARCH(" ",F136,1)+14,SEARCH("мм",F136,1)-SEARCH(" ",F136,1)-15))/1000),IF(MID(F136,1,4)="Плит",M136/(VALUE(MID(F136,SEARCH(" ",F136,1)+1,SEARCH("мм",F136,1)-SEARCH(" ",F136,1)-2))/1000),IF(MID(F136,1,4)="Площ",M136/(VALUE(MID(F136,SEARCH(" ",F136,1)+12,SEARCH("мм",F136,1)-SEARCH(" ",F136,1)-13))/1000),IF(MID(F136,1,4)="Марш",M136/0.263,IF(MID(F136,1,4)="Коло",M136/((VALUE(LEFT(MID(F136,SEARCH(" ",F136,1)+1,SEARCH("мм",F136,1)-SEARCH(" ",F136,1)-2),SEARCH("х",MID(F136,SEARCH(" ",F136,1)+1,SEARCH("мм",F136,1)-SEARCH(" ",F136,1)-2),1)-1))*VALUE(RIGHT(MID(F136,SEARCH(" ",F136,1)+1,SEARCH("мм",F136,1)-SEARCH(" ",F136,1)-2),LEN(MID(F136,SEARCH(" ",F136,1)+1,SEARCH("мм",F136,1)-SEARCH(" ",F136,1)-2))-SEARCH("х",MID(F136,SEARCH(" ",F136,1)+1,SEARCH("мм",F136,1)-SEARCH(" ",F136,1)-2),1))))/1000000*3.2)*((VALUE(LEFT(MID(F136,SEARCH(" ",F136,1)+1,SEARCH("мм",F136,1)-SEARCH(" ",F136,1)-2),SEARCH("х",MID(F136,SEARCH(" ",F136,1)+1,SEARCH("мм",F136,1)-SEARCH(" ",F136,1)-2),1)-1))+VALUE(RIGHT(MID(F136,SEARCH(" ",F136,1)+1,SEARCH("мм",F136,1)-SEARCH(" ",F136,1)-2),LEN(MID(F136,SEARCH(" ",F136,1)+1,SEARCH("мм",F136,1)-SEARCH(" ",F136,1)-2))-SEARCH("х",MID(F136,SEARCH(" ",F136,1)+1,SEARCH("мм",F136,1)-SEARCH(" ",F136,1)-2),1))))/1000*2*3.2),IF(MID(F136,1,4)="Балк",M136/((VALUE(LEFT(MID(F136,SEARCH(" ",F136,1)+1,SEARCH("мм",F136,1)-SEARCH(" ",F136,1)-5),SEARCH("х",MID(F136,SEARCH(" ",F136,1)+1,SEARCH("мм",F136,1)-SEARCH(" ",F136,1)-5),1)-1))*VALUE(RIGHT(MID(F136,SEARCH(" ",F136,1)+1,SEARCH("мм",F136,1)-SEARCH(" ",F136,1)-5),LEN(MID(F136,SEARCH(" ",F136,1)+1,SEARCH("мм",F136,1)-SEARCH(" ",F136,1)-5))-SEARCH("х",MID(F136,SEARCH(" ",F136,1)+1,SEARCH("мм",F136,1)-SEARCH(" ",F136,1)-5),1))))/1000000*1)*((2*VALUE(LEFT(MID(F136,SEARCH(" ",F136,1)+1,SEARCH("мм",F136,1)-SEARCH(" ",F136,1)-5),SEARCH("х",MID(F136,SEARCH(" ",F136,1)+1,SEARCH("мм",F136,1)-SEARCH(" ",F136,1)-5),1)-1))+VALUE(RIGHT(MID(F136,SEARCH(" ",F136,1)+1,SEARCH("мм",F136,1)-SEARCH(" ",F136,1)-5),LEN(MID(F136,SEARCH(" ",F136,1)+1,SEARCH("мм",F136,1)-SEARCH(" ",F136,1)-5))-SEARCH("х",MID(F136,SEARCH(" ",F136,1)+1,SEARCH("мм",F136,1)-SEARCH(" ",F136,1)-5),1))))/1000*1),IF(MID(F136,1,4)="Капи",M136/(2.8*3.6*0.4)*((2.8+3.6)*2*0.4),""))))))))))</f>
        <v>19.444444444444446</v>
      </c>
      <c r="Q136" s="347">
        <f>VALUE(MID(F136,SEARCH(" ",F136,1)+1,SEARCH("мм",F136,1)-SEARCH(" ",F136,1)-2))</f>
        <v>180</v>
      </c>
      <c r="R136" s="44" t="str">
        <f>IF(SUM($J136:$L136)*INDEX('Таблица 6 (типы арм.)'!$F$6:$U$49,MATCH($D136,'Таблица 6 (типы арм.)'!$D$6:$D$49,0),MATCH((IF(COLUMN(R$5)&gt;COLUMN($X$5),CONCATENATE(R$5,"А500С"),IF(COLUMN(R$5)&gt;COLUMN($S$5),CONCATENATE(R$5,"А240"),CONCATENATE(R$5,"Вр-1")))),'Таблица 6 (типы арм.)'!$F$54:$U$54,0))=0,"",ROUND(SUM($J136:$L136)*INDEX('Таблица 6 (типы арм.)'!$F$6:$U$49,MATCH($D136,'Таблица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36" s="323" t="str">
        <f>IF((IF(R136="",0,R136))=0,"",(IF(R136="",0,R136)))</f>
        <v/>
      </c>
      <c r="T136" s="44">
        <f>IF(SUM($J136:$L136)*INDEX('Таблица 6 (типы арм.)'!$F$6:$U$49,MATCH($D136,'Таблица 6 (типы арм.)'!$D$6:$D$49,0),MATCH((IF(COLUMN(T$5)&gt;COLUMN($X$5),CONCATENATE(T$5,"А500С"),IF(COLUMN(T$5)&gt;COLUMN($S$5),CONCATENATE(T$5,"А240"),CONCATENATE(T$5,"Вр-1")))),'Таблица 6 (типы арм.)'!$F$54:$U$54,0))=0,"",ROUND(SUM($J136:$L136)*INDEX('Таблица 6 (типы арм.)'!$F$6:$U$49,MATCH($D136,'Таблица 6 (типы арм.)'!$D$6:$D$49,0),MATCH((IF(COLUMN(T$5)&gt;COLUMN($X$5),CONCATENATE(T$5,"А500С"),IF(COLUMN(T$5)&gt;COLUMN($S$5),CONCATENATE(T$5,"А240"),CONCATENATE(T$5,"Вр-1")))),'Таблица 6 (типы арм.)'!$F$54:$U$54,0)),0))</f>
        <v>24</v>
      </c>
      <c r="U136" s="44">
        <f>IF(SUM($J136:$L136)*INDEX('Таблица 6 (типы арм.)'!$F$6:$U$49,MATCH($D136,'Таблица 6 (типы арм.)'!$D$6:$D$49,0),MATCH((IF(COLUMN(U$5)&gt;COLUMN($X$5),CONCATENATE(U$5,"А500С"),IF(COLUMN(U$5)&gt;COLUMN($S$5),CONCATENATE(U$5,"А240"),CONCATENATE(U$5,"Вр-1")))),'Таблица 6 (типы арм.)'!$F$54:$U$54,0))=0,"",ROUND(SUM($J136:$L136)*INDEX('Таблица 6 (типы арм.)'!$F$6:$U$49,MATCH($D136,'Таблица 6 (типы арм.)'!$D$6:$D$49,0),MATCH((IF(COLUMN(U$5)&gt;COLUMN($X$5),CONCATENATE(U$5,"А500С"),IF(COLUMN(U$5)&gt;COLUMN($S$5),CONCATENATE(U$5,"А240"),CONCATENATE(U$5,"Вр-1")))),'Таблица 6 (типы арм.)'!$F$54:$U$54,0)),0))</f>
        <v>11</v>
      </c>
      <c r="V136" s="44" t="str">
        <f>IF(SUM($J136:$L136)*INDEX('Таблица 6 (типы арм.)'!$F$6:$U$49,MATCH($D136,'Таблица 6 (типы арм.)'!$D$6:$D$49,0),MATCH((IF(COLUMN(V$5)&gt;COLUMN($X$5),CONCATENATE(V$5,"А500С"),IF(COLUMN(V$5)&gt;COLUMN($S$5),CONCATENATE(V$5,"А240"),CONCATENATE(V$5,"Вр-1")))),'Таблица 6 (типы арм.)'!$F$54:$U$54,0))=0,"",ROUND(SUM($J136:$L136)*INDEX('Таблица 6 (типы арм.)'!$F$6:$U$49,MATCH($D136,'Таблица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36" s="44" t="str">
        <f>IF(SUM($J136:$L136)*INDEX('Таблица 6 (типы арм.)'!$F$6:$U$49,MATCH($D136,'Таблица 6 (типы арм.)'!$D$6:$D$49,0),MATCH((IF(COLUMN(W$5)&gt;COLUMN($X$5),CONCATENATE(W$5,"А500С"),IF(COLUMN(W$5)&gt;COLUMN($S$5),CONCATENATE(W$5,"А240"),CONCATENATE(W$5,"Вр-1")))),'Таблица 6 (типы арм.)'!$F$54:$U$54,0))=0,"",ROUND(SUM($J136:$L136)*INDEX('Таблица 6 (типы арм.)'!$F$6:$U$49,MATCH($D136,'Таблица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36" s="43">
        <f t="shared" si="63"/>
        <v>35</v>
      </c>
      <c r="Y136" s="44" t="str">
        <f>IF(SUM($J136:$L136)*INDEX('Таблица 6 (типы арм.)'!$F$6:$U$49,MATCH($D136,'Таблица 6 (типы арм.)'!$D$6:$D$49,0),MATCH((IF(COLUMN(Y$5)&gt;COLUMN($X$5),CONCATENATE(Y$5,"А500С"),IF(COLUMN(Y$5)&gt;COLUMN($S$5),CONCATENATE(Y$5,"А240"),CONCATENATE(Y$5,"Вр-1")))),'Таблица 6 (типы арм.)'!$F$54:$U$54,0))=0,"",ROUND(SUM($J136:$L136)*INDEX('Таблица 6 (типы арм.)'!$F$6:$U$49,MATCH($D136,'Таблица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36" s="44">
        <f>IF(SUM($J136:$L136)*INDEX('Таблица 6 (типы арм.)'!$F$6:$U$49,MATCH($D136,'Таблица 6 (типы арм.)'!$D$6:$D$49,0),MATCH((IF(COLUMN(Z$5)&gt;COLUMN($X$5),CONCATENATE(Z$5,"А500С"),IF(COLUMN(Z$5)&gt;COLUMN($S$5),CONCATENATE(Z$5,"А240"),CONCATENATE(Z$5,"Вр-1")))),'Таблица 6 (типы арм.)'!$F$54:$U$54,0))=0,"",ROUND(SUM($J136:$L136)*INDEX('Таблица 6 (типы арм.)'!$F$6:$U$49,MATCH($D136,'Таблица 6 (типы арм.)'!$D$6:$D$49,0),MATCH((IF(COLUMN(Z$5)&gt;COLUMN($X$5),CONCATENATE(Z$5,"А500С"),IF(COLUMN(Z$5)&gt;COLUMN($S$5),CONCATENATE(Z$5,"А240"),CONCATENATE(Z$5,"Вр-1")))),'Таблица 6 (типы арм.)'!$F$54:$U$54,0)),0))</f>
        <v>61</v>
      </c>
      <c r="AA136" s="44">
        <f>IF(SUM($J136:$L136)*INDEX('Таблица 6 (типы арм.)'!$F$6:$U$49,MATCH($D136,'Таблица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арм.)'!$F$54:$U$54,0))=0,"",ROUND(SUM($J136:$L136)*INDEX('Таблица 6 (типы арм.)'!$F$6:$U$49,MATCH($D136,'Таблица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502</v>
      </c>
      <c r="AB136" s="44" t="str">
        <f>IF(SUM($J136:$L136)*INDEX('Таблица 6 (типы арм.)'!$F$6:$U$49,MATCH($D136,'Таблица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арм.)'!$F$54:$U$54,0))=0,"",ROUND(SUM($J136:$L136)*INDEX('Таблица 6 (типы арм.)'!$F$6:$U$49,MATCH($D136,'Таблица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36" s="44">
        <f>IF(SUM($J136:$L136)*INDEX('Таблица 6 (типы арм.)'!$F$6:$U$49,MATCH($D136,'Таблица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арм.)'!$F$54:$U$54,0))=0,"",ROUND(SUM($J136:$L136)*INDEX('Таблица 6 (типы арм.)'!$F$6:$U$49,MATCH($D136,'Таблица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111</v>
      </c>
      <c r="AD136" s="44" t="str">
        <f>IF(SUM($J136:$L136)*INDEX('Таблица 6 (типы арм.)'!$F$6:$U$49,MATCH($D136,'Таблица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арм.)'!$F$54:$U$54,0))=0,"",ROUND(SUM($J136:$L136)*INDEX('Таблица 6 (типы арм.)'!$F$6:$U$49,MATCH($D136,'Таблица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36" s="44">
        <f>IF(SUM($J136:$L136)*INDEX('Таблица 6 (типы арм.)'!$F$6:$U$49,MATCH($D136,'Таблица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арм.)'!$F$54:$U$54,0))=0,"",ROUND(SUM($J136:$L136)*INDEX('Таблица 6 (типы арм.)'!$F$6:$U$49,MATCH($D136,'Таблица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98</v>
      </c>
      <c r="AF136" s="44" t="str">
        <f>IF(SUM($J136:$L136)*INDEX('Таблица 6 (типы арм.)'!$F$6:$U$49,MATCH($D136,'Таблица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арм.)'!$F$54:$U$54,0))=0,"",ROUND(SUM($J136:$L136)*INDEX('Таблица 6 (типы арм.)'!$F$6:$U$49,MATCH($D136,'Таблица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36" s="44">
        <f>IF(SUM($J136:$L136)*INDEX('Таблица 6 (типы арм.)'!$F$6:$U$49,MATCH($D136,'Таблица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арм.)'!$F$54:$U$54,0))=0,"",ROUND(SUM($J136:$L136)*INDEX('Таблица 6 (типы арм.)'!$F$6:$U$49,MATCH($D136,'Таблица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17</v>
      </c>
      <c r="AH136" s="44" t="str">
        <f>IF(SUM($J136:$L136)*INDEX('Таблица 6 (типы арм.)'!$F$6:$U$49,MATCH($D136,'Таблица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арм.)'!$F$54:$U$54,0))=0,"",ROUND(SUM($J136:$L136)*INDEX('Таблица 6 (типы арм.)'!$F$6:$U$49,MATCH($D136,'Таблица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36" s="44">
        <f>IF(SUM($J136:$L136)*INDEX('Таблица 6 (типы арм.)'!$F$6:$U$49,MATCH($D136,'Таблица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арм.)'!$F$54:$U$54,0))=0,"",ROUND(SUM($J136:$L136)*INDEX('Таблица 6 (типы арм.)'!$F$6:$U$49,MATCH($D136,'Таблица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50</v>
      </c>
      <c r="AJ136" s="43">
        <f t="shared" si="78"/>
        <v>839</v>
      </c>
      <c r="AK136" s="46">
        <f t="shared" si="79"/>
        <v>874</v>
      </c>
      <c r="AL136" s="47"/>
      <c r="AM136" s="61"/>
      <c r="AN136" s="14"/>
      <c r="AO136" s="1"/>
    </row>
    <row r="137" spans="1:59" ht="36" hidden="1" customHeight="1" outlineLevel="1" x14ac:dyDescent="0.25">
      <c r="A137" s="1"/>
      <c r="B137" s="1"/>
      <c r="C137" s="413"/>
      <c r="D137" s="322">
        <v>3</v>
      </c>
      <c r="E137" s="334" t="str">
        <f t="shared" si="80"/>
        <v>96.2</v>
      </c>
      <c r="F137" s="39" t="s">
        <v>141</v>
      </c>
      <c r="G137" s="41" t="s">
        <v>39</v>
      </c>
      <c r="H137" s="41"/>
      <c r="I137" s="41"/>
      <c r="J137" s="42"/>
      <c r="K137" s="42"/>
      <c r="L137" s="42">
        <v>316</v>
      </c>
      <c r="M137" s="43">
        <f t="shared" si="62"/>
        <v>316</v>
      </c>
      <c r="N137" s="41" t="s">
        <v>139</v>
      </c>
      <c r="O137" s="41" t="s">
        <v>41</v>
      </c>
      <c r="P137" s="350">
        <f t="shared" ref="P137:P138" si="81">IF(M137="","",IF(M137=0,"",IF(MID(F137,1,4)="Стен",M137/(VALUE(MID(F137,SEARCH(" ",F137,1)+1,SEARCH("мм",F137,1)-SEARCH(" ",F137,1)-2))/1000),IF(MID(F137,1,10)="Плита фунд",SQRT(M137/(VALUE(MID(F137,SEARCH(" ",F137,1)+14,SEARCH("мм",F137,1)-SEARCH(" ",F137,1)-15))/1000))*(4+1)*(VALUE(MID(F137,SEARCH(" ",F137,1)+14,SEARCH("мм",F137,1)-SEARCH(" ",F137,1)-15))/1000),IF(MID(F137,1,4)="Плит",M137/(VALUE(MID(F137,SEARCH(" ",F137,1)+1,SEARCH("мм",F137,1)-SEARCH(" ",F137,1)-2))/1000),IF(MID(F137,1,4)="Площ",M137/(VALUE(MID(F137,SEARCH(" ",F137,1)+12,SEARCH("мм",F137,1)-SEARCH(" ",F137,1)-13))/1000),IF(MID(F137,1,4)="Марш",M137/0.263,IF(MID(F137,1,4)="Коло",M137/((VALUE(LEFT(MID(F137,SEARCH(" ",F137,1)+1,SEARCH("мм",F137,1)-SEARCH(" ",F137,1)-2),SEARCH("х",MID(F137,SEARCH(" ",F137,1)+1,SEARCH("мм",F137,1)-SEARCH(" ",F137,1)-2),1)-1))*VALUE(RIGHT(MID(F137,SEARCH(" ",F137,1)+1,SEARCH("мм",F137,1)-SEARCH(" ",F137,1)-2),LEN(MID(F137,SEARCH(" ",F137,1)+1,SEARCH("мм",F137,1)-SEARCH(" ",F137,1)-2))-SEARCH("х",MID(F137,SEARCH(" ",F137,1)+1,SEARCH("мм",F137,1)-SEARCH(" ",F137,1)-2),1))))/1000000*3.2)*((VALUE(LEFT(MID(F137,SEARCH(" ",F137,1)+1,SEARCH("мм",F137,1)-SEARCH(" ",F137,1)-2),SEARCH("х",MID(F137,SEARCH(" ",F137,1)+1,SEARCH("мм",F137,1)-SEARCH(" ",F137,1)-2),1)-1))+VALUE(RIGHT(MID(F137,SEARCH(" ",F137,1)+1,SEARCH("мм",F137,1)-SEARCH(" ",F137,1)-2),LEN(MID(F137,SEARCH(" ",F137,1)+1,SEARCH("мм",F137,1)-SEARCH(" ",F137,1)-2))-SEARCH("х",MID(F137,SEARCH(" ",F137,1)+1,SEARCH("мм",F137,1)-SEARCH(" ",F137,1)-2),1))))/1000*2*3.2),IF(MID(F137,1,4)="Балк",M137/((VALUE(LEFT(MID(F137,SEARCH(" ",F137,1)+1,SEARCH("мм",F137,1)-SEARCH(" ",F137,1)-5),SEARCH("х",MID(F137,SEARCH(" ",F137,1)+1,SEARCH("мм",F137,1)-SEARCH(" ",F137,1)-5),1)-1))*VALUE(RIGHT(MID(F137,SEARCH(" ",F137,1)+1,SEARCH("мм",F137,1)-SEARCH(" ",F137,1)-5),LEN(MID(F137,SEARCH(" ",F137,1)+1,SEARCH("мм",F137,1)-SEARCH(" ",F137,1)-5))-SEARCH("х",MID(F137,SEARCH(" ",F137,1)+1,SEARCH("мм",F137,1)-SEARCH(" ",F137,1)-5),1))))/1000000*1)*((2*VALUE(LEFT(MID(F137,SEARCH(" ",F137,1)+1,SEARCH("мм",F137,1)-SEARCH(" ",F137,1)-5),SEARCH("х",MID(F137,SEARCH(" ",F137,1)+1,SEARCH("мм",F137,1)-SEARCH(" ",F137,1)-5),1)-1))+VALUE(RIGHT(MID(F137,SEARCH(" ",F137,1)+1,SEARCH("мм",F137,1)-SEARCH(" ",F137,1)-5),LEN(MID(F137,SEARCH(" ",F137,1)+1,SEARCH("мм",F137,1)-SEARCH(" ",F137,1)-5))-SEARCH("х",MID(F137,SEARCH(" ",F137,1)+1,SEARCH("мм",F137,1)-SEARCH(" ",F137,1)-5),1))))/1000*1),IF(MID(F137,1,4)="Капи",M137/(2.8*3.6*0.4)*((2.8+3.6)*2*0.4),""))))))))))</f>
        <v>1580</v>
      </c>
      <c r="Q137" s="347"/>
      <c r="R137" s="44" t="str">
        <f>IF(SUM($J137:$L137)*INDEX('Таблица 6 (типы арм.)'!$F$6:$U$49,MATCH($D137,'Таблица 6 (типы арм.)'!$D$6:$D$49,0),MATCH((IF(COLUMN(R$5)&gt;COLUMN($X$5),CONCATENATE(R$5,"А500С"),IF(COLUMN(R$5)&gt;COLUMN($S$5),CONCATENATE(R$5,"А240"),CONCATENATE(R$5,"Вр-1")))),'Таблица 6 (типы арм.)'!$F$54:$U$54,0))=0,"",ROUND(SUM($J137:$L137)*INDEX('Таблица 6 (типы арм.)'!$F$6:$U$49,MATCH($D137,'Таблица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37" s="41"/>
      <c r="T137" s="44">
        <f>IF(SUM($J137:$L137)*INDEX('Таблица 6 (типы арм.)'!$F$6:$U$49,MATCH($D137,'Таблица 6 (типы арм.)'!$D$6:$D$49,0),MATCH((IF(COLUMN(T$5)&gt;COLUMN($X$5),CONCATENATE(T$5,"А500С"),IF(COLUMN(T$5)&gt;COLUMN($S$5),CONCATENATE(T$5,"А240"),CONCATENATE(T$5,"Вр-1")))),'Таблица 6 (типы арм.)'!$F$54:$U$54,0))=0,"",ROUND(SUM($J137:$L137)*INDEX('Таблица 6 (типы арм.)'!$F$6:$U$49,MATCH($D137,'Таблица 6 (типы арм.)'!$D$6:$D$49,0),MATCH((IF(COLUMN(T$5)&gt;COLUMN($X$5),CONCATENATE(T$5,"А500С"),IF(COLUMN(T$5)&gt;COLUMN($S$5),CONCATENATE(T$5,"А240"),CONCATENATE(T$5,"Вр-1")))),'Таблица 6 (типы арм.)'!$F$54:$U$54,0)),0))</f>
        <v>2150</v>
      </c>
      <c r="U137" s="44">
        <f>IF(SUM($J137:$L137)*INDEX('Таблица 6 (типы арм.)'!$F$6:$U$49,MATCH($D137,'Таблица 6 (типы арм.)'!$D$6:$D$49,0),MATCH((IF(COLUMN(U$5)&gt;COLUMN($X$5),CONCATENATE(U$5,"А500С"),IF(COLUMN(U$5)&gt;COLUMN($S$5),CONCATENATE(U$5,"А240"),CONCATENATE(U$5,"Вр-1")))),'Таблица 6 (типы арм.)'!$F$54:$U$54,0))=0,"",ROUND(SUM($J137:$L137)*INDEX('Таблица 6 (типы арм.)'!$F$6:$U$49,MATCH($D137,'Таблица 6 (типы арм.)'!$D$6:$D$49,0),MATCH((IF(COLUMN(U$5)&gt;COLUMN($X$5),CONCATENATE(U$5,"А500С"),IF(COLUMN(U$5)&gt;COLUMN($S$5),CONCATENATE(U$5,"А240"),CONCATENATE(U$5,"Вр-1")))),'Таблица 6 (типы арм.)'!$F$54:$U$54,0)),0))</f>
        <v>1030</v>
      </c>
      <c r="V137" s="44" t="str">
        <f>IF(SUM($J137:$L137)*INDEX('Таблица 6 (типы арм.)'!$F$6:$U$49,MATCH($D137,'Таблица 6 (типы арм.)'!$D$6:$D$49,0),MATCH((IF(COLUMN(V$5)&gt;COLUMN($X$5),CONCATENATE(V$5,"А500С"),IF(COLUMN(V$5)&gt;COLUMN($S$5),CONCATENATE(V$5,"А240"),CONCATENATE(V$5,"Вр-1")))),'Таблица 6 (типы арм.)'!$F$54:$U$54,0))=0,"",ROUND(SUM($J137:$L137)*INDEX('Таблица 6 (типы арм.)'!$F$6:$U$49,MATCH($D137,'Таблица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37" s="44" t="str">
        <f>IF(SUM($J137:$L137)*INDEX('Таблица 6 (типы арм.)'!$F$6:$U$49,MATCH($D137,'Таблица 6 (типы арм.)'!$D$6:$D$49,0),MATCH((IF(COLUMN(W$5)&gt;COLUMN($X$5),CONCATENATE(W$5,"А500С"),IF(COLUMN(W$5)&gt;COLUMN($S$5),CONCATENATE(W$5,"А240"),CONCATENATE(W$5,"Вр-1")))),'Таблица 6 (типы арм.)'!$F$54:$U$54,0))=0,"",ROUND(SUM($J137:$L137)*INDEX('Таблица 6 (типы арм.)'!$F$6:$U$49,MATCH($D137,'Таблица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37" s="43">
        <f t="shared" si="63"/>
        <v>3180</v>
      </c>
      <c r="Y137" s="44" t="str">
        <f>IF(SUM($J137:$L137)*INDEX('Таблица 6 (типы арм.)'!$F$6:$U$49,MATCH($D137,'Таблица 6 (типы арм.)'!$D$6:$D$49,0),MATCH((IF(COLUMN(Y$5)&gt;COLUMN($X$5),CONCATENATE(Y$5,"А500С"),IF(COLUMN(Y$5)&gt;COLUMN($S$5),CONCATENATE(Y$5,"А240"),CONCATENATE(Y$5,"Вр-1")))),'Таблица 6 (типы арм.)'!$F$54:$U$54,0))=0,"",ROUND(SUM($J137:$L137)*INDEX('Таблица 6 (типы арм.)'!$F$6:$U$49,MATCH($D137,'Таблица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37" s="44">
        <f>IF(SUM($J137:$L137)*INDEX('Таблица 6 (типы арм.)'!$F$6:$U$49,MATCH($D137,'Таблица 6 (типы арм.)'!$D$6:$D$49,0),MATCH((IF(COLUMN(Z$5)&gt;COLUMN($X$5),CONCATENATE(Z$5,"А500С"),IF(COLUMN(Z$5)&gt;COLUMN($S$5),CONCATENATE(Z$5,"А240"),CONCATENATE(Z$5,"Вр-1")))),'Таблица 6 (типы арм.)'!$F$54:$U$54,0))=0,"",ROUND(SUM($J137:$L137)*INDEX('Таблица 6 (типы арм.)'!$F$6:$U$49,MATCH($D137,'Таблица 6 (типы арм.)'!$D$6:$D$49,0),MATCH((IF(COLUMN(Z$5)&gt;COLUMN($X$5),CONCATENATE(Z$5,"А500С"),IF(COLUMN(Z$5)&gt;COLUMN($S$5),CONCATENATE(Z$5,"А240"),CONCATENATE(Z$5,"Вр-1")))),'Таблица 6 (типы арм.)'!$F$54:$U$54,0)),0))</f>
        <v>5509</v>
      </c>
      <c r="AA137" s="44">
        <f>IF(SUM($J137:$L137)*INDEX('Таблица 6 (типы арм.)'!$F$6:$U$49,MATCH($D137,'Таблица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арм.)'!$F$54:$U$54,0))=0,"",ROUND(SUM($J137:$L137)*INDEX('Таблица 6 (типы арм.)'!$F$6:$U$49,MATCH($D137,'Таблица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45367</v>
      </c>
      <c r="AB137" s="44" t="str">
        <f>IF(SUM($J137:$L137)*INDEX('Таблица 6 (типы арм.)'!$F$6:$U$49,MATCH($D137,'Таблица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арм.)'!$F$54:$U$54,0))=0,"",ROUND(SUM($J137:$L137)*INDEX('Таблица 6 (типы арм.)'!$F$6:$U$49,MATCH($D137,'Таблица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37" s="44">
        <f>IF(SUM($J137:$L137)*INDEX('Таблица 6 (типы арм.)'!$F$6:$U$49,MATCH($D137,'Таблица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арм.)'!$F$54:$U$54,0))=0,"",ROUND(SUM($J137:$L137)*INDEX('Таблица 6 (типы арм.)'!$F$6:$U$49,MATCH($D137,'Таблица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10032</v>
      </c>
      <c r="AD137" s="44" t="str">
        <f>IF(SUM($J137:$L137)*INDEX('Таблица 6 (типы арм.)'!$F$6:$U$49,MATCH($D137,'Таблица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арм.)'!$F$54:$U$54,0))=0,"",ROUND(SUM($J137:$L137)*INDEX('Таблица 6 (типы арм.)'!$F$6:$U$49,MATCH($D137,'Таблица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37" s="44">
        <f>IF(SUM($J137:$L137)*INDEX('Таблица 6 (типы арм.)'!$F$6:$U$49,MATCH($D137,'Таблица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арм.)'!$F$54:$U$54,0))=0,"",ROUND(SUM($J137:$L137)*INDEX('Таблица 6 (типы арм.)'!$F$6:$U$49,MATCH($D137,'Таблица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8823</v>
      </c>
      <c r="AF137" s="44" t="str">
        <f>IF(SUM($J137:$L137)*INDEX('Таблица 6 (типы арм.)'!$F$6:$U$49,MATCH($D137,'Таблица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арм.)'!$F$54:$U$54,0))=0,"",ROUND(SUM($J137:$L137)*INDEX('Таблица 6 (типы арм.)'!$F$6:$U$49,MATCH($D137,'Таблица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37" s="44">
        <f>IF(SUM($J137:$L137)*INDEX('Таблица 6 (типы арм.)'!$F$6:$U$49,MATCH($D137,'Таблица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арм.)'!$F$54:$U$54,0))=0,"",ROUND(SUM($J137:$L137)*INDEX('Таблица 6 (типы арм.)'!$F$6:$U$49,MATCH($D137,'Таблица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1567</v>
      </c>
      <c r="AH137" s="44" t="str">
        <f>IF(SUM($J137:$L137)*INDEX('Таблица 6 (типы арм.)'!$F$6:$U$49,MATCH($D137,'Таблица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арм.)'!$F$54:$U$54,0))=0,"",ROUND(SUM($J137:$L137)*INDEX('Таблица 6 (типы арм.)'!$F$6:$U$49,MATCH($D137,'Таблица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37" s="44">
        <f>IF(SUM($J137:$L137)*INDEX('Таблица 6 (типы арм.)'!$F$6:$U$49,MATCH($D137,'Таблица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арм.)'!$F$54:$U$54,0))=0,"",ROUND(SUM($J137:$L137)*INDEX('Таблица 6 (типы арм.)'!$F$6:$U$49,MATCH($D137,'Таблица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4523</v>
      </c>
      <c r="AJ137" s="43">
        <f t="shared" si="78"/>
        <v>75821</v>
      </c>
      <c r="AK137" s="46">
        <f t="shared" si="79"/>
        <v>79001</v>
      </c>
      <c r="AL137" s="47"/>
      <c r="AM137" s="61"/>
      <c r="AN137" s="14"/>
      <c r="AO137" s="1"/>
    </row>
    <row r="138" spans="1:59" ht="37.5" hidden="1" customHeight="1" outlineLevel="1" x14ac:dyDescent="0.25">
      <c r="A138" s="1"/>
      <c r="B138" s="1"/>
      <c r="C138" s="413"/>
      <c r="D138" s="322">
        <v>4</v>
      </c>
      <c r="E138" s="334" t="str">
        <f t="shared" si="80"/>
        <v>96.3</v>
      </c>
      <c r="F138" s="39" t="s">
        <v>142</v>
      </c>
      <c r="G138" s="41" t="s">
        <v>39</v>
      </c>
      <c r="H138" s="41"/>
      <c r="I138" s="41"/>
      <c r="J138" s="42"/>
      <c r="K138" s="42">
        <v>115.76</v>
      </c>
      <c r="L138" s="42"/>
      <c r="M138" s="43">
        <f t="shared" si="62"/>
        <v>115.76</v>
      </c>
      <c r="N138" s="41"/>
      <c r="O138" s="41" t="s">
        <v>41</v>
      </c>
      <c r="P138" s="350">
        <f t="shared" si="81"/>
        <v>578.79999999999995</v>
      </c>
      <c r="Q138" s="347"/>
      <c r="R138" s="44" t="str">
        <f>IF(SUM($J138:$L138)*INDEX('Таблица 6 (типы арм.)'!$F$6:$U$49,MATCH($D138,'Таблица 6 (типы арм.)'!$D$6:$D$49,0),MATCH((IF(COLUMN(R$5)&gt;COLUMN($X$5),CONCATENATE(R$5,"А500С"),IF(COLUMN(R$5)&gt;COLUMN($S$5),CONCATENATE(R$5,"А240"),CONCATENATE(R$5,"Вр-1")))),'Таблица 6 (типы арм.)'!$F$54:$U$54,0))=0,"",ROUND(SUM($J138:$L138)*INDEX('Таблица 6 (типы арм.)'!$F$6:$U$49,MATCH($D138,'Таблица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38" s="41"/>
      <c r="T138" s="44">
        <f>IF(SUM($J138:$L138)*INDEX('Таблица 6 (типы арм.)'!$F$6:$U$49,MATCH($D138,'Таблица 6 (типы арм.)'!$D$6:$D$49,0),MATCH((IF(COLUMN(T$5)&gt;COLUMN($X$5),CONCATENATE(T$5,"А500С"),IF(COLUMN(T$5)&gt;COLUMN($S$5),CONCATENATE(T$5,"А240"),CONCATENATE(T$5,"Вр-1")))),'Таблица 6 (типы арм.)'!$F$54:$U$54,0))=0,"",ROUND(SUM($J138:$L138)*INDEX('Таблица 6 (типы арм.)'!$F$6:$U$49,MATCH($D138,'Таблица 6 (типы арм.)'!$D$6:$D$49,0),MATCH((IF(COLUMN(T$5)&gt;COLUMN($X$5),CONCATENATE(T$5,"А500С"),IF(COLUMN(T$5)&gt;COLUMN($S$5),CONCATENATE(T$5,"А240"),CONCATENATE(T$5,"Вр-1")))),'Таблица 6 (типы арм.)'!$F$54:$U$54,0)),0))</f>
        <v>375</v>
      </c>
      <c r="U138" s="44">
        <f>IF(SUM($J138:$L138)*INDEX('Таблица 6 (типы арм.)'!$F$6:$U$49,MATCH($D138,'Таблица 6 (типы арм.)'!$D$6:$D$49,0),MATCH((IF(COLUMN(U$5)&gt;COLUMN($X$5),CONCATENATE(U$5,"А500С"),IF(COLUMN(U$5)&gt;COLUMN($S$5),CONCATENATE(U$5,"А240"),CONCATENATE(U$5,"Вр-1")))),'Таблица 6 (типы арм.)'!$F$54:$U$54,0))=0,"",ROUND(SUM($J138:$L138)*INDEX('Таблица 6 (типы арм.)'!$F$6:$U$49,MATCH($D138,'Таблица 6 (типы арм.)'!$D$6:$D$49,0),MATCH((IF(COLUMN(U$5)&gt;COLUMN($X$5),CONCATENATE(U$5,"А500С"),IF(COLUMN(U$5)&gt;COLUMN($S$5),CONCATENATE(U$5,"А240"),CONCATENATE(U$5,"Вр-1")))),'Таблица 6 (типы арм.)'!$F$54:$U$54,0)),0))</f>
        <v>899</v>
      </c>
      <c r="V138" s="44" t="str">
        <f>IF(SUM($J138:$L138)*INDEX('Таблица 6 (типы арм.)'!$F$6:$U$49,MATCH($D138,'Таблица 6 (типы арм.)'!$D$6:$D$49,0),MATCH((IF(COLUMN(V$5)&gt;COLUMN($X$5),CONCATENATE(V$5,"А500С"),IF(COLUMN(V$5)&gt;COLUMN($S$5),CONCATENATE(V$5,"А240"),CONCATENATE(V$5,"Вр-1")))),'Таблица 6 (типы арм.)'!$F$54:$U$54,0))=0,"",ROUND(SUM($J138:$L138)*INDEX('Таблица 6 (типы арм.)'!$F$6:$U$49,MATCH($D138,'Таблица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38" s="44" t="str">
        <f>IF(SUM($J138:$L138)*INDEX('Таблица 6 (типы арм.)'!$F$6:$U$49,MATCH($D138,'Таблица 6 (типы арм.)'!$D$6:$D$49,0),MATCH((IF(COLUMN(W$5)&gt;COLUMN($X$5),CONCATENATE(W$5,"А500С"),IF(COLUMN(W$5)&gt;COLUMN($S$5),CONCATENATE(W$5,"А240"),CONCATENATE(W$5,"Вр-1")))),'Таблица 6 (типы арм.)'!$F$54:$U$54,0))=0,"",ROUND(SUM($J138:$L138)*INDEX('Таблица 6 (типы арм.)'!$F$6:$U$49,MATCH($D138,'Таблица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38" s="43">
        <f t="shared" si="63"/>
        <v>1274</v>
      </c>
      <c r="Y138" s="44" t="str">
        <f>IF(SUM($J138:$L138)*INDEX('Таблица 6 (типы арм.)'!$F$6:$U$49,MATCH($D138,'Таблица 6 (типы арм.)'!$D$6:$D$49,0),MATCH((IF(COLUMN(Y$5)&gt;COLUMN($X$5),CONCATENATE(Y$5,"А500С"),IF(COLUMN(Y$5)&gt;COLUMN($S$5),CONCATENATE(Y$5,"А240"),CONCATENATE(Y$5,"Вр-1")))),'Таблица 6 (типы арм.)'!$F$54:$U$54,0))=0,"",ROUND(SUM($J138:$L138)*INDEX('Таблица 6 (типы арм.)'!$F$6:$U$49,MATCH($D138,'Таблица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38" s="44">
        <f>IF(SUM($J138:$L138)*INDEX('Таблица 6 (типы арм.)'!$F$6:$U$49,MATCH($D138,'Таблица 6 (типы арм.)'!$D$6:$D$49,0),MATCH((IF(COLUMN(Z$5)&gt;COLUMN($X$5),CONCATENATE(Z$5,"А500С"),IF(COLUMN(Z$5)&gt;COLUMN($S$5),CONCATENATE(Z$5,"А240"),CONCATENATE(Z$5,"Вр-1")))),'Таблица 6 (типы арм.)'!$F$54:$U$54,0))=0,"",ROUND(SUM($J138:$L138)*INDEX('Таблица 6 (типы арм.)'!$F$6:$U$49,MATCH($D138,'Таблица 6 (типы арм.)'!$D$6:$D$49,0),MATCH((IF(COLUMN(Z$5)&gt;COLUMN($X$5),CONCATENATE(Z$5,"А500С"),IF(COLUMN(Z$5)&gt;COLUMN($S$5),CONCATENATE(Z$5,"А240"),CONCATENATE(Z$5,"Вр-1")))),'Таблица 6 (типы арм.)'!$F$54:$U$54,0)),0))</f>
        <v>2802</v>
      </c>
      <c r="AA138" s="44">
        <f>IF(SUM($J138:$L138)*INDEX('Таблица 6 (типы арм.)'!$F$6:$U$49,MATCH($D138,'Таблица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арм.)'!$F$54:$U$54,0))=0,"",ROUND(SUM($J138:$L138)*INDEX('Таблица 6 (типы арм.)'!$F$6:$U$49,MATCH($D138,'Таблица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7836</v>
      </c>
      <c r="AB138" s="44" t="str">
        <f>IF(SUM($J138:$L138)*INDEX('Таблица 6 (типы арм.)'!$F$6:$U$49,MATCH($D138,'Таблица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арм.)'!$F$54:$U$54,0))=0,"",ROUND(SUM($J138:$L138)*INDEX('Таблица 6 (типы арм.)'!$F$6:$U$49,MATCH($D138,'Таблица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38" s="44">
        <f>IF(SUM($J138:$L138)*INDEX('Таблица 6 (типы арм.)'!$F$6:$U$49,MATCH($D138,'Таблица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арм.)'!$F$54:$U$54,0))=0,"",ROUND(SUM($J138:$L138)*INDEX('Таблица 6 (типы арм.)'!$F$6:$U$49,MATCH($D138,'Таблица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2787</v>
      </c>
      <c r="AD138" s="44" t="str">
        <f>IF(SUM($J138:$L138)*INDEX('Таблица 6 (типы арм.)'!$F$6:$U$49,MATCH($D138,'Таблица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арм.)'!$F$54:$U$54,0))=0,"",ROUND(SUM($J138:$L138)*INDEX('Таблица 6 (типы арм.)'!$F$6:$U$49,MATCH($D138,'Таблица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38" s="44">
        <f>IF(SUM($J138:$L138)*INDEX('Таблица 6 (типы арм.)'!$F$6:$U$49,MATCH($D138,'Таблица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арм.)'!$F$54:$U$54,0))=0,"",ROUND(SUM($J138:$L138)*INDEX('Таблица 6 (типы арм.)'!$F$6:$U$49,MATCH($D138,'Таблица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3941</v>
      </c>
      <c r="AF138" s="44" t="str">
        <f>IF(SUM($J138:$L138)*INDEX('Таблица 6 (типы арм.)'!$F$6:$U$49,MATCH($D138,'Таблица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арм.)'!$F$54:$U$54,0))=0,"",ROUND(SUM($J138:$L138)*INDEX('Таблица 6 (типы арм.)'!$F$6:$U$49,MATCH($D138,'Таблица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38" s="44">
        <f>IF(SUM($J138:$L138)*INDEX('Таблица 6 (типы арм.)'!$F$6:$U$49,MATCH($D138,'Таблица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арм.)'!$F$54:$U$54,0))=0,"",ROUND(SUM($J138:$L138)*INDEX('Таблица 6 (типы арм.)'!$F$6:$U$49,MATCH($D138,'Таблица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1858</v>
      </c>
      <c r="AH138" s="44">
        <f>IF(SUM($J138:$L138)*INDEX('Таблица 6 (типы арм.)'!$F$6:$U$49,MATCH($D138,'Таблица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арм.)'!$F$54:$U$54,0))=0,"",ROUND(SUM($J138:$L138)*INDEX('Таблица 6 (типы арм.)'!$F$6:$U$49,MATCH($D138,'Таблица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1274</v>
      </c>
      <c r="AI138" s="44">
        <f>IF(SUM($J138:$L138)*INDEX('Таблица 6 (типы арм.)'!$F$6:$U$49,MATCH($D138,'Таблица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арм.)'!$F$54:$U$54,0))=0,"",ROUND(SUM($J138:$L138)*INDEX('Таблица 6 (типы арм.)'!$F$6:$U$49,MATCH($D138,'Таблица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4854</v>
      </c>
      <c r="AJ138" s="43">
        <f t="shared" si="78"/>
        <v>25352</v>
      </c>
      <c r="AK138" s="46">
        <f t="shared" si="79"/>
        <v>26626</v>
      </c>
      <c r="AL138" s="47"/>
      <c r="AM138" s="55"/>
      <c r="AN138" s="14"/>
      <c r="AO138" s="1"/>
    </row>
    <row r="139" spans="1:59" ht="97.9" customHeight="1" collapsed="1" x14ac:dyDescent="0.25">
      <c r="A139" s="1"/>
      <c r="B139" s="1"/>
      <c r="C139" s="413"/>
      <c r="D139" s="53"/>
      <c r="E139" s="328">
        <f>E135+1</f>
        <v>97</v>
      </c>
      <c r="F139" s="33" t="s">
        <v>143</v>
      </c>
      <c r="G139" s="34" t="s">
        <v>39</v>
      </c>
      <c r="H139" s="34" t="str">
        <f t="shared" ref="H139:L139" si="82">IF(SUM(H140:H144)=0,"",SUM(H140:H144))</f>
        <v/>
      </c>
      <c r="I139" s="34" t="str">
        <f t="shared" si="82"/>
        <v/>
      </c>
      <c r="J139" s="34" t="str">
        <f t="shared" si="82"/>
        <v/>
      </c>
      <c r="K139" s="34">
        <f t="shared" si="82"/>
        <v>157.5</v>
      </c>
      <c r="L139" s="34">
        <f t="shared" si="82"/>
        <v>451.1</v>
      </c>
      <c r="M139" s="35">
        <f t="shared" si="62"/>
        <v>608.6</v>
      </c>
      <c r="N139" s="113" t="s">
        <v>139</v>
      </c>
      <c r="O139" s="34" t="s">
        <v>41</v>
      </c>
      <c r="P139" s="344">
        <f>IF(SUM(P140:P144)=0,"",SUM(P140:P144))</f>
        <v>2614.1878787878791</v>
      </c>
      <c r="Q139" s="338"/>
      <c r="R139" s="36" t="str">
        <f t="shared" ref="R139:W139" si="83">IF(SUM(R140:R144)=0,"",SUM(R140:R144))</f>
        <v/>
      </c>
      <c r="S139" s="325" t="str">
        <f>IF((IF(R139="",0,R139))=0,"",(IF(R139="",0,R139)))</f>
        <v/>
      </c>
      <c r="T139" s="36">
        <f t="shared" si="83"/>
        <v>3579</v>
      </c>
      <c r="U139" s="36">
        <f t="shared" si="83"/>
        <v>2693</v>
      </c>
      <c r="V139" s="36" t="str">
        <f t="shared" si="83"/>
        <v/>
      </c>
      <c r="W139" s="36" t="str">
        <f t="shared" si="83"/>
        <v/>
      </c>
      <c r="X139" s="37">
        <f t="shared" si="63"/>
        <v>6272</v>
      </c>
      <c r="Y139" s="36" t="str">
        <f t="shared" ref="Y139:AI139" si="84">IF(SUM(Y140:Y144)=0,"",SUM(Y140:Y144))</f>
        <v/>
      </c>
      <c r="Z139" s="36">
        <f t="shared" si="84"/>
        <v>11676</v>
      </c>
      <c r="AA139" s="36">
        <f t="shared" si="84"/>
        <v>75425</v>
      </c>
      <c r="AB139" s="36" t="str">
        <f t="shared" si="84"/>
        <v/>
      </c>
      <c r="AC139" s="36">
        <f t="shared" si="84"/>
        <v>18112</v>
      </c>
      <c r="AD139" s="36" t="str">
        <f t="shared" si="84"/>
        <v/>
      </c>
      <c r="AE139" s="36">
        <f t="shared" si="84"/>
        <v>17955</v>
      </c>
      <c r="AF139" s="36" t="str">
        <f t="shared" si="84"/>
        <v/>
      </c>
      <c r="AG139" s="36">
        <f t="shared" si="84"/>
        <v>4765</v>
      </c>
      <c r="AH139" s="36">
        <f t="shared" si="84"/>
        <v>1733</v>
      </c>
      <c r="AI139" s="36">
        <f t="shared" si="84"/>
        <v>13062</v>
      </c>
      <c r="AJ139" s="37">
        <f t="shared" si="78"/>
        <v>142728</v>
      </c>
      <c r="AK139" s="321">
        <f t="shared" si="79"/>
        <v>149000</v>
      </c>
      <c r="AL139" s="36">
        <f>IF(SUM(AL140:AL144)=0,"",SUM(AL140:AL144))</f>
        <v>209</v>
      </c>
      <c r="AM139" s="61"/>
      <c r="AN139" s="14"/>
      <c r="AO139" s="1"/>
    </row>
    <row r="140" spans="1:59" ht="37.5" hidden="1" customHeight="1" outlineLevel="1" x14ac:dyDescent="0.25">
      <c r="A140" s="1"/>
      <c r="B140" s="1"/>
      <c r="C140" s="413"/>
      <c r="D140" s="322">
        <v>3</v>
      </c>
      <c r="E140" s="334" t="str">
        <f t="shared" ref="E140:E144" si="85">CONCATENATE($E$139,".",(ROW(G140)-ROW($G$139)))</f>
        <v>97.1</v>
      </c>
      <c r="F140" s="39" t="s">
        <v>144</v>
      </c>
      <c r="G140" s="41" t="s">
        <v>39</v>
      </c>
      <c r="H140" s="41"/>
      <c r="I140" s="41"/>
      <c r="J140" s="42"/>
      <c r="K140" s="42"/>
      <c r="L140" s="42">
        <v>334.5</v>
      </c>
      <c r="M140" s="43">
        <f t="shared" si="62"/>
        <v>334.5</v>
      </c>
      <c r="N140" s="41" t="s">
        <v>139</v>
      </c>
      <c r="O140" s="41" t="s">
        <v>41</v>
      </c>
      <c r="P140" s="350">
        <f>IF(M140="","",IF(M140=0,"",IF(MID(F140,1,4)="Стен",M140/(VALUE(MID(F140,SEARCH(" ",F140,1)+1,SEARCH("мм",F140,1)-SEARCH(" ",F140,1)-2))/1000),IF(MID(F140,1,10)="Плита фунд",SQRT(M140/(VALUE(MID(F140,SEARCH(" ",F140,1)+14,SEARCH("мм",F140,1)-SEARCH(" ",F140,1)-15))/1000))*(4+1)*(VALUE(MID(F140,SEARCH(" ",F140,1)+14,SEARCH("мм",F140,1)-SEARCH(" ",F140,1)-15))/1000),IF(MID(F140,1,4)="Плит",M140/(VALUE(MID(F140,SEARCH(" ",F140,1)+1,SEARCH("мм",F140,1)-SEARCH(" ",F140,1)-2))/1000),IF(MID(F140,1,4)="Площ",M140/(VALUE(MID(F140,SEARCH(" ",F140,1)+12,SEARCH("мм",F140,1)-SEARCH(" ",F140,1)-13))/1000),IF(MID(F140,1,4)="Марш",M140/0.263,IF(MID(F140,1,4)="Коло",M140/((VALUE(LEFT(MID(F140,SEARCH(" ",F140,1)+1,SEARCH("мм",F140,1)-SEARCH(" ",F140,1)-2),SEARCH("х",MID(F140,SEARCH(" ",F140,1)+1,SEARCH("мм",F140,1)-SEARCH(" ",F140,1)-2),1)-1))*VALUE(RIGHT(MID(F140,SEARCH(" ",F140,1)+1,SEARCH("мм",F140,1)-SEARCH(" ",F140,1)-2),LEN(MID(F140,SEARCH(" ",F140,1)+1,SEARCH("мм",F140,1)-SEARCH(" ",F140,1)-2))-SEARCH("х",MID(F140,SEARCH(" ",F140,1)+1,SEARCH("мм",F140,1)-SEARCH(" ",F140,1)-2),1))))/1000000*3.2)*((VALUE(LEFT(MID(F140,SEARCH(" ",F140,1)+1,SEARCH("мм",F140,1)-SEARCH(" ",F140,1)-2),SEARCH("х",MID(F140,SEARCH(" ",F140,1)+1,SEARCH("мм",F140,1)-SEARCH(" ",F140,1)-2),1)-1))+VALUE(RIGHT(MID(F140,SEARCH(" ",F140,1)+1,SEARCH("мм",F140,1)-SEARCH(" ",F140,1)-2),LEN(MID(F140,SEARCH(" ",F140,1)+1,SEARCH("мм",F140,1)-SEARCH(" ",F140,1)-2))-SEARCH("х",MID(F140,SEARCH(" ",F140,1)+1,SEARCH("мм",F140,1)-SEARCH(" ",F140,1)-2),1))))/1000*2*3.2),IF(MID(F140,1,4)="Балк",M140/((VALUE(LEFT(MID(F140,SEARCH(" ",F140,1)+1,SEARCH("мм",F140,1)-SEARCH(" ",F140,1)-5),SEARCH("х",MID(F140,SEARCH(" ",F140,1)+1,SEARCH("мм",F140,1)-SEARCH(" ",F140,1)-5),1)-1))*VALUE(RIGHT(MID(F140,SEARCH(" ",F140,1)+1,SEARCH("мм",F140,1)-SEARCH(" ",F140,1)-5),LEN(MID(F140,SEARCH(" ",F140,1)+1,SEARCH("мм",F140,1)-SEARCH(" ",F140,1)-5))-SEARCH("х",MID(F140,SEARCH(" ",F140,1)+1,SEARCH("мм",F140,1)-SEARCH(" ",F140,1)-5),1))))/1000000*1)*((2*VALUE(LEFT(MID(F140,SEARCH(" ",F140,1)+1,SEARCH("мм",F140,1)-SEARCH(" ",F140,1)-5),SEARCH("х",MID(F140,SEARCH(" ",F140,1)+1,SEARCH("мм",F140,1)-SEARCH(" ",F140,1)-5),1)-1))+VALUE(RIGHT(MID(F140,SEARCH(" ",F140,1)+1,SEARCH("мм",F140,1)-SEARCH(" ",F140,1)-5),LEN(MID(F140,SEARCH(" ",F140,1)+1,SEARCH("мм",F140,1)-SEARCH(" ",F140,1)-5))-SEARCH("х",MID(F140,SEARCH(" ",F140,1)+1,SEARCH("мм",F140,1)-SEARCH(" ",F140,1)-5),1))))/1000*1),IF(MID(F140,1,4)="Капи",M140/(2.8*3.6*0.4)*((2.8+3.6)*2*0.4),""))))))))))</f>
        <v>1520.4545454545455</v>
      </c>
      <c r="Q140" s="347"/>
      <c r="R140" s="44" t="str">
        <f>IF(SUM($J140:$L140)*INDEX('Таблица 6 (типы арм.)'!$F$6:$U$49,MATCH($D140,'Таблица 6 (типы арм.)'!$D$6:$D$49,0),MATCH((IF(COLUMN(R$5)&gt;COLUMN($X$5),CONCATENATE(R$5,"А500С"),IF(COLUMN(R$5)&gt;COLUMN($S$5),CONCATENATE(R$5,"А240"),CONCATENATE(R$5,"Вр-1")))),'Таблица 6 (типы арм.)'!$F$54:$U$54,0))=0,"",ROUND(SUM($J140:$L140)*INDEX('Таблица 6 (типы арм.)'!$F$6:$U$49,MATCH($D140,'Таблица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40" s="323" t="str">
        <f>IF((IF(R140="",0,R140))=0,"",(IF(R140="",0,R140)))</f>
        <v/>
      </c>
      <c r="T140" s="44">
        <f>IF(SUM($J140:$L140)*INDEX('Таблица 6 (типы арм.)'!$F$6:$U$49,MATCH($D140,'Таблица 6 (типы арм.)'!$D$6:$D$49,0),MATCH((IF(COLUMN(T$5)&gt;COLUMN($X$5),CONCATENATE(T$5,"А500С"),IF(COLUMN(T$5)&gt;COLUMN($S$5),CONCATENATE(T$5,"А240"),CONCATENATE(T$5,"Вр-1")))),'Таблица 6 (типы арм.)'!$F$54:$U$54,0))=0,"",ROUND(SUM($J140:$L140)*INDEX('Таблица 6 (типы арм.)'!$F$6:$U$49,MATCH($D140,'Таблица 6 (типы арм.)'!$D$6:$D$49,0),MATCH((IF(COLUMN(T$5)&gt;COLUMN($X$5),CONCATENATE(T$5,"А500С"),IF(COLUMN(T$5)&gt;COLUMN($S$5),CONCATENATE(T$5,"А240"),CONCATENATE(T$5,"Вр-1")))),'Таблица 6 (типы арм.)'!$F$54:$U$54,0)),0))</f>
        <v>2276</v>
      </c>
      <c r="U140" s="44">
        <f>IF(SUM($J140:$L140)*INDEX('Таблица 6 (типы арм.)'!$F$6:$U$49,MATCH($D140,'Таблица 6 (типы арм.)'!$D$6:$D$49,0),MATCH((IF(COLUMN(U$5)&gt;COLUMN($X$5),CONCATENATE(U$5,"А500С"),IF(COLUMN(U$5)&gt;COLUMN($S$5),CONCATENATE(U$5,"А240"),CONCATENATE(U$5,"Вр-1")))),'Таблица 6 (типы арм.)'!$F$54:$U$54,0))=0,"",ROUND(SUM($J140:$L140)*INDEX('Таблица 6 (типы арм.)'!$F$6:$U$49,MATCH($D140,'Таблица 6 (типы арм.)'!$D$6:$D$49,0),MATCH((IF(COLUMN(U$5)&gt;COLUMN($X$5),CONCATENATE(U$5,"А500С"),IF(COLUMN(U$5)&gt;COLUMN($S$5),CONCATENATE(U$5,"А240"),CONCATENATE(U$5,"Вр-1")))),'Таблица 6 (типы арм.)'!$F$54:$U$54,0)),0))</f>
        <v>1090</v>
      </c>
      <c r="V140" s="44" t="str">
        <f>IF(SUM($J140:$L140)*INDEX('Таблица 6 (типы арм.)'!$F$6:$U$49,MATCH($D140,'Таблица 6 (типы арм.)'!$D$6:$D$49,0),MATCH((IF(COLUMN(V$5)&gt;COLUMN($X$5),CONCATENATE(V$5,"А500С"),IF(COLUMN(V$5)&gt;COLUMN($S$5),CONCATENATE(V$5,"А240"),CONCATENATE(V$5,"Вр-1")))),'Таблица 6 (типы арм.)'!$F$54:$U$54,0))=0,"",ROUND(SUM($J140:$L140)*INDEX('Таблица 6 (типы арм.)'!$F$6:$U$49,MATCH($D140,'Таблица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40" s="44" t="str">
        <f>IF(SUM($J140:$L140)*INDEX('Таблица 6 (типы арм.)'!$F$6:$U$49,MATCH($D140,'Таблица 6 (типы арм.)'!$D$6:$D$49,0),MATCH((IF(COLUMN(W$5)&gt;COLUMN($X$5),CONCATENATE(W$5,"А500С"),IF(COLUMN(W$5)&gt;COLUMN($S$5),CONCATENATE(W$5,"А240"),CONCATENATE(W$5,"Вр-1")))),'Таблица 6 (типы арм.)'!$F$54:$U$54,0))=0,"",ROUND(SUM($J140:$L140)*INDEX('Таблица 6 (типы арм.)'!$F$6:$U$49,MATCH($D140,'Таблица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40" s="45">
        <f t="shared" si="63"/>
        <v>3366</v>
      </c>
      <c r="Y140" s="44" t="str">
        <f>IF(SUM($J140:$L140)*INDEX('Таблица 6 (типы арм.)'!$F$6:$U$49,MATCH($D140,'Таблица 6 (типы арм.)'!$D$6:$D$49,0),MATCH((IF(COLUMN(Y$5)&gt;COLUMN($X$5),CONCATENATE(Y$5,"А500С"),IF(COLUMN(Y$5)&gt;COLUMN($S$5),CONCATENATE(Y$5,"А240"),CONCATENATE(Y$5,"Вр-1")))),'Таблица 6 (типы арм.)'!$F$54:$U$54,0))=0,"",ROUND(SUM($J140:$L140)*INDEX('Таблица 6 (типы арм.)'!$F$6:$U$49,MATCH($D140,'Таблица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40" s="44">
        <f>IF(SUM($J140:$L140)*INDEX('Таблица 6 (типы арм.)'!$F$6:$U$49,MATCH($D140,'Таблица 6 (типы арм.)'!$D$6:$D$49,0),MATCH((IF(COLUMN(Z$5)&gt;COLUMN($X$5),CONCATENATE(Z$5,"А500С"),IF(COLUMN(Z$5)&gt;COLUMN($S$5),CONCATENATE(Z$5,"А240"),CONCATENATE(Z$5,"Вр-1")))),'Таблица 6 (типы арм.)'!$F$54:$U$54,0))=0,"",ROUND(SUM($J140:$L140)*INDEX('Таблица 6 (типы арм.)'!$F$6:$U$49,MATCH($D140,'Таблица 6 (типы арм.)'!$D$6:$D$49,0),MATCH((IF(COLUMN(Z$5)&gt;COLUMN($X$5),CONCATENATE(Z$5,"А500С"),IF(COLUMN(Z$5)&gt;COLUMN($S$5),CONCATENATE(Z$5,"А240"),CONCATENATE(Z$5,"Вр-1")))),'Таблица 6 (типы арм.)'!$F$54:$U$54,0)),0))</f>
        <v>5831</v>
      </c>
      <c r="AA140" s="44">
        <f>IF(SUM($J140:$L140)*INDEX('Таблица 6 (типы арм.)'!$F$6:$U$49,MATCH($D140,'Таблица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арм.)'!$F$54:$U$54,0))=0,"",ROUND(SUM($J140:$L140)*INDEX('Таблица 6 (типы арм.)'!$F$6:$U$49,MATCH($D140,'Таблица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48023</v>
      </c>
      <c r="AB140" s="44" t="str">
        <f>IF(SUM($J140:$L140)*INDEX('Таблица 6 (типы арм.)'!$F$6:$U$49,MATCH($D140,'Таблица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арм.)'!$F$54:$U$54,0))=0,"",ROUND(SUM($J140:$L140)*INDEX('Таблица 6 (типы арм.)'!$F$6:$U$49,MATCH($D140,'Таблица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40" s="44">
        <f>IF(SUM($J140:$L140)*INDEX('Таблица 6 (типы арм.)'!$F$6:$U$49,MATCH($D140,'Таблица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арм.)'!$F$54:$U$54,0))=0,"",ROUND(SUM($J140:$L140)*INDEX('Таблица 6 (типы арм.)'!$F$6:$U$49,MATCH($D140,'Таблица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10619</v>
      </c>
      <c r="AD140" s="44" t="str">
        <f>IF(SUM($J140:$L140)*INDEX('Таблица 6 (типы арм.)'!$F$6:$U$49,MATCH($D140,'Таблица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арм.)'!$F$54:$U$54,0))=0,"",ROUND(SUM($J140:$L140)*INDEX('Таблица 6 (типы арм.)'!$F$6:$U$49,MATCH($D140,'Таблица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40" s="44">
        <f>IF(SUM($J140:$L140)*INDEX('Таблица 6 (типы арм.)'!$F$6:$U$49,MATCH($D140,'Таблица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арм.)'!$F$54:$U$54,0))=0,"",ROUND(SUM($J140:$L140)*INDEX('Таблица 6 (типы арм.)'!$F$6:$U$49,MATCH($D140,'Таблица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9339</v>
      </c>
      <c r="AF140" s="44" t="str">
        <f>IF(SUM($J140:$L140)*INDEX('Таблица 6 (типы арм.)'!$F$6:$U$49,MATCH($D140,'Таблица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арм.)'!$F$54:$U$54,0))=0,"",ROUND(SUM($J140:$L140)*INDEX('Таблица 6 (типы арм.)'!$F$6:$U$49,MATCH($D140,'Таблица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40" s="44">
        <f>IF(SUM($J140:$L140)*INDEX('Таблица 6 (типы арм.)'!$F$6:$U$49,MATCH($D140,'Таблица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арм.)'!$F$54:$U$54,0))=0,"",ROUND(SUM($J140:$L140)*INDEX('Таблица 6 (типы арм.)'!$F$6:$U$49,MATCH($D140,'Таблица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1659</v>
      </c>
      <c r="AH140" s="44" t="str">
        <f>IF(SUM($J140:$L140)*INDEX('Таблица 6 (типы арм.)'!$F$6:$U$49,MATCH($D140,'Таблица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арм.)'!$F$54:$U$54,0))=0,"",ROUND(SUM($J140:$L140)*INDEX('Таблица 6 (типы арм.)'!$F$6:$U$49,MATCH($D140,'Таблица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40" s="44">
        <f>IF(SUM($J140:$L140)*INDEX('Таблица 6 (типы арм.)'!$F$6:$U$49,MATCH($D140,'Таблица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арм.)'!$F$54:$U$54,0))=0,"",ROUND(SUM($J140:$L140)*INDEX('Таблица 6 (типы арм.)'!$F$6:$U$49,MATCH($D140,'Таблица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4788</v>
      </c>
      <c r="AJ140" s="45">
        <f t="shared" si="78"/>
        <v>80259</v>
      </c>
      <c r="AK140" s="46">
        <f t="shared" si="79"/>
        <v>83625</v>
      </c>
      <c r="AL140" s="47">
        <v>166</v>
      </c>
      <c r="AM140" s="48"/>
      <c r="AN140" s="14"/>
      <c r="AO140" s="1"/>
    </row>
    <row r="141" spans="1:59" ht="37.5" hidden="1" customHeight="1" outlineLevel="1" x14ac:dyDescent="0.25">
      <c r="A141" s="1"/>
      <c r="B141" s="1"/>
      <c r="C141" s="413"/>
      <c r="D141" s="322">
        <v>3</v>
      </c>
      <c r="E141" s="334" t="str">
        <f t="shared" si="85"/>
        <v>97.2</v>
      </c>
      <c r="F141" s="39" t="s">
        <v>145</v>
      </c>
      <c r="G141" s="41" t="s">
        <v>39</v>
      </c>
      <c r="H141" s="41"/>
      <c r="I141" s="41"/>
      <c r="J141" s="42"/>
      <c r="K141" s="42"/>
      <c r="L141" s="42">
        <v>116.6</v>
      </c>
      <c r="M141" s="43">
        <f t="shared" si="62"/>
        <v>116.6</v>
      </c>
      <c r="N141" s="41" t="s">
        <v>139</v>
      </c>
      <c r="O141" s="41" t="s">
        <v>41</v>
      </c>
      <c r="P141" s="350">
        <f>IF(M141="","",IF(M141=0,"",IF(MID(F141,1,4)="Стен",M141/(VALUE(MID(F141,SEARCH(" ",F141,1)+1,SEARCH("мм",F141,1)-SEARCH(" ",F141,1)-2))/1000),IF(MID(F141,1,10)="Плита фунд",SQRT(M141/(VALUE(MID(F141,SEARCH(" ",F141,1)+14,SEARCH("мм",F141,1)-SEARCH(" ",F141,1)-15))/1000))*(4+1)*(VALUE(MID(F141,SEARCH(" ",F141,1)+14,SEARCH("мм",F141,1)-SEARCH(" ",F141,1)-15))/1000),IF(MID(F141,1,4)="Плит",M141/(VALUE(MID(F141,SEARCH(" ",F141,1)+1,SEARCH("мм",F141,1)-SEARCH(" ",F141,1)-2))/1000),IF(MID(F141,1,4)="Площ",M141/(VALUE(MID(F141,SEARCH(" ",F141,1)+12,SEARCH("мм",F141,1)-SEARCH(" ",F141,1)-13))/1000),IF(MID(F141,1,4)="Марш",M141/0.263,IF(MID(F141,1,4)="Коло",M141/((VALUE(LEFT(MID(F141,SEARCH(" ",F141,1)+1,SEARCH("мм",F141,1)-SEARCH(" ",F141,1)-2),SEARCH("х",MID(F141,SEARCH(" ",F141,1)+1,SEARCH("мм",F141,1)-SEARCH(" ",F141,1)-2),1)-1))*VALUE(RIGHT(MID(F141,SEARCH(" ",F141,1)+1,SEARCH("мм",F141,1)-SEARCH(" ",F141,1)-2),LEN(MID(F141,SEARCH(" ",F141,1)+1,SEARCH("мм",F141,1)-SEARCH(" ",F141,1)-2))-SEARCH("х",MID(F141,SEARCH(" ",F141,1)+1,SEARCH("мм",F141,1)-SEARCH(" ",F141,1)-2),1))))/1000000*3.2)*((VALUE(LEFT(MID(F141,SEARCH(" ",F141,1)+1,SEARCH("мм",F141,1)-SEARCH(" ",F141,1)-2),SEARCH("х",MID(F141,SEARCH(" ",F141,1)+1,SEARCH("мм",F141,1)-SEARCH(" ",F141,1)-2),1)-1))+VALUE(RIGHT(MID(F141,SEARCH(" ",F141,1)+1,SEARCH("мм",F141,1)-SEARCH(" ",F141,1)-2),LEN(MID(F141,SEARCH(" ",F141,1)+1,SEARCH("мм",F141,1)-SEARCH(" ",F141,1)-2))-SEARCH("х",MID(F141,SEARCH(" ",F141,1)+1,SEARCH("мм",F141,1)-SEARCH(" ",F141,1)-2),1))))/1000*2*3.2),IF(MID(F141,1,4)="Балк",M141/((VALUE(LEFT(MID(F141,SEARCH(" ",F141,1)+1,SEARCH("мм",F141,1)-SEARCH(" ",F141,1)-5),SEARCH("х",MID(F141,SEARCH(" ",F141,1)+1,SEARCH("мм",F141,1)-SEARCH(" ",F141,1)-5),1)-1))*VALUE(RIGHT(MID(F141,SEARCH(" ",F141,1)+1,SEARCH("мм",F141,1)-SEARCH(" ",F141,1)-5),LEN(MID(F141,SEARCH(" ",F141,1)+1,SEARCH("мм",F141,1)-SEARCH(" ",F141,1)-5))-SEARCH("х",MID(F141,SEARCH(" ",F141,1)+1,SEARCH("мм",F141,1)-SEARCH(" ",F141,1)-5),1))))/1000000*1)*((2*VALUE(LEFT(MID(F141,SEARCH(" ",F141,1)+1,SEARCH("мм",F141,1)-SEARCH(" ",F141,1)-5),SEARCH("х",MID(F141,SEARCH(" ",F141,1)+1,SEARCH("мм",F141,1)-SEARCH(" ",F141,1)-5),1)-1))+VALUE(RIGHT(MID(F141,SEARCH(" ",F141,1)+1,SEARCH("мм",F141,1)-SEARCH(" ",F141,1)-5),LEN(MID(F141,SEARCH(" ",F141,1)+1,SEARCH("мм",F141,1)-SEARCH(" ",F141,1)-5))-SEARCH("х",MID(F141,SEARCH(" ",F141,1)+1,SEARCH("мм",F141,1)-SEARCH(" ",F141,1)-5),1))))/1000*1),IF(MID(F141,1,4)="Капи",M141/(2.8*3.6*0.4)*((2.8+3.6)*2*0.4),""))))))))))</f>
        <v>466.4</v>
      </c>
      <c r="Q141" s="347"/>
      <c r="R141" s="44" t="str">
        <f>IF(SUM($J141:$L141)*INDEX('Таблица 6 (типы арм.)'!$F$6:$U$49,MATCH($D141,'Таблица 6 (типы арм.)'!$D$6:$D$49,0),MATCH((IF(COLUMN(R$5)&gt;COLUMN($X$5),CONCATENATE(R$5,"А500С"),IF(COLUMN(R$5)&gt;COLUMN($S$5),CONCATENATE(R$5,"А240"),CONCATENATE(R$5,"Вр-1")))),'Таблица 6 (типы арм.)'!$F$54:$U$54,0))=0,"",ROUND(SUM($J141:$L141)*INDEX('Таблица 6 (типы арм.)'!$F$6:$U$49,MATCH($D141,'Таблица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41" s="41"/>
      <c r="T141" s="44">
        <f>IF(SUM($J141:$L141)*INDEX('Таблица 6 (типы арм.)'!$F$6:$U$49,MATCH($D141,'Таблица 6 (типы арм.)'!$D$6:$D$49,0),MATCH((IF(COLUMN(T$5)&gt;COLUMN($X$5),CONCATENATE(T$5,"А500С"),IF(COLUMN(T$5)&gt;COLUMN($S$5),CONCATENATE(T$5,"А240"),CONCATENATE(T$5,"Вр-1")))),'Таблица 6 (типы арм.)'!$F$54:$U$54,0))=0,"",ROUND(SUM($J141:$L141)*INDEX('Таблица 6 (типы арм.)'!$F$6:$U$49,MATCH($D141,'Таблица 6 (типы арм.)'!$D$6:$D$49,0),MATCH((IF(COLUMN(T$5)&gt;COLUMN($X$5),CONCATENATE(T$5,"А500С"),IF(COLUMN(T$5)&gt;COLUMN($S$5),CONCATENATE(T$5,"А240"),CONCATENATE(T$5,"Вр-1")))),'Таблица 6 (типы арм.)'!$F$54:$U$54,0)),0))</f>
        <v>793</v>
      </c>
      <c r="U141" s="44">
        <f>IF(SUM($J141:$L141)*INDEX('Таблица 6 (типы арм.)'!$F$6:$U$49,MATCH($D141,'Таблица 6 (типы арм.)'!$D$6:$D$49,0),MATCH((IF(COLUMN(U$5)&gt;COLUMN($X$5),CONCATENATE(U$5,"А500С"),IF(COLUMN(U$5)&gt;COLUMN($S$5),CONCATENATE(U$5,"А240"),CONCATENATE(U$5,"Вр-1")))),'Таблица 6 (типы арм.)'!$F$54:$U$54,0))=0,"",ROUND(SUM($J141:$L141)*INDEX('Таблица 6 (типы арм.)'!$F$6:$U$49,MATCH($D141,'Таблица 6 (типы арм.)'!$D$6:$D$49,0),MATCH((IF(COLUMN(U$5)&gt;COLUMN($X$5),CONCATENATE(U$5,"А500С"),IF(COLUMN(U$5)&gt;COLUMN($S$5),CONCATENATE(U$5,"А240"),CONCATENATE(U$5,"Вр-1")))),'Таблица 6 (типы арм.)'!$F$54:$U$54,0)),0))</f>
        <v>380</v>
      </c>
      <c r="V141" s="44" t="str">
        <f>IF(SUM($J141:$L141)*INDEX('Таблица 6 (типы арм.)'!$F$6:$U$49,MATCH($D141,'Таблица 6 (типы арм.)'!$D$6:$D$49,0),MATCH((IF(COLUMN(V$5)&gt;COLUMN($X$5),CONCATENATE(V$5,"А500С"),IF(COLUMN(V$5)&gt;COLUMN($S$5),CONCATENATE(V$5,"А240"),CONCATENATE(V$5,"Вр-1")))),'Таблица 6 (типы арм.)'!$F$54:$U$54,0))=0,"",ROUND(SUM($J141:$L141)*INDEX('Таблица 6 (типы арм.)'!$F$6:$U$49,MATCH($D141,'Таблица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41" s="44" t="str">
        <f>IF(SUM($J141:$L141)*INDEX('Таблица 6 (типы арм.)'!$F$6:$U$49,MATCH($D141,'Таблица 6 (типы арм.)'!$D$6:$D$49,0),MATCH((IF(COLUMN(W$5)&gt;COLUMN($X$5),CONCATENATE(W$5,"А500С"),IF(COLUMN(W$5)&gt;COLUMN($S$5),CONCATENATE(W$5,"А240"),CONCATENATE(W$5,"Вр-1")))),'Таблица 6 (типы арм.)'!$F$54:$U$54,0))=0,"",ROUND(SUM($J141:$L141)*INDEX('Таблица 6 (типы арм.)'!$F$6:$U$49,MATCH($D141,'Таблица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41" s="45">
        <f t="shared" si="63"/>
        <v>1173</v>
      </c>
      <c r="Y141" s="44" t="str">
        <f>IF(SUM($J141:$L141)*INDEX('Таблица 6 (типы арм.)'!$F$6:$U$49,MATCH($D141,'Таблица 6 (типы арм.)'!$D$6:$D$49,0),MATCH((IF(COLUMN(Y$5)&gt;COLUMN($X$5),CONCATENATE(Y$5,"А500С"),IF(COLUMN(Y$5)&gt;COLUMN($S$5),CONCATENATE(Y$5,"А240"),CONCATENATE(Y$5,"Вр-1")))),'Таблица 6 (типы арм.)'!$F$54:$U$54,0))=0,"",ROUND(SUM($J141:$L141)*INDEX('Таблица 6 (типы арм.)'!$F$6:$U$49,MATCH($D141,'Таблица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41" s="44">
        <f>IF(SUM($J141:$L141)*INDEX('Таблица 6 (типы арм.)'!$F$6:$U$49,MATCH($D141,'Таблица 6 (типы арм.)'!$D$6:$D$49,0),MATCH((IF(COLUMN(Z$5)&gt;COLUMN($X$5),CONCATENATE(Z$5,"А500С"),IF(COLUMN(Z$5)&gt;COLUMN($S$5),CONCATENATE(Z$5,"А240"),CONCATENATE(Z$5,"Вр-1")))),'Таблица 6 (типы арм.)'!$F$54:$U$54,0))=0,"",ROUND(SUM($J141:$L141)*INDEX('Таблица 6 (типы арм.)'!$F$6:$U$49,MATCH($D141,'Таблица 6 (типы арм.)'!$D$6:$D$49,0),MATCH((IF(COLUMN(Z$5)&gt;COLUMN($X$5),CONCATENATE(Z$5,"А500С"),IF(COLUMN(Z$5)&gt;COLUMN($S$5),CONCATENATE(Z$5,"А240"),CONCATENATE(Z$5,"Вр-1")))),'Таблица 6 (типы арм.)'!$F$54:$U$54,0)),0))</f>
        <v>2033</v>
      </c>
      <c r="AA141" s="44">
        <f>IF(SUM($J141:$L141)*INDEX('Таблица 6 (типы арм.)'!$F$6:$U$49,MATCH($D141,'Таблица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арм.)'!$F$54:$U$54,0))=0,"",ROUND(SUM($J141:$L141)*INDEX('Таблица 6 (типы арм.)'!$F$6:$U$49,MATCH($D141,'Таблица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16740</v>
      </c>
      <c r="AB141" s="44" t="str">
        <f>IF(SUM($J141:$L141)*INDEX('Таблица 6 (типы арм.)'!$F$6:$U$49,MATCH($D141,'Таблица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арм.)'!$F$54:$U$54,0))=0,"",ROUND(SUM($J141:$L141)*INDEX('Таблица 6 (типы арм.)'!$F$6:$U$49,MATCH($D141,'Таблица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41" s="44">
        <f>IF(SUM($J141:$L141)*INDEX('Таблица 6 (типы арм.)'!$F$6:$U$49,MATCH($D141,'Таблица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арм.)'!$F$54:$U$54,0))=0,"",ROUND(SUM($J141:$L141)*INDEX('Таблица 6 (типы арм.)'!$F$6:$U$49,MATCH($D141,'Таблица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3702</v>
      </c>
      <c r="AD141" s="44" t="str">
        <f>IF(SUM($J141:$L141)*INDEX('Таблица 6 (типы арм.)'!$F$6:$U$49,MATCH($D141,'Таблица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арм.)'!$F$54:$U$54,0))=0,"",ROUND(SUM($J141:$L141)*INDEX('Таблица 6 (типы арм.)'!$F$6:$U$49,MATCH($D141,'Таблица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41" s="44">
        <f>IF(SUM($J141:$L141)*INDEX('Таблица 6 (типы арм.)'!$F$6:$U$49,MATCH($D141,'Таблица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арм.)'!$F$54:$U$54,0))=0,"",ROUND(SUM($J141:$L141)*INDEX('Таблица 6 (типы арм.)'!$F$6:$U$49,MATCH($D141,'Таблица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3255</v>
      </c>
      <c r="AF141" s="44" t="str">
        <f>IF(SUM($J141:$L141)*INDEX('Таблица 6 (типы арм.)'!$F$6:$U$49,MATCH($D141,'Таблица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арм.)'!$F$54:$U$54,0))=0,"",ROUND(SUM($J141:$L141)*INDEX('Таблица 6 (типы арм.)'!$F$6:$U$49,MATCH($D141,'Таблица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41" s="44">
        <f>IF(SUM($J141:$L141)*INDEX('Таблица 6 (типы арм.)'!$F$6:$U$49,MATCH($D141,'Таблица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арм.)'!$F$54:$U$54,0))=0,"",ROUND(SUM($J141:$L141)*INDEX('Таблица 6 (типы арм.)'!$F$6:$U$49,MATCH($D141,'Таблица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578</v>
      </c>
      <c r="AH141" s="44" t="str">
        <f>IF(SUM($J141:$L141)*INDEX('Таблица 6 (типы арм.)'!$F$6:$U$49,MATCH($D141,'Таблица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арм.)'!$F$54:$U$54,0))=0,"",ROUND(SUM($J141:$L141)*INDEX('Таблица 6 (типы арм.)'!$F$6:$U$49,MATCH($D141,'Таблица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41" s="44">
        <f>IF(SUM($J141:$L141)*INDEX('Таблица 6 (типы арм.)'!$F$6:$U$49,MATCH($D141,'Таблица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арм.)'!$F$54:$U$54,0))=0,"",ROUND(SUM($J141:$L141)*INDEX('Таблица 6 (типы арм.)'!$F$6:$U$49,MATCH($D141,'Таблица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1669</v>
      </c>
      <c r="AJ141" s="45">
        <f t="shared" si="78"/>
        <v>27977</v>
      </c>
      <c r="AK141" s="46">
        <f t="shared" si="79"/>
        <v>29150</v>
      </c>
      <c r="AL141" s="47">
        <v>43</v>
      </c>
      <c r="AM141" s="48"/>
      <c r="AN141" s="14"/>
      <c r="AO141" s="1"/>
    </row>
    <row r="142" spans="1:59" ht="37.5" hidden="1" customHeight="1" outlineLevel="1" x14ac:dyDescent="0.25">
      <c r="A142" s="1"/>
      <c r="B142" s="1"/>
      <c r="C142" s="413"/>
      <c r="D142" s="322">
        <v>4</v>
      </c>
      <c r="E142" s="334" t="str">
        <f t="shared" si="85"/>
        <v>97.3</v>
      </c>
      <c r="F142" s="39" t="s">
        <v>146</v>
      </c>
      <c r="G142" s="41" t="s">
        <v>39</v>
      </c>
      <c r="H142" s="41"/>
      <c r="I142" s="41"/>
      <c r="J142" s="42"/>
      <c r="K142" s="42">
        <v>3.3</v>
      </c>
      <c r="L142" s="42"/>
      <c r="M142" s="43">
        <f t="shared" si="62"/>
        <v>3.3</v>
      </c>
      <c r="N142" s="41" t="s">
        <v>139</v>
      </c>
      <c r="O142" s="41" t="s">
        <v>41</v>
      </c>
      <c r="P142" s="350">
        <f t="shared" ref="P142:P144" si="86">IF(M142="","",IF(M142=0,"",IF(MID(F142,1,4)="Стен",M142/(VALUE(MID(F142,SEARCH(" ",F142,1)+1,SEARCH("мм",F142,1)-SEARCH(" ",F142,1)-2))/1000),IF(MID(F142,1,10)="Плита фунд",SQRT(M142/(VALUE(MID(F142,SEARCH(" ",F142,1)+14,SEARCH("мм",F142,1)-SEARCH(" ",F142,1)-15))/1000))*(4+1)*(VALUE(MID(F142,SEARCH(" ",F142,1)+14,SEARCH("мм",F142,1)-SEARCH(" ",F142,1)-15))/1000),IF(MID(F142,1,4)="Плит",M142/(VALUE(MID(F142,SEARCH(" ",F142,1)+1,SEARCH("мм",F142,1)-SEARCH(" ",F142,1)-2))/1000),IF(MID(F142,1,4)="Площ",M142/(VALUE(MID(F142,SEARCH(" ",F142,1)+12,SEARCH("мм",F142,1)-SEARCH(" ",F142,1)-13))/1000),IF(MID(F142,1,4)="Марш",M142/0.263,IF(MID(F142,1,4)="Коло",M142/((VALUE(LEFT(MID(F142,SEARCH(" ",F142,1)+1,SEARCH("мм",F142,1)-SEARCH(" ",F142,1)-2),SEARCH("х",MID(F142,SEARCH(" ",F142,1)+1,SEARCH("мм",F142,1)-SEARCH(" ",F142,1)-2),1)-1))*VALUE(RIGHT(MID(F142,SEARCH(" ",F142,1)+1,SEARCH("мм",F142,1)-SEARCH(" ",F142,1)-2),LEN(MID(F142,SEARCH(" ",F142,1)+1,SEARCH("мм",F142,1)-SEARCH(" ",F142,1)-2))-SEARCH("х",MID(F142,SEARCH(" ",F142,1)+1,SEARCH("мм",F142,1)-SEARCH(" ",F142,1)-2),1))))/1000000*3.2)*((VALUE(LEFT(MID(F142,SEARCH(" ",F142,1)+1,SEARCH("мм",F142,1)-SEARCH(" ",F142,1)-2),SEARCH("х",MID(F142,SEARCH(" ",F142,1)+1,SEARCH("мм",F142,1)-SEARCH(" ",F142,1)-2),1)-1))+VALUE(RIGHT(MID(F142,SEARCH(" ",F142,1)+1,SEARCH("мм",F142,1)-SEARCH(" ",F142,1)-2),LEN(MID(F142,SEARCH(" ",F142,1)+1,SEARCH("мм",F142,1)-SEARCH(" ",F142,1)-2))-SEARCH("х",MID(F142,SEARCH(" ",F142,1)+1,SEARCH("мм",F142,1)-SEARCH(" ",F142,1)-2),1))))/1000*2*3.2),IF(MID(F142,1,4)="Балк",M142/((VALUE(LEFT(MID(F142,SEARCH(" ",F142,1)+1,SEARCH("мм",F142,1)-SEARCH(" ",F142,1)-5),SEARCH("х",MID(F142,SEARCH(" ",F142,1)+1,SEARCH("мм",F142,1)-SEARCH(" ",F142,1)-5),1)-1))*VALUE(RIGHT(MID(F142,SEARCH(" ",F142,1)+1,SEARCH("мм",F142,1)-SEARCH(" ",F142,1)-5),LEN(MID(F142,SEARCH(" ",F142,1)+1,SEARCH("мм",F142,1)-SEARCH(" ",F142,1)-5))-SEARCH("х",MID(F142,SEARCH(" ",F142,1)+1,SEARCH("мм",F142,1)-SEARCH(" ",F142,1)-5),1))))/1000000*1)*((2*VALUE(LEFT(MID(F142,SEARCH(" ",F142,1)+1,SEARCH("мм",F142,1)-SEARCH(" ",F142,1)-5),SEARCH("х",MID(F142,SEARCH(" ",F142,1)+1,SEARCH("мм",F142,1)-SEARCH(" ",F142,1)-5),1)-1))+VALUE(RIGHT(MID(F142,SEARCH(" ",F142,1)+1,SEARCH("мм",F142,1)-SEARCH(" ",F142,1)-5),LEN(MID(F142,SEARCH(" ",F142,1)+1,SEARCH("мм",F142,1)-SEARCH(" ",F142,1)-5))-SEARCH("х",MID(F142,SEARCH(" ",F142,1)+1,SEARCH("мм",F142,1)-SEARCH(" ",F142,1)-5),1))))/1000*1),IF(MID(F142,1,4)="Капи",M142/(2.8*3.6*0.4)*((2.8+3.6)*2*0.4),""))))))))))</f>
        <v>15</v>
      </c>
      <c r="Q142" s="347"/>
      <c r="R142" s="44" t="str">
        <f>IF(SUM($J142:$L142)*INDEX('Таблица 6 (типы арм.)'!$F$6:$U$49,MATCH($D142,'Таблица 6 (типы арм.)'!$D$6:$D$49,0),MATCH((IF(COLUMN(R$5)&gt;COLUMN($X$5),CONCATENATE(R$5,"А500С"),IF(COLUMN(R$5)&gt;COLUMN($S$5),CONCATENATE(R$5,"А240"),CONCATENATE(R$5,"Вр-1")))),'Таблица 6 (типы арм.)'!$F$54:$U$54,0))=0,"",ROUND(SUM($J142:$L142)*INDEX('Таблица 6 (типы арм.)'!$F$6:$U$49,MATCH($D142,'Таблица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42" s="41"/>
      <c r="T142" s="44">
        <f>IF(SUM($J142:$L142)*INDEX('Таблица 6 (типы арм.)'!$F$6:$U$49,MATCH($D142,'Таблица 6 (типы арм.)'!$D$6:$D$49,0),MATCH((IF(COLUMN(T$5)&gt;COLUMN($X$5),CONCATENATE(T$5,"А500С"),IF(COLUMN(T$5)&gt;COLUMN($S$5),CONCATENATE(T$5,"А240"),CONCATENATE(T$5,"Вр-1")))),'Таблица 6 (типы арм.)'!$F$54:$U$54,0))=0,"",ROUND(SUM($J142:$L142)*INDEX('Таблица 6 (типы арм.)'!$F$6:$U$49,MATCH($D142,'Таблица 6 (типы арм.)'!$D$6:$D$49,0),MATCH((IF(COLUMN(T$5)&gt;COLUMN($X$5),CONCATENATE(T$5,"А500С"),IF(COLUMN(T$5)&gt;COLUMN($S$5),CONCATENATE(T$5,"А240"),CONCATENATE(T$5,"Вр-1")))),'Таблица 6 (типы арм.)'!$F$54:$U$54,0)),0))</f>
        <v>11</v>
      </c>
      <c r="U142" s="44">
        <f>IF(SUM($J142:$L142)*INDEX('Таблица 6 (типы арм.)'!$F$6:$U$49,MATCH($D142,'Таблица 6 (типы арм.)'!$D$6:$D$49,0),MATCH((IF(COLUMN(U$5)&gt;COLUMN($X$5),CONCATENATE(U$5,"А500С"),IF(COLUMN(U$5)&gt;COLUMN($S$5),CONCATENATE(U$5,"А240"),CONCATENATE(U$5,"Вр-1")))),'Таблица 6 (типы арм.)'!$F$54:$U$54,0))=0,"",ROUND(SUM($J142:$L142)*INDEX('Таблица 6 (типы арм.)'!$F$6:$U$49,MATCH($D142,'Таблица 6 (типы арм.)'!$D$6:$D$49,0),MATCH((IF(COLUMN(U$5)&gt;COLUMN($X$5),CONCATENATE(U$5,"А500С"),IF(COLUMN(U$5)&gt;COLUMN($S$5),CONCATENATE(U$5,"А240"),CONCATENATE(U$5,"Вр-1")))),'Таблица 6 (типы арм.)'!$F$54:$U$54,0)),0))</f>
        <v>26</v>
      </c>
      <c r="V142" s="44" t="str">
        <f>IF(SUM($J142:$L142)*INDEX('Таблица 6 (типы арм.)'!$F$6:$U$49,MATCH($D142,'Таблица 6 (типы арм.)'!$D$6:$D$49,0),MATCH((IF(COLUMN(V$5)&gt;COLUMN($X$5),CONCATENATE(V$5,"А500С"),IF(COLUMN(V$5)&gt;COLUMN($S$5),CONCATENATE(V$5,"А240"),CONCATENATE(V$5,"Вр-1")))),'Таблица 6 (типы арм.)'!$F$54:$U$54,0))=0,"",ROUND(SUM($J142:$L142)*INDEX('Таблица 6 (типы арм.)'!$F$6:$U$49,MATCH($D142,'Таблица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42" s="44" t="str">
        <f>IF(SUM($J142:$L142)*INDEX('Таблица 6 (типы арм.)'!$F$6:$U$49,MATCH($D142,'Таблица 6 (типы арм.)'!$D$6:$D$49,0),MATCH((IF(COLUMN(W$5)&gt;COLUMN($X$5),CONCATENATE(W$5,"А500С"),IF(COLUMN(W$5)&gt;COLUMN($S$5),CONCATENATE(W$5,"А240"),CONCATENATE(W$5,"Вр-1")))),'Таблица 6 (типы арм.)'!$F$54:$U$54,0))=0,"",ROUND(SUM($J142:$L142)*INDEX('Таблица 6 (типы арм.)'!$F$6:$U$49,MATCH($D142,'Таблица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42" s="45">
        <f t="shared" si="63"/>
        <v>37</v>
      </c>
      <c r="Y142" s="44" t="str">
        <f>IF(SUM($J142:$L142)*INDEX('Таблица 6 (типы арм.)'!$F$6:$U$49,MATCH($D142,'Таблица 6 (типы арм.)'!$D$6:$D$49,0),MATCH((IF(COLUMN(Y$5)&gt;COLUMN($X$5),CONCATENATE(Y$5,"А500С"),IF(COLUMN(Y$5)&gt;COLUMN($S$5),CONCATENATE(Y$5,"А240"),CONCATENATE(Y$5,"Вр-1")))),'Таблица 6 (типы арм.)'!$F$54:$U$54,0))=0,"",ROUND(SUM($J142:$L142)*INDEX('Таблица 6 (типы арм.)'!$F$6:$U$49,MATCH($D142,'Таблица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42" s="44">
        <f>IF(SUM($J142:$L142)*INDEX('Таблица 6 (типы арм.)'!$F$6:$U$49,MATCH($D142,'Таблица 6 (типы арм.)'!$D$6:$D$49,0),MATCH((IF(COLUMN(Z$5)&gt;COLUMN($X$5),CONCATENATE(Z$5,"А500С"),IF(COLUMN(Z$5)&gt;COLUMN($S$5),CONCATENATE(Z$5,"А240"),CONCATENATE(Z$5,"Вр-1")))),'Таблица 6 (типы арм.)'!$F$54:$U$54,0))=0,"",ROUND(SUM($J142:$L142)*INDEX('Таблица 6 (типы арм.)'!$F$6:$U$49,MATCH($D142,'Таблица 6 (типы арм.)'!$D$6:$D$49,0),MATCH((IF(COLUMN(Z$5)&gt;COLUMN($X$5),CONCATENATE(Z$5,"А500С"),IF(COLUMN(Z$5)&gt;COLUMN($S$5),CONCATENATE(Z$5,"А240"),CONCATENATE(Z$5,"Вр-1")))),'Таблица 6 (типы арм.)'!$F$54:$U$54,0)),0))</f>
        <v>80</v>
      </c>
      <c r="AA142" s="44">
        <f>IF(SUM($J142:$L142)*INDEX('Таблица 6 (типы арм.)'!$F$6:$U$49,MATCH($D142,'Таблица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арм.)'!$F$54:$U$54,0))=0,"",ROUND(SUM($J142:$L142)*INDEX('Таблица 6 (типы арм.)'!$F$6:$U$49,MATCH($D142,'Таблица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223</v>
      </c>
      <c r="AB142" s="44" t="str">
        <f>IF(SUM($J142:$L142)*INDEX('Таблица 6 (типы арм.)'!$F$6:$U$49,MATCH($D142,'Таблица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арм.)'!$F$54:$U$54,0))=0,"",ROUND(SUM($J142:$L142)*INDEX('Таблица 6 (типы арм.)'!$F$6:$U$49,MATCH($D142,'Таблица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42" s="44">
        <f>IF(SUM($J142:$L142)*INDEX('Таблица 6 (типы арм.)'!$F$6:$U$49,MATCH($D142,'Таблица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арм.)'!$F$54:$U$54,0))=0,"",ROUND(SUM($J142:$L142)*INDEX('Таблица 6 (типы арм.)'!$F$6:$U$49,MATCH($D142,'Таблица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79</v>
      </c>
      <c r="AD142" s="44" t="str">
        <f>IF(SUM($J142:$L142)*INDEX('Таблица 6 (типы арм.)'!$F$6:$U$49,MATCH($D142,'Таблица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арм.)'!$F$54:$U$54,0))=0,"",ROUND(SUM($J142:$L142)*INDEX('Таблица 6 (типы арм.)'!$F$6:$U$49,MATCH($D142,'Таблица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42" s="44">
        <f>IF(SUM($J142:$L142)*INDEX('Таблица 6 (типы арм.)'!$F$6:$U$49,MATCH($D142,'Таблица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арм.)'!$F$54:$U$54,0))=0,"",ROUND(SUM($J142:$L142)*INDEX('Таблица 6 (типы арм.)'!$F$6:$U$49,MATCH($D142,'Таблица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112</v>
      </c>
      <c r="AF142" s="44" t="str">
        <f>IF(SUM($J142:$L142)*INDEX('Таблица 6 (типы арм.)'!$F$6:$U$49,MATCH($D142,'Таблица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арм.)'!$F$54:$U$54,0))=0,"",ROUND(SUM($J142:$L142)*INDEX('Таблица 6 (типы арм.)'!$F$6:$U$49,MATCH($D142,'Таблица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42" s="44">
        <f>IF(SUM($J142:$L142)*INDEX('Таблица 6 (типы арм.)'!$F$6:$U$49,MATCH($D142,'Таблица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арм.)'!$F$54:$U$54,0))=0,"",ROUND(SUM($J142:$L142)*INDEX('Таблица 6 (типы арм.)'!$F$6:$U$49,MATCH($D142,'Таблица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53</v>
      </c>
      <c r="AH142" s="44">
        <f>IF(SUM($J142:$L142)*INDEX('Таблица 6 (типы арм.)'!$F$6:$U$49,MATCH($D142,'Таблица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арм.)'!$F$54:$U$54,0))=0,"",ROUND(SUM($J142:$L142)*INDEX('Таблица 6 (типы арм.)'!$F$6:$U$49,MATCH($D142,'Таблица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36</v>
      </c>
      <c r="AI142" s="44">
        <f>IF(SUM($J142:$L142)*INDEX('Таблица 6 (типы арм.)'!$F$6:$U$49,MATCH($D142,'Таблица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арм.)'!$F$54:$U$54,0))=0,"",ROUND(SUM($J142:$L142)*INDEX('Таблица 6 (типы арм.)'!$F$6:$U$49,MATCH($D142,'Таблица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138</v>
      </c>
      <c r="AJ142" s="45">
        <f t="shared" si="78"/>
        <v>721</v>
      </c>
      <c r="AK142" s="46">
        <f t="shared" si="79"/>
        <v>758</v>
      </c>
      <c r="AL142" s="47"/>
      <c r="AM142" s="48"/>
      <c r="AN142" s="14"/>
      <c r="AO142" s="1"/>
    </row>
    <row r="143" spans="1:59" ht="37.5" hidden="1" customHeight="1" outlineLevel="1" x14ac:dyDescent="0.25">
      <c r="A143" s="1"/>
      <c r="B143" s="1"/>
      <c r="C143" s="413"/>
      <c r="D143" s="322">
        <v>4</v>
      </c>
      <c r="E143" s="334" t="str">
        <f t="shared" si="85"/>
        <v>97.4</v>
      </c>
      <c r="F143" s="39" t="s">
        <v>147</v>
      </c>
      <c r="G143" s="41" t="s">
        <v>39</v>
      </c>
      <c r="H143" s="41"/>
      <c r="I143" s="41"/>
      <c r="J143" s="42"/>
      <c r="K143" s="42">
        <v>147.5</v>
      </c>
      <c r="L143" s="42"/>
      <c r="M143" s="43">
        <f t="shared" si="62"/>
        <v>147.5</v>
      </c>
      <c r="N143" s="41" t="s">
        <v>139</v>
      </c>
      <c r="O143" s="41" t="s">
        <v>41</v>
      </c>
      <c r="P143" s="350">
        <f t="shared" si="86"/>
        <v>590</v>
      </c>
      <c r="Q143" s="347"/>
      <c r="R143" s="44" t="str">
        <f>IF(SUM($J143:$L143)*INDEX('Таблица 6 (типы арм.)'!$F$6:$U$49,MATCH($D143,'Таблица 6 (типы арм.)'!$D$6:$D$49,0),MATCH((IF(COLUMN(R$5)&gt;COLUMN($X$5),CONCATENATE(R$5,"А500С"),IF(COLUMN(R$5)&gt;COLUMN($S$5),CONCATENATE(R$5,"А240"),CONCATENATE(R$5,"Вр-1")))),'Таблица 6 (типы арм.)'!$F$54:$U$54,0))=0,"",ROUND(SUM($J143:$L143)*INDEX('Таблица 6 (типы арм.)'!$F$6:$U$49,MATCH($D143,'Таблица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43" s="41"/>
      <c r="T143" s="44">
        <f>IF(SUM($J143:$L143)*INDEX('Таблица 6 (типы арм.)'!$F$6:$U$49,MATCH($D143,'Таблица 6 (типы арм.)'!$D$6:$D$49,0),MATCH((IF(COLUMN(T$5)&gt;COLUMN($X$5),CONCATENATE(T$5,"А500С"),IF(COLUMN(T$5)&gt;COLUMN($S$5),CONCATENATE(T$5,"А240"),CONCATENATE(T$5,"Вр-1")))),'Таблица 6 (типы арм.)'!$F$54:$U$54,0))=0,"",ROUND(SUM($J143:$L143)*INDEX('Таблица 6 (типы арм.)'!$F$6:$U$49,MATCH($D143,'Таблица 6 (типы арм.)'!$D$6:$D$49,0),MATCH((IF(COLUMN(T$5)&gt;COLUMN($X$5),CONCATENATE(T$5,"А500С"),IF(COLUMN(T$5)&gt;COLUMN($S$5),CONCATENATE(T$5,"А240"),CONCATENATE(T$5,"Вр-1")))),'Таблица 6 (типы арм.)'!$F$54:$U$54,0)),0))</f>
        <v>477</v>
      </c>
      <c r="U143" s="44">
        <f>IF(SUM($J143:$L143)*INDEX('Таблица 6 (типы арм.)'!$F$6:$U$49,MATCH($D143,'Таблица 6 (типы арм.)'!$D$6:$D$49,0),MATCH((IF(COLUMN(U$5)&gt;COLUMN($X$5),CONCATENATE(U$5,"А500С"),IF(COLUMN(U$5)&gt;COLUMN($S$5),CONCATENATE(U$5,"А240"),CONCATENATE(U$5,"Вр-1")))),'Таблица 6 (типы арм.)'!$F$54:$U$54,0))=0,"",ROUND(SUM($J143:$L143)*INDEX('Таблица 6 (типы арм.)'!$F$6:$U$49,MATCH($D143,'Таблица 6 (типы арм.)'!$D$6:$D$49,0),MATCH((IF(COLUMN(U$5)&gt;COLUMN($X$5),CONCATENATE(U$5,"А500С"),IF(COLUMN(U$5)&gt;COLUMN($S$5),CONCATENATE(U$5,"А240"),CONCATENATE(U$5,"Вр-1")))),'Таблица 6 (типы арм.)'!$F$54:$U$54,0)),0))</f>
        <v>1145</v>
      </c>
      <c r="V143" s="44" t="str">
        <f>IF(SUM($J143:$L143)*INDEX('Таблица 6 (типы арм.)'!$F$6:$U$49,MATCH($D143,'Таблица 6 (типы арм.)'!$D$6:$D$49,0),MATCH((IF(COLUMN(V$5)&gt;COLUMN($X$5),CONCATENATE(V$5,"А500С"),IF(COLUMN(V$5)&gt;COLUMN($S$5),CONCATENATE(V$5,"А240"),CONCATENATE(V$5,"Вр-1")))),'Таблица 6 (типы арм.)'!$F$54:$U$54,0))=0,"",ROUND(SUM($J143:$L143)*INDEX('Таблица 6 (типы арм.)'!$F$6:$U$49,MATCH($D143,'Таблица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43" s="44" t="str">
        <f>IF(SUM($J143:$L143)*INDEX('Таблица 6 (типы арм.)'!$F$6:$U$49,MATCH($D143,'Таблица 6 (типы арм.)'!$D$6:$D$49,0),MATCH((IF(COLUMN(W$5)&gt;COLUMN($X$5),CONCATENATE(W$5,"А500С"),IF(COLUMN(W$5)&gt;COLUMN($S$5),CONCATENATE(W$5,"А240"),CONCATENATE(W$5,"Вр-1")))),'Таблица 6 (типы арм.)'!$F$54:$U$54,0))=0,"",ROUND(SUM($J143:$L143)*INDEX('Таблица 6 (типы арм.)'!$F$6:$U$49,MATCH($D143,'Таблица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43" s="45">
        <f t="shared" si="63"/>
        <v>1622</v>
      </c>
      <c r="Y143" s="44" t="str">
        <f>IF(SUM($J143:$L143)*INDEX('Таблица 6 (типы арм.)'!$F$6:$U$49,MATCH($D143,'Таблица 6 (типы арм.)'!$D$6:$D$49,0),MATCH((IF(COLUMN(Y$5)&gt;COLUMN($X$5),CONCATENATE(Y$5,"А500С"),IF(COLUMN(Y$5)&gt;COLUMN($S$5),CONCATENATE(Y$5,"А240"),CONCATENATE(Y$5,"Вр-1")))),'Таблица 6 (типы арм.)'!$F$54:$U$54,0))=0,"",ROUND(SUM($J143:$L143)*INDEX('Таблица 6 (типы арм.)'!$F$6:$U$49,MATCH($D143,'Таблица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43" s="44">
        <f>IF(SUM($J143:$L143)*INDEX('Таблица 6 (типы арм.)'!$F$6:$U$49,MATCH($D143,'Таблица 6 (типы арм.)'!$D$6:$D$49,0),MATCH((IF(COLUMN(Z$5)&gt;COLUMN($X$5),CONCATENATE(Z$5,"А500С"),IF(COLUMN(Z$5)&gt;COLUMN($S$5),CONCATENATE(Z$5,"А240"),CONCATENATE(Z$5,"Вр-1")))),'Таблица 6 (типы арм.)'!$F$54:$U$54,0))=0,"",ROUND(SUM($J143:$L143)*INDEX('Таблица 6 (типы арм.)'!$F$6:$U$49,MATCH($D143,'Таблица 6 (типы арм.)'!$D$6:$D$49,0),MATCH((IF(COLUMN(Z$5)&gt;COLUMN($X$5),CONCATENATE(Z$5,"А500С"),IF(COLUMN(Z$5)&gt;COLUMN($S$5),CONCATENATE(Z$5,"А240"),CONCATENATE(Z$5,"Вр-1")))),'Таблица 6 (типы арм.)'!$F$54:$U$54,0)),0))</f>
        <v>3570</v>
      </c>
      <c r="AA143" s="44">
        <f>IF(SUM($J143:$L143)*INDEX('Таблица 6 (типы арм.)'!$F$6:$U$49,MATCH($D143,'Таблица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арм.)'!$F$54:$U$54,0))=0,"",ROUND(SUM($J143:$L143)*INDEX('Таблица 6 (типы арм.)'!$F$6:$U$49,MATCH($D143,'Таблица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9985</v>
      </c>
      <c r="AB143" s="44" t="str">
        <f>IF(SUM($J143:$L143)*INDEX('Таблица 6 (типы арм.)'!$F$6:$U$49,MATCH($D143,'Таблица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арм.)'!$F$54:$U$54,0))=0,"",ROUND(SUM($J143:$L143)*INDEX('Таблица 6 (типы арм.)'!$F$6:$U$49,MATCH($D143,'Таблица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43" s="44">
        <f>IF(SUM($J143:$L143)*INDEX('Таблица 6 (типы арм.)'!$F$6:$U$49,MATCH($D143,'Таблица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арм.)'!$F$54:$U$54,0))=0,"",ROUND(SUM($J143:$L143)*INDEX('Таблица 6 (типы арм.)'!$F$6:$U$49,MATCH($D143,'Таблица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3551</v>
      </c>
      <c r="AD143" s="44" t="str">
        <f>IF(SUM($J143:$L143)*INDEX('Таблица 6 (типы арм.)'!$F$6:$U$49,MATCH($D143,'Таблица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арм.)'!$F$54:$U$54,0))=0,"",ROUND(SUM($J143:$L143)*INDEX('Таблица 6 (типы арм.)'!$F$6:$U$49,MATCH($D143,'Таблица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43" s="44">
        <f>IF(SUM($J143:$L143)*INDEX('Таблица 6 (типы арм.)'!$F$6:$U$49,MATCH($D143,'Таблица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арм.)'!$F$54:$U$54,0))=0,"",ROUND(SUM($J143:$L143)*INDEX('Таблица 6 (типы арм.)'!$F$6:$U$49,MATCH($D143,'Таблица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5021</v>
      </c>
      <c r="AF143" s="44" t="str">
        <f>IF(SUM($J143:$L143)*INDEX('Таблица 6 (типы арм.)'!$F$6:$U$49,MATCH($D143,'Таблица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арм.)'!$F$54:$U$54,0))=0,"",ROUND(SUM($J143:$L143)*INDEX('Таблица 6 (типы арм.)'!$F$6:$U$49,MATCH($D143,'Таблица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43" s="44">
        <f>IF(SUM($J143:$L143)*INDEX('Таблица 6 (типы арм.)'!$F$6:$U$49,MATCH($D143,'Таблица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арм.)'!$F$54:$U$54,0))=0,"",ROUND(SUM($J143:$L143)*INDEX('Таблица 6 (типы арм.)'!$F$6:$U$49,MATCH($D143,'Таблица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2367</v>
      </c>
      <c r="AH143" s="44">
        <f>IF(SUM($J143:$L143)*INDEX('Таблица 6 (типы арм.)'!$F$6:$U$49,MATCH($D143,'Таблица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арм.)'!$F$54:$U$54,0))=0,"",ROUND(SUM($J143:$L143)*INDEX('Таблица 6 (типы арм.)'!$F$6:$U$49,MATCH($D143,'Таблица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1623</v>
      </c>
      <c r="AI143" s="44">
        <f>IF(SUM($J143:$L143)*INDEX('Таблица 6 (типы арм.)'!$F$6:$U$49,MATCH($D143,'Таблица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арм.)'!$F$54:$U$54,0))=0,"",ROUND(SUM($J143:$L143)*INDEX('Таблица 6 (типы арм.)'!$F$6:$U$49,MATCH($D143,'Таблица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6186</v>
      </c>
      <c r="AJ143" s="45">
        <f t="shared" si="78"/>
        <v>32303</v>
      </c>
      <c r="AK143" s="46">
        <f t="shared" si="79"/>
        <v>33925</v>
      </c>
      <c r="AL143" s="47"/>
      <c r="AM143" s="48"/>
      <c r="AN143" s="14"/>
      <c r="AO143" s="1"/>
    </row>
    <row r="144" spans="1:59" ht="28.5" hidden="1" customHeight="1" outlineLevel="1" x14ac:dyDescent="0.25">
      <c r="A144" s="1"/>
      <c r="B144" s="1"/>
      <c r="C144" s="411"/>
      <c r="D144" s="322">
        <v>4</v>
      </c>
      <c r="E144" s="334" t="str">
        <f t="shared" si="85"/>
        <v>97.5</v>
      </c>
      <c r="F144" s="39" t="s">
        <v>148</v>
      </c>
      <c r="G144" s="41" t="s">
        <v>39</v>
      </c>
      <c r="H144" s="41"/>
      <c r="I144" s="41"/>
      <c r="J144" s="42"/>
      <c r="K144" s="42">
        <v>6.7</v>
      </c>
      <c r="L144" s="42"/>
      <c r="M144" s="43">
        <f t="shared" si="62"/>
        <v>6.7</v>
      </c>
      <c r="N144" s="41" t="s">
        <v>40</v>
      </c>
      <c r="O144" s="41" t="s">
        <v>41</v>
      </c>
      <c r="P144" s="350">
        <f t="shared" si="86"/>
        <v>22.333333333333336</v>
      </c>
      <c r="Q144" s="347"/>
      <c r="R144" s="44" t="str">
        <f>IF(SUM($J144:$L144)*INDEX('Таблица 6 (типы арм.)'!$F$6:$U$49,MATCH($D144,'Таблица 6 (типы арм.)'!$D$6:$D$49,0),MATCH((IF(COLUMN(R$5)&gt;COLUMN($X$5),CONCATENATE(R$5,"А500С"),IF(COLUMN(R$5)&gt;COLUMN($S$5),CONCATENATE(R$5,"А240"),CONCATENATE(R$5,"Вр-1")))),'Таблица 6 (типы арм.)'!$F$54:$U$54,0))=0,"",ROUND(SUM($J144:$L144)*INDEX('Таблица 6 (типы арм.)'!$F$6:$U$49,MATCH($D144,'Таблица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44" s="41"/>
      <c r="T144" s="44">
        <f>IF(SUM($J144:$L144)*INDEX('Таблица 6 (типы арм.)'!$F$6:$U$49,MATCH($D144,'Таблица 6 (типы арм.)'!$D$6:$D$49,0),MATCH((IF(COLUMN(T$5)&gt;COLUMN($X$5),CONCATENATE(T$5,"А500С"),IF(COLUMN(T$5)&gt;COLUMN($S$5),CONCATENATE(T$5,"А240"),CONCATENATE(T$5,"Вр-1")))),'Таблица 6 (типы арм.)'!$F$54:$U$54,0))=0,"",ROUND(SUM($J144:$L144)*INDEX('Таблица 6 (типы арм.)'!$F$6:$U$49,MATCH($D144,'Таблица 6 (типы арм.)'!$D$6:$D$49,0),MATCH((IF(COLUMN(T$5)&gt;COLUMN($X$5),CONCATENATE(T$5,"А500С"),IF(COLUMN(T$5)&gt;COLUMN($S$5),CONCATENATE(T$5,"А240"),CONCATENATE(T$5,"Вр-1")))),'Таблица 6 (типы арм.)'!$F$54:$U$54,0)),0))</f>
        <v>22</v>
      </c>
      <c r="U144" s="44">
        <f>IF(SUM($J144:$L144)*INDEX('Таблица 6 (типы арм.)'!$F$6:$U$49,MATCH($D144,'Таблица 6 (типы арм.)'!$D$6:$D$49,0),MATCH((IF(COLUMN(U$5)&gt;COLUMN($X$5),CONCATENATE(U$5,"А500С"),IF(COLUMN(U$5)&gt;COLUMN($S$5),CONCATENATE(U$5,"А240"),CONCATENATE(U$5,"Вр-1")))),'Таблица 6 (типы арм.)'!$F$54:$U$54,0))=0,"",ROUND(SUM($J144:$L144)*INDEX('Таблица 6 (типы арм.)'!$F$6:$U$49,MATCH($D144,'Таблица 6 (типы арм.)'!$D$6:$D$49,0),MATCH((IF(COLUMN(U$5)&gt;COLUMN($X$5),CONCATENATE(U$5,"А500С"),IF(COLUMN(U$5)&gt;COLUMN($S$5),CONCATENATE(U$5,"А240"),CONCATENATE(U$5,"Вр-1")))),'Таблица 6 (типы арм.)'!$F$54:$U$54,0)),0))</f>
        <v>52</v>
      </c>
      <c r="V144" s="44" t="str">
        <f>IF(SUM($J144:$L144)*INDEX('Таблица 6 (типы арм.)'!$F$6:$U$49,MATCH($D144,'Таблица 6 (типы арм.)'!$D$6:$D$49,0),MATCH((IF(COLUMN(V$5)&gt;COLUMN($X$5),CONCATENATE(V$5,"А500С"),IF(COLUMN(V$5)&gt;COLUMN($S$5),CONCATENATE(V$5,"А240"),CONCATENATE(V$5,"Вр-1")))),'Таблица 6 (типы арм.)'!$F$54:$U$54,0))=0,"",ROUND(SUM($J144:$L144)*INDEX('Таблица 6 (типы арм.)'!$F$6:$U$49,MATCH($D144,'Таблица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44" s="44" t="str">
        <f>IF(SUM($J144:$L144)*INDEX('Таблица 6 (типы арм.)'!$F$6:$U$49,MATCH($D144,'Таблица 6 (типы арм.)'!$D$6:$D$49,0),MATCH((IF(COLUMN(W$5)&gt;COLUMN($X$5),CONCATENATE(W$5,"А500С"),IF(COLUMN(W$5)&gt;COLUMN($S$5),CONCATENATE(W$5,"А240"),CONCATENATE(W$5,"Вр-1")))),'Таблица 6 (типы арм.)'!$F$54:$U$54,0))=0,"",ROUND(SUM($J144:$L144)*INDEX('Таблица 6 (типы арм.)'!$F$6:$U$49,MATCH($D144,'Таблица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44" s="45">
        <f t="shared" si="63"/>
        <v>74</v>
      </c>
      <c r="Y144" s="44" t="str">
        <f>IF(SUM($J144:$L144)*INDEX('Таблица 6 (типы арм.)'!$F$6:$U$49,MATCH($D144,'Таблица 6 (типы арм.)'!$D$6:$D$49,0),MATCH((IF(COLUMN(Y$5)&gt;COLUMN($X$5),CONCATENATE(Y$5,"А500С"),IF(COLUMN(Y$5)&gt;COLUMN($S$5),CONCATENATE(Y$5,"А240"),CONCATENATE(Y$5,"Вр-1")))),'Таблица 6 (типы арм.)'!$F$54:$U$54,0))=0,"",ROUND(SUM($J144:$L144)*INDEX('Таблица 6 (типы арм.)'!$F$6:$U$49,MATCH($D144,'Таблица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44" s="44">
        <f>IF(SUM($J144:$L144)*INDEX('Таблица 6 (типы арм.)'!$F$6:$U$49,MATCH($D144,'Таблица 6 (типы арм.)'!$D$6:$D$49,0),MATCH((IF(COLUMN(Z$5)&gt;COLUMN($X$5),CONCATENATE(Z$5,"А500С"),IF(COLUMN(Z$5)&gt;COLUMN($S$5),CONCATENATE(Z$5,"А240"),CONCATENATE(Z$5,"Вр-1")))),'Таблица 6 (типы арм.)'!$F$54:$U$54,0))=0,"",ROUND(SUM($J144:$L144)*INDEX('Таблица 6 (типы арм.)'!$F$6:$U$49,MATCH($D144,'Таблица 6 (типы арм.)'!$D$6:$D$49,0),MATCH((IF(COLUMN(Z$5)&gt;COLUMN($X$5),CONCATENATE(Z$5,"А500С"),IF(COLUMN(Z$5)&gt;COLUMN($S$5),CONCATENATE(Z$5,"А240"),CONCATENATE(Z$5,"Вр-1")))),'Таблица 6 (типы арм.)'!$F$54:$U$54,0)),0))</f>
        <v>162</v>
      </c>
      <c r="AA144" s="44">
        <f>IF(SUM($J144:$L144)*INDEX('Таблица 6 (типы арм.)'!$F$6:$U$49,MATCH($D144,'Таблица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арм.)'!$F$54:$U$54,0))=0,"",ROUND(SUM($J144:$L144)*INDEX('Таблица 6 (типы арм.)'!$F$6:$U$49,MATCH($D144,'Таблица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454</v>
      </c>
      <c r="AB144" s="44" t="str">
        <f>IF(SUM($J144:$L144)*INDEX('Таблица 6 (типы арм.)'!$F$6:$U$49,MATCH($D144,'Таблица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арм.)'!$F$54:$U$54,0))=0,"",ROUND(SUM($J144:$L144)*INDEX('Таблица 6 (типы арм.)'!$F$6:$U$49,MATCH($D144,'Таблица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44" s="44">
        <f>IF(SUM($J144:$L144)*INDEX('Таблица 6 (типы арм.)'!$F$6:$U$49,MATCH($D144,'Таблица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арм.)'!$F$54:$U$54,0))=0,"",ROUND(SUM($J144:$L144)*INDEX('Таблица 6 (типы арм.)'!$F$6:$U$49,MATCH($D144,'Таблица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161</v>
      </c>
      <c r="AD144" s="44" t="str">
        <f>IF(SUM($J144:$L144)*INDEX('Таблица 6 (типы арм.)'!$F$6:$U$49,MATCH($D144,'Таблица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арм.)'!$F$54:$U$54,0))=0,"",ROUND(SUM($J144:$L144)*INDEX('Таблица 6 (типы арм.)'!$F$6:$U$49,MATCH($D144,'Таблица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44" s="44">
        <f>IF(SUM($J144:$L144)*INDEX('Таблица 6 (типы арм.)'!$F$6:$U$49,MATCH($D144,'Таблица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арм.)'!$F$54:$U$54,0))=0,"",ROUND(SUM($J144:$L144)*INDEX('Таблица 6 (типы арм.)'!$F$6:$U$49,MATCH($D144,'Таблица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228</v>
      </c>
      <c r="AF144" s="44" t="str">
        <f>IF(SUM($J144:$L144)*INDEX('Таблица 6 (типы арм.)'!$F$6:$U$49,MATCH($D144,'Таблица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арм.)'!$F$54:$U$54,0))=0,"",ROUND(SUM($J144:$L144)*INDEX('Таблица 6 (типы арм.)'!$F$6:$U$49,MATCH($D144,'Таблица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44" s="44">
        <f>IF(SUM($J144:$L144)*INDEX('Таблица 6 (типы арм.)'!$F$6:$U$49,MATCH($D144,'Таблица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арм.)'!$F$54:$U$54,0))=0,"",ROUND(SUM($J144:$L144)*INDEX('Таблица 6 (типы арм.)'!$F$6:$U$49,MATCH($D144,'Таблица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108</v>
      </c>
      <c r="AH144" s="44">
        <f>IF(SUM($J144:$L144)*INDEX('Таблица 6 (типы арм.)'!$F$6:$U$49,MATCH($D144,'Таблица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арм.)'!$F$54:$U$54,0))=0,"",ROUND(SUM($J144:$L144)*INDEX('Таблица 6 (типы арм.)'!$F$6:$U$49,MATCH($D144,'Таблица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74</v>
      </c>
      <c r="AI144" s="44">
        <f>IF(SUM($J144:$L144)*INDEX('Таблица 6 (типы арм.)'!$F$6:$U$49,MATCH($D144,'Таблица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арм.)'!$F$54:$U$54,0))=0,"",ROUND(SUM($J144:$L144)*INDEX('Таблица 6 (типы арм.)'!$F$6:$U$49,MATCH($D144,'Таблица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281</v>
      </c>
      <c r="AJ144" s="45">
        <f t="shared" si="78"/>
        <v>1468</v>
      </c>
      <c r="AK144" s="46">
        <f t="shared" si="79"/>
        <v>1542</v>
      </c>
      <c r="AL144" s="47"/>
      <c r="AM144" s="48"/>
      <c r="AN144" s="14"/>
      <c r="AO144" s="1"/>
    </row>
    <row r="145" spans="1:41" ht="190.9" customHeight="1" collapsed="1" x14ac:dyDescent="0.25">
      <c r="A145" s="1"/>
      <c r="B145" s="1"/>
      <c r="C145" s="80" t="s">
        <v>149</v>
      </c>
      <c r="D145" s="53"/>
      <c r="E145" s="331">
        <f>E139+1</f>
        <v>98</v>
      </c>
      <c r="F145" s="33" t="s">
        <v>150</v>
      </c>
      <c r="G145" s="34" t="s">
        <v>39</v>
      </c>
      <c r="H145" s="34" t="str">
        <f t="shared" ref="H145:L145" si="87">IF(SUM(H146:H149)=0,"",SUM(H146:H149))</f>
        <v/>
      </c>
      <c r="I145" s="34" t="str">
        <f t="shared" si="87"/>
        <v/>
      </c>
      <c r="J145" s="34" t="str">
        <f t="shared" si="87"/>
        <v/>
      </c>
      <c r="K145" s="34">
        <f t="shared" si="87"/>
        <v>74.12</v>
      </c>
      <c r="L145" s="34">
        <f t="shared" si="87"/>
        <v>14.4</v>
      </c>
      <c r="M145" s="35">
        <f t="shared" si="62"/>
        <v>88.52000000000001</v>
      </c>
      <c r="N145" s="34"/>
      <c r="O145" s="34" t="s">
        <v>41</v>
      </c>
      <c r="P145" s="344">
        <f>IF(SUM(P146:P149)=0,"",SUM(P146:P149))</f>
        <v>557.13820512820507</v>
      </c>
      <c r="Q145" s="34"/>
      <c r="R145" s="36" t="str">
        <f t="shared" ref="R145:W145" si="88">IF(SUM(R146:R149)=0,"",SUM(R146:R149))</f>
        <v/>
      </c>
      <c r="S145" s="325" t="str">
        <f>IF((IF(R145="",0,R145))=0,"",(IF(R145="",0,R145)))</f>
        <v/>
      </c>
      <c r="T145" s="36">
        <f t="shared" si="88"/>
        <v>337</v>
      </c>
      <c r="U145" s="36">
        <f t="shared" si="88"/>
        <v>622</v>
      </c>
      <c r="V145" s="36" t="str">
        <f t="shared" si="88"/>
        <v/>
      </c>
      <c r="W145" s="36" t="str">
        <f t="shared" si="88"/>
        <v/>
      </c>
      <c r="X145" s="37">
        <f t="shared" si="63"/>
        <v>959</v>
      </c>
      <c r="Y145" s="36" t="str">
        <f t="shared" ref="Y145:AI145" si="89">IF(SUM(Y146:Y149)=0,"",SUM(Y146:Y149))</f>
        <v/>
      </c>
      <c r="Z145" s="36">
        <f t="shared" si="89"/>
        <v>2045</v>
      </c>
      <c r="AA145" s="36">
        <f t="shared" si="89"/>
        <v>7084</v>
      </c>
      <c r="AB145" s="36" t="str">
        <f t="shared" si="89"/>
        <v/>
      </c>
      <c r="AC145" s="36">
        <f t="shared" si="89"/>
        <v>2241</v>
      </c>
      <c r="AD145" s="36" t="str">
        <f t="shared" si="89"/>
        <v/>
      </c>
      <c r="AE145" s="36">
        <f t="shared" si="89"/>
        <v>2925</v>
      </c>
      <c r="AF145" s="36" t="str">
        <f t="shared" si="89"/>
        <v/>
      </c>
      <c r="AG145" s="36">
        <f t="shared" si="89"/>
        <v>1260</v>
      </c>
      <c r="AH145" s="36">
        <f t="shared" si="89"/>
        <v>816</v>
      </c>
      <c r="AI145" s="36">
        <f t="shared" si="89"/>
        <v>3314</v>
      </c>
      <c r="AJ145" s="37">
        <f t="shared" si="78"/>
        <v>19685</v>
      </c>
      <c r="AK145" s="321">
        <f t="shared" si="79"/>
        <v>20644</v>
      </c>
      <c r="AL145" s="36">
        <f>IF(SUM(AL146:AL149)=0,"",SUM(AL146:AL149))</f>
        <v>1704</v>
      </c>
      <c r="AM145" s="61"/>
      <c r="AN145" s="14"/>
      <c r="AO145" s="1"/>
    </row>
    <row r="146" spans="1:41" ht="22.5" hidden="1" customHeight="1" outlineLevel="1" x14ac:dyDescent="0.25">
      <c r="A146" s="1"/>
      <c r="B146" s="1"/>
      <c r="C146" s="410" t="s">
        <v>151</v>
      </c>
      <c r="D146" s="322">
        <v>3</v>
      </c>
      <c r="E146" s="334" t="str">
        <f t="shared" ref="E146:E149" si="90">CONCATENATE($E$145,".",(ROW(G146)-ROW($G$145)))</f>
        <v>98.1</v>
      </c>
      <c r="F146" s="39" t="s">
        <v>152</v>
      </c>
      <c r="G146" s="41" t="s">
        <v>39</v>
      </c>
      <c r="H146" s="41"/>
      <c r="I146" s="41"/>
      <c r="J146" s="42"/>
      <c r="K146" s="42"/>
      <c r="L146" s="42">
        <v>1.1000000000000001</v>
      </c>
      <c r="M146" s="43">
        <f t="shared" si="62"/>
        <v>1.1000000000000001</v>
      </c>
      <c r="N146" s="41"/>
      <c r="O146" s="41" t="s">
        <v>41</v>
      </c>
      <c r="P146" s="350">
        <f>IF(M146="","",IF(M146=0,"",IF(MID(F146,1,4)="Стен",M146/(VALUE(MID(F146,SEARCH(" ",F146,1)+1,SEARCH("мм",F146,1)-SEARCH(" ",F146,1)-2))/1000),IF(MID(F146,1,10)="Плита фунд",SQRT(M146/(VALUE(MID(F146,SEARCH(" ",F146,1)+14,SEARCH("мм",F146,1)-SEARCH(" ",F146,1)-15))/1000))*(4+1)*(VALUE(MID(F146,SEARCH(" ",F146,1)+14,SEARCH("мм",F146,1)-SEARCH(" ",F146,1)-15))/1000),IF(MID(F146,1,4)="Плит",M146/(VALUE(MID(F146,SEARCH(" ",F146,1)+1,SEARCH("мм",F146,1)-SEARCH(" ",F146,1)-2))/1000),IF(MID(F146,1,4)="Площ",M146/(VALUE(MID(F146,SEARCH(" ",F146,1)+12,SEARCH("мм",F146,1)-SEARCH(" ",F146,1)-13))/1000),IF(MID(F146,1,4)="Марш",M146/0.263,IF(MID(F146,1,4)="Коло",M146/((VALUE(LEFT(MID(F146,SEARCH(" ",F146,1)+1,SEARCH("мм",F146,1)-SEARCH(" ",F146,1)-2),SEARCH("х",MID(F146,SEARCH(" ",F146,1)+1,SEARCH("мм",F146,1)-SEARCH(" ",F146,1)-2),1)-1))*VALUE(RIGHT(MID(F146,SEARCH(" ",F146,1)+1,SEARCH("мм",F146,1)-SEARCH(" ",F146,1)-2),LEN(MID(F146,SEARCH(" ",F146,1)+1,SEARCH("мм",F146,1)-SEARCH(" ",F146,1)-2))-SEARCH("х",MID(F146,SEARCH(" ",F146,1)+1,SEARCH("мм",F146,1)-SEARCH(" ",F146,1)-2),1))))/1000000*3.2)*((VALUE(LEFT(MID(F146,SEARCH(" ",F146,1)+1,SEARCH("мм",F146,1)-SEARCH(" ",F146,1)-2),SEARCH("х",MID(F146,SEARCH(" ",F146,1)+1,SEARCH("мм",F146,1)-SEARCH(" ",F146,1)-2),1)-1))+VALUE(RIGHT(MID(F146,SEARCH(" ",F146,1)+1,SEARCH("мм",F146,1)-SEARCH(" ",F146,1)-2),LEN(MID(F146,SEARCH(" ",F146,1)+1,SEARCH("мм",F146,1)-SEARCH(" ",F146,1)-2))-SEARCH("х",MID(F146,SEARCH(" ",F146,1)+1,SEARCH("мм",F146,1)-SEARCH(" ",F146,1)-2),1))))/1000*2*3.2),IF(MID(F146,1,4)="Балк",M146/((VALUE(LEFT(MID(F146,SEARCH(" ",F146,1)+1,SEARCH("мм",F146,1)-SEARCH(" ",F146,1)-5),SEARCH("х",MID(F146,SEARCH(" ",F146,1)+1,SEARCH("мм",F146,1)-SEARCH(" ",F146,1)-5),1)-1))*VALUE(RIGHT(MID(F146,SEARCH(" ",F146,1)+1,SEARCH("мм",F146,1)-SEARCH(" ",F146,1)-5),LEN(MID(F146,SEARCH(" ",F146,1)+1,SEARCH("мм",F146,1)-SEARCH(" ",F146,1)-5))-SEARCH("х",MID(F146,SEARCH(" ",F146,1)+1,SEARCH("мм",F146,1)-SEARCH(" ",F146,1)-5),1))))/1000000*1)*((2*VALUE(LEFT(MID(F146,SEARCH(" ",F146,1)+1,SEARCH("мм",F146,1)-SEARCH(" ",F146,1)-5),SEARCH("х",MID(F146,SEARCH(" ",F146,1)+1,SEARCH("мм",F146,1)-SEARCH(" ",F146,1)-5),1)-1))+VALUE(RIGHT(MID(F146,SEARCH(" ",F146,1)+1,SEARCH("мм",F146,1)-SEARCH(" ",F146,1)-5),LEN(MID(F146,SEARCH(" ",F146,1)+1,SEARCH("мм",F146,1)-SEARCH(" ",F146,1)-5))-SEARCH("х",MID(F146,SEARCH(" ",F146,1)+1,SEARCH("мм",F146,1)-SEARCH(" ",F146,1)-5),1))))/1000*1),IF(MID(F146,1,4)="Капи",M146/(2.8*3.6*0.4)*((2.8+3.6)*2*0.4),""))))))))))</f>
        <v>7.3333333333333348</v>
      </c>
      <c r="Q146" s="347"/>
      <c r="R146" s="44" t="str">
        <f>IF(SUM($J146:$L146)*INDEX('Таблица 6 (типы арм.)'!$F$6:$U$49,MATCH($D146,'Таблица 6 (типы арм.)'!$D$6:$D$49,0),MATCH((IF(COLUMN(R$5)&gt;COLUMN($X$5),CONCATENATE(R$5,"А500С"),IF(COLUMN(R$5)&gt;COLUMN($S$5),CONCATENATE(R$5,"А240"),CONCATENATE(R$5,"Вр-1")))),'Таблица 6 (типы арм.)'!$F$54:$U$54,0))=0,"",ROUND(SUM($J146:$L146)*INDEX('Таблица 6 (типы арм.)'!$F$6:$U$49,MATCH($D146,'Таблица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46" s="323" t="str">
        <f>IF((IF(R146="",0,R146))=0,"",(IF(R146="",0,R146)))</f>
        <v/>
      </c>
      <c r="T146" s="44">
        <f>IF(SUM($J146:$L146)*INDEX('Таблица 6 (типы арм.)'!$F$6:$U$49,MATCH($D146,'Таблица 6 (типы арм.)'!$D$6:$D$49,0),MATCH((IF(COLUMN(T$5)&gt;COLUMN($X$5),CONCATENATE(T$5,"А500С"),IF(COLUMN(T$5)&gt;COLUMN($S$5),CONCATENATE(T$5,"А240"),CONCATENATE(T$5,"Вр-1")))),'Таблица 6 (типы арм.)'!$F$54:$U$54,0))=0,"",ROUND(SUM($J146:$L146)*INDEX('Таблица 6 (типы арм.)'!$F$6:$U$49,MATCH($D146,'Таблица 6 (типы арм.)'!$D$6:$D$49,0),MATCH((IF(COLUMN(T$5)&gt;COLUMN($X$5),CONCATENATE(T$5,"А500С"),IF(COLUMN(T$5)&gt;COLUMN($S$5),CONCATENATE(T$5,"А240"),CONCATENATE(T$5,"Вр-1")))),'Таблица 6 (типы арм.)'!$F$54:$U$54,0)),0))</f>
        <v>7</v>
      </c>
      <c r="U146" s="44">
        <f>IF(SUM($J146:$L146)*INDEX('Таблица 6 (типы арм.)'!$F$6:$U$49,MATCH($D146,'Таблица 6 (типы арм.)'!$D$6:$D$49,0),MATCH((IF(COLUMN(U$5)&gt;COLUMN($X$5),CONCATENATE(U$5,"А500С"),IF(COLUMN(U$5)&gt;COLUMN($S$5),CONCATENATE(U$5,"А240"),CONCATENATE(U$5,"Вр-1")))),'Таблица 6 (типы арм.)'!$F$54:$U$54,0))=0,"",ROUND(SUM($J146:$L146)*INDEX('Таблица 6 (типы арм.)'!$F$6:$U$49,MATCH($D146,'Таблица 6 (типы арм.)'!$D$6:$D$49,0),MATCH((IF(COLUMN(U$5)&gt;COLUMN($X$5),CONCATENATE(U$5,"А500С"),IF(COLUMN(U$5)&gt;COLUMN($S$5),CONCATENATE(U$5,"А240"),CONCATENATE(U$5,"Вр-1")))),'Таблица 6 (типы арм.)'!$F$54:$U$54,0)),0))</f>
        <v>4</v>
      </c>
      <c r="V146" s="44" t="str">
        <f>IF(SUM($J146:$L146)*INDEX('Таблица 6 (типы арм.)'!$F$6:$U$49,MATCH($D146,'Таблица 6 (типы арм.)'!$D$6:$D$49,0),MATCH((IF(COLUMN(V$5)&gt;COLUMN($X$5),CONCATENATE(V$5,"А500С"),IF(COLUMN(V$5)&gt;COLUMN($S$5),CONCATENATE(V$5,"А240"),CONCATENATE(V$5,"Вр-1")))),'Таблица 6 (типы арм.)'!$F$54:$U$54,0))=0,"",ROUND(SUM($J146:$L146)*INDEX('Таблица 6 (типы арм.)'!$F$6:$U$49,MATCH($D146,'Таблица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46" s="44" t="str">
        <f>IF(SUM($J146:$L146)*INDEX('Таблица 6 (типы арм.)'!$F$6:$U$49,MATCH($D146,'Таблица 6 (типы арм.)'!$D$6:$D$49,0),MATCH((IF(COLUMN(W$5)&gt;COLUMN($X$5),CONCATENATE(W$5,"А500С"),IF(COLUMN(W$5)&gt;COLUMN($S$5),CONCATENATE(W$5,"А240"),CONCATENATE(W$5,"Вр-1")))),'Таблица 6 (типы арм.)'!$F$54:$U$54,0))=0,"",ROUND(SUM($J146:$L146)*INDEX('Таблица 6 (типы арм.)'!$F$6:$U$49,MATCH($D146,'Таблица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46" s="45">
        <f t="shared" si="63"/>
        <v>11</v>
      </c>
      <c r="Y146" s="44" t="str">
        <f>IF(SUM($J146:$L146)*INDEX('Таблица 6 (типы арм.)'!$F$6:$U$49,MATCH($D146,'Таблица 6 (типы арм.)'!$D$6:$D$49,0),MATCH((IF(COLUMN(Y$5)&gt;COLUMN($X$5),CONCATENATE(Y$5,"А500С"),IF(COLUMN(Y$5)&gt;COLUMN($S$5),CONCATENATE(Y$5,"А240"),CONCATENATE(Y$5,"Вр-1")))),'Таблица 6 (типы арм.)'!$F$54:$U$54,0))=0,"",ROUND(SUM($J146:$L146)*INDEX('Таблица 6 (типы арм.)'!$F$6:$U$49,MATCH($D146,'Таблица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46" s="44">
        <f>IF(SUM($J146:$L146)*INDEX('Таблица 6 (типы арм.)'!$F$6:$U$49,MATCH($D146,'Таблица 6 (типы арм.)'!$D$6:$D$49,0),MATCH((IF(COLUMN(Z$5)&gt;COLUMN($X$5),CONCATENATE(Z$5,"А500С"),IF(COLUMN(Z$5)&gt;COLUMN($S$5),CONCATENATE(Z$5,"А240"),CONCATENATE(Z$5,"Вр-1")))),'Таблица 6 (типы арм.)'!$F$54:$U$54,0))=0,"",ROUND(SUM($J146:$L146)*INDEX('Таблица 6 (типы арм.)'!$F$6:$U$49,MATCH($D146,'Таблица 6 (типы арм.)'!$D$6:$D$49,0),MATCH((IF(COLUMN(Z$5)&gt;COLUMN($X$5),CONCATENATE(Z$5,"А500С"),IF(COLUMN(Z$5)&gt;COLUMN($S$5),CONCATENATE(Z$5,"А240"),CONCATENATE(Z$5,"Вр-1")))),'Таблица 6 (типы арм.)'!$F$54:$U$54,0)),0))</f>
        <v>19</v>
      </c>
      <c r="AA146" s="44">
        <f>IF(SUM($J146:$L146)*INDEX('Таблица 6 (типы арм.)'!$F$6:$U$49,MATCH($D146,'Таблица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арм.)'!$F$54:$U$54,0))=0,"",ROUND(SUM($J146:$L146)*INDEX('Таблица 6 (типы арм.)'!$F$6:$U$49,MATCH($D146,'Таблица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158</v>
      </c>
      <c r="AB146" s="44" t="str">
        <f>IF(SUM($J146:$L146)*INDEX('Таблица 6 (типы арм.)'!$F$6:$U$49,MATCH($D146,'Таблица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арм.)'!$F$54:$U$54,0))=0,"",ROUND(SUM($J146:$L146)*INDEX('Таблица 6 (типы арм.)'!$F$6:$U$49,MATCH($D146,'Таблица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46" s="44">
        <f>IF(SUM($J146:$L146)*INDEX('Таблица 6 (типы арм.)'!$F$6:$U$49,MATCH($D146,'Таблица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арм.)'!$F$54:$U$54,0))=0,"",ROUND(SUM($J146:$L146)*INDEX('Таблица 6 (типы арм.)'!$F$6:$U$49,MATCH($D146,'Таблица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35</v>
      </c>
      <c r="AD146" s="44" t="str">
        <f>IF(SUM($J146:$L146)*INDEX('Таблица 6 (типы арм.)'!$F$6:$U$49,MATCH($D146,'Таблица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арм.)'!$F$54:$U$54,0))=0,"",ROUND(SUM($J146:$L146)*INDEX('Таблица 6 (типы арм.)'!$F$6:$U$49,MATCH($D146,'Таблица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46" s="44">
        <f>IF(SUM($J146:$L146)*INDEX('Таблица 6 (типы арм.)'!$F$6:$U$49,MATCH($D146,'Таблица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арм.)'!$F$54:$U$54,0))=0,"",ROUND(SUM($J146:$L146)*INDEX('Таблица 6 (типы арм.)'!$F$6:$U$49,MATCH($D146,'Таблица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31</v>
      </c>
      <c r="AF146" s="44" t="str">
        <f>IF(SUM($J146:$L146)*INDEX('Таблица 6 (типы арм.)'!$F$6:$U$49,MATCH($D146,'Таблица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арм.)'!$F$54:$U$54,0))=0,"",ROUND(SUM($J146:$L146)*INDEX('Таблица 6 (типы арм.)'!$F$6:$U$49,MATCH($D146,'Таблица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46" s="44">
        <f>IF(SUM($J146:$L146)*INDEX('Таблица 6 (типы арм.)'!$F$6:$U$49,MATCH($D146,'Таблица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арм.)'!$F$54:$U$54,0))=0,"",ROUND(SUM($J146:$L146)*INDEX('Таблица 6 (типы арм.)'!$F$6:$U$49,MATCH($D146,'Таблица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5</v>
      </c>
      <c r="AH146" s="44" t="str">
        <f>IF(SUM($J146:$L146)*INDEX('Таблица 6 (типы арм.)'!$F$6:$U$49,MATCH($D146,'Таблица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арм.)'!$F$54:$U$54,0))=0,"",ROUND(SUM($J146:$L146)*INDEX('Таблица 6 (типы арм.)'!$F$6:$U$49,MATCH($D146,'Таблица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46" s="44">
        <f>IF(SUM($J146:$L146)*INDEX('Таблица 6 (типы арм.)'!$F$6:$U$49,MATCH($D146,'Таблица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арм.)'!$F$54:$U$54,0))=0,"",ROUND(SUM($J146:$L146)*INDEX('Таблица 6 (типы арм.)'!$F$6:$U$49,MATCH($D146,'Таблица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16</v>
      </c>
      <c r="AJ146" s="45">
        <f t="shared" si="78"/>
        <v>264</v>
      </c>
      <c r="AK146" s="46">
        <f t="shared" si="79"/>
        <v>275</v>
      </c>
      <c r="AL146" s="47"/>
      <c r="AM146" s="48"/>
      <c r="AN146" s="14"/>
      <c r="AO146" s="1"/>
    </row>
    <row r="147" spans="1:41" ht="22.5" hidden="1" customHeight="1" outlineLevel="1" x14ac:dyDescent="0.25">
      <c r="A147" s="1"/>
      <c r="B147" s="1"/>
      <c r="C147" s="411"/>
      <c r="D147" s="322">
        <v>3</v>
      </c>
      <c r="E147" s="334" t="str">
        <f t="shared" si="90"/>
        <v>98.2</v>
      </c>
      <c r="F147" s="39" t="s">
        <v>153</v>
      </c>
      <c r="G147" s="41" t="s">
        <v>39</v>
      </c>
      <c r="H147" s="41"/>
      <c r="I147" s="41"/>
      <c r="J147" s="42"/>
      <c r="K147" s="42"/>
      <c r="L147" s="42">
        <v>13.3</v>
      </c>
      <c r="M147" s="43">
        <f t="shared" si="62"/>
        <v>13.3</v>
      </c>
      <c r="N147" s="41"/>
      <c r="O147" s="41" t="s">
        <v>41</v>
      </c>
      <c r="P147" s="350">
        <f t="shared" ref="P147:P149" si="91">IF(M147="","",IF(M147=0,"",IF(MID(F147,1,4)="Стен",M147/(VALUE(MID(F147,SEARCH(" ",F147,1)+1,SEARCH("мм",F147,1)-SEARCH(" ",F147,1)-2))/1000),IF(MID(F147,1,10)="Плита фунд",SQRT(M147/(VALUE(MID(F147,SEARCH(" ",F147,1)+14,SEARCH("мм",F147,1)-SEARCH(" ",F147,1)-15))/1000))*(4+1)*(VALUE(MID(F147,SEARCH(" ",F147,1)+14,SEARCH("мм",F147,1)-SEARCH(" ",F147,1)-15))/1000),IF(MID(F147,1,4)="Плит",M147/(VALUE(MID(F147,SEARCH(" ",F147,1)+1,SEARCH("мм",F147,1)-SEARCH(" ",F147,1)-2))/1000),IF(MID(F147,1,4)="Площ",M147/(VALUE(MID(F147,SEARCH(" ",F147,1)+12,SEARCH("мм",F147,1)-SEARCH(" ",F147,1)-13))/1000),IF(MID(F147,1,4)="Марш",M147/0.263,IF(MID(F147,1,4)="Коло",M147/((VALUE(LEFT(MID(F147,SEARCH(" ",F147,1)+1,SEARCH("мм",F147,1)-SEARCH(" ",F147,1)-2),SEARCH("х",MID(F147,SEARCH(" ",F147,1)+1,SEARCH("мм",F147,1)-SEARCH(" ",F147,1)-2),1)-1))*VALUE(RIGHT(MID(F147,SEARCH(" ",F147,1)+1,SEARCH("мм",F147,1)-SEARCH(" ",F147,1)-2),LEN(MID(F147,SEARCH(" ",F147,1)+1,SEARCH("мм",F147,1)-SEARCH(" ",F147,1)-2))-SEARCH("х",MID(F147,SEARCH(" ",F147,1)+1,SEARCH("мм",F147,1)-SEARCH(" ",F147,1)-2),1))))/1000000*3.2)*((VALUE(LEFT(MID(F147,SEARCH(" ",F147,1)+1,SEARCH("мм",F147,1)-SEARCH(" ",F147,1)-2),SEARCH("х",MID(F147,SEARCH(" ",F147,1)+1,SEARCH("мм",F147,1)-SEARCH(" ",F147,1)-2),1)-1))+VALUE(RIGHT(MID(F147,SEARCH(" ",F147,1)+1,SEARCH("мм",F147,1)-SEARCH(" ",F147,1)-2),LEN(MID(F147,SEARCH(" ",F147,1)+1,SEARCH("мм",F147,1)-SEARCH(" ",F147,1)-2))-SEARCH("х",MID(F147,SEARCH(" ",F147,1)+1,SEARCH("мм",F147,1)-SEARCH(" ",F147,1)-2),1))))/1000*2*3.2),IF(MID(F147,1,4)="Балк",M147/((VALUE(LEFT(MID(F147,SEARCH(" ",F147,1)+1,SEARCH("мм",F147,1)-SEARCH(" ",F147,1)-5),SEARCH("х",MID(F147,SEARCH(" ",F147,1)+1,SEARCH("мм",F147,1)-SEARCH(" ",F147,1)-5),1)-1))*VALUE(RIGHT(MID(F147,SEARCH(" ",F147,1)+1,SEARCH("мм",F147,1)-SEARCH(" ",F147,1)-5),LEN(MID(F147,SEARCH(" ",F147,1)+1,SEARCH("мм",F147,1)-SEARCH(" ",F147,1)-5))-SEARCH("х",MID(F147,SEARCH(" ",F147,1)+1,SEARCH("мм",F147,1)-SEARCH(" ",F147,1)-5),1))))/1000000*1)*((2*VALUE(LEFT(MID(F147,SEARCH(" ",F147,1)+1,SEARCH("мм",F147,1)-SEARCH(" ",F147,1)-5),SEARCH("х",MID(F147,SEARCH(" ",F147,1)+1,SEARCH("мм",F147,1)-SEARCH(" ",F147,1)-5),1)-1))+VALUE(RIGHT(MID(F147,SEARCH(" ",F147,1)+1,SEARCH("мм",F147,1)-SEARCH(" ",F147,1)-5),LEN(MID(F147,SEARCH(" ",F147,1)+1,SEARCH("мм",F147,1)-SEARCH(" ",F147,1)-5))-SEARCH("х",MID(F147,SEARCH(" ",F147,1)+1,SEARCH("мм",F147,1)-SEARCH(" ",F147,1)-5),1))))/1000*1),IF(MID(F147,1,4)="Капи",M147/(2.8*3.6*0.4)*((2.8+3.6)*2*0.4),""))))))))))</f>
        <v>73.66153846153847</v>
      </c>
      <c r="Q147" s="348"/>
      <c r="R147" s="44" t="str">
        <f>IF(SUM($J147:$L147)*INDEX('Таблица 6 (типы арм.)'!$F$6:$U$49,MATCH($D147,'Таблица 6 (типы арм.)'!$D$6:$D$49,0),MATCH((IF(COLUMN(R$5)&gt;COLUMN($X$5),CONCATENATE(R$5,"А500С"),IF(COLUMN(R$5)&gt;COLUMN($S$5),CONCATENATE(R$5,"А240"),CONCATENATE(R$5,"Вр-1")))),'Таблица 6 (типы арм.)'!$F$54:$U$54,0))=0,"",ROUND(SUM($J147:$L147)*INDEX('Таблица 6 (типы арм.)'!$F$6:$U$49,MATCH($D147,'Таблица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47" s="41"/>
      <c r="T147" s="44">
        <f>IF(SUM($J147:$L147)*INDEX('Таблица 6 (типы арм.)'!$F$6:$U$49,MATCH($D147,'Таблица 6 (типы арм.)'!$D$6:$D$49,0),MATCH((IF(COLUMN(T$5)&gt;COLUMN($X$5),CONCATENATE(T$5,"А500С"),IF(COLUMN(T$5)&gt;COLUMN($S$5),CONCATENATE(T$5,"А240"),CONCATENATE(T$5,"Вр-1")))),'Таблица 6 (типы арм.)'!$F$54:$U$54,0))=0,"",ROUND(SUM($J147:$L147)*INDEX('Таблица 6 (типы арм.)'!$F$6:$U$49,MATCH($D147,'Таблица 6 (типы арм.)'!$D$6:$D$49,0),MATCH((IF(COLUMN(T$5)&gt;COLUMN($X$5),CONCATENATE(T$5,"А500С"),IF(COLUMN(T$5)&gt;COLUMN($S$5),CONCATENATE(T$5,"А240"),CONCATENATE(T$5,"Вр-1")))),'Таблица 6 (типы арм.)'!$F$54:$U$54,0)),0))</f>
        <v>90</v>
      </c>
      <c r="U147" s="44">
        <f>IF(SUM($J147:$L147)*INDEX('Таблица 6 (типы арм.)'!$F$6:$U$49,MATCH($D147,'Таблица 6 (типы арм.)'!$D$6:$D$49,0),MATCH((IF(COLUMN(U$5)&gt;COLUMN($X$5),CONCATENATE(U$5,"А500С"),IF(COLUMN(U$5)&gt;COLUMN($S$5),CONCATENATE(U$5,"А240"),CONCATENATE(U$5,"Вр-1")))),'Таблица 6 (типы арм.)'!$F$54:$U$54,0))=0,"",ROUND(SUM($J147:$L147)*INDEX('Таблица 6 (типы арм.)'!$F$6:$U$49,MATCH($D147,'Таблица 6 (типы арм.)'!$D$6:$D$49,0),MATCH((IF(COLUMN(U$5)&gt;COLUMN($X$5),CONCATENATE(U$5,"А500С"),IF(COLUMN(U$5)&gt;COLUMN($S$5),CONCATENATE(U$5,"А240"),CONCATENATE(U$5,"Вр-1")))),'Таблица 6 (типы арм.)'!$F$54:$U$54,0)),0))</f>
        <v>43</v>
      </c>
      <c r="V147" s="44" t="str">
        <f>IF(SUM($J147:$L147)*INDEX('Таблица 6 (типы арм.)'!$F$6:$U$49,MATCH($D147,'Таблица 6 (типы арм.)'!$D$6:$D$49,0),MATCH((IF(COLUMN(V$5)&gt;COLUMN($X$5),CONCATENATE(V$5,"А500С"),IF(COLUMN(V$5)&gt;COLUMN($S$5),CONCATENATE(V$5,"А240"),CONCATENATE(V$5,"Вр-1")))),'Таблица 6 (типы арм.)'!$F$54:$U$54,0))=0,"",ROUND(SUM($J147:$L147)*INDEX('Таблица 6 (типы арм.)'!$F$6:$U$49,MATCH($D147,'Таблица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47" s="44" t="str">
        <f>IF(SUM($J147:$L147)*INDEX('Таблица 6 (типы арм.)'!$F$6:$U$49,MATCH($D147,'Таблица 6 (типы арм.)'!$D$6:$D$49,0),MATCH((IF(COLUMN(W$5)&gt;COLUMN($X$5),CONCATENATE(W$5,"А500С"),IF(COLUMN(W$5)&gt;COLUMN($S$5),CONCATENATE(W$5,"А240"),CONCATENATE(W$5,"Вр-1")))),'Таблица 6 (типы арм.)'!$F$54:$U$54,0))=0,"",ROUND(SUM($J147:$L147)*INDEX('Таблица 6 (типы арм.)'!$F$6:$U$49,MATCH($D147,'Таблица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47" s="45">
        <f t="shared" si="63"/>
        <v>133</v>
      </c>
      <c r="Y147" s="44" t="str">
        <f>IF(SUM($J147:$L147)*INDEX('Таблица 6 (типы арм.)'!$F$6:$U$49,MATCH($D147,'Таблица 6 (типы арм.)'!$D$6:$D$49,0),MATCH((IF(COLUMN(Y$5)&gt;COLUMN($X$5),CONCATENATE(Y$5,"А500С"),IF(COLUMN(Y$5)&gt;COLUMN($S$5),CONCATENATE(Y$5,"А240"),CONCATENATE(Y$5,"Вр-1")))),'Таблица 6 (типы арм.)'!$F$54:$U$54,0))=0,"",ROUND(SUM($J147:$L147)*INDEX('Таблица 6 (типы арм.)'!$F$6:$U$49,MATCH($D147,'Таблица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47" s="44">
        <f>IF(SUM($J147:$L147)*INDEX('Таблица 6 (типы арм.)'!$F$6:$U$49,MATCH($D147,'Таблица 6 (типы арм.)'!$D$6:$D$49,0),MATCH((IF(COLUMN(Z$5)&gt;COLUMN($X$5),CONCATENATE(Z$5,"А500С"),IF(COLUMN(Z$5)&gt;COLUMN($S$5),CONCATENATE(Z$5,"А240"),CONCATENATE(Z$5,"Вр-1")))),'Таблица 6 (типы арм.)'!$F$54:$U$54,0))=0,"",ROUND(SUM($J147:$L147)*INDEX('Таблица 6 (типы арм.)'!$F$6:$U$49,MATCH($D147,'Таблица 6 (типы арм.)'!$D$6:$D$49,0),MATCH((IF(COLUMN(Z$5)&gt;COLUMN($X$5),CONCATENATE(Z$5,"А500С"),IF(COLUMN(Z$5)&gt;COLUMN($S$5),CONCATENATE(Z$5,"А240"),CONCATENATE(Z$5,"Вр-1")))),'Таблица 6 (типы арм.)'!$F$54:$U$54,0)),0))</f>
        <v>232</v>
      </c>
      <c r="AA147" s="44">
        <f>IF(SUM($J147:$L147)*INDEX('Таблица 6 (типы арм.)'!$F$6:$U$49,MATCH($D147,'Таблица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арм.)'!$F$54:$U$54,0))=0,"",ROUND(SUM($J147:$L147)*INDEX('Таблица 6 (типы арм.)'!$F$6:$U$49,MATCH($D147,'Таблица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1909</v>
      </c>
      <c r="AB147" s="44" t="str">
        <f>IF(SUM($J147:$L147)*INDEX('Таблица 6 (типы арм.)'!$F$6:$U$49,MATCH($D147,'Таблица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арм.)'!$F$54:$U$54,0))=0,"",ROUND(SUM($J147:$L147)*INDEX('Таблица 6 (типы арм.)'!$F$6:$U$49,MATCH($D147,'Таблица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47" s="44">
        <f>IF(SUM($J147:$L147)*INDEX('Таблица 6 (типы арм.)'!$F$6:$U$49,MATCH($D147,'Таблица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арм.)'!$F$54:$U$54,0))=0,"",ROUND(SUM($J147:$L147)*INDEX('Таблица 6 (типы арм.)'!$F$6:$U$49,MATCH($D147,'Таблица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422</v>
      </c>
      <c r="AD147" s="44" t="str">
        <f>IF(SUM($J147:$L147)*INDEX('Таблица 6 (типы арм.)'!$F$6:$U$49,MATCH($D147,'Таблица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арм.)'!$F$54:$U$54,0))=0,"",ROUND(SUM($J147:$L147)*INDEX('Таблица 6 (типы арм.)'!$F$6:$U$49,MATCH($D147,'Таблица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47" s="44">
        <f>IF(SUM($J147:$L147)*INDEX('Таблица 6 (типы арм.)'!$F$6:$U$49,MATCH($D147,'Таблица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арм.)'!$F$54:$U$54,0))=0,"",ROUND(SUM($J147:$L147)*INDEX('Таблица 6 (типы арм.)'!$F$6:$U$49,MATCH($D147,'Таблица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371</v>
      </c>
      <c r="AF147" s="44" t="str">
        <f>IF(SUM($J147:$L147)*INDEX('Таблица 6 (типы арм.)'!$F$6:$U$49,MATCH($D147,'Таблица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арм.)'!$F$54:$U$54,0))=0,"",ROUND(SUM($J147:$L147)*INDEX('Таблица 6 (типы арм.)'!$F$6:$U$49,MATCH($D147,'Таблица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47" s="44">
        <f>IF(SUM($J147:$L147)*INDEX('Таблица 6 (типы арм.)'!$F$6:$U$49,MATCH($D147,'Таблица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арм.)'!$F$54:$U$54,0))=0,"",ROUND(SUM($J147:$L147)*INDEX('Таблица 6 (типы арм.)'!$F$6:$U$49,MATCH($D147,'Таблица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66</v>
      </c>
      <c r="AH147" s="44" t="str">
        <f>IF(SUM($J147:$L147)*INDEX('Таблица 6 (типы арм.)'!$F$6:$U$49,MATCH($D147,'Таблица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арм.)'!$F$54:$U$54,0))=0,"",ROUND(SUM($J147:$L147)*INDEX('Таблица 6 (типы арм.)'!$F$6:$U$49,MATCH($D147,'Таблица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47" s="44">
        <f>IF(SUM($J147:$L147)*INDEX('Таблица 6 (типы арм.)'!$F$6:$U$49,MATCH($D147,'Таблица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арм.)'!$F$54:$U$54,0))=0,"",ROUND(SUM($J147:$L147)*INDEX('Таблица 6 (типы арм.)'!$F$6:$U$49,MATCH($D147,'Таблица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190</v>
      </c>
      <c r="AJ147" s="45">
        <f t="shared" si="78"/>
        <v>3190</v>
      </c>
      <c r="AK147" s="46">
        <f t="shared" si="79"/>
        <v>3323</v>
      </c>
      <c r="AL147" s="47"/>
      <c r="AM147" s="48"/>
      <c r="AN147" s="14"/>
      <c r="AO147" s="1"/>
    </row>
    <row r="148" spans="1:41" ht="22.5" hidden="1" customHeight="1" outlineLevel="1" x14ac:dyDescent="0.25">
      <c r="A148" s="1"/>
      <c r="B148" s="1"/>
      <c r="C148" s="410" t="s">
        <v>154</v>
      </c>
      <c r="D148" s="322">
        <v>4</v>
      </c>
      <c r="E148" s="334" t="str">
        <f t="shared" si="90"/>
        <v>98.3</v>
      </c>
      <c r="F148" s="39" t="s">
        <v>155</v>
      </c>
      <c r="G148" s="41" t="s">
        <v>39</v>
      </c>
      <c r="H148" s="41"/>
      <c r="I148" s="41"/>
      <c r="J148" s="42"/>
      <c r="K148" s="42">
        <v>20.149999999999999</v>
      </c>
      <c r="L148" s="42"/>
      <c r="M148" s="43">
        <f t="shared" si="62"/>
        <v>20.149999999999999</v>
      </c>
      <c r="N148" s="41"/>
      <c r="O148" s="41" t="s">
        <v>41</v>
      </c>
      <c r="P148" s="350">
        <f t="shared" si="91"/>
        <v>134.33333333333334</v>
      </c>
      <c r="Q148" s="338"/>
      <c r="R148" s="44" t="str">
        <f>IF(SUM($J148:$L148)*INDEX('Таблица 6 (типы арм.)'!$F$6:$U$49,MATCH($D148,'Таблица 6 (типы арм.)'!$D$6:$D$49,0),MATCH((IF(COLUMN(R$5)&gt;COLUMN($X$5),CONCATENATE(R$5,"А500С"),IF(COLUMN(R$5)&gt;COLUMN($S$5),CONCATENATE(R$5,"А240"),CONCATENATE(R$5,"Вр-1")))),'Таблица 6 (типы арм.)'!$F$54:$U$54,0))=0,"",ROUND(SUM($J148:$L148)*INDEX('Таблица 6 (типы арм.)'!$F$6:$U$49,MATCH($D148,'Таблица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48" s="41"/>
      <c r="T148" s="44">
        <f>IF(SUM($J148:$L148)*INDEX('Таблица 6 (типы арм.)'!$F$6:$U$49,MATCH($D148,'Таблица 6 (типы арм.)'!$D$6:$D$49,0),MATCH((IF(COLUMN(T$5)&gt;COLUMN($X$5),CONCATENATE(T$5,"А500С"),IF(COLUMN(T$5)&gt;COLUMN($S$5),CONCATENATE(T$5,"А240"),CONCATENATE(T$5,"Вр-1")))),'Таблица 6 (типы арм.)'!$F$54:$U$54,0))=0,"",ROUND(SUM($J148:$L148)*INDEX('Таблица 6 (типы арм.)'!$F$6:$U$49,MATCH($D148,'Таблица 6 (типы арм.)'!$D$6:$D$49,0),MATCH((IF(COLUMN(T$5)&gt;COLUMN($X$5),CONCATENATE(T$5,"А500С"),IF(COLUMN(T$5)&gt;COLUMN($S$5),CONCATENATE(T$5,"А240"),CONCATENATE(T$5,"Вр-1")))),'Таблица 6 (типы арм.)'!$F$54:$U$54,0)),0))</f>
        <v>65</v>
      </c>
      <c r="U148" s="44">
        <f>IF(SUM($J148:$L148)*INDEX('Таблица 6 (типы арм.)'!$F$6:$U$49,MATCH($D148,'Таблица 6 (типы арм.)'!$D$6:$D$49,0),MATCH((IF(COLUMN(U$5)&gt;COLUMN($X$5),CONCATENATE(U$5,"А500С"),IF(COLUMN(U$5)&gt;COLUMN($S$5),CONCATENATE(U$5,"А240"),CONCATENATE(U$5,"Вр-1")))),'Таблица 6 (типы арм.)'!$F$54:$U$54,0))=0,"",ROUND(SUM($J148:$L148)*INDEX('Таблица 6 (типы арм.)'!$F$6:$U$49,MATCH($D148,'Таблица 6 (типы арм.)'!$D$6:$D$49,0),MATCH((IF(COLUMN(U$5)&gt;COLUMN($X$5),CONCATENATE(U$5,"А500С"),IF(COLUMN(U$5)&gt;COLUMN($S$5),CONCATENATE(U$5,"А240"),CONCATENATE(U$5,"Вр-1")))),'Таблица 6 (типы арм.)'!$F$54:$U$54,0)),0))</f>
        <v>156</v>
      </c>
      <c r="V148" s="44" t="str">
        <f>IF(SUM($J148:$L148)*INDEX('Таблица 6 (типы арм.)'!$F$6:$U$49,MATCH($D148,'Таблица 6 (типы арм.)'!$D$6:$D$49,0),MATCH((IF(COLUMN(V$5)&gt;COLUMN($X$5),CONCATENATE(V$5,"А500С"),IF(COLUMN(V$5)&gt;COLUMN($S$5),CONCATENATE(V$5,"А240"),CONCATENATE(V$5,"Вр-1")))),'Таблица 6 (типы арм.)'!$F$54:$U$54,0))=0,"",ROUND(SUM($J148:$L148)*INDEX('Таблица 6 (типы арм.)'!$F$6:$U$49,MATCH($D148,'Таблица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48" s="44" t="str">
        <f>IF(SUM($J148:$L148)*INDEX('Таблица 6 (типы арм.)'!$F$6:$U$49,MATCH($D148,'Таблица 6 (типы арм.)'!$D$6:$D$49,0),MATCH((IF(COLUMN(W$5)&gt;COLUMN($X$5),CONCATENATE(W$5,"А500С"),IF(COLUMN(W$5)&gt;COLUMN($S$5),CONCATENATE(W$5,"А240"),CONCATENATE(W$5,"Вр-1")))),'Таблица 6 (типы арм.)'!$F$54:$U$54,0))=0,"",ROUND(SUM($J148:$L148)*INDEX('Таблица 6 (типы арм.)'!$F$6:$U$49,MATCH($D148,'Таблица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48" s="45">
        <f t="shared" si="63"/>
        <v>221</v>
      </c>
      <c r="Y148" s="44" t="str">
        <f>IF(SUM($J148:$L148)*INDEX('Таблица 6 (типы арм.)'!$F$6:$U$49,MATCH($D148,'Таблица 6 (типы арм.)'!$D$6:$D$49,0),MATCH((IF(COLUMN(Y$5)&gt;COLUMN($X$5),CONCATENATE(Y$5,"А500С"),IF(COLUMN(Y$5)&gt;COLUMN($S$5),CONCATENATE(Y$5,"А240"),CONCATENATE(Y$5,"Вр-1")))),'Таблица 6 (типы арм.)'!$F$54:$U$54,0))=0,"",ROUND(SUM($J148:$L148)*INDEX('Таблица 6 (типы арм.)'!$F$6:$U$49,MATCH($D148,'Таблица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48" s="44">
        <f>IF(SUM($J148:$L148)*INDEX('Таблица 6 (типы арм.)'!$F$6:$U$49,MATCH($D148,'Таблица 6 (типы арм.)'!$D$6:$D$49,0),MATCH((IF(COLUMN(Z$5)&gt;COLUMN($X$5),CONCATENATE(Z$5,"А500С"),IF(COLUMN(Z$5)&gt;COLUMN($S$5),CONCATENATE(Z$5,"А240"),CONCATENATE(Z$5,"Вр-1")))),'Таблица 6 (типы арм.)'!$F$54:$U$54,0))=0,"",ROUND(SUM($J148:$L148)*INDEX('Таблица 6 (типы арм.)'!$F$6:$U$49,MATCH($D148,'Таблица 6 (типы арм.)'!$D$6:$D$49,0),MATCH((IF(COLUMN(Z$5)&gt;COLUMN($X$5),CONCATENATE(Z$5,"А500С"),IF(COLUMN(Z$5)&gt;COLUMN($S$5),CONCATENATE(Z$5,"А240"),CONCATENATE(Z$5,"Вр-1")))),'Таблица 6 (типы арм.)'!$F$54:$U$54,0)),0))</f>
        <v>488</v>
      </c>
      <c r="AA148" s="44">
        <f>IF(SUM($J148:$L148)*INDEX('Таблица 6 (типы арм.)'!$F$6:$U$49,MATCH($D148,'Таблица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арм.)'!$F$54:$U$54,0))=0,"",ROUND(SUM($J148:$L148)*INDEX('Таблица 6 (типы арм.)'!$F$6:$U$49,MATCH($D148,'Таблица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1364</v>
      </c>
      <c r="AB148" s="44" t="str">
        <f>IF(SUM($J148:$L148)*INDEX('Таблица 6 (типы арм.)'!$F$6:$U$49,MATCH($D148,'Таблица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арм.)'!$F$54:$U$54,0))=0,"",ROUND(SUM($J148:$L148)*INDEX('Таблица 6 (типы арм.)'!$F$6:$U$49,MATCH($D148,'Таблица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48" s="44">
        <f>IF(SUM($J148:$L148)*INDEX('Таблица 6 (типы арм.)'!$F$6:$U$49,MATCH($D148,'Таблица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арм.)'!$F$54:$U$54,0))=0,"",ROUND(SUM($J148:$L148)*INDEX('Таблица 6 (типы арм.)'!$F$6:$U$49,MATCH($D148,'Таблица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485</v>
      </c>
      <c r="AD148" s="44" t="str">
        <f>IF(SUM($J148:$L148)*INDEX('Таблица 6 (типы арм.)'!$F$6:$U$49,MATCH($D148,'Таблица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арм.)'!$F$54:$U$54,0))=0,"",ROUND(SUM($J148:$L148)*INDEX('Таблица 6 (типы арм.)'!$F$6:$U$49,MATCH($D148,'Таблица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48" s="44">
        <f>IF(SUM($J148:$L148)*INDEX('Таблица 6 (типы арм.)'!$F$6:$U$49,MATCH($D148,'Таблица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арм.)'!$F$54:$U$54,0))=0,"",ROUND(SUM($J148:$L148)*INDEX('Таблица 6 (типы арм.)'!$F$6:$U$49,MATCH($D148,'Таблица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686</v>
      </c>
      <c r="AF148" s="44" t="str">
        <f>IF(SUM($J148:$L148)*INDEX('Таблица 6 (типы арм.)'!$F$6:$U$49,MATCH($D148,'Таблица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арм.)'!$F$54:$U$54,0))=0,"",ROUND(SUM($J148:$L148)*INDEX('Таблица 6 (типы арм.)'!$F$6:$U$49,MATCH($D148,'Таблица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48" s="44">
        <f>IF(SUM($J148:$L148)*INDEX('Таблица 6 (типы арм.)'!$F$6:$U$49,MATCH($D148,'Таблица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арм.)'!$F$54:$U$54,0))=0,"",ROUND(SUM($J148:$L148)*INDEX('Таблица 6 (типы арм.)'!$F$6:$U$49,MATCH($D148,'Таблица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323</v>
      </c>
      <c r="AH148" s="44">
        <f>IF(SUM($J148:$L148)*INDEX('Таблица 6 (типы арм.)'!$F$6:$U$49,MATCH($D148,'Таблица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арм.)'!$F$54:$U$54,0))=0,"",ROUND(SUM($J148:$L148)*INDEX('Таблица 6 (типы арм.)'!$F$6:$U$49,MATCH($D148,'Таблица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222</v>
      </c>
      <c r="AI148" s="44">
        <f>IF(SUM($J148:$L148)*INDEX('Таблица 6 (типы арм.)'!$F$6:$U$49,MATCH($D148,'Таблица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арм.)'!$F$54:$U$54,0))=0,"",ROUND(SUM($J148:$L148)*INDEX('Таблица 6 (типы арм.)'!$F$6:$U$49,MATCH($D148,'Таблица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845</v>
      </c>
      <c r="AJ148" s="45">
        <f t="shared" si="78"/>
        <v>4413</v>
      </c>
      <c r="AK148" s="46">
        <f t="shared" si="79"/>
        <v>4634</v>
      </c>
      <c r="AL148" s="47"/>
      <c r="AM148" s="48"/>
      <c r="AN148" s="14"/>
      <c r="AO148" s="1"/>
    </row>
    <row r="149" spans="1:41" ht="34.5" hidden="1" customHeight="1" outlineLevel="1" x14ac:dyDescent="0.25">
      <c r="A149" s="1"/>
      <c r="B149" s="1"/>
      <c r="C149" s="411"/>
      <c r="D149" s="322">
        <v>4</v>
      </c>
      <c r="E149" s="334" t="str">
        <f t="shared" si="90"/>
        <v>98.4</v>
      </c>
      <c r="F149" s="39" t="s">
        <v>156</v>
      </c>
      <c r="G149" s="41" t="s">
        <v>39</v>
      </c>
      <c r="H149" s="41"/>
      <c r="I149" s="41"/>
      <c r="J149" s="42"/>
      <c r="K149" s="42">
        <v>53.97</v>
      </c>
      <c r="L149" s="42"/>
      <c r="M149" s="43">
        <f t="shared" si="62"/>
        <v>53.97</v>
      </c>
      <c r="N149" s="41"/>
      <c r="O149" s="41" t="s">
        <v>41</v>
      </c>
      <c r="P149" s="350">
        <f t="shared" si="91"/>
        <v>341.81</v>
      </c>
      <c r="Q149" s="338"/>
      <c r="R149" s="44" t="str">
        <f>IF(SUM($J149:$L149)*INDEX('Таблица 6 (типы арм.)'!$F$6:$U$49,MATCH($D149,'Таблица 6 (типы арм.)'!$D$6:$D$49,0),MATCH((IF(COLUMN(R$5)&gt;COLUMN($X$5),CONCATENATE(R$5,"А500С"),IF(COLUMN(R$5)&gt;COLUMN($S$5),CONCATENATE(R$5,"А240"),CONCATENATE(R$5,"Вр-1")))),'Таблица 6 (типы арм.)'!$F$54:$U$54,0))=0,"",ROUND(SUM($J149:$L149)*INDEX('Таблица 6 (типы арм.)'!$F$6:$U$49,MATCH($D149,'Таблица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49" s="41"/>
      <c r="T149" s="44">
        <f>IF(SUM($J149:$L149)*INDEX('Таблица 6 (типы арм.)'!$F$6:$U$49,MATCH($D149,'Таблица 6 (типы арм.)'!$D$6:$D$49,0),MATCH((IF(COLUMN(T$5)&gt;COLUMN($X$5),CONCATENATE(T$5,"А500С"),IF(COLUMN(T$5)&gt;COLUMN($S$5),CONCATENATE(T$5,"А240"),CONCATENATE(T$5,"Вр-1")))),'Таблица 6 (типы арм.)'!$F$54:$U$54,0))=0,"",ROUND(SUM($J149:$L149)*INDEX('Таблица 6 (типы арм.)'!$F$6:$U$49,MATCH($D149,'Таблица 6 (типы арм.)'!$D$6:$D$49,0),MATCH((IF(COLUMN(T$5)&gt;COLUMN($X$5),CONCATENATE(T$5,"А500С"),IF(COLUMN(T$5)&gt;COLUMN($S$5),CONCATENATE(T$5,"А240"),CONCATENATE(T$5,"Вр-1")))),'Таблица 6 (типы арм.)'!$F$54:$U$54,0)),0))</f>
        <v>175</v>
      </c>
      <c r="U149" s="44">
        <f>IF(SUM($J149:$L149)*INDEX('Таблица 6 (типы арм.)'!$F$6:$U$49,MATCH($D149,'Таблица 6 (типы арм.)'!$D$6:$D$49,0),MATCH((IF(COLUMN(U$5)&gt;COLUMN($X$5),CONCATENATE(U$5,"А500С"),IF(COLUMN(U$5)&gt;COLUMN($S$5),CONCATENATE(U$5,"А240"),CONCATENATE(U$5,"Вр-1")))),'Таблица 6 (типы арм.)'!$F$54:$U$54,0))=0,"",ROUND(SUM($J149:$L149)*INDEX('Таблица 6 (типы арм.)'!$F$6:$U$49,MATCH($D149,'Таблица 6 (типы арм.)'!$D$6:$D$49,0),MATCH((IF(COLUMN(U$5)&gt;COLUMN($X$5),CONCATENATE(U$5,"А500С"),IF(COLUMN(U$5)&gt;COLUMN($S$5),CONCATENATE(U$5,"А240"),CONCATENATE(U$5,"Вр-1")))),'Таблица 6 (типы арм.)'!$F$54:$U$54,0)),0))</f>
        <v>419</v>
      </c>
      <c r="V149" s="44" t="str">
        <f>IF(SUM($J149:$L149)*INDEX('Таблица 6 (типы арм.)'!$F$6:$U$49,MATCH($D149,'Таблица 6 (типы арм.)'!$D$6:$D$49,0),MATCH((IF(COLUMN(V$5)&gt;COLUMN($X$5),CONCATENATE(V$5,"А500С"),IF(COLUMN(V$5)&gt;COLUMN($S$5),CONCATENATE(V$5,"А240"),CONCATENATE(V$5,"Вр-1")))),'Таблица 6 (типы арм.)'!$F$54:$U$54,0))=0,"",ROUND(SUM($J149:$L149)*INDEX('Таблица 6 (типы арм.)'!$F$6:$U$49,MATCH($D149,'Таблица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49" s="44" t="str">
        <f>IF(SUM($J149:$L149)*INDEX('Таблица 6 (типы арм.)'!$F$6:$U$49,MATCH($D149,'Таблица 6 (типы арм.)'!$D$6:$D$49,0),MATCH((IF(COLUMN(W$5)&gt;COLUMN($X$5),CONCATENATE(W$5,"А500С"),IF(COLUMN(W$5)&gt;COLUMN($S$5),CONCATENATE(W$5,"А240"),CONCATENATE(W$5,"Вр-1")))),'Таблица 6 (типы арм.)'!$F$54:$U$54,0))=0,"",ROUND(SUM($J149:$L149)*INDEX('Таблица 6 (типы арм.)'!$F$6:$U$49,MATCH($D149,'Таблица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49" s="45">
        <f t="shared" si="63"/>
        <v>594</v>
      </c>
      <c r="Y149" s="44" t="str">
        <f>IF(SUM($J149:$L149)*INDEX('Таблица 6 (типы арм.)'!$F$6:$U$49,MATCH($D149,'Таблица 6 (типы арм.)'!$D$6:$D$49,0),MATCH((IF(COLUMN(Y$5)&gt;COLUMN($X$5),CONCATENATE(Y$5,"А500С"),IF(COLUMN(Y$5)&gt;COLUMN($S$5),CONCATENATE(Y$5,"А240"),CONCATENATE(Y$5,"Вр-1")))),'Таблица 6 (типы арм.)'!$F$54:$U$54,0))=0,"",ROUND(SUM($J149:$L149)*INDEX('Таблица 6 (типы арм.)'!$F$6:$U$49,MATCH($D149,'Таблица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49" s="44">
        <f>IF(SUM($J149:$L149)*INDEX('Таблица 6 (типы арм.)'!$F$6:$U$49,MATCH($D149,'Таблица 6 (типы арм.)'!$D$6:$D$49,0),MATCH((IF(COLUMN(Z$5)&gt;COLUMN($X$5),CONCATENATE(Z$5,"А500С"),IF(COLUMN(Z$5)&gt;COLUMN($S$5),CONCATENATE(Z$5,"А240"),CONCATENATE(Z$5,"Вр-1")))),'Таблица 6 (типы арм.)'!$F$54:$U$54,0))=0,"",ROUND(SUM($J149:$L149)*INDEX('Таблица 6 (типы арм.)'!$F$6:$U$49,MATCH($D149,'Таблица 6 (типы арм.)'!$D$6:$D$49,0),MATCH((IF(COLUMN(Z$5)&gt;COLUMN($X$5),CONCATENATE(Z$5,"А500С"),IF(COLUMN(Z$5)&gt;COLUMN($S$5),CONCATENATE(Z$5,"А240"),CONCATENATE(Z$5,"Вр-1")))),'Таблица 6 (типы арм.)'!$F$54:$U$54,0)),0))</f>
        <v>1306</v>
      </c>
      <c r="AA149" s="44">
        <f>IF(SUM($J149:$L149)*INDEX('Таблица 6 (типы арм.)'!$F$6:$U$49,MATCH($D149,'Таблица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арм.)'!$F$54:$U$54,0))=0,"",ROUND(SUM($J149:$L149)*INDEX('Таблица 6 (типы арм.)'!$F$6:$U$49,MATCH($D149,'Таблица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3653</v>
      </c>
      <c r="AB149" s="44" t="str">
        <f>IF(SUM($J149:$L149)*INDEX('Таблица 6 (типы арм.)'!$F$6:$U$49,MATCH($D149,'Таблица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арм.)'!$F$54:$U$54,0))=0,"",ROUND(SUM($J149:$L149)*INDEX('Таблица 6 (типы арм.)'!$F$6:$U$49,MATCH($D149,'Таблица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49" s="44">
        <f>IF(SUM($J149:$L149)*INDEX('Таблица 6 (типы арм.)'!$F$6:$U$49,MATCH($D149,'Таблица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арм.)'!$F$54:$U$54,0))=0,"",ROUND(SUM($J149:$L149)*INDEX('Таблица 6 (типы арм.)'!$F$6:$U$49,MATCH($D149,'Таблица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1299</v>
      </c>
      <c r="AD149" s="44" t="str">
        <f>IF(SUM($J149:$L149)*INDEX('Таблица 6 (типы арм.)'!$F$6:$U$49,MATCH($D149,'Таблица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арм.)'!$F$54:$U$54,0))=0,"",ROUND(SUM($J149:$L149)*INDEX('Таблица 6 (типы арм.)'!$F$6:$U$49,MATCH($D149,'Таблица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49" s="44">
        <f>IF(SUM($J149:$L149)*INDEX('Таблица 6 (типы арм.)'!$F$6:$U$49,MATCH($D149,'Таблица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арм.)'!$F$54:$U$54,0))=0,"",ROUND(SUM($J149:$L149)*INDEX('Таблица 6 (типы арм.)'!$F$6:$U$49,MATCH($D149,'Таблица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1837</v>
      </c>
      <c r="AF149" s="44" t="str">
        <f>IF(SUM($J149:$L149)*INDEX('Таблица 6 (типы арм.)'!$F$6:$U$49,MATCH($D149,'Таблица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арм.)'!$F$54:$U$54,0))=0,"",ROUND(SUM($J149:$L149)*INDEX('Таблица 6 (типы арм.)'!$F$6:$U$49,MATCH($D149,'Таблица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49" s="44">
        <f>IF(SUM($J149:$L149)*INDEX('Таблица 6 (типы арм.)'!$F$6:$U$49,MATCH($D149,'Таблица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арм.)'!$F$54:$U$54,0))=0,"",ROUND(SUM($J149:$L149)*INDEX('Таблица 6 (типы арм.)'!$F$6:$U$49,MATCH($D149,'Таблица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866</v>
      </c>
      <c r="AH149" s="44">
        <f>IF(SUM($J149:$L149)*INDEX('Таблица 6 (типы арм.)'!$F$6:$U$49,MATCH($D149,'Таблица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арм.)'!$F$54:$U$54,0))=0,"",ROUND(SUM($J149:$L149)*INDEX('Таблица 6 (типы арм.)'!$F$6:$U$49,MATCH($D149,'Таблица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594</v>
      </c>
      <c r="AI149" s="44">
        <f>IF(SUM($J149:$L149)*INDEX('Таблица 6 (типы арм.)'!$F$6:$U$49,MATCH($D149,'Таблица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арм.)'!$F$54:$U$54,0))=0,"",ROUND(SUM($J149:$L149)*INDEX('Таблица 6 (типы арм.)'!$F$6:$U$49,MATCH($D149,'Таблица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2263</v>
      </c>
      <c r="AJ149" s="45">
        <f t="shared" si="78"/>
        <v>11818</v>
      </c>
      <c r="AK149" s="46">
        <f t="shared" si="79"/>
        <v>12412</v>
      </c>
      <c r="AL149" s="47">
        <v>1704</v>
      </c>
      <c r="AM149" s="48"/>
      <c r="AN149" s="14"/>
      <c r="AO149" s="1"/>
    </row>
    <row r="150" spans="1:41" ht="43.15" customHeight="1" collapsed="1" x14ac:dyDescent="0.25">
      <c r="A150" s="1"/>
      <c r="B150" s="1"/>
      <c r="C150" s="444" t="s">
        <v>157</v>
      </c>
      <c r="D150" s="32"/>
      <c r="E150" s="331">
        <f>E145+1</f>
        <v>99</v>
      </c>
      <c r="F150" s="33" t="s">
        <v>158</v>
      </c>
      <c r="G150" s="34" t="s">
        <v>39</v>
      </c>
      <c r="H150" s="35" t="str">
        <f t="shared" ref="H150:L150" si="92">IF(SUM(H151)=0,"",SUM(H151))</f>
        <v/>
      </c>
      <c r="I150" s="35" t="str">
        <f t="shared" si="92"/>
        <v/>
      </c>
      <c r="J150" s="35" t="str">
        <f t="shared" si="92"/>
        <v/>
      </c>
      <c r="K150" s="35" t="str">
        <f t="shared" si="92"/>
        <v/>
      </c>
      <c r="L150" s="35">
        <f t="shared" si="92"/>
        <v>4</v>
      </c>
      <c r="M150" s="35">
        <f t="shared" si="62"/>
        <v>4</v>
      </c>
      <c r="N150" s="34"/>
      <c r="O150" s="34" t="s">
        <v>41</v>
      </c>
      <c r="P150" s="354">
        <f>IF(SUM(P151)=0,"",SUM(P151))</f>
        <v>20</v>
      </c>
      <c r="Q150" s="34"/>
      <c r="R150" s="37" t="str">
        <f t="shared" ref="R150:W150" si="93">IF(SUM(R151)=0,"",SUM(R151))</f>
        <v/>
      </c>
      <c r="S150" s="325" t="str">
        <f t="shared" ref="S150:S155" si="94">IF((IF(R150="",0,R150))=0,"",(IF(R150="",0,R150)))</f>
        <v/>
      </c>
      <c r="T150" s="37">
        <f t="shared" si="93"/>
        <v>4</v>
      </c>
      <c r="U150" s="37">
        <f t="shared" si="93"/>
        <v>7</v>
      </c>
      <c r="V150" s="37">
        <f t="shared" si="93"/>
        <v>2</v>
      </c>
      <c r="W150" s="37" t="str">
        <f t="shared" si="93"/>
        <v/>
      </c>
      <c r="X150" s="37">
        <f t="shared" si="63"/>
        <v>13</v>
      </c>
      <c r="Y150" s="37" t="str">
        <f t="shared" ref="Y150:AI150" si="95">IF(SUM(Y151)=0,"",SUM(Y151))</f>
        <v/>
      </c>
      <c r="Z150" s="37">
        <f t="shared" si="95"/>
        <v>19</v>
      </c>
      <c r="AA150" s="37">
        <f t="shared" si="95"/>
        <v>457</v>
      </c>
      <c r="AB150" s="37" t="str">
        <f t="shared" si="95"/>
        <v/>
      </c>
      <c r="AC150" s="37">
        <f t="shared" si="95"/>
        <v>30</v>
      </c>
      <c r="AD150" s="37" t="str">
        <f t="shared" si="95"/>
        <v/>
      </c>
      <c r="AE150" s="37">
        <f t="shared" si="95"/>
        <v>60</v>
      </c>
      <c r="AF150" s="37" t="str">
        <f t="shared" si="95"/>
        <v/>
      </c>
      <c r="AG150" s="37">
        <f t="shared" si="95"/>
        <v>48</v>
      </c>
      <c r="AH150" s="37" t="str">
        <f t="shared" si="95"/>
        <v/>
      </c>
      <c r="AI150" s="37">
        <f t="shared" si="95"/>
        <v>19</v>
      </c>
      <c r="AJ150" s="37">
        <f t="shared" si="78"/>
        <v>633</v>
      </c>
      <c r="AK150" s="321">
        <f t="shared" si="79"/>
        <v>646</v>
      </c>
      <c r="AL150" s="37">
        <f>IF(SUM(AL151)=0,"",SUM(AL151))</f>
        <v>21</v>
      </c>
      <c r="AM150" s="48"/>
      <c r="AN150" s="14"/>
      <c r="AO150" s="1"/>
    </row>
    <row r="151" spans="1:41" ht="26.25" hidden="1" customHeight="1" outlineLevel="1" x14ac:dyDescent="0.25">
      <c r="A151" s="1"/>
      <c r="B151" s="1"/>
      <c r="C151" s="411"/>
      <c r="D151" s="322">
        <v>5</v>
      </c>
      <c r="E151" s="334" t="str">
        <f>CONCATENATE($E$150,".",(ROW(G153)-ROW($G$152)))</f>
        <v>99.1</v>
      </c>
      <c r="F151" s="39" t="s">
        <v>159</v>
      </c>
      <c r="G151" s="41" t="s">
        <v>39</v>
      </c>
      <c r="H151" s="41"/>
      <c r="I151" s="41"/>
      <c r="J151" s="42"/>
      <c r="K151" s="42"/>
      <c r="L151" s="42">
        <v>4</v>
      </c>
      <c r="M151" s="43">
        <f t="shared" si="62"/>
        <v>4</v>
      </c>
      <c r="N151" s="41"/>
      <c r="O151" s="41" t="s">
        <v>41</v>
      </c>
      <c r="P151" s="350">
        <f>IF(M151="","",IF(M151=0,"",IF(MID(F151,1,4)="Стен",M151/(VALUE(MID(F151,SEARCH(" ",F151,1)+1,SEARCH("мм",F151,1)-SEARCH(" ",F151,1)-2))/1000),IF(MID(F151,1,10)="Плита фунд",SQRT(M151/(VALUE(MID(F151,SEARCH(" ",F151,1)+14,SEARCH("мм",F151,1)-SEARCH(" ",F151,1)-15))/1000))*(4+1)*(VALUE(MID(F151,SEARCH(" ",F151,1)+14,SEARCH("мм",F151,1)-SEARCH(" ",F151,1)-15))/1000),IF(MID(F151,1,4)="Плит",M151/(VALUE(MID(F151,SEARCH(" ",F151,1)+1,SEARCH("мм",F151,1)-SEARCH(" ",F151,1)-2))/1000),IF(MID(F151,1,4)="Площ",M151/(VALUE(MID(F151,SEARCH(" ",F151,1)+12,SEARCH("мм",F151,1)-SEARCH(" ",F151,1)-13))/1000),IF(MID(F151,1,4)="Марш",M151/0.263,IF(MID(F151,1,4)="Коло",M151/((VALUE(LEFT(MID(F151,SEARCH(" ",F151,1)+1,SEARCH("мм",F151,1)-SEARCH(" ",F151,1)-2),SEARCH("х",MID(F151,SEARCH(" ",F151,1)+1,SEARCH("мм",F151,1)-SEARCH(" ",F151,1)-2),1)-1))*VALUE(RIGHT(MID(F151,SEARCH(" ",F151,1)+1,SEARCH("мм",F151,1)-SEARCH(" ",F151,1)-2),LEN(MID(F151,SEARCH(" ",F151,1)+1,SEARCH("мм",F151,1)-SEARCH(" ",F151,1)-2))-SEARCH("х",MID(F151,SEARCH(" ",F151,1)+1,SEARCH("мм",F151,1)-SEARCH(" ",F151,1)-2),1))))/1000000*3.2)*((VALUE(LEFT(MID(F151,SEARCH(" ",F151,1)+1,SEARCH("мм",F151,1)-SEARCH(" ",F151,1)-2),SEARCH("х",MID(F151,SEARCH(" ",F151,1)+1,SEARCH("мм",F151,1)-SEARCH(" ",F151,1)-2),1)-1))+VALUE(RIGHT(MID(F151,SEARCH(" ",F151,1)+1,SEARCH("мм",F151,1)-SEARCH(" ",F151,1)-2),LEN(MID(F151,SEARCH(" ",F151,1)+1,SEARCH("мм",F151,1)-SEARCH(" ",F151,1)-2))-SEARCH("х",MID(F151,SEARCH(" ",F151,1)+1,SEARCH("мм",F151,1)-SEARCH(" ",F151,1)-2),1))))/1000*2*3.2),IF(MID(F151,1,4)="Балк",M151/((VALUE(LEFT(MID(F151,SEARCH(" ",F151,1)+1,SEARCH("мм",F151,1)-SEARCH(" ",F151,1)-5),SEARCH("х",MID(F151,SEARCH(" ",F151,1)+1,SEARCH("мм",F151,1)-SEARCH(" ",F151,1)-5),1)-1))*VALUE(RIGHT(MID(F151,SEARCH(" ",F151,1)+1,SEARCH("мм",F151,1)-SEARCH(" ",F151,1)-5),LEN(MID(F151,SEARCH(" ",F151,1)+1,SEARCH("мм",F151,1)-SEARCH(" ",F151,1)-5))-SEARCH("х",MID(F151,SEARCH(" ",F151,1)+1,SEARCH("мм",F151,1)-SEARCH(" ",F151,1)-5),1))))/1000000*1)*((2*VALUE(LEFT(MID(F151,SEARCH(" ",F151,1)+1,SEARCH("мм",F151,1)-SEARCH(" ",F151,1)-5),SEARCH("х",MID(F151,SEARCH(" ",F151,1)+1,SEARCH("мм",F151,1)-SEARCH(" ",F151,1)-5),1)-1))+VALUE(RIGHT(MID(F151,SEARCH(" ",F151,1)+1,SEARCH("мм",F151,1)-SEARCH(" ",F151,1)-5),LEN(MID(F151,SEARCH(" ",F151,1)+1,SEARCH("мм",F151,1)-SEARCH(" ",F151,1)-5))-SEARCH("х",MID(F151,SEARCH(" ",F151,1)+1,SEARCH("мм",F151,1)-SEARCH(" ",F151,1)-5),1))))/1000*1),IF(MID(F151,1,4)="Капи",M151/(2.8*3.6*0.4)*((2.8+3.6)*2*0.4),""))))))))))</f>
        <v>20</v>
      </c>
      <c r="Q151" s="347"/>
      <c r="R151" s="44" t="str">
        <f>IF(SUM($J151:$L151)*INDEX('Таблица 6 (типы арм.)'!$F$6:$U$49,MATCH($D151,'Таблица 6 (типы арм.)'!$D$6:$D$49,0),MATCH((IF(COLUMN(R$5)&gt;COLUMN($X$5),CONCATENATE(R$5,"А500С"),IF(COLUMN(R$5)&gt;COLUMN($S$5),CONCATENATE(R$5,"А240"),CONCATENATE(R$5,"Вр-1")))),'Таблица 6 (типы арм.)'!$F$54:$U$54,0))=0,"",ROUND(SUM($J151:$L151)*INDEX('Таблица 6 (типы арм.)'!$F$6:$U$49,MATCH($D151,'Таблица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51" s="323" t="str">
        <f t="shared" si="94"/>
        <v/>
      </c>
      <c r="T151" s="44">
        <f>IF(SUM($J151:$L151)*INDEX('Таблица 6 (типы арм.)'!$F$6:$U$49,MATCH($D151,'Таблица 6 (типы арм.)'!$D$6:$D$49,0),MATCH((IF(COLUMN(T$5)&gt;COLUMN($X$5),CONCATENATE(T$5,"А500С"),IF(COLUMN(T$5)&gt;COLUMN($S$5),CONCATENATE(T$5,"А240"),CONCATENATE(T$5,"Вр-1")))),'Таблица 6 (типы арм.)'!$F$54:$U$54,0))=0,"",ROUND(SUM($J151:$L151)*INDEX('Таблица 6 (типы арм.)'!$F$6:$U$49,MATCH($D151,'Таблица 6 (типы арм.)'!$D$6:$D$49,0),MATCH((IF(COLUMN(T$5)&gt;COLUMN($X$5),CONCATENATE(T$5,"А500С"),IF(COLUMN(T$5)&gt;COLUMN($S$5),CONCATENATE(T$5,"А240"),CONCATENATE(T$5,"Вр-1")))),'Таблица 6 (типы арм.)'!$F$54:$U$54,0)),0))</f>
        <v>4</v>
      </c>
      <c r="U151" s="44">
        <f>IF(SUM($J151:$L151)*INDEX('Таблица 6 (типы арм.)'!$F$6:$U$49,MATCH($D151,'Таблица 6 (типы арм.)'!$D$6:$D$49,0),MATCH((IF(COLUMN(U$5)&gt;COLUMN($X$5),CONCATENATE(U$5,"А500С"),IF(COLUMN(U$5)&gt;COLUMN($S$5),CONCATENATE(U$5,"А240"),CONCATENATE(U$5,"Вр-1")))),'Таблица 6 (типы арм.)'!$F$54:$U$54,0))=0,"",ROUND(SUM($J151:$L151)*INDEX('Таблица 6 (типы арм.)'!$F$6:$U$49,MATCH($D151,'Таблица 6 (типы арм.)'!$D$6:$D$49,0),MATCH((IF(COLUMN(U$5)&gt;COLUMN($X$5),CONCATENATE(U$5,"А500С"),IF(COLUMN(U$5)&gt;COLUMN($S$5),CONCATENATE(U$5,"А240"),CONCATENATE(U$5,"Вр-1")))),'Таблица 6 (типы арм.)'!$F$54:$U$54,0)),0))</f>
        <v>7</v>
      </c>
      <c r="V151" s="44">
        <f>IF(SUM($J151:$L151)*INDEX('Таблица 6 (типы арм.)'!$F$6:$U$49,MATCH($D151,'Таблица 6 (типы арм.)'!$D$6:$D$49,0),MATCH((IF(COLUMN(V$5)&gt;COLUMN($X$5),CONCATENATE(V$5,"А500С"),IF(COLUMN(V$5)&gt;COLUMN($S$5),CONCATENATE(V$5,"А240"),CONCATENATE(V$5,"Вр-1")))),'Таблица 6 (типы арм.)'!$F$54:$U$54,0))=0,"",ROUND(SUM($J151:$L151)*INDEX('Таблица 6 (типы арм.)'!$F$6:$U$49,MATCH($D151,'Таблица 6 (типы арм.)'!$D$6:$D$49,0),MATCH((IF(COLUMN(V$5)&gt;COLUMN($X$5),CONCATENATE(V$5,"А500С"),IF(COLUMN(V$5)&gt;COLUMN($S$5),CONCATENATE(V$5,"А240"),CONCATENATE(V$5,"Вр-1")))),'Таблица 6 (типы арм.)'!$F$54:$U$54,0)),0))</f>
        <v>2</v>
      </c>
      <c r="W151" s="44" t="str">
        <f>IF(SUM($J151:$L151)*INDEX('Таблица 6 (типы арм.)'!$F$6:$U$49,MATCH($D151,'Таблица 6 (типы арм.)'!$D$6:$D$49,0),MATCH((IF(COLUMN(W$5)&gt;COLUMN($X$5),CONCATENATE(W$5,"А500С"),IF(COLUMN(W$5)&gt;COLUMN($S$5),CONCATENATE(W$5,"А240"),CONCATENATE(W$5,"Вр-1")))),'Таблица 6 (типы арм.)'!$F$54:$U$54,0))=0,"",ROUND(SUM($J151:$L151)*INDEX('Таблица 6 (типы арм.)'!$F$6:$U$49,MATCH($D151,'Таблица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51" s="45">
        <f t="shared" si="63"/>
        <v>13</v>
      </c>
      <c r="Y151" s="44" t="str">
        <f>IF(SUM($J151:$L151)*INDEX('Таблица 6 (типы арм.)'!$F$6:$U$49,MATCH($D151,'Таблица 6 (типы арм.)'!$D$6:$D$49,0),MATCH((IF(COLUMN(Y$5)&gt;COLUMN($X$5),CONCATENATE(Y$5,"А500С"),IF(COLUMN(Y$5)&gt;COLUMN($S$5),CONCATENATE(Y$5,"А240"),CONCATENATE(Y$5,"Вр-1")))),'Таблица 6 (типы арм.)'!$F$54:$U$54,0))=0,"",ROUND(SUM($J151:$L151)*INDEX('Таблица 6 (типы арм.)'!$F$6:$U$49,MATCH($D151,'Таблица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51" s="44">
        <f>IF(SUM($J151:$L151)*INDEX('Таблица 6 (типы арм.)'!$F$6:$U$49,MATCH($D151,'Таблица 6 (типы арм.)'!$D$6:$D$49,0),MATCH((IF(COLUMN(Z$5)&gt;COLUMN($X$5),CONCATENATE(Z$5,"А500С"),IF(COLUMN(Z$5)&gt;COLUMN($S$5),CONCATENATE(Z$5,"А240"),CONCATENATE(Z$5,"Вр-1")))),'Таблица 6 (типы арм.)'!$F$54:$U$54,0))=0,"",ROUND(SUM($J151:$L151)*INDEX('Таблица 6 (типы арм.)'!$F$6:$U$49,MATCH($D151,'Таблица 6 (типы арм.)'!$D$6:$D$49,0),MATCH((IF(COLUMN(Z$5)&gt;COLUMN($X$5),CONCATENATE(Z$5,"А500С"),IF(COLUMN(Z$5)&gt;COLUMN($S$5),CONCATENATE(Z$5,"А240"),CONCATENATE(Z$5,"Вр-1")))),'Таблица 6 (типы арм.)'!$F$54:$U$54,0)),0))</f>
        <v>19</v>
      </c>
      <c r="AA151" s="44">
        <f>IF(SUM($J151:$L151)*INDEX('Таблица 6 (типы арм.)'!$F$6:$U$49,MATCH($D151,'Таблица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арм.)'!$F$54:$U$54,0))=0,"",ROUND(SUM($J151:$L151)*INDEX('Таблица 6 (типы арм.)'!$F$6:$U$49,MATCH($D151,'Таблица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457</v>
      </c>
      <c r="AB151" s="44" t="str">
        <f>IF(SUM($J151:$L151)*INDEX('Таблица 6 (типы арм.)'!$F$6:$U$49,MATCH($D151,'Таблица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арм.)'!$F$54:$U$54,0))=0,"",ROUND(SUM($J151:$L151)*INDEX('Таблица 6 (типы арм.)'!$F$6:$U$49,MATCH($D151,'Таблица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51" s="44">
        <f>IF(SUM($J151:$L151)*INDEX('Таблица 6 (типы арм.)'!$F$6:$U$49,MATCH($D151,'Таблица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арм.)'!$F$54:$U$54,0))=0,"",ROUND(SUM($J151:$L151)*INDEX('Таблица 6 (типы арм.)'!$F$6:$U$49,MATCH($D151,'Таблица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30</v>
      </c>
      <c r="AD151" s="44" t="str">
        <f>IF(SUM($J151:$L151)*INDEX('Таблица 6 (типы арм.)'!$F$6:$U$49,MATCH($D151,'Таблица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арм.)'!$F$54:$U$54,0))=0,"",ROUND(SUM($J151:$L151)*INDEX('Таблица 6 (типы арм.)'!$F$6:$U$49,MATCH($D151,'Таблица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51" s="44">
        <f>IF(SUM($J151:$L151)*INDEX('Таблица 6 (типы арм.)'!$F$6:$U$49,MATCH($D151,'Таблица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арм.)'!$F$54:$U$54,0))=0,"",ROUND(SUM($J151:$L151)*INDEX('Таблица 6 (типы арм.)'!$F$6:$U$49,MATCH($D151,'Таблица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60</v>
      </c>
      <c r="AF151" s="44" t="str">
        <f>IF(SUM($J151:$L151)*INDEX('Таблица 6 (типы арм.)'!$F$6:$U$49,MATCH($D151,'Таблица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арм.)'!$F$54:$U$54,0))=0,"",ROUND(SUM($J151:$L151)*INDEX('Таблица 6 (типы арм.)'!$F$6:$U$49,MATCH($D151,'Таблица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51" s="44">
        <f>IF(SUM($J151:$L151)*INDEX('Таблица 6 (типы арм.)'!$F$6:$U$49,MATCH($D151,'Таблица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арм.)'!$F$54:$U$54,0))=0,"",ROUND(SUM($J151:$L151)*INDEX('Таблица 6 (типы арм.)'!$F$6:$U$49,MATCH($D151,'Таблица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48</v>
      </c>
      <c r="AH151" s="44" t="str">
        <f>IF(SUM($J151:$L151)*INDEX('Таблица 6 (типы арм.)'!$F$6:$U$49,MATCH($D151,'Таблица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арм.)'!$F$54:$U$54,0))=0,"",ROUND(SUM($J151:$L151)*INDEX('Таблица 6 (типы арм.)'!$F$6:$U$49,MATCH($D151,'Таблица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51" s="44">
        <f>IF(SUM($J151:$L151)*INDEX('Таблица 6 (типы арм.)'!$F$6:$U$49,MATCH($D151,'Таблица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арм.)'!$F$54:$U$54,0))=0,"",ROUND(SUM($J151:$L151)*INDEX('Таблица 6 (типы арм.)'!$F$6:$U$49,MATCH($D151,'Таблица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19</v>
      </c>
      <c r="AJ151" s="45">
        <f t="shared" si="78"/>
        <v>633</v>
      </c>
      <c r="AK151" s="46">
        <f t="shared" si="79"/>
        <v>646</v>
      </c>
      <c r="AL151" s="42">
        <v>21</v>
      </c>
      <c r="AM151" s="48"/>
      <c r="AN151" s="14"/>
      <c r="AO151" s="1"/>
    </row>
    <row r="152" spans="1:41" ht="36.75" customHeight="1" collapsed="1" x14ac:dyDescent="0.25">
      <c r="A152" s="1"/>
      <c r="B152" s="1"/>
      <c r="C152" s="410" t="s">
        <v>160</v>
      </c>
      <c r="D152" s="32"/>
      <c r="E152" s="331">
        <f>E150+1</f>
        <v>100</v>
      </c>
      <c r="F152" s="33" t="s">
        <v>161</v>
      </c>
      <c r="G152" s="34" t="s">
        <v>39</v>
      </c>
      <c r="H152" s="35" t="str">
        <f t="shared" ref="H152:L152" si="96">IF(SUM(H153)=0,"",SUM(H153))</f>
        <v/>
      </c>
      <c r="I152" s="35" t="str">
        <f t="shared" si="96"/>
        <v/>
      </c>
      <c r="J152" s="35" t="str">
        <f t="shared" si="96"/>
        <v/>
      </c>
      <c r="K152" s="35" t="str">
        <f t="shared" si="96"/>
        <v/>
      </c>
      <c r="L152" s="35">
        <f t="shared" si="96"/>
        <v>4</v>
      </c>
      <c r="M152" s="35">
        <f t="shared" si="62"/>
        <v>4</v>
      </c>
      <c r="N152" s="34"/>
      <c r="O152" s="34" t="s">
        <v>41</v>
      </c>
      <c r="P152" s="35" t="str">
        <f>IF(SUM(P153)=0,"",SUM(P153))</f>
        <v/>
      </c>
      <c r="Q152" s="34"/>
      <c r="R152" s="37" t="str">
        <f t="shared" ref="R152:W152" si="97">IF(SUM(R153)=0,"",SUM(R153))</f>
        <v/>
      </c>
      <c r="S152" s="325" t="str">
        <f t="shared" si="94"/>
        <v/>
      </c>
      <c r="T152" s="37" t="str">
        <f t="shared" si="97"/>
        <v/>
      </c>
      <c r="U152" s="37" t="str">
        <f t="shared" si="97"/>
        <v/>
      </c>
      <c r="V152" s="37" t="str">
        <f t="shared" si="97"/>
        <v/>
      </c>
      <c r="W152" s="37" t="str">
        <f t="shared" si="97"/>
        <v/>
      </c>
      <c r="X152" s="37" t="str">
        <f t="shared" si="63"/>
        <v/>
      </c>
      <c r="Y152" s="37" t="str">
        <f t="shared" ref="Y152:AI152" si="98">IF(SUM(Y153)=0,"",SUM(Y153))</f>
        <v/>
      </c>
      <c r="Z152" s="37">
        <f t="shared" si="98"/>
        <v>161</v>
      </c>
      <c r="AA152" s="37">
        <f t="shared" si="98"/>
        <v>559</v>
      </c>
      <c r="AB152" s="37" t="str">
        <f t="shared" si="98"/>
        <v/>
      </c>
      <c r="AC152" s="37" t="str">
        <f t="shared" si="98"/>
        <v/>
      </c>
      <c r="AD152" s="37" t="str">
        <f t="shared" si="98"/>
        <v/>
      </c>
      <c r="AE152" s="37" t="str">
        <f t="shared" si="98"/>
        <v/>
      </c>
      <c r="AF152" s="37" t="str">
        <f t="shared" si="98"/>
        <v/>
      </c>
      <c r="AG152" s="37" t="str">
        <f t="shared" si="98"/>
        <v/>
      </c>
      <c r="AH152" s="37" t="str">
        <f t="shared" si="98"/>
        <v/>
      </c>
      <c r="AI152" s="37" t="str">
        <f t="shared" si="98"/>
        <v/>
      </c>
      <c r="AJ152" s="37">
        <f t="shared" si="78"/>
        <v>720</v>
      </c>
      <c r="AK152" s="321">
        <f t="shared" si="79"/>
        <v>720</v>
      </c>
      <c r="AL152" s="37">
        <f>IF(SUM(AL153)=0,"",SUM(AL153))</f>
        <v>21</v>
      </c>
      <c r="AM152" s="48"/>
      <c r="AN152" s="14"/>
      <c r="AO152" s="1"/>
    </row>
    <row r="153" spans="1:41" ht="26.25" hidden="1" customHeight="1" outlineLevel="1" x14ac:dyDescent="0.25">
      <c r="A153" s="1"/>
      <c r="B153" s="1"/>
      <c r="C153" s="411"/>
      <c r="D153" s="322">
        <v>17</v>
      </c>
      <c r="E153" s="334" t="str">
        <f>CONCATENATE($E$152,".",(ROW(G153)-ROW($G$152)))</f>
        <v>100.1</v>
      </c>
      <c r="F153" s="39" t="s">
        <v>162</v>
      </c>
      <c r="G153" s="41" t="s">
        <v>39</v>
      </c>
      <c r="H153" s="41"/>
      <c r="I153" s="41"/>
      <c r="J153" s="42"/>
      <c r="K153" s="42"/>
      <c r="L153" s="42">
        <v>4</v>
      </c>
      <c r="M153" s="43">
        <f t="shared" si="62"/>
        <v>4</v>
      </c>
      <c r="N153" s="41"/>
      <c r="O153" s="41" t="s">
        <v>41</v>
      </c>
      <c r="P153" s="41"/>
      <c r="Q153" s="41"/>
      <c r="R153" s="44" t="str">
        <f>IF(SUM($J153:$L153)*INDEX('Таблица 6 (типы арм.)'!$F$6:$U$49,MATCH($D153,'Таблица 6 (типы арм.)'!$D$6:$D$49,0),MATCH((IF(COLUMN(R$5)&gt;COLUMN($X$5),CONCATENATE(R$5,"А500С"),IF(COLUMN(R$5)&gt;COLUMN($S$5),CONCATENATE(R$5,"А240"),CONCATENATE(R$5,"Вр-1")))),'Таблица 6 (типы арм.)'!$F$54:$U$54,0))=0,"",ROUND(SUM($J153:$L153)*INDEX('Таблица 6 (типы арм.)'!$F$6:$U$49,MATCH($D153,'Таблица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53" s="323" t="str">
        <f t="shared" si="94"/>
        <v/>
      </c>
      <c r="T153" s="44" t="str">
        <f>IF(SUM($J153:$L153)*INDEX('Таблица 6 (типы арм.)'!$F$6:$U$49,MATCH($D153,'Таблица 6 (типы арм.)'!$D$6:$D$49,0),MATCH((IF(COLUMN(T$5)&gt;COLUMN($X$5),CONCATENATE(T$5,"А500С"),IF(COLUMN(T$5)&gt;COLUMN($S$5),CONCATENATE(T$5,"А240"),CONCATENATE(T$5,"Вр-1")))),'Таблица 6 (типы арм.)'!$F$54:$U$54,0))=0,"",ROUND(SUM($J153:$L153)*INDEX('Таблица 6 (типы арм.)'!$F$6:$U$49,MATCH($D153,'Таблица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53" s="44" t="str">
        <f>IF(SUM($J153:$L153)*INDEX('Таблица 6 (типы арм.)'!$F$6:$U$49,MATCH($D153,'Таблица 6 (типы арм.)'!$D$6:$D$49,0),MATCH((IF(COLUMN(U$5)&gt;COLUMN($X$5),CONCATENATE(U$5,"А500С"),IF(COLUMN(U$5)&gt;COLUMN($S$5),CONCATENATE(U$5,"А240"),CONCATENATE(U$5,"Вр-1")))),'Таблица 6 (типы арм.)'!$F$54:$U$54,0))=0,"",ROUND(SUM($J153:$L153)*INDEX('Таблица 6 (типы арм.)'!$F$6:$U$49,MATCH($D153,'Таблица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53" s="44" t="str">
        <f>IF(SUM($J153:$L153)*INDEX('Таблица 6 (типы арм.)'!$F$6:$U$49,MATCH($D153,'Таблица 6 (типы арм.)'!$D$6:$D$49,0),MATCH((IF(COLUMN(V$5)&gt;COLUMN($X$5),CONCATENATE(V$5,"А500С"),IF(COLUMN(V$5)&gt;COLUMN($S$5),CONCATENATE(V$5,"А240"),CONCATENATE(V$5,"Вр-1")))),'Таблица 6 (типы арм.)'!$F$54:$U$54,0))=0,"",ROUND(SUM($J153:$L153)*INDEX('Таблица 6 (типы арм.)'!$F$6:$U$49,MATCH($D153,'Таблица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53" s="44" t="str">
        <f>IF(SUM($J153:$L153)*INDEX('Таблица 6 (типы арм.)'!$F$6:$U$49,MATCH($D153,'Таблица 6 (типы арм.)'!$D$6:$D$49,0),MATCH((IF(COLUMN(W$5)&gt;COLUMN($X$5),CONCATENATE(W$5,"А500С"),IF(COLUMN(W$5)&gt;COLUMN($S$5),CONCATENATE(W$5,"А240"),CONCATENATE(W$5,"Вр-1")))),'Таблица 6 (типы арм.)'!$F$54:$U$54,0))=0,"",ROUND(SUM($J153:$L153)*INDEX('Таблица 6 (типы арм.)'!$F$6:$U$49,MATCH($D153,'Таблица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53" s="45" t="str">
        <f t="shared" si="63"/>
        <v/>
      </c>
      <c r="Y153" s="44" t="str">
        <f>IF(SUM($J153:$L153)*INDEX('Таблица 6 (типы арм.)'!$F$6:$U$49,MATCH($D153,'Таблица 6 (типы арм.)'!$D$6:$D$49,0),MATCH((IF(COLUMN(Y$5)&gt;COLUMN($X$5),CONCATENATE(Y$5,"А500С"),IF(COLUMN(Y$5)&gt;COLUMN($S$5),CONCATENATE(Y$5,"А240"),CONCATENATE(Y$5,"Вр-1")))),'Таблица 6 (типы арм.)'!$F$54:$U$54,0))=0,"",ROUND(SUM($J153:$L153)*INDEX('Таблица 6 (типы арм.)'!$F$6:$U$49,MATCH($D153,'Таблица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53" s="44">
        <f>IF(SUM($J153:$L153)*INDEX('Таблица 6 (типы арм.)'!$F$6:$U$49,MATCH($D153,'Таблица 6 (типы арм.)'!$D$6:$D$49,0),MATCH((IF(COLUMN(Z$5)&gt;COLUMN($X$5),CONCATENATE(Z$5,"А500С"),IF(COLUMN(Z$5)&gt;COLUMN($S$5),CONCATENATE(Z$5,"А240"),CONCATENATE(Z$5,"Вр-1")))),'Таблица 6 (типы арм.)'!$F$54:$U$54,0))=0,"",ROUND(SUM($J153:$L153)*INDEX('Таблица 6 (типы арм.)'!$F$6:$U$49,MATCH($D153,'Таблица 6 (типы арм.)'!$D$6:$D$49,0),MATCH((IF(COLUMN(Z$5)&gt;COLUMN($X$5),CONCATENATE(Z$5,"А500С"),IF(COLUMN(Z$5)&gt;COLUMN($S$5),CONCATENATE(Z$5,"А240"),CONCATENATE(Z$5,"Вр-1")))),'Таблица 6 (типы арм.)'!$F$54:$U$54,0)),0))</f>
        <v>161</v>
      </c>
      <c r="AA153" s="44">
        <f>IF(SUM($J153:$L153)*INDEX('Таблица 6 (типы арм.)'!$F$6:$U$49,MATCH($D153,'Таблица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арм.)'!$F$54:$U$54,0))=0,"",ROUND(SUM($J153:$L153)*INDEX('Таблица 6 (типы арм.)'!$F$6:$U$49,MATCH($D153,'Таблица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559</v>
      </c>
      <c r="AB153" s="44" t="str">
        <f>IF(SUM($J153:$L153)*INDEX('Таблица 6 (типы арм.)'!$F$6:$U$49,MATCH($D153,'Таблица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арм.)'!$F$54:$U$54,0))=0,"",ROUND(SUM($J153:$L153)*INDEX('Таблица 6 (типы арм.)'!$F$6:$U$49,MATCH($D153,'Таблица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53" s="44" t="str">
        <f>IF(SUM($J153:$L153)*INDEX('Таблица 6 (типы арм.)'!$F$6:$U$49,MATCH($D153,'Таблица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арм.)'!$F$54:$U$54,0))=0,"",ROUND(SUM($J153:$L153)*INDEX('Таблица 6 (типы арм.)'!$F$6:$U$49,MATCH($D153,'Таблица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53" s="44" t="str">
        <f>IF(SUM($J153:$L153)*INDEX('Таблица 6 (типы арм.)'!$F$6:$U$49,MATCH($D153,'Таблица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арм.)'!$F$54:$U$54,0))=0,"",ROUND(SUM($J153:$L153)*INDEX('Таблица 6 (типы арм.)'!$F$6:$U$49,MATCH($D153,'Таблица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53" s="44" t="str">
        <f>IF(SUM($J153:$L153)*INDEX('Таблица 6 (типы арм.)'!$F$6:$U$49,MATCH($D153,'Таблица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арм.)'!$F$54:$U$54,0))=0,"",ROUND(SUM($J153:$L153)*INDEX('Таблица 6 (типы арм.)'!$F$6:$U$49,MATCH($D153,'Таблица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53" s="44" t="str">
        <f>IF(SUM($J153:$L153)*INDEX('Таблица 6 (типы арм.)'!$F$6:$U$49,MATCH($D153,'Таблица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арм.)'!$F$54:$U$54,0))=0,"",ROUND(SUM($J153:$L153)*INDEX('Таблица 6 (типы арм.)'!$F$6:$U$49,MATCH($D153,'Таблица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53" s="44" t="str">
        <f>IF(SUM($J153:$L153)*INDEX('Таблица 6 (типы арм.)'!$F$6:$U$49,MATCH($D153,'Таблица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арм.)'!$F$54:$U$54,0))=0,"",ROUND(SUM($J153:$L153)*INDEX('Таблица 6 (типы арм.)'!$F$6:$U$49,MATCH($D153,'Таблица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53" s="44" t="str">
        <f>IF(SUM($J153:$L153)*INDEX('Таблица 6 (типы арм.)'!$F$6:$U$49,MATCH($D153,'Таблица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арм.)'!$F$54:$U$54,0))=0,"",ROUND(SUM($J153:$L153)*INDEX('Таблица 6 (типы арм.)'!$F$6:$U$49,MATCH($D153,'Таблица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53" s="44" t="str">
        <f>IF(SUM($J153:$L153)*INDEX('Таблица 6 (типы арм.)'!$F$6:$U$49,MATCH($D153,'Таблица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арм.)'!$F$54:$U$54,0))=0,"",ROUND(SUM($J153:$L153)*INDEX('Таблица 6 (типы арм.)'!$F$6:$U$49,MATCH($D153,'Таблица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53" s="45">
        <f t="shared" si="78"/>
        <v>720</v>
      </c>
      <c r="AK153" s="46">
        <f t="shared" si="79"/>
        <v>720</v>
      </c>
      <c r="AL153" s="42">
        <v>21</v>
      </c>
      <c r="AM153" s="48"/>
      <c r="AN153" s="14"/>
      <c r="AO153" s="1"/>
    </row>
    <row r="154" spans="1:41" ht="31.5" customHeight="1" collapsed="1" x14ac:dyDescent="0.25">
      <c r="A154" s="1"/>
      <c r="B154" s="1"/>
      <c r="C154" s="449"/>
      <c r="D154" s="32"/>
      <c r="E154" s="331">
        <f>E152+1</f>
        <v>101</v>
      </c>
      <c r="F154" s="33" t="s">
        <v>163</v>
      </c>
      <c r="G154" s="34" t="s">
        <v>39</v>
      </c>
      <c r="H154" s="35" t="str">
        <f t="shared" ref="H154:L154" si="99">IF(SUM(H155:H160)=0,"",SUM(H155:H160))</f>
        <v/>
      </c>
      <c r="I154" s="35" t="str">
        <f t="shared" si="99"/>
        <v/>
      </c>
      <c r="J154" s="35" t="str">
        <f t="shared" si="99"/>
        <v/>
      </c>
      <c r="K154" s="35">
        <f t="shared" si="99"/>
        <v>1154.5999999999999</v>
      </c>
      <c r="L154" s="35">
        <f t="shared" si="99"/>
        <v>222.3</v>
      </c>
      <c r="M154" s="35">
        <f t="shared" si="62"/>
        <v>1376.8999999999999</v>
      </c>
      <c r="N154" s="34"/>
      <c r="O154" s="34" t="s">
        <v>41</v>
      </c>
      <c r="P154" s="354">
        <f>IF(SUM(P155:P160)=0,"",SUM(P155:P160))</f>
        <v>3939.0150793650791</v>
      </c>
      <c r="Q154" s="34"/>
      <c r="R154" s="37" t="str">
        <f t="shared" ref="R154:W154" si="100">IF(SUM(R155:R160)=0,"",SUM(R155:R160))</f>
        <v/>
      </c>
      <c r="S154" s="325" t="str">
        <f t="shared" si="94"/>
        <v/>
      </c>
      <c r="T154" s="37">
        <f t="shared" si="100"/>
        <v>208</v>
      </c>
      <c r="U154" s="37">
        <f t="shared" si="100"/>
        <v>1865</v>
      </c>
      <c r="V154" s="37">
        <f t="shared" si="100"/>
        <v>2892</v>
      </c>
      <c r="W154" s="37" t="str">
        <f t="shared" si="100"/>
        <v/>
      </c>
      <c r="X154" s="37">
        <f t="shared" si="63"/>
        <v>4965</v>
      </c>
      <c r="Y154" s="37" t="str">
        <f t="shared" ref="Y154:AI154" si="101">IF(SUM(Y155:Y160)=0,"",SUM(Y155:Y160))</f>
        <v/>
      </c>
      <c r="Z154" s="37">
        <f t="shared" si="101"/>
        <v>3297</v>
      </c>
      <c r="AA154" s="37">
        <f t="shared" si="101"/>
        <v>37371</v>
      </c>
      <c r="AB154" s="37" t="str">
        <f t="shared" si="101"/>
        <v/>
      </c>
      <c r="AC154" s="37">
        <f t="shared" si="101"/>
        <v>118692</v>
      </c>
      <c r="AD154" s="37" t="str">
        <f t="shared" si="101"/>
        <v/>
      </c>
      <c r="AE154" s="37">
        <f t="shared" si="101"/>
        <v>16383</v>
      </c>
      <c r="AF154" s="37" t="str">
        <f t="shared" si="101"/>
        <v/>
      </c>
      <c r="AG154" s="37">
        <f t="shared" si="101"/>
        <v>39933</v>
      </c>
      <c r="AH154" s="37">
        <f t="shared" si="101"/>
        <v>16568</v>
      </c>
      <c r="AI154" s="37">
        <f t="shared" si="101"/>
        <v>20550</v>
      </c>
      <c r="AJ154" s="37">
        <f t="shared" si="78"/>
        <v>252794</v>
      </c>
      <c r="AK154" s="321">
        <f t="shared" si="79"/>
        <v>257759</v>
      </c>
      <c r="AL154" s="37">
        <f>IF(SUM(AL155:AL160)=0,"",SUM(AL155:AL160))</f>
        <v>395</v>
      </c>
      <c r="AM154" s="48"/>
      <c r="AN154" s="14"/>
      <c r="AO154" s="1"/>
    </row>
    <row r="155" spans="1:41" ht="195.75" hidden="1" customHeight="1" outlineLevel="1" x14ac:dyDescent="0.25">
      <c r="A155" s="1"/>
      <c r="B155" s="1"/>
      <c r="C155" s="411"/>
      <c r="D155" s="322">
        <v>5</v>
      </c>
      <c r="E155" s="334" t="str">
        <f t="shared" ref="E155:E160" si="102">CONCATENATE($E$154,".",(ROW(G155)-ROW($G$154)))</f>
        <v>101.1</v>
      </c>
      <c r="F155" s="39" t="s">
        <v>164</v>
      </c>
      <c r="G155" s="41" t="s">
        <v>39</v>
      </c>
      <c r="H155" s="41"/>
      <c r="I155" s="41"/>
      <c r="J155" s="42"/>
      <c r="K155" s="42"/>
      <c r="L155" s="42">
        <v>219</v>
      </c>
      <c r="M155" s="43">
        <f t="shared" si="62"/>
        <v>219</v>
      </c>
      <c r="N155" s="114"/>
      <c r="O155" s="41" t="s">
        <v>41</v>
      </c>
      <c r="P155" s="350">
        <f>IF(M155="","",IF(M155=0,"",IF(MID(F155,1,4)="Стен",M155/(VALUE(MID(F155,SEARCH(" ",F155,1)+1,SEARCH("мм",F155,1)-SEARCH(" ",F155,1)-2))/1000),IF(MID(F155,1,10)="Плита фунд",SQRT(M155/(VALUE(MID(F155,SEARCH(" ",F155,1)+14,SEARCH("мм",F155,1)-SEARCH(" ",F155,1)-15))/1000))*(4+1)*(VALUE(MID(F155,SEARCH(" ",F155,1)+14,SEARCH("мм",F155,1)-SEARCH(" ",F155,1)-15))/1000),IF(MID(F155,1,4)="Плит",M155/(VALUE(MID(F155,SEARCH(" ",F155,1)+1,SEARCH("мм",F155,1)-SEARCH(" ",F155,1)-2))/1000),IF(MID(F155,1,4)="Площ",M155/(VALUE(MID(F155,SEARCH(" ",F155,1)+12,SEARCH("мм",F155,1)-SEARCH(" ",F155,1)-13))/1000),IF(MID(F155,1,4)="Марш",M155/0.263,IF(MID(F155,1,4)="Коло",M155/((VALUE(LEFT(MID(F155,SEARCH(" ",F155,1)+1,SEARCH("мм",F155,1)-SEARCH(" ",F155,1)-2),SEARCH("х",MID(F155,SEARCH(" ",F155,1)+1,SEARCH("мм",F155,1)-SEARCH(" ",F155,1)-2),1)-1))*VALUE(RIGHT(MID(F155,SEARCH(" ",F155,1)+1,SEARCH("мм",F155,1)-SEARCH(" ",F155,1)-2),LEN(MID(F155,SEARCH(" ",F155,1)+1,SEARCH("мм",F155,1)-SEARCH(" ",F155,1)-2))-SEARCH("х",MID(F155,SEARCH(" ",F155,1)+1,SEARCH("мм",F155,1)-SEARCH(" ",F155,1)-2),1))))/1000000*3.2)*((VALUE(LEFT(MID(F155,SEARCH(" ",F155,1)+1,SEARCH("мм",F155,1)-SEARCH(" ",F155,1)-2),SEARCH("х",MID(F155,SEARCH(" ",F155,1)+1,SEARCH("мм",F155,1)-SEARCH(" ",F155,1)-2),1)-1))+VALUE(RIGHT(MID(F155,SEARCH(" ",F155,1)+1,SEARCH("мм",F155,1)-SEARCH(" ",F155,1)-2),LEN(MID(F155,SEARCH(" ",F155,1)+1,SEARCH("мм",F155,1)-SEARCH(" ",F155,1)-2))-SEARCH("х",MID(F155,SEARCH(" ",F155,1)+1,SEARCH("мм",F155,1)-SEARCH(" ",F155,1)-2),1))))/1000*2*3.2),IF(MID(F155,1,4)="Балк",M155/((VALUE(LEFT(MID(F155,SEARCH(" ",F155,1)+1,SEARCH("мм",F155,1)-SEARCH(" ",F155,1)-5),SEARCH("х",MID(F155,SEARCH(" ",F155,1)+1,SEARCH("мм",F155,1)-SEARCH(" ",F155,1)-5),1)-1))*VALUE(RIGHT(MID(F155,SEARCH(" ",F155,1)+1,SEARCH("мм",F155,1)-SEARCH(" ",F155,1)-5),LEN(MID(F155,SEARCH(" ",F155,1)+1,SEARCH("мм",F155,1)-SEARCH(" ",F155,1)-5))-SEARCH("х",MID(F155,SEARCH(" ",F155,1)+1,SEARCH("мм",F155,1)-SEARCH(" ",F155,1)-5),1))))/1000000*1)*((2*VALUE(LEFT(MID(F155,SEARCH(" ",F155,1)+1,SEARCH("мм",F155,1)-SEARCH(" ",F155,1)-5),SEARCH("х",MID(F155,SEARCH(" ",F155,1)+1,SEARCH("мм",F155,1)-SEARCH(" ",F155,1)-5),1)-1))+VALUE(RIGHT(MID(F155,SEARCH(" ",F155,1)+1,SEARCH("мм",F155,1)-SEARCH(" ",F155,1)-5),LEN(MID(F155,SEARCH(" ",F155,1)+1,SEARCH("мм",F155,1)-SEARCH(" ",F155,1)-5))-SEARCH("х",MID(F155,SEARCH(" ",F155,1)+1,SEARCH("мм",F155,1)-SEARCH(" ",F155,1)-5),1))))/1000*1),IF(MID(F155,1,4)="Капи",M155/(2.8*3.6*0.4)*((2.8+3.6)*2*0.4),""))))))))))</f>
        <v>1095</v>
      </c>
      <c r="Q155" s="347"/>
      <c r="R155" s="44" t="str">
        <f>IF(SUM($J155:$L155)*INDEX('Таблица 6 (типы арм.)'!$F$6:$U$49,MATCH($D155,'Таблица 6 (типы арм.)'!$D$6:$D$49,0),MATCH((IF(COLUMN(R$5)&gt;COLUMN($X$5),CONCATENATE(R$5,"А500С"),IF(COLUMN(R$5)&gt;COLUMN($S$5),CONCATENATE(R$5,"А240"),CONCATENATE(R$5,"Вр-1")))),'Таблица 6 (типы арм.)'!$F$54:$U$54,0))=0,"",ROUND(SUM($J155:$L155)*INDEX('Таблица 6 (типы арм.)'!$F$6:$U$49,MATCH($D155,'Таблица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55" s="323" t="str">
        <f t="shared" si="94"/>
        <v/>
      </c>
      <c r="T155" s="44">
        <f>IF(SUM($J155:$L155)*INDEX('Таблица 6 (типы арм.)'!$F$6:$U$49,MATCH($D155,'Таблица 6 (типы арм.)'!$D$6:$D$49,0),MATCH((IF(COLUMN(T$5)&gt;COLUMN($X$5),CONCATENATE(T$5,"А500С"),IF(COLUMN(T$5)&gt;COLUMN($S$5),CONCATENATE(T$5,"А240"),CONCATENATE(T$5,"Вр-1")))),'Таблица 6 (типы арм.)'!$F$54:$U$54,0))=0,"",ROUND(SUM($J155:$L155)*INDEX('Таблица 6 (типы арм.)'!$F$6:$U$49,MATCH($D155,'Таблица 6 (типы арм.)'!$D$6:$D$49,0),MATCH((IF(COLUMN(T$5)&gt;COLUMN($X$5),CONCATENATE(T$5,"А500С"),IF(COLUMN(T$5)&gt;COLUMN($S$5),CONCATENATE(T$5,"А240"),CONCATENATE(T$5,"Вр-1")))),'Таблица 6 (типы арм.)'!$F$54:$U$54,0)),0))</f>
        <v>205</v>
      </c>
      <c r="U155" s="44">
        <f>IF(SUM($J155:$L155)*INDEX('Таблица 6 (типы арм.)'!$F$6:$U$49,MATCH($D155,'Таблица 6 (типы арм.)'!$D$6:$D$49,0),MATCH((IF(COLUMN(U$5)&gt;COLUMN($X$5),CONCATENATE(U$5,"А500С"),IF(COLUMN(U$5)&gt;COLUMN($S$5),CONCATENATE(U$5,"А240"),CONCATENATE(U$5,"Вр-1")))),'Таблица 6 (типы арм.)'!$F$54:$U$54,0))=0,"",ROUND(SUM($J155:$L155)*INDEX('Таблица 6 (типы арм.)'!$F$6:$U$49,MATCH($D155,'Таблица 6 (типы арм.)'!$D$6:$D$49,0),MATCH((IF(COLUMN(U$5)&gt;COLUMN($X$5),CONCATENATE(U$5,"А500С"),IF(COLUMN(U$5)&gt;COLUMN($S$5),CONCATENATE(U$5,"А240"),CONCATENATE(U$5,"Вр-1")))),'Таблица 6 (типы арм.)'!$F$54:$U$54,0)),0))</f>
        <v>410</v>
      </c>
      <c r="V155" s="44">
        <f>IF(SUM($J155:$L155)*INDEX('Таблица 6 (типы арм.)'!$F$6:$U$49,MATCH($D155,'Таблица 6 (типы арм.)'!$D$6:$D$49,0),MATCH((IF(COLUMN(V$5)&gt;COLUMN($X$5),CONCATENATE(V$5,"А500С"),IF(COLUMN(V$5)&gt;COLUMN($S$5),CONCATENATE(V$5,"А240"),CONCATENATE(V$5,"Вр-1")))),'Таблица 6 (типы арм.)'!$F$54:$U$54,0))=0,"",ROUND(SUM($J155:$L155)*INDEX('Таблица 6 (типы арм.)'!$F$6:$U$49,MATCH($D155,'Таблица 6 (типы арм.)'!$D$6:$D$49,0),MATCH((IF(COLUMN(V$5)&gt;COLUMN($X$5),CONCATENATE(V$5,"А500С"),IF(COLUMN(V$5)&gt;COLUMN($S$5),CONCATENATE(V$5,"А240"),CONCATENATE(V$5,"Вр-1")))),'Таблица 6 (типы арм.)'!$F$54:$U$54,0)),0))</f>
        <v>128</v>
      </c>
      <c r="W155" s="44" t="str">
        <f>IF(SUM($J155:$L155)*INDEX('Таблица 6 (типы арм.)'!$F$6:$U$49,MATCH($D155,'Таблица 6 (типы арм.)'!$D$6:$D$49,0),MATCH((IF(COLUMN(W$5)&gt;COLUMN($X$5),CONCATENATE(W$5,"А500С"),IF(COLUMN(W$5)&gt;COLUMN($S$5),CONCATENATE(W$5,"А240"),CONCATENATE(W$5,"Вр-1")))),'Таблица 6 (типы арм.)'!$F$54:$U$54,0))=0,"",ROUND(SUM($J155:$L155)*INDEX('Таблица 6 (типы арм.)'!$F$6:$U$49,MATCH($D155,'Таблица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55" s="45">
        <f t="shared" si="63"/>
        <v>743</v>
      </c>
      <c r="Y155" s="44" t="str">
        <f>IF(SUM($J155:$L155)*INDEX('Таблица 6 (типы арм.)'!$F$6:$U$49,MATCH($D155,'Таблица 6 (типы арм.)'!$D$6:$D$49,0),MATCH((IF(COLUMN(Y$5)&gt;COLUMN($X$5),CONCATENATE(Y$5,"А500С"),IF(COLUMN(Y$5)&gt;COLUMN($S$5),CONCATENATE(Y$5,"А240"),CONCATENATE(Y$5,"Вр-1")))),'Таблица 6 (типы арм.)'!$F$54:$U$54,0))=0,"",ROUND(SUM($J155:$L155)*INDEX('Таблица 6 (типы арм.)'!$F$6:$U$49,MATCH($D155,'Таблица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55" s="44">
        <f>IF(SUM($J155:$L155)*INDEX('Таблица 6 (типы арм.)'!$F$6:$U$49,MATCH($D155,'Таблица 6 (типы арм.)'!$D$6:$D$49,0),MATCH((IF(COLUMN(Z$5)&gt;COLUMN($X$5),CONCATENATE(Z$5,"А500С"),IF(COLUMN(Z$5)&gt;COLUMN($S$5),CONCATENATE(Z$5,"А240"),CONCATENATE(Z$5,"Вр-1")))),'Таблица 6 (типы арм.)'!$F$54:$U$54,0))=0,"",ROUND(SUM($J155:$L155)*INDEX('Таблица 6 (типы арм.)'!$F$6:$U$49,MATCH($D155,'Таблица 6 (типы арм.)'!$D$6:$D$49,0),MATCH((IF(COLUMN(Z$5)&gt;COLUMN($X$5),CONCATENATE(Z$5,"А500С"),IF(COLUMN(Z$5)&gt;COLUMN($S$5),CONCATENATE(Z$5,"А240"),CONCATENATE(Z$5,"Вр-1")))),'Таблица 6 (типы арм.)'!$F$54:$U$54,0)),0))</f>
        <v>1026</v>
      </c>
      <c r="AA155" s="44">
        <f>IF(SUM($J155:$L155)*INDEX('Таблица 6 (типы арм.)'!$F$6:$U$49,MATCH($D155,'Таблица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арм.)'!$F$54:$U$54,0))=0,"",ROUND(SUM($J155:$L155)*INDEX('Таблица 6 (типы арм.)'!$F$6:$U$49,MATCH($D155,'Таблица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25025</v>
      </c>
      <c r="AB155" s="44" t="str">
        <f>IF(SUM($J155:$L155)*INDEX('Таблица 6 (типы арм.)'!$F$6:$U$49,MATCH($D155,'Таблица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арм.)'!$F$54:$U$54,0))=0,"",ROUND(SUM($J155:$L155)*INDEX('Таблица 6 (типы арм.)'!$F$6:$U$49,MATCH($D155,'Таблица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55" s="44">
        <f>IF(SUM($J155:$L155)*INDEX('Таблица 6 (типы арм.)'!$F$6:$U$49,MATCH($D155,'Таблица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арм.)'!$F$54:$U$54,0))=0,"",ROUND(SUM($J155:$L155)*INDEX('Таблица 6 (типы арм.)'!$F$6:$U$49,MATCH($D155,'Таблица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1615</v>
      </c>
      <c r="AD155" s="44" t="str">
        <f>IF(SUM($J155:$L155)*INDEX('Таблица 6 (типы арм.)'!$F$6:$U$49,MATCH($D155,'Таблица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арм.)'!$F$54:$U$54,0))=0,"",ROUND(SUM($J155:$L155)*INDEX('Таблица 6 (типы арм.)'!$F$6:$U$49,MATCH($D155,'Таблица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55" s="44">
        <f>IF(SUM($J155:$L155)*INDEX('Таблица 6 (типы арм.)'!$F$6:$U$49,MATCH($D155,'Таблица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арм.)'!$F$54:$U$54,0))=0,"",ROUND(SUM($J155:$L155)*INDEX('Таблица 6 (типы арм.)'!$F$6:$U$49,MATCH($D155,'Таблица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3282</v>
      </c>
      <c r="AF155" s="44" t="str">
        <f>IF(SUM($J155:$L155)*INDEX('Таблица 6 (типы арм.)'!$F$6:$U$49,MATCH($D155,'Таблица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арм.)'!$F$54:$U$54,0))=0,"",ROUND(SUM($J155:$L155)*INDEX('Таблица 6 (типы арм.)'!$F$6:$U$49,MATCH($D155,'Таблица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55" s="44">
        <f>IF(SUM($J155:$L155)*INDEX('Таблица 6 (типы арм.)'!$F$6:$U$49,MATCH($D155,'Таблица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арм.)'!$F$54:$U$54,0))=0,"",ROUND(SUM($J155:$L155)*INDEX('Таблица 6 (типы арм.)'!$F$6:$U$49,MATCH($D155,'Таблица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2615</v>
      </c>
      <c r="AH155" s="44" t="str">
        <f>IF(SUM($J155:$L155)*INDEX('Таблица 6 (типы арм.)'!$F$6:$U$49,MATCH($D155,'Таблица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арм.)'!$F$54:$U$54,0))=0,"",ROUND(SUM($J155:$L155)*INDEX('Таблица 6 (типы арм.)'!$F$6:$U$49,MATCH($D155,'Таблица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55" s="44">
        <f>IF(SUM($J155:$L155)*INDEX('Таблица 6 (типы арм.)'!$F$6:$U$49,MATCH($D155,'Таблица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арм.)'!$F$54:$U$54,0))=0,"",ROUND(SUM($J155:$L155)*INDEX('Таблица 6 (типы арм.)'!$F$6:$U$49,MATCH($D155,'Таблица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1051</v>
      </c>
      <c r="AJ155" s="45">
        <f t="shared" si="78"/>
        <v>34614</v>
      </c>
      <c r="AK155" s="46">
        <f t="shared" si="79"/>
        <v>35357</v>
      </c>
      <c r="AL155" s="47">
        <v>386</v>
      </c>
      <c r="AM155" s="48"/>
      <c r="AN155" s="14"/>
      <c r="AO155" s="1"/>
    </row>
    <row r="156" spans="1:41" ht="22.5" hidden="1" customHeight="1" outlineLevel="1" x14ac:dyDescent="0.25">
      <c r="A156" s="1"/>
      <c r="B156" s="1"/>
      <c r="C156" s="450" t="s">
        <v>165</v>
      </c>
      <c r="D156" s="322">
        <v>5</v>
      </c>
      <c r="E156" s="334" t="str">
        <f t="shared" si="102"/>
        <v>101.2</v>
      </c>
      <c r="F156" s="39" t="s">
        <v>166</v>
      </c>
      <c r="G156" s="41" t="s">
        <v>39</v>
      </c>
      <c r="H156" s="41"/>
      <c r="I156" s="41"/>
      <c r="J156" s="42"/>
      <c r="K156" s="42"/>
      <c r="L156" s="42">
        <v>1.5</v>
      </c>
      <c r="M156" s="43">
        <f t="shared" si="62"/>
        <v>1.5</v>
      </c>
      <c r="N156" s="41"/>
      <c r="O156" s="41" t="s">
        <v>41</v>
      </c>
      <c r="P156" s="350">
        <f t="shared" ref="P156:P160" si="103">IF(M156="","",IF(M156=0,"",IF(MID(F156,1,4)="Стен",M156/(VALUE(MID(F156,SEARCH(" ",F156,1)+1,SEARCH("мм",F156,1)-SEARCH(" ",F156,1)-2))/1000),IF(MID(F156,1,10)="Плита фунд",SQRT(M156/(VALUE(MID(F156,SEARCH(" ",F156,1)+14,SEARCH("мм",F156,1)-SEARCH(" ",F156,1)-15))/1000))*(4+1)*(VALUE(MID(F156,SEARCH(" ",F156,1)+14,SEARCH("мм",F156,1)-SEARCH(" ",F156,1)-15))/1000),IF(MID(F156,1,4)="Плит",M156/(VALUE(MID(F156,SEARCH(" ",F156,1)+1,SEARCH("мм",F156,1)-SEARCH(" ",F156,1)-2))/1000),IF(MID(F156,1,4)="Площ",M156/(VALUE(MID(F156,SEARCH(" ",F156,1)+12,SEARCH("мм",F156,1)-SEARCH(" ",F156,1)-13))/1000),IF(MID(F156,1,4)="Марш",M156/0.263,IF(MID(F156,1,4)="Коло",M156/((VALUE(LEFT(MID(F156,SEARCH(" ",F156,1)+1,SEARCH("мм",F156,1)-SEARCH(" ",F156,1)-2),SEARCH("х",MID(F156,SEARCH(" ",F156,1)+1,SEARCH("мм",F156,1)-SEARCH(" ",F156,1)-2),1)-1))*VALUE(RIGHT(MID(F156,SEARCH(" ",F156,1)+1,SEARCH("мм",F156,1)-SEARCH(" ",F156,1)-2),LEN(MID(F156,SEARCH(" ",F156,1)+1,SEARCH("мм",F156,1)-SEARCH(" ",F156,1)-2))-SEARCH("х",MID(F156,SEARCH(" ",F156,1)+1,SEARCH("мм",F156,1)-SEARCH(" ",F156,1)-2),1))))/1000000*3.2)*((VALUE(LEFT(MID(F156,SEARCH(" ",F156,1)+1,SEARCH("мм",F156,1)-SEARCH(" ",F156,1)-2),SEARCH("х",MID(F156,SEARCH(" ",F156,1)+1,SEARCH("мм",F156,1)-SEARCH(" ",F156,1)-2),1)-1))+VALUE(RIGHT(MID(F156,SEARCH(" ",F156,1)+1,SEARCH("мм",F156,1)-SEARCH(" ",F156,1)-2),LEN(MID(F156,SEARCH(" ",F156,1)+1,SEARCH("мм",F156,1)-SEARCH(" ",F156,1)-2))-SEARCH("х",MID(F156,SEARCH(" ",F156,1)+1,SEARCH("мм",F156,1)-SEARCH(" ",F156,1)-2),1))))/1000*2*3.2),IF(MID(F156,1,4)="Балк",M156/((VALUE(LEFT(MID(F156,SEARCH(" ",F156,1)+1,SEARCH("мм",F156,1)-SEARCH(" ",F156,1)-5),SEARCH("х",MID(F156,SEARCH(" ",F156,1)+1,SEARCH("мм",F156,1)-SEARCH(" ",F156,1)-5),1)-1))*VALUE(RIGHT(MID(F156,SEARCH(" ",F156,1)+1,SEARCH("мм",F156,1)-SEARCH(" ",F156,1)-5),LEN(MID(F156,SEARCH(" ",F156,1)+1,SEARCH("мм",F156,1)-SEARCH(" ",F156,1)-5))-SEARCH("х",MID(F156,SEARCH(" ",F156,1)+1,SEARCH("мм",F156,1)-SEARCH(" ",F156,1)-5),1))))/1000000*1)*((2*VALUE(LEFT(MID(F156,SEARCH(" ",F156,1)+1,SEARCH("мм",F156,1)-SEARCH(" ",F156,1)-5),SEARCH("х",MID(F156,SEARCH(" ",F156,1)+1,SEARCH("мм",F156,1)-SEARCH(" ",F156,1)-5),1)-1))+VALUE(RIGHT(MID(F156,SEARCH(" ",F156,1)+1,SEARCH("мм",F156,1)-SEARCH(" ",F156,1)-5),LEN(MID(F156,SEARCH(" ",F156,1)+1,SEARCH("мм",F156,1)-SEARCH(" ",F156,1)-5))-SEARCH("х",MID(F156,SEARCH(" ",F156,1)+1,SEARCH("мм",F156,1)-SEARCH(" ",F156,1)-5),1))))/1000*1),IF(MID(F156,1,4)="Капи",M156/(2.8*3.6*0.4)*((2.8+3.6)*2*0.4),""))))))))))</f>
        <v>7.5</v>
      </c>
      <c r="Q156" s="347"/>
      <c r="R156" s="44" t="str">
        <f>IF(SUM($J156:$L156)*INDEX('Таблица 6 (типы арм.)'!$F$6:$U$49,MATCH($D156,'Таблица 6 (типы арм.)'!$D$6:$D$49,0),MATCH((IF(COLUMN(R$5)&gt;COLUMN($X$5),CONCATENATE(R$5,"А500С"),IF(COLUMN(R$5)&gt;COLUMN($S$5),CONCATENATE(R$5,"А240"),CONCATENATE(R$5,"Вр-1")))),'Таблица 6 (типы арм.)'!$F$54:$U$54,0))=0,"",ROUND(SUM($J156:$L156)*INDEX('Таблица 6 (типы арм.)'!$F$6:$U$49,MATCH($D156,'Таблица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56" s="41"/>
      <c r="T156" s="44">
        <f>IF(SUM($J156:$L156)*INDEX('Таблица 6 (типы арм.)'!$F$6:$U$49,MATCH($D156,'Таблица 6 (типы арм.)'!$D$6:$D$49,0),MATCH((IF(COLUMN(T$5)&gt;COLUMN($X$5),CONCATENATE(T$5,"А500С"),IF(COLUMN(T$5)&gt;COLUMN($S$5),CONCATENATE(T$5,"А240"),CONCATENATE(T$5,"Вр-1")))),'Таблица 6 (типы арм.)'!$F$54:$U$54,0))=0,"",ROUND(SUM($J156:$L156)*INDEX('Таблица 6 (типы арм.)'!$F$6:$U$49,MATCH($D156,'Таблица 6 (типы арм.)'!$D$6:$D$49,0),MATCH((IF(COLUMN(T$5)&gt;COLUMN($X$5),CONCATENATE(T$5,"А500С"),IF(COLUMN(T$5)&gt;COLUMN($S$5),CONCATENATE(T$5,"А240"),CONCATENATE(T$5,"Вр-1")))),'Таблица 6 (типы арм.)'!$F$54:$U$54,0)),0))</f>
        <v>1</v>
      </c>
      <c r="U156" s="44">
        <f>IF(SUM($J156:$L156)*INDEX('Таблица 6 (типы арм.)'!$F$6:$U$49,MATCH($D156,'Таблица 6 (типы арм.)'!$D$6:$D$49,0),MATCH((IF(COLUMN(U$5)&gt;COLUMN($X$5),CONCATENATE(U$5,"А500С"),IF(COLUMN(U$5)&gt;COLUMN($S$5),CONCATENATE(U$5,"А240"),CONCATENATE(U$5,"Вр-1")))),'Таблица 6 (типы арм.)'!$F$54:$U$54,0))=0,"",ROUND(SUM($J156:$L156)*INDEX('Таблица 6 (типы арм.)'!$F$6:$U$49,MATCH($D156,'Таблица 6 (типы арм.)'!$D$6:$D$49,0),MATCH((IF(COLUMN(U$5)&gt;COLUMN($X$5),CONCATENATE(U$5,"А500С"),IF(COLUMN(U$5)&gt;COLUMN($S$5),CONCATENATE(U$5,"А240"),CONCATENATE(U$5,"Вр-1")))),'Таблица 6 (типы арм.)'!$F$54:$U$54,0)),0))</f>
        <v>3</v>
      </c>
      <c r="V156" s="44">
        <f>IF(SUM($J156:$L156)*INDEX('Таблица 6 (типы арм.)'!$F$6:$U$49,MATCH($D156,'Таблица 6 (типы арм.)'!$D$6:$D$49,0),MATCH((IF(COLUMN(V$5)&gt;COLUMN($X$5),CONCATENATE(V$5,"А500С"),IF(COLUMN(V$5)&gt;COLUMN($S$5),CONCATENATE(V$5,"А240"),CONCATENATE(V$5,"Вр-1")))),'Таблица 6 (типы арм.)'!$F$54:$U$54,0))=0,"",ROUND(SUM($J156:$L156)*INDEX('Таблица 6 (типы арм.)'!$F$6:$U$49,MATCH($D156,'Таблица 6 (типы арм.)'!$D$6:$D$49,0),MATCH((IF(COLUMN(V$5)&gt;COLUMN($X$5),CONCATENATE(V$5,"А500С"),IF(COLUMN(V$5)&gt;COLUMN($S$5),CONCATENATE(V$5,"А240"),CONCATENATE(V$5,"Вр-1")))),'Таблица 6 (типы арм.)'!$F$54:$U$54,0)),0))</f>
        <v>1</v>
      </c>
      <c r="W156" s="44" t="str">
        <f>IF(SUM($J156:$L156)*INDEX('Таблица 6 (типы арм.)'!$F$6:$U$49,MATCH($D156,'Таблица 6 (типы арм.)'!$D$6:$D$49,0),MATCH((IF(COLUMN(W$5)&gt;COLUMN($X$5),CONCATENATE(W$5,"А500С"),IF(COLUMN(W$5)&gt;COLUMN($S$5),CONCATENATE(W$5,"А240"),CONCATENATE(W$5,"Вр-1")))),'Таблица 6 (типы арм.)'!$F$54:$U$54,0))=0,"",ROUND(SUM($J156:$L156)*INDEX('Таблица 6 (типы арм.)'!$F$6:$U$49,MATCH($D156,'Таблица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56" s="45">
        <f t="shared" si="63"/>
        <v>5</v>
      </c>
      <c r="Y156" s="44" t="str">
        <f>IF(SUM($J156:$L156)*INDEX('Таблица 6 (типы арм.)'!$F$6:$U$49,MATCH($D156,'Таблица 6 (типы арм.)'!$D$6:$D$49,0),MATCH((IF(COLUMN(Y$5)&gt;COLUMN($X$5),CONCATENATE(Y$5,"А500С"),IF(COLUMN(Y$5)&gt;COLUMN($S$5),CONCATENATE(Y$5,"А240"),CONCATENATE(Y$5,"Вр-1")))),'Таблица 6 (типы арм.)'!$F$54:$U$54,0))=0,"",ROUND(SUM($J156:$L156)*INDEX('Таблица 6 (типы арм.)'!$F$6:$U$49,MATCH($D156,'Таблица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56" s="44">
        <f>IF(SUM($J156:$L156)*INDEX('Таблица 6 (типы арм.)'!$F$6:$U$49,MATCH($D156,'Таблица 6 (типы арм.)'!$D$6:$D$49,0),MATCH((IF(COLUMN(Z$5)&gt;COLUMN($X$5),CONCATENATE(Z$5,"А500С"),IF(COLUMN(Z$5)&gt;COLUMN($S$5),CONCATENATE(Z$5,"А240"),CONCATENATE(Z$5,"Вр-1")))),'Таблица 6 (типы арм.)'!$F$54:$U$54,0))=0,"",ROUND(SUM($J156:$L156)*INDEX('Таблица 6 (типы арм.)'!$F$6:$U$49,MATCH($D156,'Таблица 6 (типы арм.)'!$D$6:$D$49,0),MATCH((IF(COLUMN(Z$5)&gt;COLUMN($X$5),CONCATENATE(Z$5,"А500С"),IF(COLUMN(Z$5)&gt;COLUMN($S$5),CONCATENATE(Z$5,"А240"),CONCATENATE(Z$5,"Вр-1")))),'Таблица 6 (типы арм.)'!$F$54:$U$54,0)),0))</f>
        <v>7</v>
      </c>
      <c r="AA156" s="44">
        <f>IF(SUM($J156:$L156)*INDEX('Таблица 6 (типы арм.)'!$F$6:$U$49,MATCH($D156,'Таблица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арм.)'!$F$54:$U$54,0))=0,"",ROUND(SUM($J156:$L156)*INDEX('Таблица 6 (типы арм.)'!$F$6:$U$49,MATCH($D156,'Таблица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171</v>
      </c>
      <c r="AB156" s="44" t="str">
        <f>IF(SUM($J156:$L156)*INDEX('Таблица 6 (типы арм.)'!$F$6:$U$49,MATCH($D156,'Таблица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арм.)'!$F$54:$U$54,0))=0,"",ROUND(SUM($J156:$L156)*INDEX('Таблица 6 (типы арм.)'!$F$6:$U$49,MATCH($D156,'Таблица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56" s="44">
        <f>IF(SUM($J156:$L156)*INDEX('Таблица 6 (типы арм.)'!$F$6:$U$49,MATCH($D156,'Таблица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арм.)'!$F$54:$U$54,0))=0,"",ROUND(SUM($J156:$L156)*INDEX('Таблица 6 (типы арм.)'!$F$6:$U$49,MATCH($D156,'Таблица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11</v>
      </c>
      <c r="AD156" s="44" t="str">
        <f>IF(SUM($J156:$L156)*INDEX('Таблица 6 (типы арм.)'!$F$6:$U$49,MATCH($D156,'Таблица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арм.)'!$F$54:$U$54,0))=0,"",ROUND(SUM($J156:$L156)*INDEX('Таблица 6 (типы арм.)'!$F$6:$U$49,MATCH($D156,'Таблица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56" s="44">
        <f>IF(SUM($J156:$L156)*INDEX('Таблица 6 (типы арм.)'!$F$6:$U$49,MATCH($D156,'Таблица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арм.)'!$F$54:$U$54,0))=0,"",ROUND(SUM($J156:$L156)*INDEX('Таблица 6 (типы арм.)'!$F$6:$U$49,MATCH($D156,'Таблица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22</v>
      </c>
      <c r="AF156" s="44" t="str">
        <f>IF(SUM($J156:$L156)*INDEX('Таблица 6 (типы арм.)'!$F$6:$U$49,MATCH($D156,'Таблица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арм.)'!$F$54:$U$54,0))=0,"",ROUND(SUM($J156:$L156)*INDEX('Таблица 6 (типы арм.)'!$F$6:$U$49,MATCH($D156,'Таблица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56" s="44">
        <f>IF(SUM($J156:$L156)*INDEX('Таблица 6 (типы арм.)'!$F$6:$U$49,MATCH($D156,'Таблица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арм.)'!$F$54:$U$54,0))=0,"",ROUND(SUM($J156:$L156)*INDEX('Таблица 6 (типы арм.)'!$F$6:$U$49,MATCH($D156,'Таблица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18</v>
      </c>
      <c r="AH156" s="44" t="str">
        <f>IF(SUM($J156:$L156)*INDEX('Таблица 6 (типы арм.)'!$F$6:$U$49,MATCH($D156,'Таблица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арм.)'!$F$54:$U$54,0))=0,"",ROUND(SUM($J156:$L156)*INDEX('Таблица 6 (типы арм.)'!$F$6:$U$49,MATCH($D156,'Таблица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56" s="44">
        <f>IF(SUM($J156:$L156)*INDEX('Таблица 6 (типы арм.)'!$F$6:$U$49,MATCH($D156,'Таблица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арм.)'!$F$54:$U$54,0))=0,"",ROUND(SUM($J156:$L156)*INDEX('Таблица 6 (типы арм.)'!$F$6:$U$49,MATCH($D156,'Таблица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7</v>
      </c>
      <c r="AJ156" s="45">
        <f t="shared" si="78"/>
        <v>236</v>
      </c>
      <c r="AK156" s="46">
        <f t="shared" si="79"/>
        <v>241</v>
      </c>
      <c r="AL156" s="52"/>
      <c r="AM156" s="48"/>
      <c r="AN156" s="14"/>
      <c r="AO156" s="1"/>
    </row>
    <row r="157" spans="1:41" ht="22.5" hidden="1" customHeight="1" outlineLevel="1" x14ac:dyDescent="0.25">
      <c r="A157" s="1"/>
      <c r="B157" s="1"/>
      <c r="C157" s="411"/>
      <c r="D157" s="322">
        <v>5</v>
      </c>
      <c r="E157" s="334" t="str">
        <f t="shared" si="102"/>
        <v>101.3</v>
      </c>
      <c r="F157" s="39" t="s">
        <v>167</v>
      </c>
      <c r="G157" s="41" t="s">
        <v>39</v>
      </c>
      <c r="H157" s="41"/>
      <c r="I157" s="41"/>
      <c r="J157" s="42"/>
      <c r="K157" s="42"/>
      <c r="L157" s="42">
        <v>1.8</v>
      </c>
      <c r="M157" s="43">
        <f t="shared" si="62"/>
        <v>1.8</v>
      </c>
      <c r="N157" s="41"/>
      <c r="O157" s="41" t="s">
        <v>41</v>
      </c>
      <c r="P157" s="350">
        <f t="shared" si="103"/>
        <v>9</v>
      </c>
      <c r="Q157" s="347"/>
      <c r="R157" s="44" t="str">
        <f>IF(SUM($J157:$L157)*INDEX('Таблица 6 (типы арм.)'!$F$6:$U$49,MATCH($D157,'Таблица 6 (типы арм.)'!$D$6:$D$49,0),MATCH((IF(COLUMN(R$5)&gt;COLUMN($X$5),CONCATENATE(R$5,"А500С"),IF(COLUMN(R$5)&gt;COLUMN($S$5),CONCATENATE(R$5,"А240"),CONCATENATE(R$5,"Вр-1")))),'Таблица 6 (типы арм.)'!$F$54:$U$54,0))=0,"",ROUND(SUM($J157:$L157)*INDEX('Таблица 6 (типы арм.)'!$F$6:$U$49,MATCH($D157,'Таблица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57" s="41"/>
      <c r="T157" s="44">
        <f>IF(SUM($J157:$L157)*INDEX('Таблица 6 (типы арм.)'!$F$6:$U$49,MATCH($D157,'Таблица 6 (типы арм.)'!$D$6:$D$49,0),MATCH((IF(COLUMN(T$5)&gt;COLUMN($X$5),CONCATENATE(T$5,"А500С"),IF(COLUMN(T$5)&gt;COLUMN($S$5),CONCATENATE(T$5,"А240"),CONCATENATE(T$5,"Вр-1")))),'Таблица 6 (типы арм.)'!$F$54:$U$54,0))=0,"",ROUND(SUM($J157:$L157)*INDEX('Таблица 6 (типы арм.)'!$F$6:$U$49,MATCH($D157,'Таблица 6 (типы арм.)'!$D$6:$D$49,0),MATCH((IF(COLUMN(T$5)&gt;COLUMN($X$5),CONCATENATE(T$5,"А500С"),IF(COLUMN(T$5)&gt;COLUMN($S$5),CONCATENATE(T$5,"А240"),CONCATENATE(T$5,"Вр-1")))),'Таблица 6 (типы арм.)'!$F$54:$U$54,0)),0))</f>
        <v>2</v>
      </c>
      <c r="U157" s="44">
        <f>IF(SUM($J157:$L157)*INDEX('Таблица 6 (типы арм.)'!$F$6:$U$49,MATCH($D157,'Таблица 6 (типы арм.)'!$D$6:$D$49,0),MATCH((IF(COLUMN(U$5)&gt;COLUMN($X$5),CONCATENATE(U$5,"А500С"),IF(COLUMN(U$5)&gt;COLUMN($S$5),CONCATENATE(U$5,"А240"),CONCATENATE(U$5,"Вр-1")))),'Таблица 6 (типы арм.)'!$F$54:$U$54,0))=0,"",ROUND(SUM($J157:$L157)*INDEX('Таблица 6 (типы арм.)'!$F$6:$U$49,MATCH($D157,'Таблица 6 (типы арм.)'!$D$6:$D$49,0),MATCH((IF(COLUMN(U$5)&gt;COLUMN($X$5),CONCATENATE(U$5,"А500С"),IF(COLUMN(U$5)&gt;COLUMN($S$5),CONCATENATE(U$5,"А240"),CONCATENATE(U$5,"Вр-1")))),'Таблица 6 (типы арм.)'!$F$54:$U$54,0)),0))</f>
        <v>3</v>
      </c>
      <c r="V157" s="44">
        <f>IF(SUM($J157:$L157)*INDEX('Таблица 6 (типы арм.)'!$F$6:$U$49,MATCH($D157,'Таблица 6 (типы арм.)'!$D$6:$D$49,0),MATCH((IF(COLUMN(V$5)&gt;COLUMN($X$5),CONCATENATE(V$5,"А500С"),IF(COLUMN(V$5)&gt;COLUMN($S$5),CONCATENATE(V$5,"А240"),CONCATENATE(V$5,"Вр-1")))),'Таблица 6 (типы арм.)'!$F$54:$U$54,0))=0,"",ROUND(SUM($J157:$L157)*INDEX('Таблица 6 (типы арм.)'!$F$6:$U$49,MATCH($D157,'Таблица 6 (типы арм.)'!$D$6:$D$49,0),MATCH((IF(COLUMN(V$5)&gt;COLUMN($X$5),CONCATENATE(V$5,"А500С"),IF(COLUMN(V$5)&gt;COLUMN($S$5),CONCATENATE(V$5,"А240"),CONCATENATE(V$5,"Вр-1")))),'Таблица 6 (типы арм.)'!$F$54:$U$54,0)),0))</f>
        <v>1</v>
      </c>
      <c r="W157" s="44" t="str">
        <f>IF(SUM($J157:$L157)*INDEX('Таблица 6 (типы арм.)'!$F$6:$U$49,MATCH($D157,'Таблица 6 (типы арм.)'!$D$6:$D$49,0),MATCH((IF(COLUMN(W$5)&gt;COLUMN($X$5),CONCATENATE(W$5,"А500С"),IF(COLUMN(W$5)&gt;COLUMN($S$5),CONCATENATE(W$5,"А240"),CONCATENATE(W$5,"Вр-1")))),'Таблица 6 (типы арм.)'!$F$54:$U$54,0))=0,"",ROUND(SUM($J157:$L157)*INDEX('Таблица 6 (типы арм.)'!$F$6:$U$49,MATCH($D157,'Таблица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57" s="45">
        <f t="shared" si="63"/>
        <v>6</v>
      </c>
      <c r="Y157" s="44" t="str">
        <f>IF(SUM($J157:$L157)*INDEX('Таблица 6 (типы арм.)'!$F$6:$U$49,MATCH($D157,'Таблица 6 (типы арм.)'!$D$6:$D$49,0),MATCH((IF(COLUMN(Y$5)&gt;COLUMN($X$5),CONCATENATE(Y$5,"А500С"),IF(COLUMN(Y$5)&gt;COLUMN($S$5),CONCATENATE(Y$5,"А240"),CONCATENATE(Y$5,"Вр-1")))),'Таблица 6 (типы арм.)'!$F$54:$U$54,0))=0,"",ROUND(SUM($J157:$L157)*INDEX('Таблица 6 (типы арм.)'!$F$6:$U$49,MATCH($D157,'Таблица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57" s="44">
        <f>IF(SUM($J157:$L157)*INDEX('Таблица 6 (типы арм.)'!$F$6:$U$49,MATCH($D157,'Таблица 6 (типы арм.)'!$D$6:$D$49,0),MATCH((IF(COLUMN(Z$5)&gt;COLUMN($X$5),CONCATENATE(Z$5,"А500С"),IF(COLUMN(Z$5)&gt;COLUMN($S$5),CONCATENATE(Z$5,"А240"),CONCATENATE(Z$5,"Вр-1")))),'Таблица 6 (типы арм.)'!$F$54:$U$54,0))=0,"",ROUND(SUM($J157:$L157)*INDEX('Таблица 6 (типы арм.)'!$F$6:$U$49,MATCH($D157,'Таблица 6 (типы арм.)'!$D$6:$D$49,0),MATCH((IF(COLUMN(Z$5)&gt;COLUMN($X$5),CONCATENATE(Z$5,"А500С"),IF(COLUMN(Z$5)&gt;COLUMN($S$5),CONCATENATE(Z$5,"А240"),CONCATENATE(Z$5,"Вр-1")))),'Таблица 6 (типы арм.)'!$F$54:$U$54,0)),0))</f>
        <v>8</v>
      </c>
      <c r="AA157" s="44">
        <f>IF(SUM($J157:$L157)*INDEX('Таблица 6 (типы арм.)'!$F$6:$U$49,MATCH($D157,'Таблица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арм.)'!$F$54:$U$54,0))=0,"",ROUND(SUM($J157:$L157)*INDEX('Таблица 6 (типы арм.)'!$F$6:$U$49,MATCH($D157,'Таблица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206</v>
      </c>
      <c r="AB157" s="44" t="str">
        <f>IF(SUM($J157:$L157)*INDEX('Таблица 6 (типы арм.)'!$F$6:$U$49,MATCH($D157,'Таблица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арм.)'!$F$54:$U$54,0))=0,"",ROUND(SUM($J157:$L157)*INDEX('Таблица 6 (типы арм.)'!$F$6:$U$49,MATCH($D157,'Таблица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57" s="44">
        <f>IF(SUM($J157:$L157)*INDEX('Таблица 6 (типы арм.)'!$F$6:$U$49,MATCH($D157,'Таблица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арм.)'!$F$54:$U$54,0))=0,"",ROUND(SUM($J157:$L157)*INDEX('Таблица 6 (типы арм.)'!$F$6:$U$49,MATCH($D157,'Таблица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13</v>
      </c>
      <c r="AD157" s="44" t="str">
        <f>IF(SUM($J157:$L157)*INDEX('Таблица 6 (типы арм.)'!$F$6:$U$49,MATCH($D157,'Таблица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арм.)'!$F$54:$U$54,0))=0,"",ROUND(SUM($J157:$L157)*INDEX('Таблица 6 (типы арм.)'!$F$6:$U$49,MATCH($D157,'Таблица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57" s="44">
        <f>IF(SUM($J157:$L157)*INDEX('Таблица 6 (типы арм.)'!$F$6:$U$49,MATCH($D157,'Таблица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арм.)'!$F$54:$U$54,0))=0,"",ROUND(SUM($J157:$L157)*INDEX('Таблица 6 (типы арм.)'!$F$6:$U$49,MATCH($D157,'Таблица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27</v>
      </c>
      <c r="AF157" s="44" t="str">
        <f>IF(SUM($J157:$L157)*INDEX('Таблица 6 (типы арм.)'!$F$6:$U$49,MATCH($D157,'Таблица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арм.)'!$F$54:$U$54,0))=0,"",ROUND(SUM($J157:$L157)*INDEX('Таблица 6 (типы арм.)'!$F$6:$U$49,MATCH($D157,'Таблица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57" s="44">
        <f>IF(SUM($J157:$L157)*INDEX('Таблица 6 (типы арм.)'!$F$6:$U$49,MATCH($D157,'Таблица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арм.)'!$F$54:$U$54,0))=0,"",ROUND(SUM($J157:$L157)*INDEX('Таблица 6 (типы арм.)'!$F$6:$U$49,MATCH($D157,'Таблица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21</v>
      </c>
      <c r="AH157" s="44" t="str">
        <f>IF(SUM($J157:$L157)*INDEX('Таблица 6 (типы арм.)'!$F$6:$U$49,MATCH($D157,'Таблица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арм.)'!$F$54:$U$54,0))=0,"",ROUND(SUM($J157:$L157)*INDEX('Таблица 6 (типы арм.)'!$F$6:$U$49,MATCH($D157,'Таблица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57" s="44">
        <f>IF(SUM($J157:$L157)*INDEX('Таблица 6 (типы арм.)'!$F$6:$U$49,MATCH($D157,'Таблица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арм.)'!$F$54:$U$54,0))=0,"",ROUND(SUM($J157:$L157)*INDEX('Таблица 6 (типы арм.)'!$F$6:$U$49,MATCH($D157,'Таблица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9</v>
      </c>
      <c r="AJ157" s="45">
        <f t="shared" si="78"/>
        <v>284</v>
      </c>
      <c r="AK157" s="46">
        <f t="shared" si="79"/>
        <v>290</v>
      </c>
      <c r="AL157" s="52"/>
      <c r="AM157" s="48"/>
      <c r="AN157" s="14"/>
      <c r="AO157" s="1"/>
    </row>
    <row r="158" spans="1:41" ht="47.45" hidden="1" customHeight="1" outlineLevel="1" x14ac:dyDescent="0.25">
      <c r="A158" s="1"/>
      <c r="B158" s="1"/>
      <c r="C158" s="444" t="s">
        <v>168</v>
      </c>
      <c r="D158" s="322">
        <v>6</v>
      </c>
      <c r="E158" s="334" t="str">
        <f t="shared" si="102"/>
        <v>101.4</v>
      </c>
      <c r="F158" s="39" t="s">
        <v>169</v>
      </c>
      <c r="G158" s="41" t="s">
        <v>39</v>
      </c>
      <c r="H158" s="41"/>
      <c r="I158" s="41"/>
      <c r="J158" s="42"/>
      <c r="K158" s="42">
        <f>1013.3+21</f>
        <v>1034.3</v>
      </c>
      <c r="L158" s="42"/>
      <c r="M158" s="43">
        <f t="shared" si="62"/>
        <v>1034.3</v>
      </c>
      <c r="N158" s="41" t="s">
        <v>40</v>
      </c>
      <c r="O158" s="41" t="s">
        <v>41</v>
      </c>
      <c r="P158" s="350">
        <f t="shared" si="103"/>
        <v>2585.7499999999995</v>
      </c>
      <c r="Q158" s="347"/>
      <c r="R158" s="44" t="str">
        <f>IF(SUM($J158:$L158)*INDEX('Таблица 6 (типы арм.)'!$F$6:$U$49,MATCH($D158,'Таблица 6 (типы арм.)'!$D$6:$D$49,0),MATCH((IF(COLUMN(R$5)&gt;COLUMN($X$5),CONCATENATE(R$5,"А500С"),IF(COLUMN(R$5)&gt;COLUMN($S$5),CONCATENATE(R$5,"А240"),CONCATENATE(R$5,"Вр-1")))),'Таблица 6 (типы арм.)'!$F$54:$U$54,0))=0,"",ROUND(SUM($J158:$L158)*INDEX('Таблица 6 (типы арм.)'!$F$6:$U$49,MATCH($D158,'Таблица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58" s="41"/>
      <c r="T158" s="44" t="str">
        <f>IF(SUM($J158:$L158)*INDEX('Таблица 6 (типы арм.)'!$F$6:$U$49,MATCH($D158,'Таблица 6 (типы арм.)'!$D$6:$D$49,0),MATCH((IF(COLUMN(T$5)&gt;COLUMN($X$5),CONCATENATE(T$5,"А500С"),IF(COLUMN(T$5)&gt;COLUMN($S$5),CONCATENATE(T$5,"А240"),CONCATENATE(T$5,"Вр-1")))),'Таблица 6 (типы арм.)'!$F$54:$U$54,0))=0,"",ROUND(SUM($J158:$L158)*INDEX('Таблица 6 (типы арм.)'!$F$6:$U$49,MATCH($D158,'Таблица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58" s="44">
        <f>IF(SUM($J158:$L158)*INDEX('Таблица 6 (типы арм.)'!$F$6:$U$49,MATCH($D158,'Таблица 6 (типы арм.)'!$D$6:$D$49,0),MATCH((IF(COLUMN(U$5)&gt;COLUMN($X$5),CONCATENATE(U$5,"А500С"),IF(COLUMN(U$5)&gt;COLUMN($S$5),CONCATENATE(U$5,"А240"),CONCATENATE(U$5,"Вр-1")))),'Таблица 6 (типы арм.)'!$F$54:$U$54,0))=0,"",ROUND(SUM($J158:$L158)*INDEX('Таблица 6 (типы арм.)'!$F$6:$U$49,MATCH($D158,'Таблица 6 (типы арм.)'!$D$6:$D$49,0),MATCH((IF(COLUMN(U$5)&gt;COLUMN($X$5),CONCATENATE(U$5,"А500С"),IF(COLUMN(U$5)&gt;COLUMN($S$5),CONCATENATE(U$5,"А240"),CONCATENATE(U$5,"Вр-1")))),'Таблица 6 (типы арм.)'!$F$54:$U$54,0)),0))</f>
        <v>1131</v>
      </c>
      <c r="V158" s="44">
        <f>IF(SUM($J158:$L158)*INDEX('Таблица 6 (типы арм.)'!$F$6:$U$49,MATCH($D158,'Таблица 6 (типы арм.)'!$D$6:$D$49,0),MATCH((IF(COLUMN(V$5)&gt;COLUMN($X$5),CONCATENATE(V$5,"А500С"),IF(COLUMN(V$5)&gt;COLUMN($S$5),CONCATENATE(V$5,"А240"),CONCATENATE(V$5,"Вр-1")))),'Таблица 6 (типы арм.)'!$F$54:$U$54,0))=0,"",ROUND(SUM($J158:$L158)*INDEX('Таблица 6 (типы арм.)'!$F$6:$U$49,MATCH($D158,'Таблица 6 (типы арм.)'!$D$6:$D$49,0),MATCH((IF(COLUMN(V$5)&gt;COLUMN($X$5),CONCATENATE(V$5,"А500С"),IF(COLUMN(V$5)&gt;COLUMN($S$5),CONCATENATE(V$5,"А240"),CONCATENATE(V$5,"Вр-1")))),'Таблица 6 (типы арм.)'!$F$54:$U$54,0)),0))</f>
        <v>2546</v>
      </c>
      <c r="W158" s="44" t="str">
        <f>IF(SUM($J158:$L158)*INDEX('Таблица 6 (типы арм.)'!$F$6:$U$49,MATCH($D158,'Таблица 6 (типы арм.)'!$D$6:$D$49,0),MATCH((IF(COLUMN(W$5)&gt;COLUMN($X$5),CONCATENATE(W$5,"А500С"),IF(COLUMN(W$5)&gt;COLUMN($S$5),CONCATENATE(W$5,"А240"),CONCATENATE(W$5,"Вр-1")))),'Таблица 6 (типы арм.)'!$F$54:$U$54,0))=0,"",ROUND(SUM($J158:$L158)*INDEX('Таблица 6 (типы арм.)'!$F$6:$U$49,MATCH($D158,'Таблица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58" s="45">
        <f t="shared" si="63"/>
        <v>3677</v>
      </c>
      <c r="Y158" s="44" t="str">
        <f>IF(SUM($J158:$L158)*INDEX('Таблица 6 (типы арм.)'!$F$6:$U$49,MATCH($D158,'Таблица 6 (типы арм.)'!$D$6:$D$49,0),MATCH((IF(COLUMN(Y$5)&gt;COLUMN($X$5),CONCATENATE(Y$5,"А500С"),IF(COLUMN(Y$5)&gt;COLUMN($S$5),CONCATENATE(Y$5,"А240"),CONCATENATE(Y$5,"Вр-1")))),'Таблица 6 (типы арм.)'!$F$54:$U$54,0))=0,"",ROUND(SUM($J158:$L158)*INDEX('Таблица 6 (типы арм.)'!$F$6:$U$49,MATCH($D158,'Таблица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58" s="44">
        <f>IF(SUM($J158:$L158)*INDEX('Таблица 6 (типы арм.)'!$F$6:$U$49,MATCH($D158,'Таблица 6 (типы арм.)'!$D$6:$D$49,0),MATCH((IF(COLUMN(Z$5)&gt;COLUMN($X$5),CONCATENATE(Z$5,"А500С"),IF(COLUMN(Z$5)&gt;COLUMN($S$5),CONCATENATE(Z$5,"А240"),CONCATENATE(Z$5,"Вр-1")))),'Таблица 6 (типы арм.)'!$F$54:$U$54,0))=0,"",ROUND(SUM($J158:$L158)*INDEX('Таблица 6 (типы арм.)'!$F$6:$U$49,MATCH($D158,'Таблица 6 (типы арм.)'!$D$6:$D$49,0),MATCH((IF(COLUMN(Z$5)&gt;COLUMN($X$5),CONCATENATE(Z$5,"А500С"),IF(COLUMN(Z$5)&gt;COLUMN($S$5),CONCATENATE(Z$5,"А240"),CONCATENATE(Z$5,"Вр-1")))),'Таблица 6 (типы арм.)'!$F$54:$U$54,0)),0))</f>
        <v>1838</v>
      </c>
      <c r="AA158" s="44">
        <f>IF(SUM($J158:$L158)*INDEX('Таблица 6 (типы арм.)'!$F$6:$U$49,MATCH($D158,'Таблица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арм.)'!$F$54:$U$54,0))=0,"",ROUND(SUM($J158:$L158)*INDEX('Таблица 6 (типы арм.)'!$F$6:$U$49,MATCH($D158,'Таблица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6505</v>
      </c>
      <c r="AB158" s="44" t="str">
        <f>IF(SUM($J158:$L158)*INDEX('Таблица 6 (типы арм.)'!$F$6:$U$49,MATCH($D158,'Таблица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арм.)'!$F$54:$U$54,0))=0,"",ROUND(SUM($J158:$L158)*INDEX('Таблица 6 (типы арм.)'!$F$6:$U$49,MATCH($D158,'Таблица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58" s="44">
        <f>IF(SUM($J158:$L158)*INDEX('Таблица 6 (типы арм.)'!$F$6:$U$49,MATCH($D158,'Таблица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арм.)'!$F$54:$U$54,0))=0,"",ROUND(SUM($J158:$L158)*INDEX('Таблица 6 (типы арм.)'!$F$6:$U$49,MATCH($D158,'Таблица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107904</v>
      </c>
      <c r="AD158" s="44" t="str">
        <f>IF(SUM($J158:$L158)*INDEX('Таблица 6 (типы арм.)'!$F$6:$U$49,MATCH($D158,'Таблица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арм.)'!$F$54:$U$54,0))=0,"",ROUND(SUM($J158:$L158)*INDEX('Таблица 6 (типы арм.)'!$F$6:$U$49,MATCH($D158,'Таблица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58" s="44">
        <f>IF(SUM($J158:$L158)*INDEX('Таблица 6 (типы арм.)'!$F$6:$U$49,MATCH($D158,'Таблица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арм.)'!$F$54:$U$54,0))=0,"",ROUND(SUM($J158:$L158)*INDEX('Таблица 6 (типы арм.)'!$F$6:$U$49,MATCH($D158,'Таблица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11597</v>
      </c>
      <c r="AF158" s="44" t="str">
        <f>IF(SUM($J158:$L158)*INDEX('Таблица 6 (типы арм.)'!$F$6:$U$49,MATCH($D158,'Таблица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арм.)'!$F$54:$U$54,0))=0,"",ROUND(SUM($J158:$L158)*INDEX('Таблица 6 (типы арм.)'!$F$6:$U$49,MATCH($D158,'Таблица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58" s="44">
        <f>IF(SUM($J158:$L158)*INDEX('Таблица 6 (типы арм.)'!$F$6:$U$49,MATCH($D158,'Таблица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арм.)'!$F$54:$U$54,0))=0,"",ROUND(SUM($J158:$L158)*INDEX('Таблица 6 (типы арм.)'!$F$6:$U$49,MATCH($D158,'Таблица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34365</v>
      </c>
      <c r="AH158" s="44">
        <f>IF(SUM($J158:$L158)*INDEX('Таблица 6 (типы арм.)'!$F$6:$U$49,MATCH($D158,'Таблица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арм.)'!$F$54:$U$54,0))=0,"",ROUND(SUM($J158:$L158)*INDEX('Таблица 6 (типы арм.)'!$F$6:$U$49,MATCH($D158,'Таблица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15273</v>
      </c>
      <c r="AI158" s="44">
        <f>IF(SUM($J158:$L158)*INDEX('Таблица 6 (типы арм.)'!$F$6:$U$49,MATCH($D158,'Таблица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арм.)'!$F$54:$U$54,0))=0,"",ROUND(SUM($J158:$L158)*INDEX('Таблица 6 (типы арм.)'!$F$6:$U$49,MATCH($D158,'Таблица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17960</v>
      </c>
      <c r="AJ158" s="45">
        <f t="shared" si="78"/>
        <v>195442</v>
      </c>
      <c r="AK158" s="46">
        <f t="shared" si="79"/>
        <v>199119</v>
      </c>
      <c r="AL158" s="47">
        <v>9</v>
      </c>
      <c r="AM158" s="48"/>
      <c r="AN158" s="14"/>
      <c r="AO158" s="1"/>
    </row>
    <row r="159" spans="1:41" ht="47.45" hidden="1" customHeight="1" outlineLevel="1" x14ac:dyDescent="0.25">
      <c r="A159" s="1"/>
      <c r="B159" s="1"/>
      <c r="C159" s="411"/>
      <c r="D159" s="322">
        <v>6</v>
      </c>
      <c r="E159" s="334" t="str">
        <f t="shared" si="102"/>
        <v>101.5</v>
      </c>
      <c r="F159" s="39" t="s">
        <v>170</v>
      </c>
      <c r="G159" s="41" t="s">
        <v>39</v>
      </c>
      <c r="H159" s="41"/>
      <c r="I159" s="41"/>
      <c r="J159" s="42"/>
      <c r="K159" s="42">
        <v>87.7</v>
      </c>
      <c r="L159" s="42"/>
      <c r="M159" s="43">
        <f t="shared" si="62"/>
        <v>87.7</v>
      </c>
      <c r="N159" s="41" t="s">
        <v>40</v>
      </c>
      <c r="O159" s="41" t="s">
        <v>41</v>
      </c>
      <c r="P159" s="350">
        <f t="shared" si="103"/>
        <v>111.36507936507938</v>
      </c>
      <c r="Q159" s="347"/>
      <c r="R159" s="44" t="str">
        <f>IF(SUM($J159:$L159)*INDEX('Таблица 6 (типы арм.)'!$F$6:$U$49,MATCH($D159,'Таблица 6 (типы арм.)'!$D$6:$D$49,0),MATCH((IF(COLUMN(R$5)&gt;COLUMN($X$5),CONCATENATE(R$5,"А500С"),IF(COLUMN(R$5)&gt;COLUMN($S$5),CONCATENATE(R$5,"А240"),CONCATENATE(R$5,"Вр-1")))),'Таблица 6 (типы арм.)'!$F$54:$U$54,0))=0,"",ROUND(SUM($J159:$L159)*INDEX('Таблица 6 (типы арм.)'!$F$6:$U$49,MATCH($D159,'Таблица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59" s="41"/>
      <c r="T159" s="44" t="str">
        <f>IF(SUM($J159:$L159)*INDEX('Таблица 6 (типы арм.)'!$F$6:$U$49,MATCH($D159,'Таблица 6 (типы арм.)'!$D$6:$D$49,0),MATCH((IF(COLUMN(T$5)&gt;COLUMN($X$5),CONCATENATE(T$5,"А500С"),IF(COLUMN(T$5)&gt;COLUMN($S$5),CONCATENATE(T$5,"А240"),CONCATENATE(T$5,"Вр-1")))),'Таблица 6 (типы арм.)'!$F$54:$U$54,0))=0,"",ROUND(SUM($J159:$L159)*INDEX('Таблица 6 (типы арм.)'!$F$6:$U$49,MATCH($D159,'Таблица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59" s="44">
        <f>IF(SUM($J159:$L159)*INDEX('Таблица 6 (типы арм.)'!$F$6:$U$49,MATCH($D159,'Таблица 6 (типы арм.)'!$D$6:$D$49,0),MATCH((IF(COLUMN(U$5)&gt;COLUMN($X$5),CONCATENATE(U$5,"А500С"),IF(COLUMN(U$5)&gt;COLUMN($S$5),CONCATENATE(U$5,"А240"),CONCATENATE(U$5,"Вр-1")))),'Таблица 6 (типы арм.)'!$F$54:$U$54,0))=0,"",ROUND(SUM($J159:$L159)*INDEX('Таблица 6 (типы арм.)'!$F$6:$U$49,MATCH($D159,'Таблица 6 (типы арм.)'!$D$6:$D$49,0),MATCH((IF(COLUMN(U$5)&gt;COLUMN($X$5),CONCATENATE(U$5,"А500С"),IF(COLUMN(U$5)&gt;COLUMN($S$5),CONCATENATE(U$5,"А240"),CONCATENATE(U$5,"Вр-1")))),'Таблица 6 (типы арм.)'!$F$54:$U$54,0)),0))</f>
        <v>96</v>
      </c>
      <c r="V159" s="44">
        <f>IF(SUM($J159:$L159)*INDEX('Таблица 6 (типы арм.)'!$F$6:$U$49,MATCH($D159,'Таблица 6 (типы арм.)'!$D$6:$D$49,0),MATCH((IF(COLUMN(V$5)&gt;COLUMN($X$5),CONCATENATE(V$5,"А500С"),IF(COLUMN(V$5)&gt;COLUMN($S$5),CONCATENATE(V$5,"А240"),CONCATENATE(V$5,"Вр-1")))),'Таблица 6 (типы арм.)'!$F$54:$U$54,0))=0,"",ROUND(SUM($J159:$L159)*INDEX('Таблица 6 (типы арм.)'!$F$6:$U$49,MATCH($D159,'Таблица 6 (типы арм.)'!$D$6:$D$49,0),MATCH((IF(COLUMN(V$5)&gt;COLUMN($X$5),CONCATENATE(V$5,"А500С"),IF(COLUMN(V$5)&gt;COLUMN($S$5),CONCATENATE(V$5,"А240"),CONCATENATE(V$5,"Вр-1")))),'Таблица 6 (типы арм.)'!$F$54:$U$54,0)),0))</f>
        <v>216</v>
      </c>
      <c r="W159" s="44" t="str">
        <f>IF(SUM($J159:$L159)*INDEX('Таблица 6 (типы арм.)'!$F$6:$U$49,MATCH($D159,'Таблица 6 (типы арм.)'!$D$6:$D$49,0),MATCH((IF(COLUMN(W$5)&gt;COLUMN($X$5),CONCATENATE(W$5,"А500С"),IF(COLUMN(W$5)&gt;COLUMN($S$5),CONCATENATE(W$5,"А240"),CONCATENATE(W$5,"Вр-1")))),'Таблица 6 (типы арм.)'!$F$54:$U$54,0))=0,"",ROUND(SUM($J159:$L159)*INDEX('Таблица 6 (типы арм.)'!$F$6:$U$49,MATCH($D159,'Таблица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59" s="45">
        <f t="shared" si="63"/>
        <v>312</v>
      </c>
      <c r="Y159" s="44" t="str">
        <f>IF(SUM($J159:$L159)*INDEX('Таблица 6 (типы арм.)'!$F$6:$U$49,MATCH($D159,'Таблица 6 (типы арм.)'!$D$6:$D$49,0),MATCH((IF(COLUMN(Y$5)&gt;COLUMN($X$5),CONCATENATE(Y$5,"А500С"),IF(COLUMN(Y$5)&gt;COLUMN($S$5),CONCATENATE(Y$5,"А240"),CONCATENATE(Y$5,"Вр-1")))),'Таблица 6 (типы арм.)'!$F$54:$U$54,0))=0,"",ROUND(SUM($J159:$L159)*INDEX('Таблица 6 (типы арм.)'!$F$6:$U$49,MATCH($D159,'Таблица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59" s="44">
        <f>IF(SUM($J159:$L159)*INDEX('Таблица 6 (типы арм.)'!$F$6:$U$49,MATCH($D159,'Таблица 6 (типы арм.)'!$D$6:$D$49,0),MATCH((IF(COLUMN(Z$5)&gt;COLUMN($X$5),CONCATENATE(Z$5,"А500С"),IF(COLUMN(Z$5)&gt;COLUMN($S$5),CONCATENATE(Z$5,"А240"),CONCATENATE(Z$5,"Вр-1")))),'Таблица 6 (типы арм.)'!$F$54:$U$54,0))=0,"",ROUND(SUM($J159:$L159)*INDEX('Таблица 6 (типы арм.)'!$F$6:$U$49,MATCH($D159,'Таблица 6 (типы арм.)'!$D$6:$D$49,0),MATCH((IF(COLUMN(Z$5)&gt;COLUMN($X$5),CONCATENATE(Z$5,"А500С"),IF(COLUMN(Z$5)&gt;COLUMN($S$5),CONCATENATE(Z$5,"А240"),CONCATENATE(Z$5,"Вр-1")))),'Таблица 6 (типы арм.)'!$F$54:$U$54,0)),0))</f>
        <v>156</v>
      </c>
      <c r="AA159" s="44">
        <f>IF(SUM($J159:$L159)*INDEX('Таблица 6 (типы арм.)'!$F$6:$U$49,MATCH($D159,'Таблица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арм.)'!$F$54:$U$54,0))=0,"",ROUND(SUM($J159:$L159)*INDEX('Таблица 6 (типы арм.)'!$F$6:$U$49,MATCH($D159,'Таблица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552</v>
      </c>
      <c r="AB159" s="44" t="str">
        <f>IF(SUM($J159:$L159)*INDEX('Таблица 6 (типы арм.)'!$F$6:$U$49,MATCH($D159,'Таблица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арм.)'!$F$54:$U$54,0))=0,"",ROUND(SUM($J159:$L159)*INDEX('Таблица 6 (типы арм.)'!$F$6:$U$49,MATCH($D159,'Таблица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59" s="44">
        <f>IF(SUM($J159:$L159)*INDEX('Таблица 6 (типы арм.)'!$F$6:$U$49,MATCH($D159,'Таблица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арм.)'!$F$54:$U$54,0))=0,"",ROUND(SUM($J159:$L159)*INDEX('Таблица 6 (типы арм.)'!$F$6:$U$49,MATCH($D159,'Таблица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9149</v>
      </c>
      <c r="AD159" s="44" t="str">
        <f>IF(SUM($J159:$L159)*INDEX('Таблица 6 (типы арм.)'!$F$6:$U$49,MATCH($D159,'Таблица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арм.)'!$F$54:$U$54,0))=0,"",ROUND(SUM($J159:$L159)*INDEX('Таблица 6 (типы арм.)'!$F$6:$U$49,MATCH($D159,'Таблица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59" s="44">
        <f>IF(SUM($J159:$L159)*INDEX('Таблица 6 (типы арм.)'!$F$6:$U$49,MATCH($D159,'Таблица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арм.)'!$F$54:$U$54,0))=0,"",ROUND(SUM($J159:$L159)*INDEX('Таблица 6 (типы арм.)'!$F$6:$U$49,MATCH($D159,'Таблица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983</v>
      </c>
      <c r="AF159" s="44" t="str">
        <f>IF(SUM($J159:$L159)*INDEX('Таблица 6 (типы арм.)'!$F$6:$U$49,MATCH($D159,'Таблица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арм.)'!$F$54:$U$54,0))=0,"",ROUND(SUM($J159:$L159)*INDEX('Таблица 6 (типы арм.)'!$F$6:$U$49,MATCH($D159,'Таблица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59" s="44">
        <f>IF(SUM($J159:$L159)*INDEX('Таблица 6 (типы арм.)'!$F$6:$U$49,MATCH($D159,'Таблица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арм.)'!$F$54:$U$54,0))=0,"",ROUND(SUM($J159:$L159)*INDEX('Таблица 6 (типы арм.)'!$F$6:$U$49,MATCH($D159,'Таблица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2914</v>
      </c>
      <c r="AH159" s="44">
        <f>IF(SUM($J159:$L159)*INDEX('Таблица 6 (типы арм.)'!$F$6:$U$49,MATCH($D159,'Таблица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арм.)'!$F$54:$U$54,0))=0,"",ROUND(SUM($J159:$L159)*INDEX('Таблица 6 (типы арм.)'!$F$6:$U$49,MATCH($D159,'Таблица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1295</v>
      </c>
      <c r="AI159" s="44">
        <f>IF(SUM($J159:$L159)*INDEX('Таблица 6 (типы арм.)'!$F$6:$U$49,MATCH($D159,'Таблица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арм.)'!$F$54:$U$54,0))=0,"",ROUND(SUM($J159:$L159)*INDEX('Таблица 6 (типы арм.)'!$F$6:$U$49,MATCH($D159,'Таблица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1523</v>
      </c>
      <c r="AJ159" s="45">
        <f t="shared" si="78"/>
        <v>16572</v>
      </c>
      <c r="AK159" s="46">
        <f t="shared" si="79"/>
        <v>16884</v>
      </c>
      <c r="AL159" s="52"/>
      <c r="AM159" s="48"/>
      <c r="AN159" s="14"/>
      <c r="AO159" s="1"/>
    </row>
    <row r="160" spans="1:41" ht="32.450000000000003" hidden="1" customHeight="1" outlineLevel="1" x14ac:dyDescent="0.25">
      <c r="A160" s="1"/>
      <c r="B160" s="1"/>
      <c r="C160" s="115" t="s">
        <v>171</v>
      </c>
      <c r="D160" s="322">
        <v>8</v>
      </c>
      <c r="E160" s="334" t="str">
        <f t="shared" si="102"/>
        <v>101.6</v>
      </c>
      <c r="F160" s="39" t="s">
        <v>172</v>
      </c>
      <c r="G160" s="41" t="s">
        <v>39</v>
      </c>
      <c r="H160" s="41"/>
      <c r="I160" s="41"/>
      <c r="J160" s="41"/>
      <c r="K160" s="42">
        <v>32.6</v>
      </c>
      <c r="L160" s="41"/>
      <c r="M160" s="43">
        <f t="shared" si="62"/>
        <v>32.6</v>
      </c>
      <c r="N160" s="114"/>
      <c r="O160" s="41" t="s">
        <v>41</v>
      </c>
      <c r="P160" s="350">
        <f t="shared" si="103"/>
        <v>130.4</v>
      </c>
      <c r="Q160" s="347"/>
      <c r="R160" s="44" t="str">
        <f>IF(SUM($J160:$L160)*INDEX('Таблица 6 (типы арм.)'!$F$6:$U$49,MATCH($D160,'Таблица 6 (типы арм.)'!$D$6:$D$49,0),MATCH((IF(COLUMN(R$5)&gt;COLUMN($X$5),CONCATENATE(R$5,"А500С"),IF(COLUMN(R$5)&gt;COLUMN($S$5),CONCATENATE(R$5,"А240"),CONCATENATE(R$5,"Вр-1")))),'Таблица 6 (типы арм.)'!$F$54:$U$54,0))=0,"",ROUND(SUM($J160:$L160)*INDEX('Таблица 6 (типы арм.)'!$F$6:$U$49,MATCH($D160,'Таблица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60" s="39"/>
      <c r="T160" s="44" t="str">
        <f>IF(SUM($J160:$L160)*INDEX('Таблица 6 (типы арм.)'!$F$6:$U$49,MATCH($D160,'Таблица 6 (типы арм.)'!$D$6:$D$49,0),MATCH((IF(COLUMN(T$5)&gt;COLUMN($X$5),CONCATENATE(T$5,"А500С"),IF(COLUMN(T$5)&gt;COLUMN($S$5),CONCATENATE(T$5,"А240"),CONCATENATE(T$5,"Вр-1")))),'Таблица 6 (типы арм.)'!$F$54:$U$54,0))=0,"",ROUND(SUM($J160:$L160)*INDEX('Таблица 6 (типы арм.)'!$F$6:$U$49,MATCH($D160,'Таблица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60" s="44">
        <f>IF(SUM($J160:$L160)*INDEX('Таблица 6 (типы арм.)'!$F$6:$U$49,MATCH($D160,'Таблица 6 (типы арм.)'!$D$6:$D$49,0),MATCH((IF(COLUMN(U$5)&gt;COLUMN($X$5),CONCATENATE(U$5,"А500С"),IF(COLUMN(U$5)&gt;COLUMN($S$5),CONCATENATE(U$5,"А240"),CONCATENATE(U$5,"Вр-1")))),'Таблица 6 (типы арм.)'!$F$54:$U$54,0))=0,"",ROUND(SUM($J160:$L160)*INDEX('Таблица 6 (типы арм.)'!$F$6:$U$49,MATCH($D160,'Таблица 6 (типы арм.)'!$D$6:$D$49,0),MATCH((IF(COLUMN(U$5)&gt;COLUMN($X$5),CONCATENATE(U$5,"А500С"),IF(COLUMN(U$5)&gt;COLUMN($S$5),CONCATENATE(U$5,"А240"),CONCATENATE(U$5,"Вр-1")))),'Таблица 6 (типы арм.)'!$F$54:$U$54,0)),0))</f>
        <v>222</v>
      </c>
      <c r="V160" s="44" t="str">
        <f>IF(SUM($J160:$L160)*INDEX('Таблица 6 (типы арм.)'!$F$6:$U$49,MATCH($D160,'Таблица 6 (типы арм.)'!$D$6:$D$49,0),MATCH((IF(COLUMN(V$5)&gt;COLUMN($X$5),CONCATENATE(V$5,"А500С"),IF(COLUMN(V$5)&gt;COLUMN($S$5),CONCATENATE(V$5,"А240"),CONCATENATE(V$5,"Вр-1")))),'Таблица 6 (типы арм.)'!$F$54:$U$54,0))=0,"",ROUND(SUM($J160:$L160)*INDEX('Таблица 6 (типы арм.)'!$F$6:$U$49,MATCH($D160,'Таблица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60" s="44" t="str">
        <f>IF(SUM($J160:$L160)*INDEX('Таблица 6 (типы арм.)'!$F$6:$U$49,MATCH($D160,'Таблица 6 (типы арм.)'!$D$6:$D$49,0),MATCH((IF(COLUMN(W$5)&gt;COLUMN($X$5),CONCATENATE(W$5,"А500С"),IF(COLUMN(W$5)&gt;COLUMN($S$5),CONCATENATE(W$5,"А240"),CONCATENATE(W$5,"Вр-1")))),'Таблица 6 (типы арм.)'!$F$54:$U$54,0))=0,"",ROUND(SUM($J160:$L160)*INDEX('Таблица 6 (типы арм.)'!$F$6:$U$49,MATCH($D160,'Таблица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60" s="45">
        <f t="shared" si="63"/>
        <v>222</v>
      </c>
      <c r="Y160" s="44" t="str">
        <f>IF(SUM($J160:$L160)*INDEX('Таблица 6 (типы арм.)'!$F$6:$U$49,MATCH($D160,'Таблица 6 (типы арм.)'!$D$6:$D$49,0),MATCH((IF(COLUMN(Y$5)&gt;COLUMN($X$5),CONCATENATE(Y$5,"А500С"),IF(COLUMN(Y$5)&gt;COLUMN($S$5),CONCATENATE(Y$5,"А240"),CONCATENATE(Y$5,"Вр-1")))),'Таблица 6 (типы арм.)'!$F$54:$U$54,0))=0,"",ROUND(SUM($J160:$L160)*INDEX('Таблица 6 (типы арм.)'!$F$6:$U$49,MATCH($D160,'Таблица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60" s="44">
        <f>IF(SUM($J160:$L160)*INDEX('Таблица 6 (типы арм.)'!$F$6:$U$49,MATCH($D160,'Таблица 6 (типы арм.)'!$D$6:$D$49,0),MATCH((IF(COLUMN(Z$5)&gt;COLUMN($X$5),CONCATENATE(Z$5,"А500С"),IF(COLUMN(Z$5)&gt;COLUMN($S$5),CONCATENATE(Z$5,"А240"),CONCATENATE(Z$5,"Вр-1")))),'Таблица 6 (типы арм.)'!$F$54:$U$54,0))=0,"",ROUND(SUM($J160:$L160)*INDEX('Таблица 6 (типы арм.)'!$F$6:$U$49,MATCH($D160,'Таблица 6 (типы арм.)'!$D$6:$D$49,0),MATCH((IF(COLUMN(Z$5)&gt;COLUMN($X$5),CONCATENATE(Z$5,"А500С"),IF(COLUMN(Z$5)&gt;COLUMN($S$5),CONCATENATE(Z$5,"А240"),CONCATENATE(Z$5,"Вр-1")))),'Таблица 6 (типы арм.)'!$F$54:$U$54,0)),0))</f>
        <v>262</v>
      </c>
      <c r="AA160" s="44">
        <f>IF(SUM($J160:$L160)*INDEX('Таблица 6 (типы арм.)'!$F$6:$U$49,MATCH($D160,'Таблица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арм.)'!$F$54:$U$54,0))=0,"",ROUND(SUM($J160:$L160)*INDEX('Таблица 6 (типы арм.)'!$F$6:$U$49,MATCH($D160,'Таблица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4912</v>
      </c>
      <c r="AB160" s="44" t="str">
        <f>IF(SUM($J160:$L160)*INDEX('Таблица 6 (типы арм.)'!$F$6:$U$49,MATCH($D160,'Таблица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арм.)'!$F$54:$U$54,0))=0,"",ROUND(SUM($J160:$L160)*INDEX('Таблица 6 (типы арм.)'!$F$6:$U$49,MATCH($D160,'Таблица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60" s="44" t="str">
        <f>IF(SUM($J160:$L160)*INDEX('Таблица 6 (типы арм.)'!$F$6:$U$49,MATCH($D160,'Таблица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арм.)'!$F$54:$U$54,0))=0,"",ROUND(SUM($J160:$L160)*INDEX('Таблица 6 (типы арм.)'!$F$6:$U$49,MATCH($D160,'Таблица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60" s="44" t="str">
        <f>IF(SUM($J160:$L160)*INDEX('Таблица 6 (типы арм.)'!$F$6:$U$49,MATCH($D160,'Таблица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арм.)'!$F$54:$U$54,0))=0,"",ROUND(SUM($J160:$L160)*INDEX('Таблица 6 (типы арм.)'!$F$6:$U$49,MATCH($D160,'Таблица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60" s="44">
        <f>IF(SUM($J160:$L160)*INDEX('Таблица 6 (типы арм.)'!$F$6:$U$49,MATCH($D160,'Таблица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арм.)'!$F$54:$U$54,0))=0,"",ROUND(SUM($J160:$L160)*INDEX('Таблица 6 (типы арм.)'!$F$6:$U$49,MATCH($D160,'Таблица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472</v>
      </c>
      <c r="AF160" s="44" t="str">
        <f>IF(SUM($J160:$L160)*INDEX('Таблица 6 (типы арм.)'!$F$6:$U$49,MATCH($D160,'Таблица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арм.)'!$F$54:$U$54,0))=0,"",ROUND(SUM($J160:$L160)*INDEX('Таблица 6 (типы арм.)'!$F$6:$U$49,MATCH($D160,'Таблица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60" s="44" t="str">
        <f>IF(SUM($J160:$L160)*INDEX('Таблица 6 (типы арм.)'!$F$6:$U$49,MATCH($D160,'Таблица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арм.)'!$F$54:$U$54,0))=0,"",ROUND(SUM($J160:$L160)*INDEX('Таблица 6 (типы арм.)'!$F$6:$U$49,MATCH($D160,'Таблица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60" s="44" t="str">
        <f>IF(SUM($J160:$L160)*INDEX('Таблица 6 (типы арм.)'!$F$6:$U$49,MATCH($D160,'Таблица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арм.)'!$F$54:$U$54,0))=0,"",ROUND(SUM($J160:$L160)*INDEX('Таблица 6 (типы арм.)'!$F$6:$U$49,MATCH($D160,'Таблица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60" s="44" t="str">
        <f>IF(SUM($J160:$L160)*INDEX('Таблица 6 (типы арм.)'!$F$6:$U$49,MATCH($D160,'Таблица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арм.)'!$F$54:$U$54,0))=0,"",ROUND(SUM($J160:$L160)*INDEX('Таблица 6 (типы арм.)'!$F$6:$U$49,MATCH($D160,'Таблица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60" s="45">
        <f t="shared" si="78"/>
        <v>5646</v>
      </c>
      <c r="AK160" s="46">
        <f t="shared" si="79"/>
        <v>5868</v>
      </c>
      <c r="AL160" s="52"/>
      <c r="AM160" s="48"/>
      <c r="AN160" s="14"/>
      <c r="AO160" s="1"/>
    </row>
    <row r="161" spans="1:59" ht="66" customHeight="1" collapsed="1" x14ac:dyDescent="0.25">
      <c r="A161" s="1"/>
      <c r="B161" s="1"/>
      <c r="C161" s="412" t="s">
        <v>515</v>
      </c>
      <c r="D161" s="53"/>
      <c r="E161" s="331">
        <f>E154+1</f>
        <v>102</v>
      </c>
      <c r="F161" s="116" t="s">
        <v>173</v>
      </c>
      <c r="G161" s="34" t="s">
        <v>52</v>
      </c>
      <c r="H161" s="35"/>
      <c r="I161" s="35"/>
      <c r="J161" s="35"/>
      <c r="K161" s="35"/>
      <c r="L161" s="35"/>
      <c r="M161" s="117"/>
      <c r="N161" s="114"/>
      <c r="O161" s="114"/>
      <c r="P161" s="114"/>
      <c r="Q161" s="114"/>
      <c r="R161" s="37" t="str">
        <f>IF(SUMIF($E$164:$E$167,1,R$164:R$167)=0,"",SUMIF($E$164:$E$167,1,R$164:R$167))</f>
        <v/>
      </c>
      <c r="S161" s="325" t="str">
        <f>IF((IF(R161="",0,R161))=0,"",(IF(R161="",0,R161)))</f>
        <v/>
      </c>
      <c r="T161" s="37" t="str">
        <f>IF(SUMIF($E$164:$E$167,1,T$164:T$167)=0,"",SUMIF($E$164:$E$167,1,T$164:T$167))</f>
        <v/>
      </c>
      <c r="U161" s="37" t="str">
        <f t="shared" ref="U161:W161" si="104">IF(SUMIF($E$164:$E$167,1,U$164:U$167)=0,"",SUMIF($E$164:$E$167,1,U$164:U$167))</f>
        <v/>
      </c>
      <c r="V161" s="37" t="str">
        <f t="shared" si="104"/>
        <v/>
      </c>
      <c r="W161" s="37" t="str">
        <f t="shared" si="104"/>
        <v/>
      </c>
      <c r="X161" s="37" t="str">
        <f t="shared" si="63"/>
        <v/>
      </c>
      <c r="Y161" s="37" t="str">
        <f>IF(SUMIF($E$164:$E$167,1,Y$164:Y$167)=0,"",SUMIF($E$164:$E$167,1,Y$164:Y$167))</f>
        <v/>
      </c>
      <c r="Z161" s="37">
        <f t="shared" ref="Z161:AI161" si="105">IF(SUMIF($E$164:$E$167,1,Z$164:Z$167)=0,"",SUMIF($E$164:$E$167,1,Z$164:Z$167))</f>
        <v>1872</v>
      </c>
      <c r="AA161" s="37" t="str">
        <f t="shared" si="105"/>
        <v/>
      </c>
      <c r="AB161" s="37" t="str">
        <f t="shared" si="105"/>
        <v/>
      </c>
      <c r="AC161" s="37">
        <f t="shared" si="105"/>
        <v>30836</v>
      </c>
      <c r="AD161" s="37" t="str">
        <f t="shared" si="105"/>
        <v/>
      </c>
      <c r="AE161" s="37" t="str">
        <f t="shared" si="105"/>
        <v/>
      </c>
      <c r="AF161" s="37" t="str">
        <f t="shared" si="105"/>
        <v/>
      </c>
      <c r="AG161" s="37" t="str">
        <f t="shared" si="105"/>
        <v/>
      </c>
      <c r="AH161" s="37" t="str">
        <f t="shared" si="105"/>
        <v/>
      </c>
      <c r="AI161" s="37" t="str">
        <f t="shared" si="105"/>
        <v/>
      </c>
      <c r="AJ161" s="303">
        <f t="shared" si="78"/>
        <v>32708</v>
      </c>
      <c r="AK161" s="321">
        <f t="shared" si="79"/>
        <v>32708</v>
      </c>
      <c r="AL161" s="118"/>
      <c r="AM161" s="48"/>
      <c r="AN161" s="14"/>
      <c r="AO161" s="1"/>
    </row>
    <row r="162" spans="1:59" ht="66" customHeight="1" x14ac:dyDescent="0.25">
      <c r="A162" s="1"/>
      <c r="B162" s="1"/>
      <c r="C162" s="413"/>
      <c r="D162" s="53"/>
      <c r="E162" s="328">
        <f>E161+1</f>
        <v>103</v>
      </c>
      <c r="F162" s="116" t="s">
        <v>174</v>
      </c>
      <c r="G162" s="34" t="s">
        <v>52</v>
      </c>
      <c r="H162" s="35"/>
      <c r="I162" s="58"/>
      <c r="J162" s="58"/>
      <c r="K162" s="58"/>
      <c r="L162" s="58"/>
      <c r="M162" s="117"/>
      <c r="N162" s="114"/>
      <c r="O162" s="114"/>
      <c r="P162" s="114"/>
      <c r="Q162" s="114"/>
      <c r="R162" s="161" t="str">
        <f>IF(SUMIF($E$164:$E$167,2,R$164:R$167)=0,"",SUMIF($E$164:$E$167,2,R$164:R$167))</f>
        <v/>
      </c>
      <c r="S162" s="325" t="str">
        <f>IF((IF(R162="",0,R162))=0,"",(IF(R162="",0,R162)))</f>
        <v/>
      </c>
      <c r="T162" s="161" t="str">
        <f>IF(SUMIF($E$164:$E$167,2,T$164:T$167)=0,"",SUMIF($E$164:$E$167,2,T$164:T$167))</f>
        <v/>
      </c>
      <c r="U162" s="161" t="str">
        <f t="shared" ref="U162:W162" si="106">IF(SUMIF($E$164:$E$167,2,U$164:U$167)=0,"",SUMIF($E$164:$E$167,2,U$164:U$167))</f>
        <v/>
      </c>
      <c r="V162" s="161" t="str">
        <f t="shared" si="106"/>
        <v/>
      </c>
      <c r="W162" s="161" t="str">
        <f t="shared" si="106"/>
        <v/>
      </c>
      <c r="X162" s="37" t="str">
        <f t="shared" si="63"/>
        <v/>
      </c>
      <c r="Y162" s="161" t="str">
        <f>IF(SUMIF($E$164:$E$167,2,Y$164:Y$167)=0,"",SUMIF($E$164:$E$167,2,Y$164:Y$167))</f>
        <v/>
      </c>
      <c r="Z162" s="161" t="str">
        <f t="shared" ref="Z162:AI162" si="107">IF(SUMIF($E$164:$E$167,2,Z$164:Z$167)=0,"",SUMIF($E$164:$E$167,2,Z$164:Z$167))</f>
        <v/>
      </c>
      <c r="AA162" s="161" t="str">
        <f t="shared" si="107"/>
        <v/>
      </c>
      <c r="AB162" s="161" t="str">
        <f t="shared" si="107"/>
        <v/>
      </c>
      <c r="AC162" s="161" t="str">
        <f t="shared" si="107"/>
        <v/>
      </c>
      <c r="AD162" s="161" t="str">
        <f t="shared" si="107"/>
        <v/>
      </c>
      <c r="AE162" s="161" t="str">
        <f t="shared" si="107"/>
        <v/>
      </c>
      <c r="AF162" s="161" t="str">
        <f t="shared" si="107"/>
        <v/>
      </c>
      <c r="AG162" s="161" t="str">
        <f t="shared" si="107"/>
        <v/>
      </c>
      <c r="AH162" s="161" t="str">
        <f t="shared" si="107"/>
        <v/>
      </c>
      <c r="AI162" s="161" t="str">
        <f t="shared" si="107"/>
        <v/>
      </c>
      <c r="AJ162" s="303" t="str">
        <f t="shared" si="78"/>
        <v/>
      </c>
      <c r="AK162" s="321" t="str">
        <f t="shared" si="79"/>
        <v/>
      </c>
      <c r="AL162" s="118"/>
      <c r="AM162" s="48"/>
      <c r="AN162" s="14"/>
      <c r="AO162" s="1"/>
    </row>
    <row r="163" spans="1:59" ht="66" hidden="1" customHeight="1" outlineLevel="1" x14ac:dyDescent="0.25">
      <c r="A163" s="1"/>
      <c r="B163" s="1"/>
      <c r="C163" s="413"/>
      <c r="D163" s="53"/>
      <c r="E163" s="328"/>
      <c r="F163" s="116" t="s">
        <v>175</v>
      </c>
      <c r="G163" s="34"/>
      <c r="H163" s="58"/>
      <c r="I163" s="58"/>
      <c r="J163" s="58"/>
      <c r="K163" s="58"/>
      <c r="L163" s="58"/>
      <c r="M163" s="117"/>
      <c r="N163" s="114"/>
      <c r="O163" s="114"/>
      <c r="P163" s="114"/>
      <c r="Q163" s="114"/>
      <c r="R163" s="114"/>
      <c r="S163" s="11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4"/>
      <c r="AL163" s="118"/>
      <c r="AM163" s="48"/>
      <c r="AN163" s="14"/>
      <c r="AO163" s="1"/>
    </row>
    <row r="164" spans="1:59" ht="36" hidden="1" customHeight="1" outlineLevel="1" x14ac:dyDescent="0.25">
      <c r="A164" s="1"/>
      <c r="B164" s="1"/>
      <c r="C164" s="413"/>
      <c r="D164" s="322" t="s">
        <v>176</v>
      </c>
      <c r="E164" s="333" t="str">
        <f t="shared" ref="E164:E167" si="108">MID(D164,SEARCH(".",D164,1)+1,1)</f>
        <v>1</v>
      </c>
      <c r="F164" s="50" t="s">
        <v>177</v>
      </c>
      <c r="G164" s="41" t="s">
        <v>52</v>
      </c>
      <c r="H164" s="276" t="str">
        <f t="shared" ref="H164" si="109">IF(H155=0,"",H155)</f>
        <v/>
      </c>
      <c r="I164" s="276" t="str">
        <f t="shared" ref="I164:L164" si="110">IF(I155=0,"",I155)</f>
        <v/>
      </c>
      <c r="J164" s="276" t="str">
        <f t="shared" si="110"/>
        <v/>
      </c>
      <c r="K164" s="276" t="str">
        <f t="shared" si="110"/>
        <v/>
      </c>
      <c r="L164" s="276">
        <f t="shared" si="110"/>
        <v>219</v>
      </c>
      <c r="M164" s="277"/>
      <c r="N164" s="304"/>
      <c r="O164" s="304"/>
      <c r="P164" s="304"/>
      <c r="Q164" s="304"/>
      <c r="R164" s="44" t="str">
        <f>IF(SUM($J164:$L164)*INDEX('Таблица 6 (типы арм.)'!$F$6:$U$49,MATCH($D164,'Таблица 6 (типы арм.)'!$D$6:$D$49,0),MATCH((IF(COLUMN(R$5)&gt;COLUMN($X$5),CONCATENATE(R$5,"А500С"),IF(COLUMN(R$5)&gt;COLUMN($S$5),CONCATENATE(R$5,"А240"),CONCATENATE(R$5,"Вр-1")))),'Таблица 6 (типы арм.)'!$F$54:$U$54,0))=0,"",ROUND(SUM($J164:$L164)*INDEX('Таблица 6 (типы арм.)'!$F$6:$U$49,MATCH($D164,'Таблица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64" s="323" t="str">
        <f>IF((IF(R164="",0,R164))=0,"",(IF(R164="",0,R164)))</f>
        <v/>
      </c>
      <c r="T164" s="44" t="str">
        <f>IF(SUM($J164:$L164)*INDEX('Таблица 6 (типы арм.)'!$F$6:$U$49,MATCH($D164,'Таблица 6 (типы арм.)'!$D$6:$D$49,0),MATCH((IF(COLUMN(T$5)&gt;COLUMN($X$5),CONCATENATE(T$5,"А500С"),IF(COLUMN(T$5)&gt;COLUMN($S$5),CONCATENATE(T$5,"А240"),CONCATENATE(T$5,"Вр-1")))),'Таблица 6 (типы арм.)'!$F$54:$U$54,0))=0,"",ROUND(SUM($J164:$L164)*INDEX('Таблица 6 (типы арм.)'!$F$6:$U$49,MATCH($D164,'Таблица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64" s="44" t="str">
        <f>IF(SUM($J164:$L164)*INDEX('Таблица 6 (типы арм.)'!$F$6:$U$49,MATCH($D164,'Таблица 6 (типы арм.)'!$D$6:$D$49,0),MATCH((IF(COLUMN(U$5)&gt;COLUMN($X$5),CONCATENATE(U$5,"А500С"),IF(COLUMN(U$5)&gt;COLUMN($S$5),CONCATENATE(U$5,"А240"),CONCATENATE(U$5,"Вр-1")))),'Таблица 6 (типы арм.)'!$F$54:$U$54,0))=0,"",ROUND(SUM($J164:$L164)*INDEX('Таблица 6 (типы арм.)'!$F$6:$U$49,MATCH($D164,'Таблица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64" s="44" t="str">
        <f>IF(SUM($J164:$L164)*INDEX('Таблица 6 (типы арм.)'!$F$6:$U$49,MATCH($D164,'Таблица 6 (типы арм.)'!$D$6:$D$49,0),MATCH((IF(COLUMN(V$5)&gt;COLUMN($X$5),CONCATENATE(V$5,"А500С"),IF(COLUMN(V$5)&gt;COLUMN($S$5),CONCATENATE(V$5,"А240"),CONCATENATE(V$5,"Вр-1")))),'Таблица 6 (типы арм.)'!$F$54:$U$54,0))=0,"",ROUND(SUM($J164:$L164)*INDEX('Таблица 6 (типы арм.)'!$F$6:$U$49,MATCH($D164,'Таблица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64" s="44" t="str">
        <f>IF(SUM($J164:$L164)*INDEX('Таблица 6 (типы арм.)'!$F$6:$U$49,MATCH($D164,'Таблица 6 (типы арм.)'!$D$6:$D$49,0),MATCH((IF(COLUMN(W$5)&gt;COLUMN($X$5),CONCATENATE(W$5,"А500С"),IF(COLUMN(W$5)&gt;COLUMN($S$5),CONCATENATE(W$5,"А240"),CONCATENATE(W$5,"Вр-1")))),'Таблица 6 (типы арм.)'!$F$54:$U$54,0))=0,"",ROUND(SUM($J164:$L164)*INDEX('Таблица 6 (типы арм.)'!$F$6:$U$49,MATCH($D164,'Таблица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64" s="45" t="str">
        <f t="shared" ref="X164:X177" si="111">IF((IF(T164="",0,T164)+IF(U164="",0,U164)+IF(V164="",0,V164)+IF(W164="",0,W164))=0,"",(IF(T164="",0,T164)+IF(U164="",0,U164)+IF(V164="",0,V164)+IF(W164="",0,W164)))</f>
        <v/>
      </c>
      <c r="Y164" s="44" t="str">
        <f>IF(SUM($J164:$L164)*INDEX('Таблица 6 (типы арм.)'!$F$6:$U$49,MATCH($D164,'Таблица 6 (типы арм.)'!$D$6:$D$49,0),MATCH((IF(COLUMN(Y$5)&gt;COLUMN($X$5),CONCATENATE(Y$5,"А500С"),IF(COLUMN(Y$5)&gt;COLUMN($S$5),CONCATENATE(Y$5,"А240"),CONCATENATE(Y$5,"Вр-1")))),'Таблица 6 (типы арм.)'!$F$54:$U$54,0))=0,"",ROUND(SUM($J164:$L164)*INDEX('Таблица 6 (типы арм.)'!$F$6:$U$49,MATCH($D164,'Таблица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64" s="44">
        <f>IF(SUM($J164:$L164)*INDEX('Таблица 6 (типы арм.)'!$F$6:$U$49,MATCH($D164,'Таблица 6 (типы арм.)'!$D$6:$D$49,0),MATCH((IF(COLUMN(Z$5)&gt;COLUMN($X$5),CONCATENATE(Z$5,"А500С"),IF(COLUMN(Z$5)&gt;COLUMN($S$5),CONCATENATE(Z$5,"А240"),CONCATENATE(Z$5,"Вр-1")))),'Таблица 6 (типы арм.)'!$F$54:$U$54,0))=0,"",ROUND(SUM($J164:$L164)*INDEX('Таблица 6 (типы арм.)'!$F$6:$U$49,MATCH($D164,'Таблица 6 (типы арм.)'!$D$6:$D$49,0),MATCH((IF(COLUMN(Z$5)&gt;COLUMN($X$5),CONCATENATE(Z$5,"А500С"),IF(COLUMN(Z$5)&gt;COLUMN($S$5),CONCATENATE(Z$5,"А240"),CONCATENATE(Z$5,"Вр-1")))),'Таблица 6 (типы арм.)'!$F$54:$U$54,0)),0))</f>
        <v>1872</v>
      </c>
      <c r="AA164" s="44" t="str">
        <f>IF(SUM($J164:$L164)*INDEX('Таблица 6 (типы арм.)'!$F$6:$U$49,MATCH($D164,'Таблица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арм.)'!$F$54:$U$54,0))=0,"",ROUND(SUM($J164:$L164)*INDEX('Таблица 6 (типы арм.)'!$F$6:$U$49,MATCH($D164,'Таблица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64" s="44" t="str">
        <f>IF(SUM($J164:$L164)*INDEX('Таблица 6 (типы арм.)'!$F$6:$U$49,MATCH($D164,'Таблица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арм.)'!$F$54:$U$54,0))=0,"",ROUND(SUM($J164:$L164)*INDEX('Таблица 6 (типы арм.)'!$F$6:$U$49,MATCH($D164,'Таблица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64" s="44" t="str">
        <f>IF(SUM($J164:$L164)*INDEX('Таблица 6 (типы арм.)'!$F$6:$U$49,MATCH($D164,'Таблица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арм.)'!$F$54:$U$54,0))=0,"",ROUND(SUM($J164:$L164)*INDEX('Таблица 6 (типы арм.)'!$F$6:$U$49,MATCH($D164,'Таблица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64" s="44" t="str">
        <f>IF(SUM($J164:$L164)*INDEX('Таблица 6 (типы арм.)'!$F$6:$U$49,MATCH($D164,'Таблица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арм.)'!$F$54:$U$54,0))=0,"",ROUND(SUM($J164:$L164)*INDEX('Таблица 6 (типы арм.)'!$F$6:$U$49,MATCH($D164,'Таблица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64" s="44" t="str">
        <f>IF(SUM($J164:$L164)*INDEX('Таблица 6 (типы арм.)'!$F$6:$U$49,MATCH($D164,'Таблица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арм.)'!$F$54:$U$54,0))=0,"",ROUND(SUM($J164:$L164)*INDEX('Таблица 6 (типы арм.)'!$F$6:$U$49,MATCH($D164,'Таблица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64" s="44" t="str">
        <f>IF(SUM($J164:$L164)*INDEX('Таблица 6 (типы арм.)'!$F$6:$U$49,MATCH($D164,'Таблица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арм.)'!$F$54:$U$54,0))=0,"",ROUND(SUM($J164:$L164)*INDEX('Таблица 6 (типы арм.)'!$F$6:$U$49,MATCH($D164,'Таблица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64" s="44" t="str">
        <f>IF(SUM($J164:$L164)*INDEX('Таблица 6 (типы арм.)'!$F$6:$U$49,MATCH($D164,'Таблица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арм.)'!$F$54:$U$54,0))=0,"",ROUND(SUM($J164:$L164)*INDEX('Таблица 6 (типы арм.)'!$F$6:$U$49,MATCH($D164,'Таблица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64" s="44" t="str">
        <f>IF(SUM($J164:$L164)*INDEX('Таблица 6 (типы арм.)'!$F$6:$U$49,MATCH($D164,'Таблица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арм.)'!$F$54:$U$54,0))=0,"",ROUND(SUM($J164:$L164)*INDEX('Таблица 6 (типы арм.)'!$F$6:$U$49,MATCH($D164,'Таблица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64" s="44" t="str">
        <f>IF(SUM($J164:$L164)*INDEX('Таблица 6 (типы арм.)'!$F$6:$U$49,MATCH($D164,'Таблица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арм.)'!$F$54:$U$54,0))=0,"",ROUND(SUM($J164:$L164)*INDEX('Таблица 6 (типы арм.)'!$F$6:$U$49,MATCH($D164,'Таблица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64" s="45">
        <f t="shared" ref="AJ164:AJ177" si="112">IF((IF(Y164="",0,Y164)+IF(Z164="",0,Z164)+IF(AA164="",0,AA164)+IF(AB164="",0,AB164)+IF(AC164="",0,AC164)+IF(AD164="",0,AD164)+IF(AE164="",0,AE164)+IF(AF164="",0,AF164)+IF(AG164="",0,AG164)+IF(AH164="",0,AH164)+IF(AI164="",0,AI164))=0,"",(IF(Y164="",0,Y164)+IF(Z164="",0,Z164)+IF(AA164="",0,AA164)+IF(AB164="",0,AB164)+IF(AC164="",0,AC164)+IF(AD164="",0,AD164)+IF(AE164="",0,AE164)+IF(AF164="",0,AF164)+IF(AG164="",0,AG164)+IF(AH164="",0,AH164)+IF(AI164="",0,AI164)))</f>
        <v>1872</v>
      </c>
      <c r="AK164" s="46">
        <f t="shared" ref="AK164:AK176" si="113">IF((IF(AJ164="",0,AJ164)+IF(X164="",0,X164)+IF(S164="",0,S164))=0,"",(IF(AJ164="",0,AJ164)+IF(X164="",0,X164)+IF(S164="",0,S164)))</f>
        <v>1872</v>
      </c>
      <c r="AL164" s="52"/>
      <c r="AM164" s="48"/>
      <c r="AN164" s="14"/>
      <c r="AO164" s="1"/>
    </row>
    <row r="165" spans="1:59" ht="36" hidden="1" customHeight="1" outlineLevel="1" x14ac:dyDescent="0.25">
      <c r="A165" s="1"/>
      <c r="B165" s="1"/>
      <c r="C165" s="413"/>
      <c r="D165" s="322" t="s">
        <v>178</v>
      </c>
      <c r="E165" s="333" t="str">
        <f t="shared" si="108"/>
        <v>2</v>
      </c>
      <c r="F165" s="50" t="s">
        <v>179</v>
      </c>
      <c r="G165" s="41" t="s">
        <v>52</v>
      </c>
      <c r="H165" s="276" t="str">
        <f t="shared" ref="H165" si="114">IF(H155=0,"",H155)</f>
        <v/>
      </c>
      <c r="I165" s="276" t="str">
        <f t="shared" ref="I165:L165" si="115">IF(I155=0,"",I155)</f>
        <v/>
      </c>
      <c r="J165" s="276" t="str">
        <f t="shared" si="115"/>
        <v/>
      </c>
      <c r="K165" s="276" t="str">
        <f t="shared" si="115"/>
        <v/>
      </c>
      <c r="L165" s="276">
        <f t="shared" si="115"/>
        <v>219</v>
      </c>
      <c r="M165" s="277"/>
      <c r="N165" s="304"/>
      <c r="O165" s="304"/>
      <c r="P165" s="304"/>
      <c r="Q165" s="304"/>
      <c r="R165" s="44" t="str">
        <f>IF(SUM($J165:$L165)*INDEX('Таблица 6 (типы арм.)'!$F$6:$U$49,MATCH($D165,'Таблица 6 (типы арм.)'!$D$6:$D$49,0),MATCH((IF(COLUMN(R$5)&gt;COLUMN($X$5),CONCATENATE(R$5,"А500С"),IF(COLUMN(R$5)&gt;COLUMN($S$5),CONCATENATE(R$5,"А240"),CONCATENATE(R$5,"Вр-1")))),'Таблица 6 (типы арм.)'!$F$54:$U$54,0))=0,"",ROUND(SUM($J165:$L165)*INDEX('Таблица 6 (типы арм.)'!$F$6:$U$49,MATCH($D165,'Таблица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65" s="323" t="str">
        <f t="shared" ref="S165:S176" si="116">IF((IF(R165="",0,R165))=0,"",(IF(R165="",0,R165)))</f>
        <v/>
      </c>
      <c r="T165" s="44" t="str">
        <f>IF(SUM($J165:$L165)*INDEX('Таблица 6 (типы арм.)'!$F$6:$U$49,MATCH($D165,'Таблица 6 (типы арм.)'!$D$6:$D$49,0),MATCH((IF(COLUMN(T$5)&gt;COLUMN($X$5),CONCATENATE(T$5,"А500С"),IF(COLUMN(T$5)&gt;COLUMN($S$5),CONCATENATE(T$5,"А240"),CONCATENATE(T$5,"Вр-1")))),'Таблица 6 (типы арм.)'!$F$54:$U$54,0))=0,"",ROUND(SUM($J165:$L165)*INDEX('Таблица 6 (типы арм.)'!$F$6:$U$49,MATCH($D165,'Таблица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65" s="44" t="str">
        <f>IF(SUM($J165:$L165)*INDEX('Таблица 6 (типы арм.)'!$F$6:$U$49,MATCH($D165,'Таблица 6 (типы арм.)'!$D$6:$D$49,0),MATCH((IF(COLUMN(U$5)&gt;COLUMN($X$5),CONCATENATE(U$5,"А500С"),IF(COLUMN(U$5)&gt;COLUMN($S$5),CONCATENATE(U$5,"А240"),CONCATENATE(U$5,"Вр-1")))),'Таблица 6 (типы арм.)'!$F$54:$U$54,0))=0,"",ROUND(SUM($J165:$L165)*INDEX('Таблица 6 (типы арм.)'!$F$6:$U$49,MATCH($D165,'Таблица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65" s="44" t="str">
        <f>IF(SUM($J165:$L165)*INDEX('Таблица 6 (типы арм.)'!$F$6:$U$49,MATCH($D165,'Таблица 6 (типы арм.)'!$D$6:$D$49,0),MATCH((IF(COLUMN(V$5)&gt;COLUMN($X$5),CONCATENATE(V$5,"А500С"),IF(COLUMN(V$5)&gt;COLUMN($S$5),CONCATENATE(V$5,"А240"),CONCATENATE(V$5,"Вр-1")))),'Таблица 6 (типы арм.)'!$F$54:$U$54,0))=0,"",ROUND(SUM($J165:$L165)*INDEX('Таблица 6 (типы арм.)'!$F$6:$U$49,MATCH($D165,'Таблица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65" s="44" t="str">
        <f>IF(SUM($J165:$L165)*INDEX('Таблица 6 (типы арм.)'!$F$6:$U$49,MATCH($D165,'Таблица 6 (типы арм.)'!$D$6:$D$49,0),MATCH((IF(COLUMN(W$5)&gt;COLUMN($X$5),CONCATENATE(W$5,"А500С"),IF(COLUMN(W$5)&gt;COLUMN($S$5),CONCATENATE(W$5,"А240"),CONCATENATE(W$5,"Вр-1")))),'Таблица 6 (типы арм.)'!$F$54:$U$54,0))=0,"",ROUND(SUM($J165:$L165)*INDEX('Таблица 6 (типы арм.)'!$F$6:$U$49,MATCH($D165,'Таблица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65" s="45" t="str">
        <f t="shared" si="111"/>
        <v/>
      </c>
      <c r="Y165" s="44" t="str">
        <f>IF(SUM($J165:$L165)*INDEX('Таблица 6 (типы арм.)'!$F$6:$U$49,MATCH($D165,'Таблица 6 (типы арм.)'!$D$6:$D$49,0),MATCH((IF(COLUMN(Y$5)&gt;COLUMN($X$5),CONCATENATE(Y$5,"А500С"),IF(COLUMN(Y$5)&gt;COLUMN($S$5),CONCATENATE(Y$5,"А240"),CONCATENATE(Y$5,"Вр-1")))),'Таблица 6 (типы арм.)'!$F$54:$U$54,0))=0,"",ROUND(SUM($J165:$L165)*INDEX('Таблица 6 (типы арм.)'!$F$6:$U$49,MATCH($D165,'Таблица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65" s="44" t="str">
        <f>IF(SUM($J165:$L165)*INDEX('Таблица 6 (типы арм.)'!$F$6:$U$49,MATCH($D165,'Таблица 6 (типы арм.)'!$D$6:$D$49,0),MATCH((IF(COLUMN(Z$5)&gt;COLUMN($X$5),CONCATENATE(Z$5,"А500С"),IF(COLUMN(Z$5)&gt;COLUMN($S$5),CONCATENATE(Z$5,"А240"),CONCATENATE(Z$5,"Вр-1")))),'Таблица 6 (типы арм.)'!$F$54:$U$54,0))=0,"",ROUND(SUM($J165:$L165)*INDEX('Таблица 6 (типы арм.)'!$F$6:$U$49,MATCH($D165,'Таблица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65" s="44" t="str">
        <f>IF(SUM($J165:$L165)*INDEX('Таблица 6 (типы арм.)'!$F$6:$U$49,MATCH($D165,'Таблица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арм.)'!$F$54:$U$54,0))=0,"",ROUND(SUM($J165:$L165)*INDEX('Таблица 6 (типы арм.)'!$F$6:$U$49,MATCH($D165,'Таблица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65" s="44" t="str">
        <f>IF(SUM($J165:$L165)*INDEX('Таблица 6 (типы арм.)'!$F$6:$U$49,MATCH($D165,'Таблица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арм.)'!$F$54:$U$54,0))=0,"",ROUND(SUM($J165:$L165)*INDEX('Таблица 6 (типы арм.)'!$F$6:$U$49,MATCH($D165,'Таблица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65" s="44" t="str">
        <f>IF(SUM($J165:$L165)*INDEX('Таблица 6 (типы арм.)'!$F$6:$U$49,MATCH($D165,'Таблица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арм.)'!$F$54:$U$54,0))=0,"",ROUND(SUM($J165:$L165)*INDEX('Таблица 6 (типы арм.)'!$F$6:$U$49,MATCH($D165,'Таблица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65" s="44" t="str">
        <f>IF(SUM($J165:$L165)*INDEX('Таблица 6 (типы арм.)'!$F$6:$U$49,MATCH($D165,'Таблица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арм.)'!$F$54:$U$54,0))=0,"",ROUND(SUM($J165:$L165)*INDEX('Таблица 6 (типы арм.)'!$F$6:$U$49,MATCH($D165,'Таблица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65" s="44" t="str">
        <f>IF(SUM($J165:$L165)*INDEX('Таблица 6 (типы арм.)'!$F$6:$U$49,MATCH($D165,'Таблица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арм.)'!$F$54:$U$54,0))=0,"",ROUND(SUM($J165:$L165)*INDEX('Таблица 6 (типы арм.)'!$F$6:$U$49,MATCH($D165,'Таблица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65" s="44" t="str">
        <f>IF(SUM($J165:$L165)*INDEX('Таблица 6 (типы арм.)'!$F$6:$U$49,MATCH($D165,'Таблица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арм.)'!$F$54:$U$54,0))=0,"",ROUND(SUM($J165:$L165)*INDEX('Таблица 6 (типы арм.)'!$F$6:$U$49,MATCH($D165,'Таблица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65" s="44" t="str">
        <f>IF(SUM($J165:$L165)*INDEX('Таблица 6 (типы арм.)'!$F$6:$U$49,MATCH($D165,'Таблица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арм.)'!$F$54:$U$54,0))=0,"",ROUND(SUM($J165:$L165)*INDEX('Таблица 6 (типы арм.)'!$F$6:$U$49,MATCH($D165,'Таблица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65" s="44" t="str">
        <f>IF(SUM($J165:$L165)*INDEX('Таблица 6 (типы арм.)'!$F$6:$U$49,MATCH($D165,'Таблица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арм.)'!$F$54:$U$54,0))=0,"",ROUND(SUM($J165:$L165)*INDEX('Таблица 6 (типы арм.)'!$F$6:$U$49,MATCH($D165,'Таблица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65" s="44" t="str">
        <f>IF(SUM($J165:$L165)*INDEX('Таблица 6 (типы арм.)'!$F$6:$U$49,MATCH($D165,'Таблица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арм.)'!$F$54:$U$54,0))=0,"",ROUND(SUM($J165:$L165)*INDEX('Таблица 6 (типы арм.)'!$F$6:$U$49,MATCH($D165,'Таблица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65" s="45" t="str">
        <f t="shared" si="112"/>
        <v/>
      </c>
      <c r="AK165" s="46" t="str">
        <f t="shared" si="113"/>
        <v/>
      </c>
      <c r="AL165" s="52"/>
      <c r="AM165" s="48"/>
      <c r="AN165" s="14"/>
      <c r="AO165" s="1"/>
    </row>
    <row r="166" spans="1:59" ht="36" hidden="1" customHeight="1" outlineLevel="1" x14ac:dyDescent="0.25">
      <c r="A166" s="1"/>
      <c r="B166" s="1"/>
      <c r="C166" s="413"/>
      <c r="D166" s="322" t="s">
        <v>180</v>
      </c>
      <c r="E166" s="333" t="str">
        <f t="shared" si="108"/>
        <v>1</v>
      </c>
      <c r="F166" s="50" t="s">
        <v>181</v>
      </c>
      <c r="G166" s="41" t="s">
        <v>52</v>
      </c>
      <c r="H166" s="276" t="str">
        <f t="shared" ref="H166" si="117">IF(SUM(H158:H159)=0,"",SUM(H158:H159))</f>
        <v/>
      </c>
      <c r="I166" s="276" t="str">
        <f t="shared" ref="I166:L166" si="118">IF(SUM(I158:I159)=0,"",SUM(I158:I159))</f>
        <v/>
      </c>
      <c r="J166" s="276" t="str">
        <f t="shared" si="118"/>
        <v/>
      </c>
      <c r="K166" s="276">
        <f t="shared" si="118"/>
        <v>1122</v>
      </c>
      <c r="L166" s="276" t="str">
        <f t="shared" si="118"/>
        <v/>
      </c>
      <c r="M166" s="277"/>
      <c r="N166" s="276"/>
      <c r="O166" s="276"/>
      <c r="P166" s="276"/>
      <c r="Q166" s="276"/>
      <c r="R166" s="44" t="str">
        <f>IF(SUM($J166:$L166)*INDEX('Таблица 6 (типы арм.)'!$F$6:$U$49,MATCH($D166,'Таблица 6 (типы арм.)'!$D$6:$D$49,0),MATCH((IF(COLUMN(R$5)&gt;COLUMN($X$5),CONCATENATE(R$5,"А500С"),IF(COLUMN(R$5)&gt;COLUMN($S$5),CONCATENATE(R$5,"А240"),CONCATENATE(R$5,"Вр-1")))),'Таблица 6 (типы арм.)'!$F$54:$U$54,0))=0,"",ROUND(SUM($J166:$L166)*INDEX('Таблица 6 (типы арм.)'!$F$6:$U$49,MATCH($D166,'Таблица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66" s="323" t="str">
        <f t="shared" si="116"/>
        <v/>
      </c>
      <c r="T166" s="44" t="str">
        <f>IF(SUM($J166:$L166)*INDEX('Таблица 6 (типы арм.)'!$F$6:$U$49,MATCH($D166,'Таблица 6 (типы арм.)'!$D$6:$D$49,0),MATCH((IF(COLUMN(T$5)&gt;COLUMN($X$5),CONCATENATE(T$5,"А500С"),IF(COLUMN(T$5)&gt;COLUMN($S$5),CONCATENATE(T$5,"А240"),CONCATENATE(T$5,"Вр-1")))),'Таблица 6 (типы арм.)'!$F$54:$U$54,0))=0,"",ROUND(SUM($J166:$L166)*INDEX('Таблица 6 (типы арм.)'!$F$6:$U$49,MATCH($D166,'Таблица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66" s="44" t="str">
        <f>IF(SUM($J166:$L166)*INDEX('Таблица 6 (типы арм.)'!$F$6:$U$49,MATCH($D166,'Таблица 6 (типы арм.)'!$D$6:$D$49,0),MATCH((IF(COLUMN(U$5)&gt;COLUMN($X$5),CONCATENATE(U$5,"А500С"),IF(COLUMN(U$5)&gt;COLUMN($S$5),CONCATENATE(U$5,"А240"),CONCATENATE(U$5,"Вр-1")))),'Таблица 6 (типы арм.)'!$F$54:$U$54,0))=0,"",ROUND(SUM($J166:$L166)*INDEX('Таблица 6 (типы арм.)'!$F$6:$U$49,MATCH($D166,'Таблица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66" s="44" t="str">
        <f>IF(SUM($J166:$L166)*INDEX('Таблица 6 (типы арм.)'!$F$6:$U$49,MATCH($D166,'Таблица 6 (типы арм.)'!$D$6:$D$49,0),MATCH((IF(COLUMN(V$5)&gt;COLUMN($X$5),CONCATENATE(V$5,"А500С"),IF(COLUMN(V$5)&gt;COLUMN($S$5),CONCATENATE(V$5,"А240"),CONCATENATE(V$5,"Вр-1")))),'Таблица 6 (типы арм.)'!$F$54:$U$54,0))=0,"",ROUND(SUM($J166:$L166)*INDEX('Таблица 6 (типы арм.)'!$F$6:$U$49,MATCH($D166,'Таблица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66" s="44" t="str">
        <f>IF(SUM($J166:$L166)*INDEX('Таблица 6 (типы арм.)'!$F$6:$U$49,MATCH($D166,'Таблица 6 (типы арм.)'!$D$6:$D$49,0),MATCH((IF(COLUMN(W$5)&gt;COLUMN($X$5),CONCATENATE(W$5,"А500С"),IF(COLUMN(W$5)&gt;COLUMN($S$5),CONCATENATE(W$5,"А240"),CONCATENATE(W$5,"Вр-1")))),'Таблица 6 (типы арм.)'!$F$54:$U$54,0))=0,"",ROUND(SUM($J166:$L166)*INDEX('Таблица 6 (типы арм.)'!$F$6:$U$49,MATCH($D166,'Таблица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66" s="45" t="str">
        <f t="shared" si="111"/>
        <v/>
      </c>
      <c r="Y166" s="44" t="str">
        <f>IF(SUM($J166:$L166)*INDEX('Таблица 6 (типы арм.)'!$F$6:$U$49,MATCH($D166,'Таблица 6 (типы арм.)'!$D$6:$D$49,0),MATCH((IF(COLUMN(Y$5)&gt;COLUMN($X$5),CONCATENATE(Y$5,"А500С"),IF(COLUMN(Y$5)&gt;COLUMN($S$5),CONCATENATE(Y$5,"А240"),CONCATENATE(Y$5,"Вр-1")))),'Таблица 6 (типы арм.)'!$F$54:$U$54,0))=0,"",ROUND(SUM($J166:$L166)*INDEX('Таблица 6 (типы арм.)'!$F$6:$U$49,MATCH($D166,'Таблица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66" s="44" t="str">
        <f>IF(SUM($J166:$L166)*INDEX('Таблица 6 (типы арм.)'!$F$6:$U$49,MATCH($D166,'Таблица 6 (типы арм.)'!$D$6:$D$49,0),MATCH((IF(COLUMN(Z$5)&gt;COLUMN($X$5),CONCATENATE(Z$5,"А500С"),IF(COLUMN(Z$5)&gt;COLUMN($S$5),CONCATENATE(Z$5,"А240"),CONCATENATE(Z$5,"Вр-1")))),'Таблица 6 (типы арм.)'!$F$54:$U$54,0))=0,"",ROUND(SUM($J166:$L166)*INDEX('Таблица 6 (типы арм.)'!$F$6:$U$49,MATCH($D166,'Таблица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66" s="44" t="str">
        <f>IF(SUM($J166:$L166)*INDEX('Таблица 6 (типы арм.)'!$F$6:$U$49,MATCH($D166,'Таблица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арм.)'!$F$54:$U$54,0))=0,"",ROUND(SUM($J166:$L166)*INDEX('Таблица 6 (типы арм.)'!$F$6:$U$49,MATCH($D166,'Таблица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66" s="44" t="str">
        <f>IF(SUM($J166:$L166)*INDEX('Таблица 6 (типы арм.)'!$F$6:$U$49,MATCH($D166,'Таблица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арм.)'!$F$54:$U$54,0))=0,"",ROUND(SUM($J166:$L166)*INDEX('Таблица 6 (типы арм.)'!$F$6:$U$49,MATCH($D166,'Таблица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66" s="44">
        <f>IF(SUM($J166:$L166)*INDEX('Таблица 6 (типы арм.)'!$F$6:$U$49,MATCH($D166,'Таблица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арм.)'!$F$54:$U$54,0))=0,"",ROUND(SUM($J166:$L166)*INDEX('Таблица 6 (типы арм.)'!$F$6:$U$49,MATCH($D166,'Таблица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30836</v>
      </c>
      <c r="AD166" s="44" t="str">
        <f>IF(SUM($J166:$L166)*INDEX('Таблица 6 (типы арм.)'!$F$6:$U$49,MATCH($D166,'Таблица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арм.)'!$F$54:$U$54,0))=0,"",ROUND(SUM($J166:$L166)*INDEX('Таблица 6 (типы арм.)'!$F$6:$U$49,MATCH($D166,'Таблица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66" s="44" t="str">
        <f>IF(SUM($J166:$L166)*INDEX('Таблица 6 (типы арм.)'!$F$6:$U$49,MATCH($D166,'Таблица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арм.)'!$F$54:$U$54,0))=0,"",ROUND(SUM($J166:$L166)*INDEX('Таблица 6 (типы арм.)'!$F$6:$U$49,MATCH($D166,'Таблица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66" s="44" t="str">
        <f>IF(SUM($J166:$L166)*INDEX('Таблица 6 (типы арм.)'!$F$6:$U$49,MATCH($D166,'Таблица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арм.)'!$F$54:$U$54,0))=0,"",ROUND(SUM($J166:$L166)*INDEX('Таблица 6 (типы арм.)'!$F$6:$U$49,MATCH($D166,'Таблица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66" s="44" t="str">
        <f>IF(SUM($J166:$L166)*INDEX('Таблица 6 (типы арм.)'!$F$6:$U$49,MATCH($D166,'Таблица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арм.)'!$F$54:$U$54,0))=0,"",ROUND(SUM($J166:$L166)*INDEX('Таблица 6 (типы арм.)'!$F$6:$U$49,MATCH($D166,'Таблица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66" s="44" t="str">
        <f>IF(SUM($J166:$L166)*INDEX('Таблица 6 (типы арм.)'!$F$6:$U$49,MATCH($D166,'Таблица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арм.)'!$F$54:$U$54,0))=0,"",ROUND(SUM($J166:$L166)*INDEX('Таблица 6 (типы арм.)'!$F$6:$U$49,MATCH($D166,'Таблица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66" s="44" t="str">
        <f>IF(SUM($J166:$L166)*INDEX('Таблица 6 (типы арм.)'!$F$6:$U$49,MATCH($D166,'Таблица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арм.)'!$F$54:$U$54,0))=0,"",ROUND(SUM($J166:$L166)*INDEX('Таблица 6 (типы арм.)'!$F$6:$U$49,MATCH($D166,'Таблица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66" s="45">
        <f t="shared" si="112"/>
        <v>30836</v>
      </c>
      <c r="AK166" s="46">
        <f t="shared" si="113"/>
        <v>30836</v>
      </c>
      <c r="AL166" s="52"/>
      <c r="AM166" s="48"/>
      <c r="AN166" s="14"/>
      <c r="AO166" s="1"/>
    </row>
    <row r="167" spans="1:59" ht="36" hidden="1" customHeight="1" outlineLevel="1" x14ac:dyDescent="0.25">
      <c r="A167" s="1"/>
      <c r="B167" s="1"/>
      <c r="C167" s="416"/>
      <c r="D167" s="322" t="s">
        <v>182</v>
      </c>
      <c r="E167" s="333" t="str">
        <f t="shared" si="108"/>
        <v>2</v>
      </c>
      <c r="F167" s="50" t="s">
        <v>183</v>
      </c>
      <c r="G167" s="41" t="s">
        <v>52</v>
      </c>
      <c r="H167" s="276" t="str">
        <f t="shared" ref="H167" si="119">IF(SUM(H158:H159)=0,"",SUM(H158:H159))</f>
        <v/>
      </c>
      <c r="I167" s="276" t="str">
        <f t="shared" ref="I167:L167" si="120">IF(SUM(I158:I159)=0,"",SUM(I158:I159))</f>
        <v/>
      </c>
      <c r="J167" s="276" t="str">
        <f t="shared" si="120"/>
        <v/>
      </c>
      <c r="K167" s="276">
        <f t="shared" si="120"/>
        <v>1122</v>
      </c>
      <c r="L167" s="276" t="str">
        <f t="shared" si="120"/>
        <v/>
      </c>
      <c r="M167" s="277"/>
      <c r="N167" s="276"/>
      <c r="O167" s="276"/>
      <c r="P167" s="276"/>
      <c r="Q167" s="276"/>
      <c r="R167" s="44" t="str">
        <f>IF(SUM($J167:$L167)*INDEX('Таблица 6 (типы арм.)'!$F$6:$U$49,MATCH($D167,'Таблица 6 (типы арм.)'!$D$6:$D$49,0),MATCH((IF(COLUMN(R$5)&gt;COLUMN($X$5),CONCATENATE(R$5,"А500С"),IF(COLUMN(R$5)&gt;COLUMN($S$5),CONCATENATE(R$5,"А240"),CONCATENATE(R$5,"Вр-1")))),'Таблица 6 (типы арм.)'!$F$54:$U$54,0))=0,"",ROUND(SUM($J167:$L167)*INDEX('Таблица 6 (типы арм.)'!$F$6:$U$49,MATCH($D167,'Таблица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67" s="323" t="str">
        <f t="shared" si="116"/>
        <v/>
      </c>
      <c r="T167" s="44" t="str">
        <f>IF(SUM($J167:$L167)*INDEX('Таблица 6 (типы арм.)'!$F$6:$U$49,MATCH($D167,'Таблица 6 (типы арм.)'!$D$6:$D$49,0),MATCH((IF(COLUMN(T$5)&gt;COLUMN($X$5),CONCATENATE(T$5,"А500С"),IF(COLUMN(T$5)&gt;COLUMN($S$5),CONCATENATE(T$5,"А240"),CONCATENATE(T$5,"Вр-1")))),'Таблица 6 (типы арм.)'!$F$54:$U$54,0))=0,"",ROUND(SUM($J167:$L167)*INDEX('Таблица 6 (типы арм.)'!$F$6:$U$49,MATCH($D167,'Таблица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67" s="44" t="str">
        <f>IF(SUM($J167:$L167)*INDEX('Таблица 6 (типы арм.)'!$F$6:$U$49,MATCH($D167,'Таблица 6 (типы арм.)'!$D$6:$D$49,0),MATCH((IF(COLUMN(U$5)&gt;COLUMN($X$5),CONCATENATE(U$5,"А500С"),IF(COLUMN(U$5)&gt;COLUMN($S$5),CONCATENATE(U$5,"А240"),CONCATENATE(U$5,"Вр-1")))),'Таблица 6 (типы арм.)'!$F$54:$U$54,0))=0,"",ROUND(SUM($J167:$L167)*INDEX('Таблица 6 (типы арм.)'!$F$6:$U$49,MATCH($D167,'Таблица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67" s="44" t="str">
        <f>IF(SUM($J167:$L167)*INDEX('Таблица 6 (типы арм.)'!$F$6:$U$49,MATCH($D167,'Таблица 6 (типы арм.)'!$D$6:$D$49,0),MATCH((IF(COLUMN(V$5)&gt;COLUMN($X$5),CONCATENATE(V$5,"А500С"),IF(COLUMN(V$5)&gt;COLUMN($S$5),CONCATENATE(V$5,"А240"),CONCATENATE(V$5,"Вр-1")))),'Таблица 6 (типы арм.)'!$F$54:$U$54,0))=0,"",ROUND(SUM($J167:$L167)*INDEX('Таблица 6 (типы арм.)'!$F$6:$U$49,MATCH($D167,'Таблица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67" s="44" t="str">
        <f>IF(SUM($J167:$L167)*INDEX('Таблица 6 (типы арм.)'!$F$6:$U$49,MATCH($D167,'Таблица 6 (типы арм.)'!$D$6:$D$49,0),MATCH((IF(COLUMN(W$5)&gt;COLUMN($X$5),CONCATENATE(W$5,"А500С"),IF(COLUMN(W$5)&gt;COLUMN($S$5),CONCATENATE(W$5,"А240"),CONCATENATE(W$5,"Вр-1")))),'Таблица 6 (типы арм.)'!$F$54:$U$54,0))=0,"",ROUND(SUM($J167:$L167)*INDEX('Таблица 6 (типы арм.)'!$F$6:$U$49,MATCH($D167,'Таблица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67" s="45" t="str">
        <f t="shared" si="111"/>
        <v/>
      </c>
      <c r="Y167" s="44" t="str">
        <f>IF(SUM($J167:$L167)*INDEX('Таблица 6 (типы арм.)'!$F$6:$U$49,MATCH($D167,'Таблица 6 (типы арм.)'!$D$6:$D$49,0),MATCH((IF(COLUMN(Y$5)&gt;COLUMN($X$5),CONCATENATE(Y$5,"А500С"),IF(COLUMN(Y$5)&gt;COLUMN($S$5),CONCATENATE(Y$5,"А240"),CONCATENATE(Y$5,"Вр-1")))),'Таблица 6 (типы арм.)'!$F$54:$U$54,0))=0,"",ROUND(SUM($J167:$L167)*INDEX('Таблица 6 (типы арм.)'!$F$6:$U$49,MATCH($D167,'Таблица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67" s="44" t="str">
        <f>IF(SUM($J167:$L167)*INDEX('Таблица 6 (типы арм.)'!$F$6:$U$49,MATCH($D167,'Таблица 6 (типы арм.)'!$D$6:$D$49,0),MATCH((IF(COLUMN(Z$5)&gt;COLUMN($X$5),CONCATENATE(Z$5,"А500С"),IF(COLUMN(Z$5)&gt;COLUMN($S$5),CONCATENATE(Z$5,"А240"),CONCATENATE(Z$5,"Вр-1")))),'Таблица 6 (типы арм.)'!$F$54:$U$54,0))=0,"",ROUND(SUM($J167:$L167)*INDEX('Таблица 6 (типы арм.)'!$F$6:$U$49,MATCH($D167,'Таблица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67" s="44" t="str">
        <f>IF(SUM($J167:$L167)*INDEX('Таблица 6 (типы арм.)'!$F$6:$U$49,MATCH($D167,'Таблица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арм.)'!$F$54:$U$54,0))=0,"",ROUND(SUM($J167:$L167)*INDEX('Таблица 6 (типы арм.)'!$F$6:$U$49,MATCH($D167,'Таблица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67" s="44" t="str">
        <f>IF(SUM($J167:$L167)*INDEX('Таблица 6 (типы арм.)'!$F$6:$U$49,MATCH($D167,'Таблица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арм.)'!$F$54:$U$54,0))=0,"",ROUND(SUM($J167:$L167)*INDEX('Таблица 6 (типы арм.)'!$F$6:$U$49,MATCH($D167,'Таблица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67" s="44" t="str">
        <f>IF(SUM($J167:$L167)*INDEX('Таблица 6 (типы арм.)'!$F$6:$U$49,MATCH($D167,'Таблица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арм.)'!$F$54:$U$54,0))=0,"",ROUND(SUM($J167:$L167)*INDEX('Таблица 6 (типы арм.)'!$F$6:$U$49,MATCH($D167,'Таблица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67" s="44" t="str">
        <f>IF(SUM($J167:$L167)*INDEX('Таблица 6 (типы арм.)'!$F$6:$U$49,MATCH($D167,'Таблица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арм.)'!$F$54:$U$54,0))=0,"",ROUND(SUM($J167:$L167)*INDEX('Таблица 6 (типы арм.)'!$F$6:$U$49,MATCH($D167,'Таблица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67" s="44" t="str">
        <f>IF(SUM($J167:$L167)*INDEX('Таблица 6 (типы арм.)'!$F$6:$U$49,MATCH($D167,'Таблица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арм.)'!$F$54:$U$54,0))=0,"",ROUND(SUM($J167:$L167)*INDEX('Таблица 6 (типы арм.)'!$F$6:$U$49,MATCH($D167,'Таблица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67" s="44" t="str">
        <f>IF(SUM($J167:$L167)*INDEX('Таблица 6 (типы арм.)'!$F$6:$U$49,MATCH($D167,'Таблица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арм.)'!$F$54:$U$54,0))=0,"",ROUND(SUM($J167:$L167)*INDEX('Таблица 6 (типы арм.)'!$F$6:$U$49,MATCH($D167,'Таблица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67" s="44" t="str">
        <f>IF(SUM($J167:$L167)*INDEX('Таблица 6 (типы арм.)'!$F$6:$U$49,MATCH($D167,'Таблица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арм.)'!$F$54:$U$54,0))=0,"",ROUND(SUM($J167:$L167)*INDEX('Таблица 6 (типы арм.)'!$F$6:$U$49,MATCH($D167,'Таблица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67" s="44" t="str">
        <f>IF(SUM($J167:$L167)*INDEX('Таблица 6 (типы арм.)'!$F$6:$U$49,MATCH($D167,'Таблица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арм.)'!$F$54:$U$54,0))=0,"",ROUND(SUM($J167:$L167)*INDEX('Таблица 6 (типы арм.)'!$F$6:$U$49,MATCH($D167,'Таблица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67" s="44" t="str">
        <f>IF(SUM($J167:$L167)*INDEX('Таблица 6 (типы арм.)'!$F$6:$U$49,MATCH($D167,'Таблица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арм.)'!$F$54:$U$54,0))=0,"",ROUND(SUM($J167:$L167)*INDEX('Таблица 6 (типы арм.)'!$F$6:$U$49,MATCH($D167,'Таблица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67" s="45" t="str">
        <f t="shared" si="112"/>
        <v/>
      </c>
      <c r="AK167" s="46" t="str">
        <f t="shared" si="113"/>
        <v/>
      </c>
      <c r="AL167" s="52"/>
      <c r="AM167" s="48"/>
      <c r="AN167" s="14"/>
      <c r="AO167" s="1"/>
    </row>
    <row r="168" spans="1:59" ht="27" customHeight="1" collapsed="1" x14ac:dyDescent="0.25">
      <c r="A168" s="1"/>
      <c r="B168" s="1"/>
      <c r="C168" s="410" t="s">
        <v>184</v>
      </c>
      <c r="D168" s="53"/>
      <c r="E168" s="331">
        <f>E162+1</f>
        <v>104</v>
      </c>
      <c r="F168" s="33" t="s">
        <v>185</v>
      </c>
      <c r="G168" s="34" t="s">
        <v>39</v>
      </c>
      <c r="H168" s="34" t="str">
        <f t="shared" ref="H168:L168" si="121">IF(H169=0,"",H169)</f>
        <v/>
      </c>
      <c r="I168" s="34" t="str">
        <f t="shared" si="121"/>
        <v/>
      </c>
      <c r="J168" s="34">
        <f t="shared" si="121"/>
        <v>3.35</v>
      </c>
      <c r="K168" s="34" t="str">
        <f t="shared" si="121"/>
        <v/>
      </c>
      <c r="L168" s="34" t="str">
        <f t="shared" si="121"/>
        <v/>
      </c>
      <c r="M168" s="35">
        <f t="shared" ref="M168:M169" si="122">IF((IF(H168="",0,H168)+IF(I168="",0,I168)+IF(J168="",0,J168)+IF(K168="",0,K168)+IF(L168="",0,L168))=0,"",(IF(H168="",0,H168)+IF(I168="",0,I168)+IF(J168="",0,J168)+IF(K168="",0,K168)+IF(L168="",0,L168)))</f>
        <v>3.35</v>
      </c>
      <c r="N168" s="34"/>
      <c r="O168" s="34" t="s">
        <v>61</v>
      </c>
      <c r="P168" s="344">
        <f>IF(P169=0,"",P169)</f>
        <v>12.737642585551331</v>
      </c>
      <c r="Q168" s="34"/>
      <c r="R168" s="36" t="str">
        <f t="shared" ref="R168:W168" si="123">IF(R169=0,"",R169)</f>
        <v/>
      </c>
      <c r="S168" s="323" t="str">
        <f t="shared" si="116"/>
        <v/>
      </c>
      <c r="T168" s="36">
        <f t="shared" si="123"/>
        <v>12</v>
      </c>
      <c r="U168" s="36" t="str">
        <f t="shared" si="123"/>
        <v/>
      </c>
      <c r="V168" s="36" t="str">
        <f t="shared" si="123"/>
        <v/>
      </c>
      <c r="W168" s="36" t="str">
        <f t="shared" si="123"/>
        <v/>
      </c>
      <c r="X168" s="37">
        <f t="shared" si="111"/>
        <v>12</v>
      </c>
      <c r="Y168" s="36">
        <f t="shared" ref="Y168:AI168" si="124">IF(Y169=0,"",Y169)</f>
        <v>160</v>
      </c>
      <c r="Z168" s="36">
        <f t="shared" si="124"/>
        <v>55</v>
      </c>
      <c r="AA168" s="36">
        <f t="shared" si="124"/>
        <v>185</v>
      </c>
      <c r="AB168" s="36" t="str">
        <f t="shared" si="124"/>
        <v/>
      </c>
      <c r="AC168" s="36">
        <f t="shared" si="124"/>
        <v>86</v>
      </c>
      <c r="AD168" s="36" t="str">
        <f t="shared" si="124"/>
        <v/>
      </c>
      <c r="AE168" s="36" t="str">
        <f t="shared" si="124"/>
        <v/>
      </c>
      <c r="AF168" s="36" t="str">
        <f t="shared" si="124"/>
        <v/>
      </c>
      <c r="AG168" s="36" t="str">
        <f t="shared" si="124"/>
        <v/>
      </c>
      <c r="AH168" s="36" t="str">
        <f t="shared" si="124"/>
        <v/>
      </c>
      <c r="AI168" s="36" t="str">
        <f t="shared" si="124"/>
        <v/>
      </c>
      <c r="AJ168" s="37">
        <f t="shared" si="112"/>
        <v>486</v>
      </c>
      <c r="AK168" s="321">
        <f t="shared" si="113"/>
        <v>498</v>
      </c>
      <c r="AL168" s="118"/>
      <c r="AM168" s="61"/>
      <c r="AN168" s="14"/>
      <c r="AO168" s="1"/>
    </row>
    <row r="169" spans="1:59" ht="27" hidden="1" customHeight="1" outlineLevel="1" x14ac:dyDescent="0.25">
      <c r="A169" s="1"/>
      <c r="B169" s="1"/>
      <c r="C169" s="420"/>
      <c r="D169" s="322">
        <v>7</v>
      </c>
      <c r="E169" s="334" t="str">
        <f t="shared" ref="E169" si="125">CONCATENATE($E$168,".",(ROW(G169)-ROW($G$168)))</f>
        <v>104.1</v>
      </c>
      <c r="F169" s="39" t="s">
        <v>186</v>
      </c>
      <c r="G169" s="41" t="s">
        <v>39</v>
      </c>
      <c r="H169" s="41"/>
      <c r="I169" s="41"/>
      <c r="J169" s="42">
        <v>3.35</v>
      </c>
      <c r="K169" s="41"/>
      <c r="L169" s="41"/>
      <c r="M169" s="43">
        <f t="shared" si="122"/>
        <v>3.35</v>
      </c>
      <c r="N169" s="120"/>
      <c r="O169" s="41" t="s">
        <v>61</v>
      </c>
      <c r="P169" s="350">
        <f>IF(M169="","",IF(M169=0,"",IF(MID(F169,1,4)="Стен",M169/(VALUE(MID(F169,SEARCH(" ",F169,1)+1,SEARCH("мм",F169,1)-SEARCH(" ",F169,1)-2))/1000),IF(MID(F169,1,10)="Плита фунд",SQRT(M169/(VALUE(MID(F169,SEARCH(" ",F169,1)+14,SEARCH("мм",F169,1)-SEARCH(" ",F169,1)-15))/1000))*(4+1)*(VALUE(MID(F169,SEARCH(" ",F169,1)+14,SEARCH("мм",F169,1)-SEARCH(" ",F169,1)-15))/1000),IF(MID(F169,1,4)="Плит",M169/(VALUE(MID(F169,SEARCH(" ",F169,1)+1,SEARCH("мм",F169,1)-SEARCH(" ",F169,1)-2))/1000),IF(MID(F169,1,4)="Площ",M169/(VALUE(MID(F169,SEARCH(" ",F169,1)+12,SEARCH("мм",F169,1)-SEARCH(" ",F169,1)-13))/1000),IF(MID(F169,1,4)="Марш",M169/0.263,IF(MID(F169,1,4)="Коло",M169/((VALUE(LEFT(MID(F169,SEARCH(" ",F169,1)+1,SEARCH("мм",F169,1)-SEARCH(" ",F169,1)-2),SEARCH("х",MID(F169,SEARCH(" ",F169,1)+1,SEARCH("мм",F169,1)-SEARCH(" ",F169,1)-2),1)-1))*VALUE(RIGHT(MID(F169,SEARCH(" ",F169,1)+1,SEARCH("мм",F169,1)-SEARCH(" ",F169,1)-2),LEN(MID(F169,SEARCH(" ",F169,1)+1,SEARCH("мм",F169,1)-SEARCH(" ",F169,1)-2))-SEARCH("х",MID(F169,SEARCH(" ",F169,1)+1,SEARCH("мм",F169,1)-SEARCH(" ",F169,1)-2),1))))/1000000*3.2)*((VALUE(LEFT(MID(F169,SEARCH(" ",F169,1)+1,SEARCH("мм",F169,1)-SEARCH(" ",F169,1)-2),SEARCH("х",MID(F169,SEARCH(" ",F169,1)+1,SEARCH("мм",F169,1)-SEARCH(" ",F169,1)-2),1)-1))+VALUE(RIGHT(MID(F169,SEARCH(" ",F169,1)+1,SEARCH("мм",F169,1)-SEARCH(" ",F169,1)-2),LEN(MID(F169,SEARCH(" ",F169,1)+1,SEARCH("мм",F169,1)-SEARCH(" ",F169,1)-2))-SEARCH("х",MID(F169,SEARCH(" ",F169,1)+1,SEARCH("мм",F169,1)-SEARCH(" ",F169,1)-2),1))))/1000*2*3.2),IF(MID(F169,1,4)="Балк",M169/((VALUE(LEFT(MID(F169,SEARCH(" ",F169,1)+1,SEARCH("мм",F169,1)-SEARCH(" ",F169,1)-5),SEARCH("х",MID(F169,SEARCH(" ",F169,1)+1,SEARCH("мм",F169,1)-SEARCH(" ",F169,1)-5),1)-1))*VALUE(RIGHT(MID(F169,SEARCH(" ",F169,1)+1,SEARCH("мм",F169,1)-SEARCH(" ",F169,1)-5),LEN(MID(F169,SEARCH(" ",F169,1)+1,SEARCH("мм",F169,1)-SEARCH(" ",F169,1)-5))-SEARCH("х",MID(F169,SEARCH(" ",F169,1)+1,SEARCH("мм",F169,1)-SEARCH(" ",F169,1)-5),1))))/1000000*1)*((2*VALUE(LEFT(MID(F169,SEARCH(" ",F169,1)+1,SEARCH("мм",F169,1)-SEARCH(" ",F169,1)-5),SEARCH("х",MID(F169,SEARCH(" ",F169,1)+1,SEARCH("мм",F169,1)-SEARCH(" ",F169,1)-5),1)-1))+VALUE(RIGHT(MID(F169,SEARCH(" ",F169,1)+1,SEARCH("мм",F169,1)-SEARCH(" ",F169,1)-5),LEN(MID(F169,SEARCH(" ",F169,1)+1,SEARCH("мм",F169,1)-SEARCH(" ",F169,1)-5))-SEARCH("х",MID(F169,SEARCH(" ",F169,1)+1,SEARCH("мм",F169,1)-SEARCH(" ",F169,1)-5),1))))/1000*1),IF(MID(F169,1,4)="Капи",M169/(2.8*3.6*0.4)*((2.8+3.6)*2*0.4),""))))))))))</f>
        <v>12.737642585551331</v>
      </c>
      <c r="Q169" s="347"/>
      <c r="R169" s="44" t="str">
        <f>IF(SUM($J169:$L169)*INDEX('Таблица 6 (типы арм.)'!$F$6:$U$49,MATCH($D169,'Таблица 6 (типы арм.)'!$D$6:$D$49,0),MATCH((IF(COLUMN(R$5)&gt;COLUMN($X$5),CONCATENATE(R$5,"А500С"),IF(COLUMN(R$5)&gt;COLUMN($S$5),CONCATENATE(R$5,"А240"),CONCATENATE(R$5,"Вр-1")))),'Таблица 6 (типы арм.)'!$F$54:$U$54,0))=0,"",ROUND(SUM($J169:$L169)*INDEX('Таблица 6 (типы арм.)'!$F$6:$U$49,MATCH($D169,'Таблица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69" s="323" t="str">
        <f t="shared" si="116"/>
        <v/>
      </c>
      <c r="T169" s="44">
        <f>IF(SUM($J169:$L169)*INDEX('Таблица 6 (типы арм.)'!$F$6:$U$49,MATCH($D169,'Таблица 6 (типы арм.)'!$D$6:$D$49,0),MATCH((IF(COLUMN(T$5)&gt;COLUMN($X$5),CONCATENATE(T$5,"А500С"),IF(COLUMN(T$5)&gt;COLUMN($S$5),CONCATENATE(T$5,"А240"),CONCATENATE(T$5,"Вр-1")))),'Таблица 6 (типы арм.)'!$F$54:$U$54,0))=0,"",ROUND(SUM($J169:$L169)*INDEX('Таблица 6 (типы арм.)'!$F$6:$U$49,MATCH($D169,'Таблица 6 (типы арм.)'!$D$6:$D$49,0),MATCH((IF(COLUMN(T$5)&gt;COLUMN($X$5),CONCATENATE(T$5,"А500С"),IF(COLUMN(T$5)&gt;COLUMN($S$5),CONCATENATE(T$5,"А240"),CONCATENATE(T$5,"Вр-1")))),'Таблица 6 (типы арм.)'!$F$54:$U$54,0)),0))</f>
        <v>12</v>
      </c>
      <c r="U169" s="44" t="str">
        <f>IF(SUM($J169:$L169)*INDEX('Таблица 6 (типы арм.)'!$F$6:$U$49,MATCH($D169,'Таблица 6 (типы арм.)'!$D$6:$D$49,0),MATCH((IF(COLUMN(U$5)&gt;COLUMN($X$5),CONCATENATE(U$5,"А500С"),IF(COLUMN(U$5)&gt;COLUMN($S$5),CONCATENATE(U$5,"А240"),CONCATENATE(U$5,"Вр-1")))),'Таблица 6 (типы арм.)'!$F$54:$U$54,0))=0,"",ROUND(SUM($J169:$L169)*INDEX('Таблица 6 (типы арм.)'!$F$6:$U$49,MATCH($D169,'Таблица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69" s="44" t="str">
        <f>IF(SUM($J169:$L169)*INDEX('Таблица 6 (типы арм.)'!$F$6:$U$49,MATCH($D169,'Таблица 6 (типы арм.)'!$D$6:$D$49,0),MATCH((IF(COLUMN(V$5)&gt;COLUMN($X$5),CONCATENATE(V$5,"А500С"),IF(COLUMN(V$5)&gt;COLUMN($S$5),CONCATENATE(V$5,"А240"),CONCATENATE(V$5,"Вр-1")))),'Таблица 6 (типы арм.)'!$F$54:$U$54,0))=0,"",ROUND(SUM($J169:$L169)*INDEX('Таблица 6 (типы арм.)'!$F$6:$U$49,MATCH($D169,'Таблица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69" s="44" t="str">
        <f>IF(SUM($J169:$L169)*INDEX('Таблица 6 (типы арм.)'!$F$6:$U$49,MATCH($D169,'Таблица 6 (типы арм.)'!$D$6:$D$49,0),MATCH((IF(COLUMN(W$5)&gt;COLUMN($X$5),CONCATENATE(W$5,"А500С"),IF(COLUMN(W$5)&gt;COLUMN($S$5),CONCATENATE(W$5,"А240"),CONCATENATE(W$5,"Вр-1")))),'Таблица 6 (типы арм.)'!$F$54:$U$54,0))=0,"",ROUND(SUM($J169:$L169)*INDEX('Таблица 6 (типы арм.)'!$F$6:$U$49,MATCH($D169,'Таблица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69" s="45">
        <f t="shared" si="111"/>
        <v>12</v>
      </c>
      <c r="Y169" s="44">
        <f>IF(SUM($J169:$L169)*INDEX('Таблица 6 (типы арм.)'!$F$6:$U$49,MATCH($D169,'Таблица 6 (типы арм.)'!$D$6:$D$49,0),MATCH((IF(COLUMN(Y$5)&gt;COLUMN($X$5),CONCATENATE(Y$5,"А500С"),IF(COLUMN(Y$5)&gt;COLUMN($S$5),CONCATENATE(Y$5,"А240"),CONCATENATE(Y$5,"Вр-1")))),'Таблица 6 (типы арм.)'!$F$54:$U$54,0))=0,"",ROUND(SUM($J169:$L169)*INDEX('Таблица 6 (типы арм.)'!$F$6:$U$49,MATCH($D169,'Таблица 6 (типы арм.)'!$D$6:$D$49,0),MATCH((IF(COLUMN(Y$5)&gt;COLUMN($X$5),CONCATENATE(Y$5,"А500С"),IF(COLUMN(Y$5)&gt;COLUMN($S$5),CONCATENATE(Y$5,"А240"),CONCATENATE(Y$5,"Вр-1")))),'Таблица 6 (типы арм.)'!$F$54:$U$54,0)),0))</f>
        <v>160</v>
      </c>
      <c r="Z169" s="44">
        <f>IF(SUM($J169:$L169)*INDEX('Таблица 6 (типы арм.)'!$F$6:$U$49,MATCH($D169,'Таблица 6 (типы арм.)'!$D$6:$D$49,0),MATCH((IF(COLUMN(Z$5)&gt;COLUMN($X$5),CONCATENATE(Z$5,"А500С"),IF(COLUMN(Z$5)&gt;COLUMN($S$5),CONCATENATE(Z$5,"А240"),CONCATENATE(Z$5,"Вр-1")))),'Таблица 6 (типы арм.)'!$F$54:$U$54,0))=0,"",ROUND(SUM($J169:$L169)*INDEX('Таблица 6 (типы арм.)'!$F$6:$U$49,MATCH($D169,'Таблица 6 (типы арм.)'!$D$6:$D$49,0),MATCH((IF(COLUMN(Z$5)&gt;COLUMN($X$5),CONCATENATE(Z$5,"А500С"),IF(COLUMN(Z$5)&gt;COLUMN($S$5),CONCATENATE(Z$5,"А240"),CONCATENATE(Z$5,"Вр-1")))),'Таблица 6 (типы арм.)'!$F$54:$U$54,0)),0))</f>
        <v>55</v>
      </c>
      <c r="AA169" s="44">
        <f>IF(SUM($J169:$L169)*INDEX('Таблица 6 (типы арм.)'!$F$6:$U$49,MATCH($D169,'Таблица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арм.)'!$F$54:$U$54,0))=0,"",ROUND(SUM($J169:$L169)*INDEX('Таблица 6 (типы арм.)'!$F$6:$U$49,MATCH($D169,'Таблица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185</v>
      </c>
      <c r="AB169" s="44" t="str">
        <f>IF(SUM($J169:$L169)*INDEX('Таблица 6 (типы арм.)'!$F$6:$U$49,MATCH($D169,'Таблица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арм.)'!$F$54:$U$54,0))=0,"",ROUND(SUM($J169:$L169)*INDEX('Таблица 6 (типы арм.)'!$F$6:$U$49,MATCH($D169,'Таблица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69" s="44">
        <f>IF(SUM($J169:$L169)*INDEX('Таблица 6 (типы арм.)'!$F$6:$U$49,MATCH($D169,'Таблица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арм.)'!$F$54:$U$54,0))=0,"",ROUND(SUM($J169:$L169)*INDEX('Таблица 6 (типы арм.)'!$F$6:$U$49,MATCH($D169,'Таблица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86</v>
      </c>
      <c r="AD169" s="44" t="str">
        <f>IF(SUM($J169:$L169)*INDEX('Таблица 6 (типы арм.)'!$F$6:$U$49,MATCH($D169,'Таблица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арм.)'!$F$54:$U$54,0))=0,"",ROUND(SUM($J169:$L169)*INDEX('Таблица 6 (типы арм.)'!$F$6:$U$49,MATCH($D169,'Таблица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69" s="44" t="str">
        <f>IF(SUM($J169:$L169)*INDEX('Таблица 6 (типы арм.)'!$F$6:$U$49,MATCH($D169,'Таблица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арм.)'!$F$54:$U$54,0))=0,"",ROUND(SUM($J169:$L169)*INDEX('Таблица 6 (типы арм.)'!$F$6:$U$49,MATCH($D169,'Таблица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69" s="44" t="str">
        <f>IF(SUM($J169:$L169)*INDEX('Таблица 6 (типы арм.)'!$F$6:$U$49,MATCH($D169,'Таблица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арм.)'!$F$54:$U$54,0))=0,"",ROUND(SUM($J169:$L169)*INDEX('Таблица 6 (типы арм.)'!$F$6:$U$49,MATCH($D169,'Таблица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69" s="44" t="str">
        <f>IF(SUM($J169:$L169)*INDEX('Таблица 6 (типы арм.)'!$F$6:$U$49,MATCH($D169,'Таблица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арм.)'!$F$54:$U$54,0))=0,"",ROUND(SUM($J169:$L169)*INDEX('Таблица 6 (типы арм.)'!$F$6:$U$49,MATCH($D169,'Таблица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69" s="44" t="str">
        <f>IF(SUM($J169:$L169)*INDEX('Таблица 6 (типы арм.)'!$F$6:$U$49,MATCH($D169,'Таблица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арм.)'!$F$54:$U$54,0))=0,"",ROUND(SUM($J169:$L169)*INDEX('Таблица 6 (типы арм.)'!$F$6:$U$49,MATCH($D169,'Таблица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69" s="44" t="str">
        <f>IF(SUM($J169:$L169)*INDEX('Таблица 6 (типы арм.)'!$F$6:$U$49,MATCH($D169,'Таблица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арм.)'!$F$54:$U$54,0))=0,"",ROUND(SUM($J169:$L169)*INDEX('Таблица 6 (типы арм.)'!$F$6:$U$49,MATCH($D169,'Таблица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69" s="45">
        <f t="shared" si="112"/>
        <v>486</v>
      </c>
      <c r="AK169" s="46">
        <f t="shared" si="113"/>
        <v>498</v>
      </c>
      <c r="AL169" s="52"/>
      <c r="AM169" s="48"/>
      <c r="AN169" s="14"/>
      <c r="AO169" s="1"/>
    </row>
    <row r="170" spans="1:59" ht="27" customHeight="1" collapsed="1" x14ac:dyDescent="0.25">
      <c r="A170" s="1"/>
      <c r="B170" s="1"/>
      <c r="C170" s="420"/>
      <c r="D170" s="322" t="s">
        <v>187</v>
      </c>
      <c r="E170" s="336">
        <f>E168+1</f>
        <v>105</v>
      </c>
      <c r="F170" s="262" t="s">
        <v>495</v>
      </c>
      <c r="G170" s="41" t="s">
        <v>52</v>
      </c>
      <c r="H170" s="276" t="str">
        <f t="shared" ref="H170:L170" si="126">H168</f>
        <v/>
      </c>
      <c r="I170" s="276" t="str">
        <f t="shared" si="126"/>
        <v/>
      </c>
      <c r="J170" s="276">
        <f t="shared" si="126"/>
        <v>3.35</v>
      </c>
      <c r="K170" s="276" t="str">
        <f t="shared" si="126"/>
        <v/>
      </c>
      <c r="L170" s="276" t="str">
        <f t="shared" si="126"/>
        <v/>
      </c>
      <c r="M170" s="276"/>
      <c r="N170" s="293"/>
      <c r="O170" s="293"/>
      <c r="P170" s="293"/>
      <c r="Q170" s="352"/>
      <c r="R170" s="44" t="str">
        <f>IF(SUM($J170:$L170)*INDEX('Таблица 6 (типы арм.)'!$F$6:$U$49,MATCH($D170,'Таблица 6 (типы арм.)'!$D$6:$D$49,0),MATCH((IF(COLUMN(R$5)&gt;COLUMN($X$5),CONCATENATE(R$5,"А500С"),IF(COLUMN(R$5)&gt;COLUMN($S$5),CONCATENATE(R$5,"А240"),CONCATENATE(R$5,"Вр-1")))),'Таблица 6 (типы арм.)'!$F$54:$U$54,0))=0,"",ROUND(SUM($J170:$L170)*INDEX('Таблица 6 (типы арм.)'!$F$6:$U$49,MATCH($D170,'Таблица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70" s="323" t="str">
        <f t="shared" si="116"/>
        <v/>
      </c>
      <c r="T170" s="44" t="str">
        <f>IF(SUM($J170:$L170)*INDEX('Таблица 6 (типы арм.)'!$F$6:$U$49,MATCH($D170,'Таблица 6 (типы арм.)'!$D$6:$D$49,0),MATCH((IF(COLUMN(T$5)&gt;COLUMN($X$5),CONCATENATE(T$5,"А500С"),IF(COLUMN(T$5)&gt;COLUMN($S$5),CONCATENATE(T$5,"А240"),CONCATENATE(T$5,"Вр-1")))),'Таблица 6 (типы арм.)'!$F$54:$U$54,0))=0,"",ROUND(SUM($J170:$L170)*INDEX('Таблица 6 (типы арм.)'!$F$6:$U$49,MATCH($D170,'Таблица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70" s="44" t="str">
        <f>IF(SUM($J170:$L170)*INDEX('Таблица 6 (типы арм.)'!$F$6:$U$49,MATCH($D170,'Таблица 6 (типы арм.)'!$D$6:$D$49,0),MATCH((IF(COLUMN(U$5)&gt;COLUMN($X$5),CONCATENATE(U$5,"А500С"),IF(COLUMN(U$5)&gt;COLUMN($S$5),CONCATENATE(U$5,"А240"),CONCATENATE(U$5,"Вр-1")))),'Таблица 6 (типы арм.)'!$F$54:$U$54,0))=0,"",ROUND(SUM($J170:$L170)*INDEX('Таблица 6 (типы арм.)'!$F$6:$U$49,MATCH($D170,'Таблица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70" s="44" t="str">
        <f>IF(SUM($J170:$L170)*INDEX('Таблица 6 (типы арм.)'!$F$6:$U$49,MATCH($D170,'Таблица 6 (типы арм.)'!$D$6:$D$49,0),MATCH((IF(COLUMN(V$5)&gt;COLUMN($X$5),CONCATENATE(V$5,"А500С"),IF(COLUMN(V$5)&gt;COLUMN($S$5),CONCATENATE(V$5,"А240"),CONCATENATE(V$5,"Вр-1")))),'Таблица 6 (типы арм.)'!$F$54:$U$54,0))=0,"",ROUND(SUM($J170:$L170)*INDEX('Таблица 6 (типы арм.)'!$F$6:$U$49,MATCH($D170,'Таблица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70" s="44" t="str">
        <f>IF(SUM($J170:$L170)*INDEX('Таблица 6 (типы арм.)'!$F$6:$U$49,MATCH($D170,'Таблица 6 (типы арм.)'!$D$6:$D$49,0),MATCH((IF(COLUMN(W$5)&gt;COLUMN($X$5),CONCATENATE(W$5,"А500С"),IF(COLUMN(W$5)&gt;COLUMN($S$5),CONCATENATE(W$5,"А240"),CONCATENATE(W$5,"Вр-1")))),'Таблица 6 (типы арм.)'!$F$54:$U$54,0))=0,"",ROUND(SUM($J170:$L170)*INDEX('Таблица 6 (типы арм.)'!$F$6:$U$49,MATCH($D170,'Таблица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70" s="45" t="str">
        <f t="shared" si="111"/>
        <v/>
      </c>
      <c r="Y170" s="44" t="str">
        <f>IF(SUM($J170:$L170)*INDEX('Таблица 6 (типы арм.)'!$F$6:$U$49,MATCH($D170,'Таблица 6 (типы арм.)'!$D$6:$D$49,0),MATCH((IF(COLUMN(Y$5)&gt;COLUMN($X$5),CONCATENATE(Y$5,"А500С"),IF(COLUMN(Y$5)&gt;COLUMN($S$5),CONCATENATE(Y$5,"А240"),CONCATENATE(Y$5,"Вр-1")))),'Таблица 6 (типы арм.)'!$F$54:$U$54,0))=0,"",ROUND(SUM($J170:$L170)*INDEX('Таблица 6 (типы арм.)'!$F$6:$U$49,MATCH($D170,'Таблица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70" s="44">
        <f>IF(SUM($J170:$L170)*INDEX('Таблица 6 (типы арм.)'!$F$6:$U$49,MATCH($D170,'Таблица 6 (типы арм.)'!$D$6:$D$49,0),MATCH((IF(COLUMN(Z$5)&gt;COLUMN($X$5),CONCATENATE(Z$5,"А500С"),IF(COLUMN(Z$5)&gt;COLUMN($S$5),CONCATENATE(Z$5,"А240"),CONCATENATE(Z$5,"Вр-1")))),'Таблица 6 (типы арм.)'!$F$54:$U$54,0))=0,"",ROUND(SUM($J170:$L170)*INDEX('Таблица 6 (типы арм.)'!$F$6:$U$49,MATCH($D170,'Таблица 6 (типы арм.)'!$D$6:$D$49,0),MATCH((IF(COLUMN(Z$5)&gt;COLUMN($X$5),CONCATENATE(Z$5,"А500С"),IF(COLUMN(Z$5)&gt;COLUMN($S$5),CONCATENATE(Z$5,"А240"),CONCATENATE(Z$5,"Вр-1")))),'Таблица 6 (типы арм.)'!$F$54:$U$54,0)),0))</f>
        <v>55</v>
      </c>
      <c r="AA170" s="44" t="str">
        <f>IF(SUM($J170:$L170)*INDEX('Таблица 6 (типы арм.)'!$F$6:$U$49,MATCH($D170,'Таблица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арм.)'!$F$54:$U$54,0))=0,"",ROUND(SUM($J170:$L170)*INDEX('Таблица 6 (типы арм.)'!$F$6:$U$49,MATCH($D170,'Таблица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70" s="44" t="str">
        <f>IF(SUM($J170:$L170)*INDEX('Таблица 6 (типы арм.)'!$F$6:$U$49,MATCH($D170,'Таблица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арм.)'!$F$54:$U$54,0))=0,"",ROUND(SUM($J170:$L170)*INDEX('Таблица 6 (типы арм.)'!$F$6:$U$49,MATCH($D170,'Таблица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70" s="44" t="str">
        <f>IF(SUM($J170:$L170)*INDEX('Таблица 6 (типы арм.)'!$F$6:$U$49,MATCH($D170,'Таблица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арм.)'!$F$54:$U$54,0))=0,"",ROUND(SUM($J170:$L170)*INDEX('Таблица 6 (типы арм.)'!$F$6:$U$49,MATCH($D170,'Таблица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70" s="44" t="str">
        <f>IF(SUM($J170:$L170)*INDEX('Таблица 6 (типы арм.)'!$F$6:$U$49,MATCH($D170,'Таблица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арм.)'!$F$54:$U$54,0))=0,"",ROUND(SUM($J170:$L170)*INDEX('Таблица 6 (типы арм.)'!$F$6:$U$49,MATCH($D170,'Таблица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70" s="44" t="str">
        <f>IF(SUM($J170:$L170)*INDEX('Таблица 6 (типы арм.)'!$F$6:$U$49,MATCH($D170,'Таблица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арм.)'!$F$54:$U$54,0))=0,"",ROUND(SUM($J170:$L170)*INDEX('Таблица 6 (типы арм.)'!$F$6:$U$49,MATCH($D170,'Таблица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70" s="44" t="str">
        <f>IF(SUM($J170:$L170)*INDEX('Таблица 6 (типы арм.)'!$F$6:$U$49,MATCH($D170,'Таблица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арм.)'!$F$54:$U$54,0))=0,"",ROUND(SUM($J170:$L170)*INDEX('Таблица 6 (типы арм.)'!$F$6:$U$49,MATCH($D170,'Таблица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70" s="44" t="str">
        <f>IF(SUM($J170:$L170)*INDEX('Таблица 6 (типы арм.)'!$F$6:$U$49,MATCH($D170,'Таблица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арм.)'!$F$54:$U$54,0))=0,"",ROUND(SUM($J170:$L170)*INDEX('Таблица 6 (типы арм.)'!$F$6:$U$49,MATCH($D170,'Таблица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70" s="44" t="str">
        <f>IF(SUM($J170:$L170)*INDEX('Таблица 6 (типы арм.)'!$F$6:$U$49,MATCH($D170,'Таблица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арм.)'!$F$54:$U$54,0))=0,"",ROUND(SUM($J170:$L170)*INDEX('Таблица 6 (типы арм.)'!$F$6:$U$49,MATCH($D170,'Таблица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70" s="44" t="str">
        <f>IF(SUM($J170:$L170)*INDEX('Таблица 6 (типы арм.)'!$F$6:$U$49,MATCH($D170,'Таблица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арм.)'!$F$54:$U$54,0))=0,"",ROUND(SUM($J170:$L170)*INDEX('Таблица 6 (типы арм.)'!$F$6:$U$49,MATCH($D170,'Таблица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70" s="45">
        <f t="shared" si="112"/>
        <v>55</v>
      </c>
      <c r="AK170" s="46">
        <f t="shared" si="113"/>
        <v>55</v>
      </c>
      <c r="AL170" s="52"/>
      <c r="AM170" s="48"/>
      <c r="AN170" s="14"/>
      <c r="AO170" s="1"/>
    </row>
    <row r="171" spans="1:59" ht="27" customHeight="1" x14ac:dyDescent="0.25">
      <c r="A171" s="1"/>
      <c r="B171" s="1"/>
      <c r="C171" s="420"/>
      <c r="D171" s="322" t="s">
        <v>188</v>
      </c>
      <c r="E171" s="336">
        <f>E170+1</f>
        <v>106</v>
      </c>
      <c r="F171" s="262" t="s">
        <v>496</v>
      </c>
      <c r="G171" s="41" t="s">
        <v>52</v>
      </c>
      <c r="H171" s="276" t="str">
        <f t="shared" ref="H171:L171" si="127">H168</f>
        <v/>
      </c>
      <c r="I171" s="276" t="str">
        <f t="shared" si="127"/>
        <v/>
      </c>
      <c r="J171" s="276">
        <f t="shared" si="127"/>
        <v>3.35</v>
      </c>
      <c r="K171" s="276" t="str">
        <f t="shared" si="127"/>
        <v/>
      </c>
      <c r="L171" s="276" t="str">
        <f t="shared" si="127"/>
        <v/>
      </c>
      <c r="M171" s="276"/>
      <c r="N171" s="293"/>
      <c r="O171" s="293"/>
      <c r="P171" s="293"/>
      <c r="Q171" s="352"/>
      <c r="R171" s="44" t="str">
        <f>IF(SUM($J171:$L171)*INDEX('Таблица 6 (типы арм.)'!$F$6:$U$49,MATCH($D171,'Таблица 6 (типы арм.)'!$D$6:$D$49,0),MATCH((IF(COLUMN(R$5)&gt;COLUMN($X$5),CONCATENATE(R$5,"А500С"),IF(COLUMN(R$5)&gt;COLUMN($S$5),CONCATENATE(R$5,"А240"),CONCATENATE(R$5,"Вр-1")))),'Таблица 6 (типы арм.)'!$F$54:$U$54,0))=0,"",ROUND(SUM($J171:$L171)*INDEX('Таблица 6 (типы арм.)'!$F$6:$U$49,MATCH($D171,'Таблица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71" s="323" t="str">
        <f t="shared" si="116"/>
        <v/>
      </c>
      <c r="T171" s="44" t="str">
        <f>IF(SUM($J171:$L171)*INDEX('Таблица 6 (типы арм.)'!$F$6:$U$49,MATCH($D171,'Таблица 6 (типы арм.)'!$D$6:$D$49,0),MATCH((IF(COLUMN(T$5)&gt;COLUMN($X$5),CONCATENATE(T$5,"А500С"),IF(COLUMN(T$5)&gt;COLUMN($S$5),CONCATENATE(T$5,"А240"),CONCATENATE(T$5,"Вр-1")))),'Таблица 6 (типы арм.)'!$F$54:$U$54,0))=0,"",ROUND(SUM($J171:$L171)*INDEX('Таблица 6 (типы арм.)'!$F$6:$U$49,MATCH($D171,'Таблица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71" s="44" t="str">
        <f>IF(SUM($J171:$L171)*INDEX('Таблица 6 (типы арм.)'!$F$6:$U$49,MATCH($D171,'Таблица 6 (типы арм.)'!$D$6:$D$49,0),MATCH((IF(COLUMN(U$5)&gt;COLUMN($X$5),CONCATENATE(U$5,"А500С"),IF(COLUMN(U$5)&gt;COLUMN($S$5),CONCATENATE(U$5,"А240"),CONCATENATE(U$5,"Вр-1")))),'Таблица 6 (типы арм.)'!$F$54:$U$54,0))=0,"",ROUND(SUM($J171:$L171)*INDEX('Таблица 6 (типы арм.)'!$F$6:$U$49,MATCH($D171,'Таблица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71" s="44" t="str">
        <f>IF(SUM($J171:$L171)*INDEX('Таблица 6 (типы арм.)'!$F$6:$U$49,MATCH($D171,'Таблица 6 (типы арм.)'!$D$6:$D$49,0),MATCH((IF(COLUMN(V$5)&gt;COLUMN($X$5),CONCATENATE(V$5,"А500С"),IF(COLUMN(V$5)&gt;COLUMN($S$5),CONCATENATE(V$5,"А240"),CONCATENATE(V$5,"Вр-1")))),'Таблица 6 (типы арм.)'!$F$54:$U$54,0))=0,"",ROUND(SUM($J171:$L171)*INDEX('Таблица 6 (типы арм.)'!$F$6:$U$49,MATCH($D171,'Таблица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71" s="44" t="str">
        <f>IF(SUM($J171:$L171)*INDEX('Таблица 6 (типы арм.)'!$F$6:$U$49,MATCH($D171,'Таблица 6 (типы арм.)'!$D$6:$D$49,0),MATCH((IF(COLUMN(W$5)&gt;COLUMN($X$5),CONCATENATE(W$5,"А500С"),IF(COLUMN(W$5)&gt;COLUMN($S$5),CONCATENATE(W$5,"А240"),CONCATENATE(W$5,"Вр-1")))),'Таблица 6 (типы арм.)'!$F$54:$U$54,0))=0,"",ROUND(SUM($J171:$L171)*INDEX('Таблица 6 (типы арм.)'!$F$6:$U$49,MATCH($D171,'Таблица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71" s="45" t="str">
        <f t="shared" si="111"/>
        <v/>
      </c>
      <c r="Y171" s="44" t="str">
        <f>IF(SUM($J171:$L171)*INDEX('Таблица 6 (типы арм.)'!$F$6:$U$49,MATCH($D171,'Таблица 6 (типы арм.)'!$D$6:$D$49,0),MATCH((IF(COLUMN(Y$5)&gt;COLUMN($X$5),CONCATENATE(Y$5,"А500С"),IF(COLUMN(Y$5)&gt;COLUMN($S$5),CONCATENATE(Y$5,"А240"),CONCATENATE(Y$5,"Вр-1")))),'Таблица 6 (типы арм.)'!$F$54:$U$54,0))=0,"",ROUND(SUM($J171:$L171)*INDEX('Таблица 6 (типы арм.)'!$F$6:$U$49,MATCH($D171,'Таблица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71" s="44" t="str">
        <f>IF(SUM($J171:$L171)*INDEX('Таблица 6 (типы арм.)'!$F$6:$U$49,MATCH($D171,'Таблица 6 (типы арм.)'!$D$6:$D$49,0),MATCH((IF(COLUMN(Z$5)&gt;COLUMN($X$5),CONCATENATE(Z$5,"А500С"),IF(COLUMN(Z$5)&gt;COLUMN($S$5),CONCATENATE(Z$5,"А240"),CONCATENATE(Z$5,"Вр-1")))),'Таблица 6 (типы арм.)'!$F$54:$U$54,0))=0,"",ROUND(SUM($J171:$L171)*INDEX('Таблица 6 (типы арм.)'!$F$6:$U$49,MATCH($D171,'Таблица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71" s="44" t="str">
        <f>IF(SUM($J171:$L171)*INDEX('Таблица 6 (типы арм.)'!$F$6:$U$49,MATCH($D171,'Таблица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арм.)'!$F$54:$U$54,0))=0,"",ROUND(SUM($J171:$L171)*INDEX('Таблица 6 (типы арм.)'!$F$6:$U$49,MATCH($D171,'Таблица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71" s="44" t="str">
        <f>IF(SUM($J171:$L171)*INDEX('Таблица 6 (типы арм.)'!$F$6:$U$49,MATCH($D171,'Таблица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арм.)'!$F$54:$U$54,0))=0,"",ROUND(SUM($J171:$L171)*INDEX('Таблица 6 (типы арм.)'!$F$6:$U$49,MATCH($D171,'Таблица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71" s="44" t="str">
        <f>IF(SUM($J171:$L171)*INDEX('Таблица 6 (типы арм.)'!$F$6:$U$49,MATCH($D171,'Таблица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арм.)'!$F$54:$U$54,0))=0,"",ROUND(SUM($J171:$L171)*INDEX('Таблица 6 (типы арм.)'!$F$6:$U$49,MATCH($D171,'Таблица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71" s="44" t="str">
        <f>IF(SUM($J171:$L171)*INDEX('Таблица 6 (типы арм.)'!$F$6:$U$49,MATCH($D171,'Таблица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арм.)'!$F$54:$U$54,0))=0,"",ROUND(SUM($J171:$L171)*INDEX('Таблица 6 (типы арм.)'!$F$6:$U$49,MATCH($D171,'Таблица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71" s="44" t="str">
        <f>IF(SUM($J171:$L171)*INDEX('Таблица 6 (типы арм.)'!$F$6:$U$49,MATCH($D171,'Таблица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арм.)'!$F$54:$U$54,0))=0,"",ROUND(SUM($J171:$L171)*INDEX('Таблица 6 (типы арм.)'!$F$6:$U$49,MATCH($D171,'Таблица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71" s="44" t="str">
        <f>IF(SUM($J171:$L171)*INDEX('Таблица 6 (типы арм.)'!$F$6:$U$49,MATCH($D171,'Таблица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арм.)'!$F$54:$U$54,0))=0,"",ROUND(SUM($J171:$L171)*INDEX('Таблица 6 (типы арм.)'!$F$6:$U$49,MATCH($D171,'Таблица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71" s="44" t="str">
        <f>IF(SUM($J171:$L171)*INDEX('Таблица 6 (типы арм.)'!$F$6:$U$49,MATCH($D171,'Таблица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арм.)'!$F$54:$U$54,0))=0,"",ROUND(SUM($J171:$L171)*INDEX('Таблица 6 (типы арм.)'!$F$6:$U$49,MATCH($D171,'Таблица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71" s="44" t="str">
        <f>IF(SUM($J171:$L171)*INDEX('Таблица 6 (типы арм.)'!$F$6:$U$49,MATCH($D171,'Таблица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арм.)'!$F$54:$U$54,0))=0,"",ROUND(SUM($J171:$L171)*INDEX('Таблица 6 (типы арм.)'!$F$6:$U$49,MATCH($D171,'Таблица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71" s="44" t="str">
        <f>IF(SUM($J171:$L171)*INDEX('Таблица 6 (типы арм.)'!$F$6:$U$49,MATCH($D171,'Таблица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арм.)'!$F$54:$U$54,0))=0,"",ROUND(SUM($J171:$L171)*INDEX('Таблица 6 (типы арм.)'!$F$6:$U$49,MATCH($D171,'Таблица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71" s="45" t="str">
        <f t="shared" si="112"/>
        <v/>
      </c>
      <c r="AK171" s="46" t="str">
        <f t="shared" si="113"/>
        <v/>
      </c>
      <c r="AL171" s="52"/>
      <c r="AM171" s="48"/>
      <c r="AN171" s="14"/>
      <c r="AO171" s="1"/>
    </row>
    <row r="172" spans="1:59" s="288" customFormat="1" ht="27" customHeight="1" x14ac:dyDescent="0.25">
      <c r="A172" s="254"/>
      <c r="B172" s="254"/>
      <c r="C172" s="421"/>
      <c r="D172" s="322" t="s">
        <v>536</v>
      </c>
      <c r="E172" s="336">
        <f>E171+1</f>
        <v>107</v>
      </c>
      <c r="F172" s="262" t="s">
        <v>535</v>
      </c>
      <c r="G172" s="41" t="s">
        <v>52</v>
      </c>
      <c r="H172" s="276" t="str">
        <f>H168</f>
        <v/>
      </c>
      <c r="I172" s="276" t="str">
        <f t="shared" ref="I172:L172" si="128">I168</f>
        <v/>
      </c>
      <c r="J172" s="276">
        <f t="shared" si="128"/>
        <v>3.35</v>
      </c>
      <c r="K172" s="276" t="str">
        <f t="shared" si="128"/>
        <v/>
      </c>
      <c r="L172" s="276" t="str">
        <f t="shared" si="128"/>
        <v/>
      </c>
      <c r="M172" s="276"/>
      <c r="N172" s="294"/>
      <c r="O172" s="294"/>
      <c r="P172" s="294"/>
      <c r="Q172" s="352"/>
      <c r="R172" s="44">
        <f>IF(SUM($J172:$L172)*INDEX('Таблица 6 (типы арм.)'!$F$6:$U$49,MATCH($D172,'Таблица 6 (типы арм.)'!$D$6:$D$49,0),MATCH((IF(COLUMN(R$5)&gt;COLUMN($X$5),CONCATENATE(R$5,"А500С"),IF(COLUMN(R$5)&gt;COLUMN($S$5),CONCATENATE(R$5,"А240"),CONCATENATE(R$5,"Вр-1")))),'Таблица 6 (типы арм.)'!$F$54:$U$54,0))=0,"",ROUND(SUM($J172:$L172)*INDEX('Таблица 6 (типы арм.)'!$F$6:$U$49,MATCH($D172,'Таблица 6 (типы арм.)'!$D$6:$D$49,0),MATCH((IF(COLUMN(R$5)&gt;COLUMN($X$5),CONCATENATE(R$5,"А500С"),IF(COLUMN(R$5)&gt;COLUMN($S$5),CONCATENATE(R$5,"А240"),CONCATENATE(R$5,"Вр-1")))),'Таблица 6 (типы арм.)'!$F$54:$U$54,0)),0))</f>
        <v>120</v>
      </c>
      <c r="S172" s="323">
        <f t="shared" si="116"/>
        <v>120</v>
      </c>
      <c r="T172" s="44" t="str">
        <f>IF(SUM($J172:$L172)*INDEX('Таблица 6 (типы арм.)'!$F$6:$U$49,MATCH($D172,'Таблица 6 (типы арм.)'!$D$6:$D$49,0),MATCH((IF(COLUMN(T$5)&gt;COLUMN($X$5),CONCATENATE(T$5,"А500С"),IF(COLUMN(T$5)&gt;COLUMN($S$5),CONCATENATE(T$5,"А240"),CONCATENATE(T$5,"Вр-1")))),'Таблица 6 (типы арм.)'!$F$54:$U$54,0))=0,"",ROUND(SUM($J172:$L172)*INDEX('Таблица 6 (типы арм.)'!$F$6:$U$49,MATCH($D172,'Таблица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72" s="44" t="str">
        <f>IF(SUM($J172:$L172)*INDEX('Таблица 6 (типы арм.)'!$F$6:$U$49,MATCH($D172,'Таблица 6 (типы арм.)'!$D$6:$D$49,0),MATCH((IF(COLUMN(U$5)&gt;COLUMN($X$5),CONCATENATE(U$5,"А500С"),IF(COLUMN(U$5)&gt;COLUMN($S$5),CONCATENATE(U$5,"А240"),CONCATENATE(U$5,"Вр-1")))),'Таблица 6 (типы арм.)'!$F$54:$U$54,0))=0,"",ROUND(SUM($J172:$L172)*INDEX('Таблица 6 (типы арм.)'!$F$6:$U$49,MATCH($D172,'Таблица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72" s="44" t="str">
        <f>IF(SUM($J172:$L172)*INDEX('Таблица 6 (типы арм.)'!$F$6:$U$49,MATCH($D172,'Таблица 6 (типы арм.)'!$D$6:$D$49,0),MATCH((IF(COLUMN(V$5)&gt;COLUMN($X$5),CONCATENATE(V$5,"А500С"),IF(COLUMN(V$5)&gt;COLUMN($S$5),CONCATENATE(V$5,"А240"),CONCATENATE(V$5,"Вр-1")))),'Таблица 6 (типы арм.)'!$F$54:$U$54,0))=0,"",ROUND(SUM($J172:$L172)*INDEX('Таблица 6 (типы арм.)'!$F$6:$U$49,MATCH($D172,'Таблица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72" s="44" t="str">
        <f>IF(SUM($J172:$L172)*INDEX('Таблица 6 (типы арм.)'!$F$6:$U$49,MATCH($D172,'Таблица 6 (типы арм.)'!$D$6:$D$49,0),MATCH((IF(COLUMN(W$5)&gt;COLUMN($X$5),CONCATENATE(W$5,"А500С"),IF(COLUMN(W$5)&gt;COLUMN($S$5),CONCATENATE(W$5,"А240"),CONCATENATE(W$5,"Вр-1")))),'Таблица 6 (типы арм.)'!$F$54:$U$54,0))=0,"",ROUND(SUM($J172:$L172)*INDEX('Таблица 6 (типы арм.)'!$F$6:$U$49,MATCH($D172,'Таблица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72" s="45" t="str">
        <f t="shared" si="111"/>
        <v/>
      </c>
      <c r="Y172" s="44" t="str">
        <f>IF(SUM($J172:$L172)*INDEX('Таблица 6 (типы арм.)'!$F$6:$U$49,MATCH($D172,'Таблица 6 (типы арм.)'!$D$6:$D$49,0),MATCH((IF(COLUMN(Y$5)&gt;COLUMN($X$5),CONCATENATE(Y$5,"А500С"),IF(COLUMN(Y$5)&gt;COLUMN($S$5),CONCATENATE(Y$5,"А240"),CONCATENATE(Y$5,"Вр-1")))),'Таблица 6 (типы арм.)'!$F$54:$U$54,0))=0,"",ROUND(SUM($J172:$L172)*INDEX('Таблица 6 (типы арм.)'!$F$6:$U$49,MATCH($D172,'Таблица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72" s="44" t="str">
        <f>IF(SUM($J172:$L172)*INDEX('Таблица 6 (типы арм.)'!$F$6:$U$49,MATCH($D172,'Таблица 6 (типы арм.)'!$D$6:$D$49,0),MATCH((IF(COLUMN(Z$5)&gt;COLUMN($X$5),CONCATENATE(Z$5,"А500С"),IF(COLUMN(Z$5)&gt;COLUMN($S$5),CONCATENATE(Z$5,"А240"),CONCATENATE(Z$5,"Вр-1")))),'Таблица 6 (типы арм.)'!$F$54:$U$54,0))=0,"",ROUND(SUM($J172:$L172)*INDEX('Таблица 6 (типы арм.)'!$F$6:$U$49,MATCH($D172,'Таблица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72" s="44" t="str">
        <f>IF(SUM($J172:$L172)*INDEX('Таблица 6 (типы арм.)'!$F$6:$U$49,MATCH($D172,'Таблица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арм.)'!$F$54:$U$54,0))=0,"",ROUND(SUM($J172:$L172)*INDEX('Таблица 6 (типы арм.)'!$F$6:$U$49,MATCH($D172,'Таблица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72" s="44" t="str">
        <f>IF(SUM($J172:$L172)*INDEX('Таблица 6 (типы арм.)'!$F$6:$U$49,MATCH($D172,'Таблица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арм.)'!$F$54:$U$54,0))=0,"",ROUND(SUM($J172:$L172)*INDEX('Таблица 6 (типы арм.)'!$F$6:$U$49,MATCH($D172,'Таблица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72" s="44" t="str">
        <f>IF(SUM($J172:$L172)*INDEX('Таблица 6 (типы арм.)'!$F$6:$U$49,MATCH($D172,'Таблица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арм.)'!$F$54:$U$54,0))=0,"",ROUND(SUM($J172:$L172)*INDEX('Таблица 6 (типы арм.)'!$F$6:$U$49,MATCH($D172,'Таблица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72" s="44" t="str">
        <f>IF(SUM($J172:$L172)*INDEX('Таблица 6 (типы арм.)'!$F$6:$U$49,MATCH($D172,'Таблица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арм.)'!$F$54:$U$54,0))=0,"",ROUND(SUM($J172:$L172)*INDEX('Таблица 6 (типы арм.)'!$F$6:$U$49,MATCH($D172,'Таблица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72" s="44" t="str">
        <f>IF(SUM($J172:$L172)*INDEX('Таблица 6 (типы арм.)'!$F$6:$U$49,MATCH($D172,'Таблица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арм.)'!$F$54:$U$54,0))=0,"",ROUND(SUM($J172:$L172)*INDEX('Таблица 6 (типы арм.)'!$F$6:$U$49,MATCH($D172,'Таблица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72" s="44" t="str">
        <f>IF(SUM($J172:$L172)*INDEX('Таблица 6 (типы арм.)'!$F$6:$U$49,MATCH($D172,'Таблица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арм.)'!$F$54:$U$54,0))=0,"",ROUND(SUM($J172:$L172)*INDEX('Таблица 6 (типы арм.)'!$F$6:$U$49,MATCH($D172,'Таблица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72" s="44" t="str">
        <f>IF(SUM($J172:$L172)*INDEX('Таблица 6 (типы арм.)'!$F$6:$U$49,MATCH($D172,'Таблица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арм.)'!$F$54:$U$54,0))=0,"",ROUND(SUM($J172:$L172)*INDEX('Таблица 6 (типы арм.)'!$F$6:$U$49,MATCH($D172,'Таблица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72" s="44" t="str">
        <f>IF(SUM($J172:$L172)*INDEX('Таблица 6 (типы арм.)'!$F$6:$U$49,MATCH($D172,'Таблица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арм.)'!$F$54:$U$54,0))=0,"",ROUND(SUM($J172:$L172)*INDEX('Таблица 6 (типы арм.)'!$F$6:$U$49,MATCH($D172,'Таблица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72" s="44" t="str">
        <f>IF(SUM($J172:$L172)*INDEX('Таблица 6 (типы арм.)'!$F$6:$U$49,MATCH($D172,'Таблица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арм.)'!$F$54:$U$54,0))=0,"",ROUND(SUM($J172:$L172)*INDEX('Таблица 6 (типы арм.)'!$F$6:$U$49,MATCH($D172,'Таблица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72" s="45" t="str">
        <f t="shared" si="112"/>
        <v/>
      </c>
      <c r="AK172" s="46">
        <f t="shared" si="113"/>
        <v>120</v>
      </c>
      <c r="AL172" s="295"/>
      <c r="AM172" s="257"/>
      <c r="AN172" s="256"/>
      <c r="AO172" s="254"/>
      <c r="AP172" s="324"/>
      <c r="AQ172" s="324"/>
      <c r="AR172" s="324"/>
      <c r="AS172" s="324"/>
      <c r="AT172" s="324"/>
      <c r="AU172" s="324"/>
      <c r="AV172" s="324"/>
      <c r="AW172" s="324"/>
      <c r="AX172" s="324"/>
      <c r="AY172" s="324"/>
      <c r="AZ172" s="324"/>
      <c r="BA172" s="324"/>
      <c r="BB172" s="324"/>
      <c r="BC172" s="324"/>
      <c r="BD172" s="324"/>
      <c r="BE172" s="324"/>
      <c r="BF172" s="324"/>
      <c r="BG172" s="324"/>
    </row>
    <row r="173" spans="1:59" ht="27" customHeight="1" x14ac:dyDescent="0.25">
      <c r="A173" s="1"/>
      <c r="B173" s="1"/>
      <c r="C173" s="420"/>
      <c r="D173" s="53"/>
      <c r="E173" s="331">
        <f>E172+1</f>
        <v>108</v>
      </c>
      <c r="F173" s="33" t="s">
        <v>189</v>
      </c>
      <c r="G173" s="34" t="s">
        <v>39</v>
      </c>
      <c r="H173" s="34" t="str">
        <f t="shared" ref="H173:L173" si="129">IF(H174=0,"",H174)</f>
        <v/>
      </c>
      <c r="I173" s="34" t="str">
        <f t="shared" si="129"/>
        <v/>
      </c>
      <c r="J173" s="34">
        <f t="shared" si="129"/>
        <v>0.75</v>
      </c>
      <c r="K173" s="34" t="str">
        <f t="shared" si="129"/>
        <v/>
      </c>
      <c r="L173" s="34" t="str">
        <f t="shared" si="129"/>
        <v/>
      </c>
      <c r="M173" s="35">
        <f t="shared" ref="M173:M174" si="130">IF((IF(H173="",0,H173)+IF(I173="",0,I173)+IF(J173="",0,J173)+IF(K173="",0,K173)+IF(L173="",0,L173))=0,"",(IF(H173="",0,H173)+IF(I173="",0,I173)+IF(J173="",0,J173)+IF(K173="",0,K173)+IF(L173="",0,L173)))</f>
        <v>0.75</v>
      </c>
      <c r="N173" s="34"/>
      <c r="O173" s="34" t="s">
        <v>61</v>
      </c>
      <c r="P173" s="344">
        <f>IF(P174=0,"",P174)</f>
        <v>3.75</v>
      </c>
      <c r="Q173" s="34"/>
      <c r="R173" s="36" t="str">
        <f t="shared" ref="R173:W173" si="131">IF(R174=0,"",R174)</f>
        <v/>
      </c>
      <c r="S173" s="40" t="str">
        <f t="shared" si="116"/>
        <v/>
      </c>
      <c r="T173" s="36">
        <f t="shared" si="131"/>
        <v>19</v>
      </c>
      <c r="U173" s="36" t="str">
        <f t="shared" si="131"/>
        <v/>
      </c>
      <c r="V173" s="36" t="str">
        <f t="shared" si="131"/>
        <v/>
      </c>
      <c r="W173" s="36" t="str">
        <f t="shared" si="131"/>
        <v/>
      </c>
      <c r="X173" s="37">
        <f t="shared" si="111"/>
        <v>19</v>
      </c>
      <c r="Y173" s="36" t="str">
        <f t="shared" ref="Y173:AI173" si="132">IF(Y174=0,"",Y174)</f>
        <v/>
      </c>
      <c r="Z173" s="36">
        <f t="shared" si="132"/>
        <v>2</v>
      </c>
      <c r="AA173" s="36">
        <f t="shared" si="132"/>
        <v>32</v>
      </c>
      <c r="AB173" s="36" t="str">
        <f t="shared" si="132"/>
        <v/>
      </c>
      <c r="AC173" s="36">
        <f t="shared" si="132"/>
        <v>70</v>
      </c>
      <c r="AD173" s="36" t="str">
        <f t="shared" si="132"/>
        <v/>
      </c>
      <c r="AE173" s="36" t="str">
        <f t="shared" si="132"/>
        <v/>
      </c>
      <c r="AF173" s="36" t="str">
        <f t="shared" si="132"/>
        <v/>
      </c>
      <c r="AG173" s="36" t="str">
        <f t="shared" si="132"/>
        <v/>
      </c>
      <c r="AH173" s="36" t="str">
        <f t="shared" si="132"/>
        <v/>
      </c>
      <c r="AI173" s="36" t="str">
        <f t="shared" si="132"/>
        <v/>
      </c>
      <c r="AJ173" s="37">
        <f t="shared" si="112"/>
        <v>104</v>
      </c>
      <c r="AK173" s="321">
        <f t="shared" si="113"/>
        <v>123</v>
      </c>
      <c r="AL173" s="118"/>
      <c r="AM173" s="61"/>
      <c r="AN173" s="14"/>
      <c r="AO173" s="1"/>
    </row>
    <row r="174" spans="1:59" ht="27" hidden="1" customHeight="1" outlineLevel="1" x14ac:dyDescent="0.25">
      <c r="A174" s="1"/>
      <c r="B174" s="1"/>
      <c r="C174" s="420"/>
      <c r="D174" s="322">
        <v>18</v>
      </c>
      <c r="E174" s="334" t="str">
        <f>CONCATENATE($E$173,".",(ROW(G174)-ROW($G$173)))</f>
        <v>108.1</v>
      </c>
      <c r="F174" s="39" t="s">
        <v>190</v>
      </c>
      <c r="G174" s="41" t="s">
        <v>39</v>
      </c>
      <c r="H174" s="41"/>
      <c r="I174" s="41"/>
      <c r="J174" s="42">
        <v>0.75</v>
      </c>
      <c r="K174" s="41"/>
      <c r="L174" s="41"/>
      <c r="M174" s="43">
        <f t="shared" si="130"/>
        <v>0.75</v>
      </c>
      <c r="N174" s="120"/>
      <c r="O174" s="41" t="s">
        <v>61</v>
      </c>
      <c r="P174" s="350">
        <f>IF(M174="","",IF(M174=0,"",IF(MID(F174,1,4)="Стен",M174/(VALUE(MID(F174,SEARCH(" ",F174,1)+1,SEARCH("мм",F174,1)-SEARCH(" ",F174,1)-2))/1000),IF(MID(F174,1,10)="Плита фунд",SQRT(M174/(VALUE(MID(F174,SEARCH(" ",F174,1)+14,SEARCH("мм",F174,1)-SEARCH(" ",F174,1)-15))/1000))*(4+1)*(VALUE(MID(F174,SEARCH(" ",F174,1)+14,SEARCH("мм",F174,1)-SEARCH(" ",F174,1)-15))/1000),IF(MID(F174,1,4)="Плит",M174/(VALUE(MID(F174,SEARCH(" ",F174,1)+1,SEARCH("мм",F174,1)-SEARCH(" ",F174,1)-2))/1000),IF(MID(F174,1,4)="Площ",M174/(VALUE(MID(F174,SEARCH(" ",F174,1)+12,SEARCH("мм",F174,1)-SEARCH(" ",F174,1)-13))/1000),IF(MID(F174,1,4)="Марш",M174/0.263,IF(MID(F174,1,4)="Коло",M174/((VALUE(LEFT(MID(F174,SEARCH(" ",F174,1)+1,SEARCH("мм",F174,1)-SEARCH(" ",F174,1)-2),SEARCH("х",MID(F174,SEARCH(" ",F174,1)+1,SEARCH("мм",F174,1)-SEARCH(" ",F174,1)-2),1)-1))*VALUE(RIGHT(MID(F174,SEARCH(" ",F174,1)+1,SEARCH("мм",F174,1)-SEARCH(" ",F174,1)-2),LEN(MID(F174,SEARCH(" ",F174,1)+1,SEARCH("мм",F174,1)-SEARCH(" ",F174,1)-2))-SEARCH("х",MID(F174,SEARCH(" ",F174,1)+1,SEARCH("мм",F174,1)-SEARCH(" ",F174,1)-2),1))))/1000000*3.2)*((VALUE(LEFT(MID(F174,SEARCH(" ",F174,1)+1,SEARCH("мм",F174,1)-SEARCH(" ",F174,1)-2),SEARCH("х",MID(F174,SEARCH(" ",F174,1)+1,SEARCH("мм",F174,1)-SEARCH(" ",F174,1)-2),1)-1))+VALUE(RIGHT(MID(F174,SEARCH(" ",F174,1)+1,SEARCH("мм",F174,1)-SEARCH(" ",F174,1)-2),LEN(MID(F174,SEARCH(" ",F174,1)+1,SEARCH("мм",F174,1)-SEARCH(" ",F174,1)-2))-SEARCH("х",MID(F174,SEARCH(" ",F174,1)+1,SEARCH("мм",F174,1)-SEARCH(" ",F174,1)-2),1))))/1000*2*3.2),IF(MID(F174,1,4)="Балк",M174/((VALUE(LEFT(MID(F174,SEARCH(" ",F174,1)+1,SEARCH("мм",F174,1)-SEARCH(" ",F174,1)-5),SEARCH("х",MID(F174,SEARCH(" ",F174,1)+1,SEARCH("мм",F174,1)-SEARCH(" ",F174,1)-5),1)-1))*VALUE(RIGHT(MID(F174,SEARCH(" ",F174,1)+1,SEARCH("мм",F174,1)-SEARCH(" ",F174,1)-5),LEN(MID(F174,SEARCH(" ",F174,1)+1,SEARCH("мм",F174,1)-SEARCH(" ",F174,1)-5))-SEARCH("х",MID(F174,SEARCH(" ",F174,1)+1,SEARCH("мм",F174,1)-SEARCH(" ",F174,1)-5),1))))/1000000*1)*((2*VALUE(LEFT(MID(F174,SEARCH(" ",F174,1)+1,SEARCH("мм",F174,1)-SEARCH(" ",F174,1)-5),SEARCH("х",MID(F174,SEARCH(" ",F174,1)+1,SEARCH("мм",F174,1)-SEARCH(" ",F174,1)-5),1)-1))+VALUE(RIGHT(MID(F174,SEARCH(" ",F174,1)+1,SEARCH("мм",F174,1)-SEARCH(" ",F174,1)-5),LEN(MID(F174,SEARCH(" ",F174,1)+1,SEARCH("мм",F174,1)-SEARCH(" ",F174,1)-5))-SEARCH("х",MID(F174,SEARCH(" ",F174,1)+1,SEARCH("мм",F174,1)-SEARCH(" ",F174,1)-5),1))))/1000*1),IF(MID(F174,1,4)="Капи",M174/(2.8*3.6*0.4)*((2.8+3.6)*2*0.4),""))))))))))</f>
        <v>3.75</v>
      </c>
      <c r="Q174" s="347"/>
      <c r="R174" s="44" t="str">
        <f>IF(SUM($J174:$L174)*INDEX('Таблица 6 (типы арм.)'!$F$6:$U$49,MATCH($D174,'Таблица 6 (типы арм.)'!$D$6:$D$49,0),MATCH((IF(COLUMN(R$5)&gt;COLUMN($X$5),CONCATENATE(R$5,"А500С"),IF(COLUMN(R$5)&gt;COLUMN($S$5),CONCATENATE(R$5,"А240"),CONCATENATE(R$5,"Вр-1")))),'Таблица 6 (типы арм.)'!$F$54:$U$54,0))=0,"",ROUND(SUM($J174:$L174)*INDEX('Таблица 6 (типы арм.)'!$F$6:$U$49,MATCH($D174,'Таблица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74" s="40" t="str">
        <f t="shared" si="116"/>
        <v/>
      </c>
      <c r="T174" s="44">
        <f>IF(SUM($J174:$L174)*INDEX('Таблица 6 (типы арм.)'!$F$6:$U$49,MATCH($D174,'Таблица 6 (типы арм.)'!$D$6:$D$49,0),MATCH((IF(COLUMN(T$5)&gt;COLUMN($X$5),CONCATENATE(T$5,"А500С"),IF(COLUMN(T$5)&gt;COLUMN($S$5),CONCATENATE(T$5,"А240"),CONCATENATE(T$5,"Вр-1")))),'Таблица 6 (типы арм.)'!$F$54:$U$54,0))=0,"",ROUND(SUM($J174:$L174)*INDEX('Таблица 6 (типы арм.)'!$F$6:$U$49,MATCH($D174,'Таблица 6 (типы арм.)'!$D$6:$D$49,0),MATCH((IF(COLUMN(T$5)&gt;COLUMN($X$5),CONCATENATE(T$5,"А500С"),IF(COLUMN(T$5)&gt;COLUMN($S$5),CONCATENATE(T$5,"А240"),CONCATENATE(T$5,"Вр-1")))),'Таблица 6 (типы арм.)'!$F$54:$U$54,0)),0))</f>
        <v>19</v>
      </c>
      <c r="U174" s="44" t="str">
        <f>IF(SUM($J174:$L174)*INDEX('Таблица 6 (типы арм.)'!$F$6:$U$49,MATCH($D174,'Таблица 6 (типы арм.)'!$D$6:$D$49,0),MATCH((IF(COLUMN(U$5)&gt;COLUMN($X$5),CONCATENATE(U$5,"А500С"),IF(COLUMN(U$5)&gt;COLUMN($S$5),CONCATENATE(U$5,"А240"),CONCATENATE(U$5,"Вр-1")))),'Таблица 6 (типы арм.)'!$F$54:$U$54,0))=0,"",ROUND(SUM($J174:$L174)*INDEX('Таблица 6 (типы арм.)'!$F$6:$U$49,MATCH($D174,'Таблица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74" s="44" t="str">
        <f>IF(SUM($J174:$L174)*INDEX('Таблица 6 (типы арм.)'!$F$6:$U$49,MATCH($D174,'Таблица 6 (типы арм.)'!$D$6:$D$49,0),MATCH((IF(COLUMN(V$5)&gt;COLUMN($X$5),CONCATENATE(V$5,"А500С"),IF(COLUMN(V$5)&gt;COLUMN($S$5),CONCATENATE(V$5,"А240"),CONCATENATE(V$5,"Вр-1")))),'Таблица 6 (типы арм.)'!$F$54:$U$54,0))=0,"",ROUND(SUM($J174:$L174)*INDEX('Таблица 6 (типы арм.)'!$F$6:$U$49,MATCH($D174,'Таблица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74" s="44" t="str">
        <f>IF(SUM($J174:$L174)*INDEX('Таблица 6 (типы арм.)'!$F$6:$U$49,MATCH($D174,'Таблица 6 (типы арм.)'!$D$6:$D$49,0),MATCH((IF(COLUMN(W$5)&gt;COLUMN($X$5),CONCATENATE(W$5,"А500С"),IF(COLUMN(W$5)&gt;COLUMN($S$5),CONCATENATE(W$5,"А240"),CONCATENATE(W$5,"Вр-1")))),'Таблица 6 (типы арм.)'!$F$54:$U$54,0))=0,"",ROUND(SUM($J174:$L174)*INDEX('Таблица 6 (типы арм.)'!$F$6:$U$49,MATCH($D174,'Таблица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74" s="45">
        <f t="shared" si="111"/>
        <v>19</v>
      </c>
      <c r="Y174" s="44" t="str">
        <f>IF(SUM($J174:$L174)*INDEX('Таблица 6 (типы арм.)'!$F$6:$U$49,MATCH($D174,'Таблица 6 (типы арм.)'!$D$6:$D$49,0),MATCH((IF(COLUMN(Y$5)&gt;COLUMN($X$5),CONCATENATE(Y$5,"А500С"),IF(COLUMN(Y$5)&gt;COLUMN($S$5),CONCATENATE(Y$5,"А240"),CONCATENATE(Y$5,"Вр-1")))),'Таблица 6 (типы арм.)'!$F$54:$U$54,0))=0,"",ROUND(SUM($J174:$L174)*INDEX('Таблица 6 (типы арм.)'!$F$6:$U$49,MATCH($D174,'Таблица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74" s="44">
        <f>IF(SUM($J174:$L174)*INDEX('Таблица 6 (типы арм.)'!$F$6:$U$49,MATCH($D174,'Таблица 6 (типы арм.)'!$D$6:$D$49,0),MATCH((IF(COLUMN(Z$5)&gt;COLUMN($X$5),CONCATENATE(Z$5,"А500С"),IF(COLUMN(Z$5)&gt;COLUMN($S$5),CONCATENATE(Z$5,"А240"),CONCATENATE(Z$5,"Вр-1")))),'Таблица 6 (типы арм.)'!$F$54:$U$54,0))=0,"",ROUND(SUM($J174:$L174)*INDEX('Таблица 6 (типы арм.)'!$F$6:$U$49,MATCH($D174,'Таблица 6 (типы арм.)'!$D$6:$D$49,0),MATCH((IF(COLUMN(Z$5)&gt;COLUMN($X$5),CONCATENATE(Z$5,"А500С"),IF(COLUMN(Z$5)&gt;COLUMN($S$5),CONCATENATE(Z$5,"А240"),CONCATENATE(Z$5,"Вр-1")))),'Таблица 6 (типы арм.)'!$F$54:$U$54,0)),0))</f>
        <v>2</v>
      </c>
      <c r="AA174" s="44">
        <f>IF(SUM($J174:$L174)*INDEX('Таблица 6 (типы арм.)'!$F$6:$U$49,MATCH($D174,'Таблица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арм.)'!$F$54:$U$54,0))=0,"",ROUND(SUM($J174:$L174)*INDEX('Таблица 6 (типы арм.)'!$F$6:$U$49,MATCH($D174,'Таблица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32</v>
      </c>
      <c r="AB174" s="44" t="str">
        <f>IF(SUM($J174:$L174)*INDEX('Таблица 6 (типы арм.)'!$F$6:$U$49,MATCH($D174,'Таблица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арм.)'!$F$54:$U$54,0))=0,"",ROUND(SUM($J174:$L174)*INDEX('Таблица 6 (типы арм.)'!$F$6:$U$49,MATCH($D174,'Таблица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74" s="44">
        <f>IF(SUM($J174:$L174)*INDEX('Таблица 6 (типы арм.)'!$F$6:$U$49,MATCH($D174,'Таблица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арм.)'!$F$54:$U$54,0))=0,"",ROUND(SUM($J174:$L174)*INDEX('Таблица 6 (типы арм.)'!$F$6:$U$49,MATCH($D174,'Таблица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70</v>
      </c>
      <c r="AD174" s="44" t="str">
        <f>IF(SUM($J174:$L174)*INDEX('Таблица 6 (типы арм.)'!$F$6:$U$49,MATCH($D174,'Таблица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арм.)'!$F$54:$U$54,0))=0,"",ROUND(SUM($J174:$L174)*INDEX('Таблица 6 (типы арм.)'!$F$6:$U$49,MATCH($D174,'Таблица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74" s="44" t="str">
        <f>IF(SUM($J174:$L174)*INDEX('Таблица 6 (типы арм.)'!$F$6:$U$49,MATCH($D174,'Таблица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арм.)'!$F$54:$U$54,0))=0,"",ROUND(SUM($J174:$L174)*INDEX('Таблица 6 (типы арм.)'!$F$6:$U$49,MATCH($D174,'Таблица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74" s="44" t="str">
        <f>IF(SUM($J174:$L174)*INDEX('Таблица 6 (типы арм.)'!$F$6:$U$49,MATCH($D174,'Таблица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арм.)'!$F$54:$U$54,0))=0,"",ROUND(SUM($J174:$L174)*INDEX('Таблица 6 (типы арм.)'!$F$6:$U$49,MATCH($D174,'Таблица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74" s="44" t="str">
        <f>IF(SUM($J174:$L174)*INDEX('Таблица 6 (типы арм.)'!$F$6:$U$49,MATCH($D174,'Таблица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арм.)'!$F$54:$U$54,0))=0,"",ROUND(SUM($J174:$L174)*INDEX('Таблица 6 (типы арм.)'!$F$6:$U$49,MATCH($D174,'Таблица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74" s="44" t="str">
        <f>IF(SUM($J174:$L174)*INDEX('Таблица 6 (типы арм.)'!$F$6:$U$49,MATCH($D174,'Таблица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арм.)'!$F$54:$U$54,0))=0,"",ROUND(SUM($J174:$L174)*INDEX('Таблица 6 (типы арм.)'!$F$6:$U$49,MATCH($D174,'Таблица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74" s="44" t="str">
        <f>IF(SUM($J174:$L174)*INDEX('Таблица 6 (типы арм.)'!$F$6:$U$49,MATCH($D174,'Таблица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арм.)'!$F$54:$U$54,0))=0,"",ROUND(SUM($J174:$L174)*INDEX('Таблица 6 (типы арм.)'!$F$6:$U$49,MATCH($D174,'Таблица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74" s="45">
        <f t="shared" si="112"/>
        <v>104</v>
      </c>
      <c r="AK174" s="46">
        <f t="shared" si="113"/>
        <v>123</v>
      </c>
      <c r="AL174" s="52"/>
      <c r="AM174" s="48"/>
      <c r="AN174" s="14"/>
      <c r="AO174" s="1"/>
    </row>
    <row r="175" spans="1:59" ht="27" customHeight="1" collapsed="1" x14ac:dyDescent="0.25">
      <c r="A175" s="1"/>
      <c r="B175" s="1"/>
      <c r="C175" s="420"/>
      <c r="D175" s="322" t="s">
        <v>191</v>
      </c>
      <c r="E175" s="336">
        <f>E173+1</f>
        <v>109</v>
      </c>
      <c r="F175" s="50" t="s">
        <v>192</v>
      </c>
      <c r="G175" s="109" t="s">
        <v>52</v>
      </c>
      <c r="H175" s="291" t="str">
        <f t="shared" ref="H175:L175" si="133">H173</f>
        <v/>
      </c>
      <c r="I175" s="291" t="str">
        <f t="shared" si="133"/>
        <v/>
      </c>
      <c r="J175" s="291">
        <f t="shared" si="133"/>
        <v>0.75</v>
      </c>
      <c r="K175" s="291" t="str">
        <f t="shared" si="133"/>
        <v/>
      </c>
      <c r="L175" s="291" t="str">
        <f t="shared" si="133"/>
        <v/>
      </c>
      <c r="M175" s="291"/>
      <c r="N175" s="292"/>
      <c r="O175" s="292"/>
      <c r="P175" s="292"/>
      <c r="Q175" s="351"/>
      <c r="R175" s="44" t="str">
        <f>IF(SUM($J175:$L175)*INDEX('Таблица 6 (типы арм.)'!$F$6:$U$49,MATCH($D175,'Таблица 6 (типы арм.)'!$D$6:$D$49,0),MATCH((IF(COLUMN(R$5)&gt;COLUMN($X$5),CONCATENATE(R$5,"А500С"),IF(COLUMN(R$5)&gt;COLUMN($S$5),CONCATENATE(R$5,"А240"),CONCATENATE(R$5,"Вр-1")))),'Таблица 6 (типы арм.)'!$F$54:$U$54,0))=0,"",ROUND(SUM($J175:$L175)*INDEX('Таблица 6 (типы арм.)'!$F$6:$U$49,MATCH($D175,'Таблица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75" s="40" t="str">
        <f t="shared" si="116"/>
        <v/>
      </c>
      <c r="T175" s="44" t="str">
        <f>IF(SUM($J175:$L175)*INDEX('Таблица 6 (типы арм.)'!$F$6:$U$49,MATCH($D175,'Таблица 6 (типы арм.)'!$D$6:$D$49,0),MATCH((IF(COLUMN(T$5)&gt;COLUMN($X$5),CONCATENATE(T$5,"А500С"),IF(COLUMN(T$5)&gt;COLUMN($S$5),CONCATENATE(T$5,"А240"),CONCATENATE(T$5,"Вр-1")))),'Таблица 6 (типы арм.)'!$F$54:$U$54,0))=0,"",ROUND(SUM($J175:$L175)*INDEX('Таблица 6 (типы арм.)'!$F$6:$U$49,MATCH($D175,'Таблица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75" s="44" t="str">
        <f>IF(SUM($J175:$L175)*INDEX('Таблица 6 (типы арм.)'!$F$6:$U$49,MATCH($D175,'Таблица 6 (типы арм.)'!$D$6:$D$49,0),MATCH((IF(COLUMN(U$5)&gt;COLUMN($X$5),CONCATENATE(U$5,"А500С"),IF(COLUMN(U$5)&gt;COLUMN($S$5),CONCATENATE(U$5,"А240"),CONCATENATE(U$5,"Вр-1")))),'Таблица 6 (типы арм.)'!$F$54:$U$54,0))=0,"",ROUND(SUM($J175:$L175)*INDEX('Таблица 6 (типы арм.)'!$F$6:$U$49,MATCH($D175,'Таблица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75" s="44" t="str">
        <f>IF(SUM($J175:$L175)*INDEX('Таблица 6 (типы арм.)'!$F$6:$U$49,MATCH($D175,'Таблица 6 (типы арм.)'!$D$6:$D$49,0),MATCH((IF(COLUMN(V$5)&gt;COLUMN($X$5),CONCATENATE(V$5,"А500С"),IF(COLUMN(V$5)&gt;COLUMN($S$5),CONCATENATE(V$5,"А240"),CONCATENATE(V$5,"Вр-1")))),'Таблица 6 (типы арм.)'!$F$54:$U$54,0))=0,"",ROUND(SUM($J175:$L175)*INDEX('Таблица 6 (типы арм.)'!$F$6:$U$49,MATCH($D175,'Таблица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75" s="44" t="str">
        <f>IF(SUM($J175:$L175)*INDEX('Таблица 6 (типы арм.)'!$F$6:$U$49,MATCH($D175,'Таблица 6 (типы арм.)'!$D$6:$D$49,0),MATCH((IF(COLUMN(W$5)&gt;COLUMN($X$5),CONCATENATE(W$5,"А500С"),IF(COLUMN(W$5)&gt;COLUMN($S$5),CONCATENATE(W$5,"А240"),CONCATENATE(W$5,"Вр-1")))),'Таблица 6 (типы арм.)'!$F$54:$U$54,0))=0,"",ROUND(SUM($J175:$L175)*INDEX('Таблица 6 (типы арм.)'!$F$6:$U$49,MATCH($D175,'Таблица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75" s="122" t="str">
        <f t="shared" si="111"/>
        <v/>
      </c>
      <c r="Y175" s="44" t="str">
        <f>IF(SUM($J175:$L175)*INDEX('Таблица 6 (типы арм.)'!$F$6:$U$49,MATCH($D175,'Таблица 6 (типы арм.)'!$D$6:$D$49,0),MATCH((IF(COLUMN(Y$5)&gt;COLUMN($X$5),CONCATENATE(Y$5,"А500С"),IF(COLUMN(Y$5)&gt;COLUMN($S$5),CONCATENATE(Y$5,"А240"),CONCATENATE(Y$5,"Вр-1")))),'Таблица 6 (типы арм.)'!$F$54:$U$54,0))=0,"",ROUND(SUM($J175:$L175)*INDEX('Таблица 6 (типы арм.)'!$F$6:$U$49,MATCH($D175,'Таблица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75" s="44">
        <f>IF(SUM($J175:$L175)*INDEX('Таблица 6 (типы арм.)'!$F$6:$U$49,MATCH($D175,'Таблица 6 (типы арм.)'!$D$6:$D$49,0),MATCH((IF(COLUMN(Z$5)&gt;COLUMN($X$5),CONCATENATE(Z$5,"А500С"),IF(COLUMN(Z$5)&gt;COLUMN($S$5),CONCATENATE(Z$5,"А240"),CONCATENATE(Z$5,"Вр-1")))),'Таблица 6 (типы арм.)'!$F$54:$U$54,0))=0,"",ROUND(SUM($J175:$L175)*INDEX('Таблица 6 (типы арм.)'!$F$6:$U$49,MATCH($D175,'Таблица 6 (типы арм.)'!$D$6:$D$49,0),MATCH((IF(COLUMN(Z$5)&gt;COLUMN($X$5),CONCATENATE(Z$5,"А500С"),IF(COLUMN(Z$5)&gt;COLUMN($S$5),CONCATENATE(Z$5,"А240"),CONCATENATE(Z$5,"Вр-1")))),'Таблица 6 (типы арм.)'!$F$54:$U$54,0)),0))</f>
        <v>28</v>
      </c>
      <c r="AA175" s="44" t="str">
        <f>IF(SUM($J175:$L175)*INDEX('Таблица 6 (типы арм.)'!$F$6:$U$49,MATCH($D175,'Таблица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арм.)'!$F$54:$U$54,0))=0,"",ROUND(SUM($J175:$L175)*INDEX('Таблица 6 (типы арм.)'!$F$6:$U$49,MATCH($D175,'Таблица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75" s="44" t="str">
        <f>IF(SUM($J175:$L175)*INDEX('Таблица 6 (типы арм.)'!$F$6:$U$49,MATCH($D175,'Таблица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арм.)'!$F$54:$U$54,0))=0,"",ROUND(SUM($J175:$L175)*INDEX('Таблица 6 (типы арм.)'!$F$6:$U$49,MATCH($D175,'Таблица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75" s="44" t="str">
        <f>IF(SUM($J175:$L175)*INDEX('Таблица 6 (типы арм.)'!$F$6:$U$49,MATCH($D175,'Таблица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арм.)'!$F$54:$U$54,0))=0,"",ROUND(SUM($J175:$L175)*INDEX('Таблица 6 (типы арм.)'!$F$6:$U$49,MATCH($D175,'Таблица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75" s="44" t="str">
        <f>IF(SUM($J175:$L175)*INDEX('Таблица 6 (типы арм.)'!$F$6:$U$49,MATCH($D175,'Таблица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арм.)'!$F$54:$U$54,0))=0,"",ROUND(SUM($J175:$L175)*INDEX('Таблица 6 (типы арм.)'!$F$6:$U$49,MATCH($D175,'Таблица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75" s="44" t="str">
        <f>IF(SUM($J175:$L175)*INDEX('Таблица 6 (типы арм.)'!$F$6:$U$49,MATCH($D175,'Таблица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арм.)'!$F$54:$U$54,0))=0,"",ROUND(SUM($J175:$L175)*INDEX('Таблица 6 (типы арм.)'!$F$6:$U$49,MATCH($D175,'Таблица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75" s="44" t="str">
        <f>IF(SUM($J175:$L175)*INDEX('Таблица 6 (типы арм.)'!$F$6:$U$49,MATCH($D175,'Таблица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арм.)'!$F$54:$U$54,0))=0,"",ROUND(SUM($J175:$L175)*INDEX('Таблица 6 (типы арм.)'!$F$6:$U$49,MATCH($D175,'Таблица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75" s="44" t="str">
        <f>IF(SUM($J175:$L175)*INDEX('Таблица 6 (типы арм.)'!$F$6:$U$49,MATCH($D175,'Таблица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арм.)'!$F$54:$U$54,0))=0,"",ROUND(SUM($J175:$L175)*INDEX('Таблица 6 (типы арм.)'!$F$6:$U$49,MATCH($D175,'Таблица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75" s="44" t="str">
        <f>IF(SUM($J175:$L175)*INDEX('Таблица 6 (типы арм.)'!$F$6:$U$49,MATCH($D175,'Таблица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арм.)'!$F$54:$U$54,0))=0,"",ROUND(SUM($J175:$L175)*INDEX('Таблица 6 (типы арм.)'!$F$6:$U$49,MATCH($D175,'Таблица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75" s="44" t="str">
        <f>IF(SUM($J175:$L175)*INDEX('Таблица 6 (типы арм.)'!$F$6:$U$49,MATCH($D175,'Таблица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арм.)'!$F$54:$U$54,0))=0,"",ROUND(SUM($J175:$L175)*INDEX('Таблица 6 (типы арм.)'!$F$6:$U$49,MATCH($D175,'Таблица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75" s="45">
        <f t="shared" si="112"/>
        <v>28</v>
      </c>
      <c r="AK175" s="46">
        <f t="shared" si="113"/>
        <v>28</v>
      </c>
      <c r="AL175" s="34"/>
      <c r="AM175" s="48"/>
      <c r="AN175" s="14"/>
      <c r="AO175" s="1"/>
    </row>
    <row r="176" spans="1:59" ht="27" customHeight="1" x14ac:dyDescent="0.25">
      <c r="A176" s="1"/>
      <c r="B176" s="1"/>
      <c r="C176" s="422"/>
      <c r="D176" s="322" t="s">
        <v>193</v>
      </c>
      <c r="E176" s="336">
        <f>E175+1</f>
        <v>110</v>
      </c>
      <c r="F176" s="50" t="s">
        <v>194</v>
      </c>
      <c r="G176" s="34" t="s">
        <v>52</v>
      </c>
      <c r="H176" s="276" t="str">
        <f t="shared" ref="H176:L176" si="134">H173</f>
        <v/>
      </c>
      <c r="I176" s="276" t="str">
        <f t="shared" si="134"/>
        <v/>
      </c>
      <c r="J176" s="276">
        <f t="shared" si="134"/>
        <v>0.75</v>
      </c>
      <c r="K176" s="276" t="str">
        <f t="shared" si="134"/>
        <v/>
      </c>
      <c r="L176" s="276" t="str">
        <f t="shared" si="134"/>
        <v/>
      </c>
      <c r="M176" s="276"/>
      <c r="N176" s="282"/>
      <c r="O176" s="282"/>
      <c r="P176" s="282"/>
      <c r="Q176" s="352"/>
      <c r="R176" s="44" t="str">
        <f>IF(SUM($J176:$L176)*INDEX('Таблица 6 (типы арм.)'!$F$6:$U$49,MATCH($D176,'Таблица 6 (типы арм.)'!$D$6:$D$49,0),MATCH((IF(COLUMN(R$5)&gt;COLUMN($X$5),CONCATENATE(R$5,"А500С"),IF(COLUMN(R$5)&gt;COLUMN($S$5),CONCATENATE(R$5,"А240"),CONCATENATE(R$5,"Вр-1")))),'Таблица 6 (типы арм.)'!$F$54:$U$54,0))=0,"",ROUND(SUM($J176:$L176)*INDEX('Таблица 6 (типы арм.)'!$F$6:$U$49,MATCH($D176,'Таблица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176" s="40" t="str">
        <f t="shared" si="116"/>
        <v/>
      </c>
      <c r="T176" s="44" t="str">
        <f>IF(SUM($J176:$L176)*INDEX('Таблица 6 (типы арм.)'!$F$6:$U$49,MATCH($D176,'Таблица 6 (типы арм.)'!$D$6:$D$49,0),MATCH((IF(COLUMN(T$5)&gt;COLUMN($X$5),CONCATENATE(T$5,"А500С"),IF(COLUMN(T$5)&gt;COLUMN($S$5),CONCATENATE(T$5,"А240"),CONCATENATE(T$5,"Вр-1")))),'Таблица 6 (типы арм.)'!$F$54:$U$54,0))=0,"",ROUND(SUM($J176:$L176)*INDEX('Таблица 6 (типы арм.)'!$F$6:$U$49,MATCH($D176,'Таблица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176" s="44" t="str">
        <f>IF(SUM($J176:$L176)*INDEX('Таблица 6 (типы арм.)'!$F$6:$U$49,MATCH($D176,'Таблица 6 (типы арм.)'!$D$6:$D$49,0),MATCH((IF(COLUMN(U$5)&gt;COLUMN($X$5),CONCATENATE(U$5,"А500С"),IF(COLUMN(U$5)&gt;COLUMN($S$5),CONCATENATE(U$5,"А240"),CONCATENATE(U$5,"Вр-1")))),'Таблица 6 (типы арм.)'!$F$54:$U$54,0))=0,"",ROUND(SUM($J176:$L176)*INDEX('Таблица 6 (типы арм.)'!$F$6:$U$49,MATCH($D176,'Таблица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176" s="44" t="str">
        <f>IF(SUM($J176:$L176)*INDEX('Таблица 6 (типы арм.)'!$F$6:$U$49,MATCH($D176,'Таблица 6 (типы арм.)'!$D$6:$D$49,0),MATCH((IF(COLUMN(V$5)&gt;COLUMN($X$5),CONCATENATE(V$5,"А500С"),IF(COLUMN(V$5)&gt;COLUMN($S$5),CONCATENATE(V$5,"А240"),CONCATENATE(V$5,"Вр-1")))),'Таблица 6 (типы арм.)'!$F$54:$U$54,0))=0,"",ROUND(SUM($J176:$L176)*INDEX('Таблица 6 (типы арм.)'!$F$6:$U$49,MATCH($D176,'Таблица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176" s="44" t="str">
        <f>IF(SUM($J176:$L176)*INDEX('Таблица 6 (типы арм.)'!$F$6:$U$49,MATCH($D176,'Таблица 6 (типы арм.)'!$D$6:$D$49,0),MATCH((IF(COLUMN(W$5)&gt;COLUMN($X$5),CONCATENATE(W$5,"А500С"),IF(COLUMN(W$5)&gt;COLUMN($S$5),CONCATENATE(W$5,"А240"),CONCATENATE(W$5,"Вр-1")))),'Таблица 6 (типы арм.)'!$F$54:$U$54,0))=0,"",ROUND(SUM($J176:$L176)*INDEX('Таблица 6 (типы арм.)'!$F$6:$U$49,MATCH($D176,'Таблица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176" s="37" t="str">
        <f t="shared" si="111"/>
        <v/>
      </c>
      <c r="Y176" s="44" t="str">
        <f>IF(SUM($J176:$L176)*INDEX('Таблица 6 (типы арм.)'!$F$6:$U$49,MATCH($D176,'Таблица 6 (типы арм.)'!$D$6:$D$49,0),MATCH((IF(COLUMN(Y$5)&gt;COLUMN($X$5),CONCATENATE(Y$5,"А500С"),IF(COLUMN(Y$5)&gt;COLUMN($S$5),CONCATENATE(Y$5,"А240"),CONCATENATE(Y$5,"Вр-1")))),'Таблица 6 (типы арм.)'!$F$54:$U$54,0))=0,"",ROUND(SUM($J176:$L176)*INDEX('Таблица 6 (типы арм.)'!$F$6:$U$49,MATCH($D176,'Таблица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176" s="44" t="str">
        <f>IF(SUM($J176:$L176)*INDEX('Таблица 6 (типы арм.)'!$F$6:$U$49,MATCH($D176,'Таблица 6 (типы арм.)'!$D$6:$D$49,0),MATCH((IF(COLUMN(Z$5)&gt;COLUMN($X$5),CONCATENATE(Z$5,"А500С"),IF(COLUMN(Z$5)&gt;COLUMN($S$5),CONCATENATE(Z$5,"А240"),CONCATENATE(Z$5,"Вр-1")))),'Таблица 6 (типы арм.)'!$F$54:$U$54,0))=0,"",ROUND(SUM($J176:$L176)*INDEX('Таблица 6 (типы арм.)'!$F$6:$U$49,MATCH($D176,'Таблица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176" s="44" t="str">
        <f>IF(SUM($J176:$L176)*INDEX('Таблица 6 (типы арм.)'!$F$6:$U$49,MATCH($D176,'Таблица 6 (типы арм.)'!$D$6:$D$49,0),MATCH((IF(COLUMN(AA$5)&gt;COLUMN($X$5),CONCATENATE(AA$5,"А500С"),IF(COLUMN(AA$5)&gt;COLUMN($S$5),CONCATENATE(AA$5,"А240"),CONCATENATE(AA$5,"Вр-1")))),'Таблица 6 (типы арм.)'!$F$54:$U$54,0))=0,"",ROUND(SUM($J176:$L176)*INDEX('Таблица 6 (типы арм.)'!$F$6:$U$49,MATCH($D176,'Таблица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176" s="44" t="str">
        <f>IF(SUM($J176:$L176)*INDEX('Таблица 6 (типы арм.)'!$F$6:$U$49,MATCH($D176,'Таблица 6 (типы арм.)'!$D$6:$D$49,0),MATCH((IF(COLUMN(AB$5)&gt;COLUMN($X$5),CONCATENATE(AB$5,"А500С"),IF(COLUMN(AB$5)&gt;COLUMN($S$5),CONCATENATE(AB$5,"А240"),CONCATENATE(AB$5,"Вр-1")))),'Таблица 6 (типы арм.)'!$F$54:$U$54,0))=0,"",ROUND(SUM($J176:$L176)*INDEX('Таблица 6 (типы арм.)'!$F$6:$U$49,MATCH($D176,'Таблица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176" s="44" t="str">
        <f>IF(SUM($J176:$L176)*INDEX('Таблица 6 (типы арм.)'!$F$6:$U$49,MATCH($D176,'Таблица 6 (типы арм.)'!$D$6:$D$49,0),MATCH((IF(COLUMN(AC$5)&gt;COLUMN($X$5),CONCATENATE(AC$5,"А500С"),IF(COLUMN(AC$5)&gt;COLUMN($S$5),CONCATENATE(AC$5,"А240"),CONCATENATE(AC$5,"Вр-1")))),'Таблица 6 (типы арм.)'!$F$54:$U$54,0))=0,"",ROUND(SUM($J176:$L176)*INDEX('Таблица 6 (типы арм.)'!$F$6:$U$49,MATCH($D176,'Таблица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176" s="44" t="str">
        <f>IF(SUM($J176:$L176)*INDEX('Таблица 6 (типы арм.)'!$F$6:$U$49,MATCH($D176,'Таблица 6 (типы арм.)'!$D$6:$D$49,0),MATCH((IF(COLUMN(AD$5)&gt;COLUMN($X$5),CONCATENATE(AD$5,"А500С"),IF(COLUMN(AD$5)&gt;COLUMN($S$5),CONCATENATE(AD$5,"А240"),CONCATENATE(AD$5,"Вр-1")))),'Таблица 6 (типы арм.)'!$F$54:$U$54,0))=0,"",ROUND(SUM($J176:$L176)*INDEX('Таблица 6 (типы арм.)'!$F$6:$U$49,MATCH($D176,'Таблица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176" s="44" t="str">
        <f>IF(SUM($J176:$L176)*INDEX('Таблица 6 (типы арм.)'!$F$6:$U$49,MATCH($D176,'Таблица 6 (типы арм.)'!$D$6:$D$49,0),MATCH((IF(COLUMN(AE$5)&gt;COLUMN($X$5),CONCATENATE(AE$5,"А500С"),IF(COLUMN(AE$5)&gt;COLUMN($S$5),CONCATENATE(AE$5,"А240"),CONCATENATE(AE$5,"Вр-1")))),'Таблица 6 (типы арм.)'!$F$54:$U$54,0))=0,"",ROUND(SUM($J176:$L176)*INDEX('Таблица 6 (типы арм.)'!$F$6:$U$49,MATCH($D176,'Таблица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176" s="44" t="str">
        <f>IF(SUM($J176:$L176)*INDEX('Таблица 6 (типы арм.)'!$F$6:$U$49,MATCH($D176,'Таблица 6 (типы арм.)'!$D$6:$D$49,0),MATCH((IF(COLUMN(AF$5)&gt;COLUMN($X$5),CONCATENATE(AF$5,"А500С"),IF(COLUMN(AF$5)&gt;COLUMN($S$5),CONCATENATE(AF$5,"А240"),CONCATENATE(AF$5,"Вр-1")))),'Таблица 6 (типы арм.)'!$F$54:$U$54,0))=0,"",ROUND(SUM($J176:$L176)*INDEX('Таблица 6 (типы арм.)'!$F$6:$U$49,MATCH($D176,'Таблица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176" s="44" t="str">
        <f>IF(SUM($J176:$L176)*INDEX('Таблица 6 (типы арм.)'!$F$6:$U$49,MATCH($D176,'Таблица 6 (типы арм.)'!$D$6:$D$49,0),MATCH((IF(COLUMN(AG$5)&gt;COLUMN($X$5),CONCATENATE(AG$5,"А500С"),IF(COLUMN(AG$5)&gt;COLUMN($S$5),CONCATENATE(AG$5,"А240"),CONCATENATE(AG$5,"Вр-1")))),'Таблица 6 (типы арм.)'!$F$54:$U$54,0))=0,"",ROUND(SUM($J176:$L176)*INDEX('Таблица 6 (типы арм.)'!$F$6:$U$49,MATCH($D176,'Таблица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176" s="44" t="str">
        <f>IF(SUM($J176:$L176)*INDEX('Таблица 6 (типы арм.)'!$F$6:$U$49,MATCH($D176,'Таблица 6 (типы арм.)'!$D$6:$D$49,0),MATCH((IF(COLUMN(AH$5)&gt;COLUMN($X$5),CONCATENATE(AH$5,"А500С"),IF(COLUMN(AH$5)&gt;COLUMN($S$5),CONCATENATE(AH$5,"А240"),CONCATENATE(AH$5,"Вр-1")))),'Таблица 6 (типы арм.)'!$F$54:$U$54,0))=0,"",ROUND(SUM($J176:$L176)*INDEX('Таблица 6 (типы арм.)'!$F$6:$U$49,MATCH($D176,'Таблица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176" s="44" t="str">
        <f>IF(SUM($J176:$L176)*INDEX('Таблица 6 (типы арм.)'!$F$6:$U$49,MATCH($D176,'Таблица 6 (типы арм.)'!$D$6:$D$49,0),MATCH((IF(COLUMN(AI$5)&gt;COLUMN($X$5),CONCATENATE(AI$5,"А500С"),IF(COLUMN(AI$5)&gt;COLUMN($S$5),CONCATENATE(AI$5,"А240"),CONCATENATE(AI$5,"Вр-1")))),'Таблица 6 (типы арм.)'!$F$54:$U$54,0))=0,"",ROUND(SUM($J176:$L176)*INDEX('Таблица 6 (типы арм.)'!$F$6:$U$49,MATCH($D176,'Таблица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176" s="45" t="str">
        <f t="shared" si="112"/>
        <v/>
      </c>
      <c r="AK176" s="46" t="str">
        <f t="shared" si="113"/>
        <v/>
      </c>
      <c r="AL176" s="34"/>
      <c r="AM176" s="48"/>
      <c r="AN176" s="14"/>
      <c r="AO176" s="1"/>
    </row>
    <row r="177" spans="1:41" ht="50.25" customHeight="1" x14ac:dyDescent="0.25">
      <c r="A177" s="1"/>
      <c r="B177" s="1"/>
      <c r="C177" s="123" t="s">
        <v>195</v>
      </c>
      <c r="D177" s="53"/>
      <c r="E177" s="49">
        <f>E176+1</f>
        <v>111</v>
      </c>
      <c r="F177" s="39" t="s">
        <v>196</v>
      </c>
      <c r="G177" s="41" t="s">
        <v>39</v>
      </c>
      <c r="H177" s="41"/>
      <c r="I177" s="41"/>
      <c r="J177" s="41"/>
      <c r="K177" s="41"/>
      <c r="L177" s="41"/>
      <c r="M177" s="43" t="str">
        <f>IF((IF(H177="",0,H177)+IF(I177="",0,I177)+IF(J177="",0,J177)+IF(K177="",0,K177)+IF(L177="",0,L177))=0,"",(IF(H177="",0,H177)+IF(I177="",0,I177)+IF(J177="",0,J177)+IF(K177="",0,K177)+IF(L177="",0,L177)))</f>
        <v/>
      </c>
      <c r="N177" s="41"/>
      <c r="O177" s="41"/>
      <c r="P177" s="41"/>
      <c r="Q177" s="42">
        <v>12.9</v>
      </c>
      <c r="R177" s="338"/>
      <c r="S177" s="338"/>
      <c r="T177" s="41"/>
      <c r="U177" s="41"/>
      <c r="V177" s="41"/>
      <c r="W177" s="41"/>
      <c r="X177" s="43" t="str">
        <f t="shared" si="111"/>
        <v/>
      </c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3" t="str">
        <f t="shared" si="112"/>
        <v/>
      </c>
      <c r="AK177" s="41" t="str">
        <f>IF((IF(AJ177="",0,AJ177)+IF(X177="",0,X177))=0,"",(IF(AJ177="",0,AJ177)+IF(X177="",0,X177)))</f>
        <v/>
      </c>
      <c r="AL177" s="52"/>
      <c r="AM177" s="48"/>
      <c r="AN177" s="14"/>
      <c r="AO177" s="1"/>
    </row>
    <row r="178" spans="1:41" ht="50.25" customHeight="1" x14ac:dyDescent="0.25">
      <c r="A178" s="1"/>
      <c r="B178" s="1"/>
      <c r="C178" s="412" t="s">
        <v>599</v>
      </c>
      <c r="D178" s="53"/>
      <c r="E178" s="84">
        <f t="shared" ref="E178:E183" si="135">E177+1</f>
        <v>112</v>
      </c>
      <c r="F178" s="39" t="s">
        <v>197</v>
      </c>
      <c r="G178" s="41" t="s">
        <v>39</v>
      </c>
      <c r="H178" s="41"/>
      <c r="I178" s="41"/>
      <c r="J178" s="41"/>
      <c r="K178" s="41"/>
      <c r="L178" s="41"/>
      <c r="M178" s="43"/>
      <c r="N178" s="41"/>
      <c r="O178" s="41"/>
      <c r="P178" s="41"/>
      <c r="Q178" s="42">
        <v>0.4</v>
      </c>
      <c r="R178" s="338"/>
      <c r="S178" s="338"/>
      <c r="T178" s="41"/>
      <c r="U178" s="41"/>
      <c r="V178" s="41"/>
      <c r="W178" s="41"/>
      <c r="X178" s="43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3"/>
      <c r="AK178" s="41"/>
      <c r="AL178" s="41"/>
      <c r="AM178" s="48"/>
      <c r="AN178" s="14"/>
      <c r="AO178" s="1"/>
    </row>
    <row r="179" spans="1:41" ht="50.25" customHeight="1" x14ac:dyDescent="0.25">
      <c r="A179" s="1"/>
      <c r="B179" s="1"/>
      <c r="C179" s="413"/>
      <c r="D179" s="53"/>
      <c r="E179" s="84">
        <f t="shared" si="135"/>
        <v>113</v>
      </c>
      <c r="F179" s="39" t="s">
        <v>198</v>
      </c>
      <c r="G179" s="41" t="s">
        <v>39</v>
      </c>
      <c r="H179" s="41"/>
      <c r="I179" s="41"/>
      <c r="J179" s="41"/>
      <c r="K179" s="41"/>
      <c r="L179" s="41"/>
      <c r="M179" s="43" t="str">
        <f t="shared" ref="M179:M180" si="136">IF((IF(H179="",0,H179)+IF(I179="",0,I179)+IF(J179="",0,J179)+IF(K179="",0,K179)+IF(L179="",0,L179))=0,"",(IF(H179="",0,H179)+IF(I179="",0,I179)+IF(J179="",0,J179)+IF(K179="",0,K179)+IF(L179="",0,L179)))</f>
        <v/>
      </c>
      <c r="N179" s="40"/>
      <c r="O179" s="40"/>
      <c r="P179" s="41"/>
      <c r="Q179" s="42">
        <v>0.3</v>
      </c>
      <c r="R179" s="338"/>
      <c r="S179" s="338"/>
      <c r="T179" s="41"/>
      <c r="U179" s="41"/>
      <c r="V179" s="41"/>
      <c r="W179" s="41"/>
      <c r="X179" s="43" t="str">
        <f t="shared" ref="X179:X212" si="137">IF((IF(T179="",0,T179)+IF(U179="",0,U179)+IF(V179="",0,V179)+IF(W179="",0,W179))=0,"",(IF(T179="",0,T179)+IF(U179="",0,U179)+IF(V179="",0,V179)+IF(W179="",0,W179)))</f>
        <v/>
      </c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3" t="str">
        <f t="shared" ref="AJ179:AJ212" si="138">IF((IF(Y179="",0,Y179)+IF(Z179="",0,Z179)+IF(AA179="",0,AA179)+IF(AB179="",0,AB179)+IF(AC179="",0,AC179)+IF(AD179="",0,AD179)+IF(AE179="",0,AE179)+IF(AF179="",0,AF179)+IF(AG179="",0,AG179)+IF(AH179="",0,AH179)+IF(AI179="",0,AI179))=0,"",(IF(Y179="",0,Y179)+IF(Z179="",0,Z179)+IF(AA179="",0,AA179)+IF(AB179="",0,AB179)+IF(AC179="",0,AC179)+IF(AD179="",0,AD179)+IF(AE179="",0,AE179)+IF(AF179="",0,AF179)+IF(AG179="",0,AG179)+IF(AH179="",0,AH179)+IF(AI179="",0,AI179)))</f>
        <v/>
      </c>
      <c r="AK179" s="41" t="str">
        <f t="shared" ref="AK179:AK212" si="139">IF((IF(AJ179="",0,AJ179)+IF(X179="",0,X179))=0,"",(IF(AJ179="",0,AJ179)+IF(X179="",0,X179)))</f>
        <v/>
      </c>
      <c r="AL179" s="52"/>
      <c r="AM179" s="48"/>
      <c r="AN179" s="14"/>
      <c r="AO179" s="1"/>
    </row>
    <row r="180" spans="1:41" ht="36" customHeight="1" x14ac:dyDescent="0.25">
      <c r="A180" s="1"/>
      <c r="B180" s="1"/>
      <c r="C180" s="413"/>
      <c r="D180" s="53"/>
      <c r="E180" s="84">
        <f t="shared" si="135"/>
        <v>114</v>
      </c>
      <c r="F180" s="39" t="s">
        <v>199</v>
      </c>
      <c r="G180" s="41" t="s">
        <v>39</v>
      </c>
      <c r="H180" s="41"/>
      <c r="I180" s="41"/>
      <c r="J180" s="41"/>
      <c r="K180" s="41"/>
      <c r="L180" s="41"/>
      <c r="M180" s="43" t="str">
        <f t="shared" si="136"/>
        <v/>
      </c>
      <c r="N180" s="41"/>
      <c r="O180" s="41"/>
      <c r="P180" s="41"/>
      <c r="Q180" s="42">
        <v>46</v>
      </c>
      <c r="R180" s="338"/>
      <c r="S180" s="338"/>
      <c r="T180" s="41"/>
      <c r="U180" s="41"/>
      <c r="V180" s="41"/>
      <c r="W180" s="41"/>
      <c r="X180" s="43" t="str">
        <f t="shared" si="137"/>
        <v/>
      </c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3" t="str">
        <f t="shared" si="138"/>
        <v/>
      </c>
      <c r="AK180" s="41" t="str">
        <f t="shared" si="139"/>
        <v/>
      </c>
      <c r="AL180" s="52"/>
      <c r="AM180" s="48"/>
      <c r="AN180" s="14"/>
      <c r="AO180" s="1"/>
    </row>
    <row r="181" spans="1:41" ht="39.75" customHeight="1" x14ac:dyDescent="0.25">
      <c r="A181" s="1"/>
      <c r="B181" s="1"/>
      <c r="C181" s="413"/>
      <c r="D181" s="53"/>
      <c r="E181" s="84">
        <f t="shared" si="135"/>
        <v>115</v>
      </c>
      <c r="F181" s="39" t="s">
        <v>200</v>
      </c>
      <c r="G181" s="41" t="s">
        <v>39</v>
      </c>
      <c r="H181" s="41"/>
      <c r="I181" s="41"/>
      <c r="J181" s="41"/>
      <c r="K181" s="41"/>
      <c r="L181" s="41"/>
      <c r="M181" s="43"/>
      <c r="N181" s="41"/>
      <c r="O181" s="41"/>
      <c r="P181" s="41"/>
      <c r="Q181" s="42">
        <v>52</v>
      </c>
      <c r="R181" s="338"/>
      <c r="S181" s="338"/>
      <c r="T181" s="41"/>
      <c r="U181" s="41"/>
      <c r="V181" s="41"/>
      <c r="W181" s="41"/>
      <c r="X181" s="43" t="str">
        <f t="shared" si="137"/>
        <v/>
      </c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3" t="str">
        <f t="shared" si="138"/>
        <v/>
      </c>
      <c r="AK181" s="41" t="str">
        <f t="shared" si="139"/>
        <v/>
      </c>
      <c r="AL181" s="52"/>
      <c r="AM181" s="48"/>
      <c r="AN181" s="14"/>
      <c r="AO181" s="1"/>
    </row>
    <row r="182" spans="1:41" ht="51.75" customHeight="1" x14ac:dyDescent="0.25">
      <c r="A182" s="1"/>
      <c r="B182" s="1"/>
      <c r="C182" s="413"/>
      <c r="D182" s="53"/>
      <c r="E182" s="84">
        <f t="shared" si="135"/>
        <v>116</v>
      </c>
      <c r="F182" s="39" t="s">
        <v>201</v>
      </c>
      <c r="G182" s="41" t="s">
        <v>64</v>
      </c>
      <c r="H182" s="41"/>
      <c r="I182" s="41"/>
      <c r="J182" s="41"/>
      <c r="K182" s="41"/>
      <c r="L182" s="41"/>
      <c r="M182" s="43" t="str">
        <f t="shared" ref="M182:M226" si="140">IF((IF(H182="",0,H182)+IF(I182="",0,I182)+IF(J182="",0,J182)+IF(K182="",0,K182)+IF(L182="",0,L182))=0,"",(IF(H182="",0,H182)+IF(I182="",0,I182)+IF(J182="",0,J182)+IF(K182="",0,K182)+IF(L182="",0,L182)))</f>
        <v/>
      </c>
      <c r="N182" s="41"/>
      <c r="O182" s="41"/>
      <c r="P182" s="41"/>
      <c r="Q182" s="42">
        <v>8</v>
      </c>
      <c r="R182" s="338"/>
      <c r="S182" s="338"/>
      <c r="T182" s="41"/>
      <c r="U182" s="41"/>
      <c r="V182" s="41"/>
      <c r="W182" s="41"/>
      <c r="X182" s="43" t="str">
        <f t="shared" si="137"/>
        <v/>
      </c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3" t="str">
        <f t="shared" si="138"/>
        <v/>
      </c>
      <c r="AK182" s="41" t="str">
        <f t="shared" si="139"/>
        <v/>
      </c>
      <c r="AL182" s="52"/>
      <c r="AM182" s="48"/>
      <c r="AN182" s="14"/>
      <c r="AO182" s="1"/>
    </row>
    <row r="183" spans="1:41" ht="54" customHeight="1" x14ac:dyDescent="0.25">
      <c r="A183" s="1"/>
      <c r="B183" s="1"/>
      <c r="C183" s="411"/>
      <c r="D183" s="53"/>
      <c r="E183" s="84">
        <f t="shared" si="135"/>
        <v>117</v>
      </c>
      <c r="F183" s="39" t="s">
        <v>202</v>
      </c>
      <c r="G183" s="41" t="s">
        <v>64</v>
      </c>
      <c r="H183" s="41"/>
      <c r="I183" s="41"/>
      <c r="J183" s="41"/>
      <c r="K183" s="41"/>
      <c r="L183" s="41"/>
      <c r="M183" s="43" t="str">
        <f t="shared" si="140"/>
        <v/>
      </c>
      <c r="N183" s="40"/>
      <c r="O183" s="40"/>
      <c r="P183" s="41"/>
      <c r="Q183" s="42">
        <v>49</v>
      </c>
      <c r="R183" s="338"/>
      <c r="S183" s="338"/>
      <c r="T183" s="41"/>
      <c r="U183" s="41"/>
      <c r="V183" s="41"/>
      <c r="W183" s="41"/>
      <c r="X183" s="43" t="str">
        <f t="shared" si="137"/>
        <v/>
      </c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3" t="str">
        <f t="shared" si="138"/>
        <v/>
      </c>
      <c r="AK183" s="41" t="str">
        <f t="shared" si="139"/>
        <v/>
      </c>
      <c r="AL183" s="52"/>
      <c r="AM183" s="48"/>
      <c r="AN183" s="14"/>
      <c r="AO183" s="1"/>
    </row>
    <row r="184" spans="1:41" ht="24.75" customHeight="1" x14ac:dyDescent="0.25">
      <c r="A184" s="1"/>
      <c r="B184" s="1"/>
      <c r="C184" s="412" t="s">
        <v>600</v>
      </c>
      <c r="D184" s="53"/>
      <c r="E184" s="124"/>
      <c r="F184" s="125" t="s">
        <v>203</v>
      </c>
      <c r="G184" s="126"/>
      <c r="H184" s="126"/>
      <c r="I184" s="126"/>
      <c r="J184" s="126"/>
      <c r="K184" s="126"/>
      <c r="L184" s="126"/>
      <c r="M184" s="127" t="str">
        <f t="shared" si="140"/>
        <v/>
      </c>
      <c r="N184" s="126"/>
      <c r="O184" s="126"/>
      <c r="P184" s="128"/>
      <c r="Q184" s="128"/>
      <c r="R184" s="128"/>
      <c r="S184" s="128"/>
      <c r="T184" s="128"/>
      <c r="U184" s="128"/>
      <c r="V184" s="128"/>
      <c r="W184" s="128"/>
      <c r="X184" s="127" t="str">
        <f t="shared" si="137"/>
        <v/>
      </c>
      <c r="Y184" s="128"/>
      <c r="Z184" s="128"/>
      <c r="AA184" s="128"/>
      <c r="AB184" s="128"/>
      <c r="AC184" s="128"/>
      <c r="AD184" s="128"/>
      <c r="AE184" s="128"/>
      <c r="AF184" s="128"/>
      <c r="AG184" s="128"/>
      <c r="AH184" s="128"/>
      <c r="AI184" s="128"/>
      <c r="AJ184" s="127" t="str">
        <f t="shared" si="138"/>
        <v/>
      </c>
      <c r="AK184" s="128" t="str">
        <f t="shared" si="139"/>
        <v/>
      </c>
      <c r="AL184" s="129"/>
      <c r="AM184" s="61"/>
      <c r="AN184" s="14"/>
      <c r="AO184" s="1"/>
    </row>
    <row r="185" spans="1:41" ht="24.75" customHeight="1" x14ac:dyDescent="0.25">
      <c r="A185" s="1"/>
      <c r="B185" s="1"/>
      <c r="C185" s="413"/>
      <c r="D185" s="53"/>
      <c r="E185" s="84">
        <f>E183+1</f>
        <v>118</v>
      </c>
      <c r="F185" s="39" t="s">
        <v>96</v>
      </c>
      <c r="G185" s="41" t="s">
        <v>64</v>
      </c>
      <c r="H185" s="41"/>
      <c r="I185" s="41"/>
      <c r="J185" s="41"/>
      <c r="K185" s="41"/>
      <c r="L185" s="41"/>
      <c r="M185" s="35" t="str">
        <f t="shared" si="140"/>
        <v/>
      </c>
      <c r="N185" s="41"/>
      <c r="O185" s="41"/>
      <c r="P185" s="41"/>
      <c r="Q185" s="42">
        <v>855</v>
      </c>
      <c r="R185" s="338"/>
      <c r="S185" s="338"/>
      <c r="T185" s="41"/>
      <c r="U185" s="41"/>
      <c r="V185" s="41"/>
      <c r="W185" s="41"/>
      <c r="X185" s="35" t="str">
        <f t="shared" si="137"/>
        <v/>
      </c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3" t="str">
        <f t="shared" si="138"/>
        <v/>
      </c>
      <c r="AK185" s="41" t="str">
        <f t="shared" si="139"/>
        <v/>
      </c>
      <c r="AL185" s="52"/>
      <c r="AM185" s="55"/>
      <c r="AN185" s="14"/>
      <c r="AO185" s="1"/>
    </row>
    <row r="186" spans="1:41" ht="51" customHeight="1" x14ac:dyDescent="0.25">
      <c r="A186" s="1"/>
      <c r="B186" s="1"/>
      <c r="C186" s="413"/>
      <c r="D186" s="53"/>
      <c r="E186" s="84">
        <f t="shared" ref="E186:E189" si="141">E185+1</f>
        <v>119</v>
      </c>
      <c r="F186" s="130" t="s">
        <v>204</v>
      </c>
      <c r="G186" s="41" t="s">
        <v>39</v>
      </c>
      <c r="H186" s="41"/>
      <c r="I186" s="41"/>
      <c r="J186" s="41"/>
      <c r="K186" s="41"/>
      <c r="L186" s="41"/>
      <c r="M186" s="35" t="str">
        <f t="shared" si="140"/>
        <v/>
      </c>
      <c r="N186" s="41"/>
      <c r="O186" s="41"/>
      <c r="P186" s="41"/>
      <c r="Q186" s="42">
        <v>14</v>
      </c>
      <c r="R186" s="338"/>
      <c r="S186" s="338"/>
      <c r="T186" s="41"/>
      <c r="U186" s="41"/>
      <c r="V186" s="41"/>
      <c r="W186" s="41"/>
      <c r="X186" s="35" t="str">
        <f t="shared" si="137"/>
        <v/>
      </c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3" t="str">
        <f t="shared" si="138"/>
        <v/>
      </c>
      <c r="AK186" s="41" t="str">
        <f t="shared" si="139"/>
        <v/>
      </c>
      <c r="AL186" s="52"/>
      <c r="AM186" s="55"/>
      <c r="AN186" s="14"/>
      <c r="AO186" s="1"/>
    </row>
    <row r="187" spans="1:41" ht="24.75" customHeight="1" x14ac:dyDescent="0.25">
      <c r="A187" s="1"/>
      <c r="B187" s="1"/>
      <c r="C187" s="413"/>
      <c r="D187" s="53"/>
      <c r="E187" s="49">
        <f t="shared" si="141"/>
        <v>120</v>
      </c>
      <c r="F187" s="39" t="s">
        <v>112</v>
      </c>
      <c r="G187" s="41" t="s">
        <v>64</v>
      </c>
      <c r="H187" s="41"/>
      <c r="I187" s="41"/>
      <c r="J187" s="41"/>
      <c r="K187" s="41"/>
      <c r="L187" s="41"/>
      <c r="M187" s="35" t="str">
        <f t="shared" si="140"/>
        <v/>
      </c>
      <c r="N187" s="41"/>
      <c r="O187" s="41"/>
      <c r="P187" s="41"/>
      <c r="Q187" s="42">
        <v>135</v>
      </c>
      <c r="R187" s="338"/>
      <c r="S187" s="338"/>
      <c r="T187" s="41"/>
      <c r="U187" s="41"/>
      <c r="V187" s="41"/>
      <c r="W187" s="41"/>
      <c r="X187" s="35" t="str">
        <f t="shared" si="137"/>
        <v/>
      </c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3" t="str">
        <f t="shared" si="138"/>
        <v/>
      </c>
      <c r="AK187" s="41" t="str">
        <f t="shared" si="139"/>
        <v/>
      </c>
      <c r="AL187" s="52"/>
      <c r="AM187" s="55"/>
      <c r="AN187" s="14"/>
      <c r="AO187" s="1"/>
    </row>
    <row r="188" spans="1:41" ht="34.5" customHeight="1" x14ac:dyDescent="0.25">
      <c r="A188" s="1"/>
      <c r="B188" s="1"/>
      <c r="C188" s="413"/>
      <c r="D188" s="53"/>
      <c r="E188" s="84">
        <f t="shared" si="141"/>
        <v>121</v>
      </c>
      <c r="F188" s="39" t="s">
        <v>205</v>
      </c>
      <c r="G188" s="41" t="s">
        <v>64</v>
      </c>
      <c r="H188" s="41"/>
      <c r="I188" s="41"/>
      <c r="J188" s="41"/>
      <c r="K188" s="41"/>
      <c r="L188" s="41"/>
      <c r="M188" s="35" t="str">
        <f t="shared" si="140"/>
        <v/>
      </c>
      <c r="N188" s="41"/>
      <c r="O188" s="41"/>
      <c r="P188" s="41"/>
      <c r="Q188" s="42">
        <v>651</v>
      </c>
      <c r="R188" s="338"/>
      <c r="S188" s="338"/>
      <c r="T188" s="41"/>
      <c r="U188" s="41"/>
      <c r="V188" s="41"/>
      <c r="W188" s="41"/>
      <c r="X188" s="35" t="str">
        <f t="shared" si="137"/>
        <v/>
      </c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3" t="str">
        <f t="shared" si="138"/>
        <v/>
      </c>
      <c r="AK188" s="41" t="str">
        <f t="shared" si="139"/>
        <v/>
      </c>
      <c r="AL188" s="52"/>
      <c r="AM188" s="55"/>
      <c r="AN188" s="14"/>
      <c r="AO188" s="1"/>
    </row>
    <row r="189" spans="1:41" ht="24.75" customHeight="1" x14ac:dyDescent="0.25">
      <c r="A189" s="1"/>
      <c r="B189" s="1"/>
      <c r="C189" s="411"/>
      <c r="D189" s="53"/>
      <c r="E189" s="49">
        <f t="shared" si="141"/>
        <v>122</v>
      </c>
      <c r="F189" s="39" t="s">
        <v>89</v>
      </c>
      <c r="G189" s="41" t="s">
        <v>64</v>
      </c>
      <c r="H189" s="41"/>
      <c r="I189" s="41"/>
      <c r="J189" s="41"/>
      <c r="K189" s="41"/>
      <c r="L189" s="41"/>
      <c r="M189" s="35" t="str">
        <f t="shared" si="140"/>
        <v/>
      </c>
      <c r="N189" s="41"/>
      <c r="O189" s="41"/>
      <c r="P189" s="41"/>
      <c r="Q189" s="42">
        <v>651</v>
      </c>
      <c r="R189" s="338"/>
      <c r="S189" s="338"/>
      <c r="T189" s="41"/>
      <c r="U189" s="41"/>
      <c r="V189" s="41"/>
      <c r="W189" s="41"/>
      <c r="X189" s="35" t="str">
        <f t="shared" si="137"/>
        <v/>
      </c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3" t="str">
        <f t="shared" si="138"/>
        <v/>
      </c>
      <c r="AK189" s="41" t="str">
        <f t="shared" si="139"/>
        <v/>
      </c>
      <c r="AL189" s="52"/>
      <c r="AM189" s="55"/>
      <c r="AN189" s="14"/>
      <c r="AO189" s="1"/>
    </row>
    <row r="190" spans="1:41" ht="64.900000000000006" customHeight="1" x14ac:dyDescent="0.25">
      <c r="A190" s="1"/>
      <c r="B190" s="1"/>
      <c r="C190" s="412" t="s">
        <v>558</v>
      </c>
      <c r="D190" s="53"/>
      <c r="E190" s="124"/>
      <c r="F190" s="125" t="s">
        <v>206</v>
      </c>
      <c r="G190" s="128"/>
      <c r="H190" s="128"/>
      <c r="I190" s="128"/>
      <c r="J190" s="128"/>
      <c r="K190" s="128"/>
      <c r="L190" s="128"/>
      <c r="M190" s="127" t="str">
        <f t="shared" si="140"/>
        <v/>
      </c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7" t="str">
        <f t="shared" si="137"/>
        <v/>
      </c>
      <c r="Y190" s="128"/>
      <c r="Z190" s="128"/>
      <c r="AA190" s="128"/>
      <c r="AB190" s="128"/>
      <c r="AC190" s="128"/>
      <c r="AD190" s="128"/>
      <c r="AE190" s="128"/>
      <c r="AF190" s="128"/>
      <c r="AG190" s="128"/>
      <c r="AH190" s="128"/>
      <c r="AI190" s="128"/>
      <c r="AJ190" s="131" t="str">
        <f t="shared" si="138"/>
        <v/>
      </c>
      <c r="AK190" s="132" t="str">
        <f t="shared" si="139"/>
        <v/>
      </c>
      <c r="AL190" s="129"/>
      <c r="AM190" s="61"/>
      <c r="AN190" s="14"/>
      <c r="AO190" s="1"/>
    </row>
    <row r="191" spans="1:41" ht="64.900000000000006" customHeight="1" x14ac:dyDescent="0.25">
      <c r="A191" s="1"/>
      <c r="B191" s="1"/>
      <c r="C191" s="413"/>
      <c r="D191" s="53"/>
      <c r="E191" s="49">
        <f>E189+1</f>
        <v>123</v>
      </c>
      <c r="F191" s="39" t="s">
        <v>207</v>
      </c>
      <c r="G191" s="41" t="s">
        <v>74</v>
      </c>
      <c r="H191" s="41"/>
      <c r="I191" s="41"/>
      <c r="J191" s="41"/>
      <c r="K191" s="41"/>
      <c r="L191" s="41"/>
      <c r="M191" s="43" t="str">
        <f t="shared" si="140"/>
        <v/>
      </c>
      <c r="N191" s="41"/>
      <c r="O191" s="41"/>
      <c r="P191" s="41"/>
      <c r="Q191" s="42">
        <v>169</v>
      </c>
      <c r="R191" s="338"/>
      <c r="S191" s="338"/>
      <c r="T191" s="41"/>
      <c r="U191" s="41"/>
      <c r="V191" s="41"/>
      <c r="W191" s="41"/>
      <c r="X191" s="35" t="str">
        <f t="shared" si="137"/>
        <v/>
      </c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3" t="str">
        <f t="shared" si="138"/>
        <v/>
      </c>
      <c r="AK191" s="41" t="str">
        <f t="shared" si="139"/>
        <v/>
      </c>
      <c r="AL191" s="52"/>
      <c r="AM191" s="55"/>
      <c r="AN191" s="14"/>
      <c r="AO191" s="1"/>
    </row>
    <row r="192" spans="1:41" ht="64.900000000000006" customHeight="1" x14ac:dyDescent="0.25">
      <c r="A192" s="1"/>
      <c r="B192" s="1"/>
      <c r="C192" s="411"/>
      <c r="D192" s="53"/>
      <c r="E192" s="49">
        <f>E191+1</f>
        <v>124</v>
      </c>
      <c r="F192" s="77" t="s">
        <v>208</v>
      </c>
      <c r="G192" s="41" t="s">
        <v>209</v>
      </c>
      <c r="H192" s="41"/>
      <c r="I192" s="41"/>
      <c r="J192" s="41"/>
      <c r="K192" s="41"/>
      <c r="L192" s="41"/>
      <c r="M192" s="43" t="str">
        <f t="shared" si="140"/>
        <v/>
      </c>
      <c r="N192" s="41"/>
      <c r="O192" s="41"/>
      <c r="P192" s="41"/>
      <c r="Q192" s="42" t="str">
        <f>CONCATENATE(ROUND(Q191*0.4,2),"/",ROUND(Q191*0.4*0.55,2))</f>
        <v>67,6/37,18</v>
      </c>
      <c r="R192" s="338"/>
      <c r="S192" s="338"/>
      <c r="T192" s="41"/>
      <c r="U192" s="41"/>
      <c r="V192" s="41"/>
      <c r="W192" s="41"/>
      <c r="X192" s="43" t="str">
        <f t="shared" si="137"/>
        <v/>
      </c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3" t="str">
        <f t="shared" si="138"/>
        <v/>
      </c>
      <c r="AK192" s="41" t="str">
        <f t="shared" si="139"/>
        <v/>
      </c>
      <c r="AL192" s="52"/>
      <c r="AM192" s="55"/>
      <c r="AN192" s="14"/>
      <c r="AO192" s="1"/>
    </row>
    <row r="193" spans="1:41" ht="65.45" customHeight="1" x14ac:dyDescent="0.25">
      <c r="A193" s="1"/>
      <c r="B193" s="1"/>
      <c r="C193" s="412" t="s">
        <v>559</v>
      </c>
      <c r="D193" s="53"/>
      <c r="E193" s="124"/>
      <c r="F193" s="125" t="s">
        <v>210</v>
      </c>
      <c r="G193" s="128"/>
      <c r="H193" s="128"/>
      <c r="I193" s="128"/>
      <c r="J193" s="128"/>
      <c r="K193" s="128"/>
      <c r="L193" s="128"/>
      <c r="M193" s="127" t="str">
        <f t="shared" si="140"/>
        <v/>
      </c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7" t="str">
        <f t="shared" si="137"/>
        <v/>
      </c>
      <c r="Y193" s="128"/>
      <c r="Z193" s="128"/>
      <c r="AA193" s="128"/>
      <c r="AB193" s="128"/>
      <c r="AC193" s="128"/>
      <c r="AD193" s="128"/>
      <c r="AE193" s="128"/>
      <c r="AF193" s="128"/>
      <c r="AG193" s="128"/>
      <c r="AH193" s="128"/>
      <c r="AI193" s="128"/>
      <c r="AJ193" s="131" t="str">
        <f t="shared" si="138"/>
        <v/>
      </c>
      <c r="AK193" s="132" t="str">
        <f t="shared" si="139"/>
        <v/>
      </c>
      <c r="AL193" s="129"/>
      <c r="AM193" s="55"/>
      <c r="AN193" s="14"/>
      <c r="AO193" s="1"/>
    </row>
    <row r="194" spans="1:41" ht="65.45" customHeight="1" x14ac:dyDescent="0.25">
      <c r="A194" s="1"/>
      <c r="B194" s="1"/>
      <c r="C194" s="413"/>
      <c r="D194" s="53"/>
      <c r="E194" s="49">
        <f>E192+1</f>
        <v>125</v>
      </c>
      <c r="F194" s="39" t="s">
        <v>211</v>
      </c>
      <c r="G194" s="41" t="s">
        <v>74</v>
      </c>
      <c r="H194" s="41"/>
      <c r="I194" s="41"/>
      <c r="J194" s="41"/>
      <c r="K194" s="41"/>
      <c r="L194" s="41"/>
      <c r="M194" s="43" t="str">
        <f t="shared" si="140"/>
        <v/>
      </c>
      <c r="N194" s="41"/>
      <c r="O194" s="41"/>
      <c r="P194" s="41"/>
      <c r="Q194" s="42">
        <v>169</v>
      </c>
      <c r="R194" s="338"/>
      <c r="S194" s="338"/>
      <c r="T194" s="41"/>
      <c r="U194" s="41"/>
      <c r="V194" s="41"/>
      <c r="W194" s="41"/>
      <c r="X194" s="35" t="str">
        <f t="shared" si="137"/>
        <v/>
      </c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3" t="str">
        <f t="shared" si="138"/>
        <v/>
      </c>
      <c r="AK194" s="41" t="str">
        <f t="shared" si="139"/>
        <v/>
      </c>
      <c r="AL194" s="52"/>
      <c r="AM194" s="55"/>
      <c r="AN194" s="14"/>
      <c r="AO194" s="1"/>
    </row>
    <row r="195" spans="1:41" ht="65.45" customHeight="1" x14ac:dyDescent="0.25">
      <c r="A195" s="1"/>
      <c r="B195" s="1"/>
      <c r="C195" s="411"/>
      <c r="D195" s="53"/>
      <c r="E195" s="49">
        <f>E194+1</f>
        <v>126</v>
      </c>
      <c r="F195" s="77" t="s">
        <v>208</v>
      </c>
      <c r="G195" s="41" t="s">
        <v>209</v>
      </c>
      <c r="H195" s="41"/>
      <c r="I195" s="41"/>
      <c r="J195" s="41"/>
      <c r="K195" s="41"/>
      <c r="L195" s="41"/>
      <c r="M195" s="43" t="str">
        <f t="shared" si="140"/>
        <v/>
      </c>
      <c r="N195" s="41"/>
      <c r="O195" s="41"/>
      <c r="P195" s="41"/>
      <c r="Q195" s="42" t="str">
        <f>CONCATENATE(ROUND(Q194*0.4,2),"/",ROUND(Q194*0.4*0.55,2))</f>
        <v>67,6/37,18</v>
      </c>
      <c r="R195" s="338"/>
      <c r="S195" s="338"/>
      <c r="T195" s="41"/>
      <c r="U195" s="41"/>
      <c r="V195" s="41"/>
      <c r="W195" s="41"/>
      <c r="X195" s="43" t="str">
        <f t="shared" si="137"/>
        <v/>
      </c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3" t="str">
        <f t="shared" si="138"/>
        <v/>
      </c>
      <c r="AK195" s="41" t="str">
        <f t="shared" si="139"/>
        <v/>
      </c>
      <c r="AL195" s="52"/>
      <c r="AM195" s="55"/>
      <c r="AN195" s="14"/>
      <c r="AO195" s="1"/>
    </row>
    <row r="196" spans="1:41" ht="93.6" customHeight="1" x14ac:dyDescent="0.25">
      <c r="A196" s="1"/>
      <c r="B196" s="1"/>
      <c r="C196" s="412" t="s">
        <v>579</v>
      </c>
      <c r="D196" s="53"/>
      <c r="E196" s="133"/>
      <c r="F196" s="357" t="s">
        <v>560</v>
      </c>
      <c r="G196" s="126"/>
      <c r="H196" s="126"/>
      <c r="I196" s="126"/>
      <c r="J196" s="126"/>
      <c r="K196" s="126"/>
      <c r="L196" s="126"/>
      <c r="M196" s="127" t="str">
        <f t="shared" si="140"/>
        <v/>
      </c>
      <c r="N196" s="126"/>
      <c r="O196" s="126"/>
      <c r="P196" s="128"/>
      <c r="Q196" s="128"/>
      <c r="R196" s="128"/>
      <c r="S196" s="128"/>
      <c r="T196" s="128"/>
      <c r="U196" s="128"/>
      <c r="V196" s="128"/>
      <c r="W196" s="128"/>
      <c r="X196" s="127" t="str">
        <f t="shared" si="137"/>
        <v/>
      </c>
      <c r="Y196" s="128"/>
      <c r="Z196" s="128"/>
      <c r="AA196" s="128"/>
      <c r="AB196" s="128"/>
      <c r="AC196" s="128"/>
      <c r="AD196" s="128"/>
      <c r="AE196" s="128"/>
      <c r="AF196" s="128"/>
      <c r="AG196" s="128"/>
      <c r="AH196" s="128"/>
      <c r="AI196" s="128"/>
      <c r="AJ196" s="131" t="str">
        <f t="shared" si="138"/>
        <v/>
      </c>
      <c r="AK196" s="132" t="str">
        <f t="shared" si="139"/>
        <v/>
      </c>
      <c r="AL196" s="134"/>
      <c r="AM196" s="55"/>
      <c r="AN196" s="14"/>
      <c r="AO196" s="1"/>
    </row>
    <row r="197" spans="1:41" ht="93.6" customHeight="1" x14ac:dyDescent="0.25">
      <c r="A197" s="1"/>
      <c r="B197" s="1"/>
      <c r="C197" s="413"/>
      <c r="D197" s="53"/>
      <c r="E197" s="49">
        <f>E195+1</f>
        <v>127</v>
      </c>
      <c r="F197" s="85" t="s">
        <v>115</v>
      </c>
      <c r="G197" s="41" t="s">
        <v>74</v>
      </c>
      <c r="H197" s="41"/>
      <c r="I197" s="41"/>
      <c r="J197" s="41"/>
      <c r="K197" s="41"/>
      <c r="L197" s="41"/>
      <c r="M197" s="35" t="str">
        <f t="shared" si="140"/>
        <v/>
      </c>
      <c r="N197" s="41"/>
      <c r="O197" s="41"/>
      <c r="P197" s="41"/>
      <c r="Q197" s="42">
        <v>20</v>
      </c>
      <c r="R197" s="338"/>
      <c r="S197" s="338"/>
      <c r="T197" s="41"/>
      <c r="U197" s="41"/>
      <c r="V197" s="41"/>
      <c r="W197" s="41"/>
      <c r="X197" s="35" t="str">
        <f t="shared" si="137"/>
        <v/>
      </c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3" t="str">
        <f t="shared" si="138"/>
        <v/>
      </c>
      <c r="AK197" s="41" t="str">
        <f t="shared" si="139"/>
        <v/>
      </c>
      <c r="AL197" s="56"/>
      <c r="AM197" s="55"/>
      <c r="AN197" s="14"/>
      <c r="AO197" s="1"/>
    </row>
    <row r="198" spans="1:41" ht="93.6" customHeight="1" x14ac:dyDescent="0.25">
      <c r="A198" s="1"/>
      <c r="B198" s="1"/>
      <c r="C198" s="411"/>
      <c r="D198" s="265"/>
      <c r="E198" s="49">
        <f>E197+1</f>
        <v>128</v>
      </c>
      <c r="F198" s="77" t="s">
        <v>208</v>
      </c>
      <c r="G198" s="41" t="s">
        <v>209</v>
      </c>
      <c r="H198" s="41"/>
      <c r="I198" s="41"/>
      <c r="J198" s="41"/>
      <c r="K198" s="41"/>
      <c r="L198" s="41"/>
      <c r="M198" s="43" t="str">
        <f t="shared" si="140"/>
        <v/>
      </c>
      <c r="N198" s="41"/>
      <c r="O198" s="41"/>
      <c r="P198" s="41"/>
      <c r="Q198" s="42" t="str">
        <f>CONCATENATE(ROUND(Q197*0.25,2),"/",ROUND(Q197*0.25*0.55,2))</f>
        <v>5/2,75</v>
      </c>
      <c r="R198" s="338"/>
      <c r="S198" s="338"/>
      <c r="T198" s="41"/>
      <c r="U198" s="41"/>
      <c r="V198" s="41"/>
      <c r="W198" s="41"/>
      <c r="X198" s="43" t="str">
        <f t="shared" si="137"/>
        <v/>
      </c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3" t="str">
        <f t="shared" si="138"/>
        <v/>
      </c>
      <c r="AK198" s="41" t="str">
        <f t="shared" si="139"/>
        <v/>
      </c>
      <c r="AL198" s="52"/>
      <c r="AM198" s="55"/>
      <c r="AN198" s="14"/>
      <c r="AO198" s="1"/>
    </row>
    <row r="199" spans="1:41" ht="80.45" customHeight="1" x14ac:dyDescent="0.25">
      <c r="A199" s="1"/>
      <c r="B199" s="1"/>
      <c r="C199" s="412" t="s">
        <v>561</v>
      </c>
      <c r="D199" s="53"/>
      <c r="E199" s="124"/>
      <c r="F199" s="125" t="s">
        <v>212</v>
      </c>
      <c r="G199" s="128"/>
      <c r="H199" s="128"/>
      <c r="I199" s="126"/>
      <c r="J199" s="128"/>
      <c r="K199" s="128"/>
      <c r="L199" s="126"/>
      <c r="M199" s="127" t="str">
        <f t="shared" si="140"/>
        <v/>
      </c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7" t="str">
        <f t="shared" si="137"/>
        <v/>
      </c>
      <c r="Y199" s="126"/>
      <c r="Z199" s="126"/>
      <c r="AA199" s="126"/>
      <c r="AB199" s="126"/>
      <c r="AC199" s="126"/>
      <c r="AD199" s="126"/>
      <c r="AE199" s="126"/>
      <c r="AF199" s="126"/>
      <c r="AG199" s="126"/>
      <c r="AH199" s="126"/>
      <c r="AI199" s="126"/>
      <c r="AJ199" s="127" t="str">
        <f t="shared" si="138"/>
        <v/>
      </c>
      <c r="AK199" s="128" t="str">
        <f t="shared" si="139"/>
        <v/>
      </c>
      <c r="AL199" s="129"/>
      <c r="AM199" s="61"/>
      <c r="AN199" s="14"/>
      <c r="AO199" s="1"/>
    </row>
    <row r="200" spans="1:41" ht="80.45" customHeight="1" x14ac:dyDescent="0.25">
      <c r="A200" s="1"/>
      <c r="B200" s="1"/>
      <c r="C200" s="413"/>
      <c r="D200" s="53"/>
      <c r="E200" s="49">
        <f>E198+1</f>
        <v>129</v>
      </c>
      <c r="F200" s="85" t="s">
        <v>106</v>
      </c>
      <c r="G200" s="41" t="s">
        <v>39</v>
      </c>
      <c r="H200" s="41"/>
      <c r="I200" s="41"/>
      <c r="J200" s="41"/>
      <c r="K200" s="41"/>
      <c r="L200" s="41"/>
      <c r="M200" s="35" t="str">
        <f t="shared" si="140"/>
        <v/>
      </c>
      <c r="N200" s="41"/>
      <c r="O200" s="41"/>
      <c r="P200" s="41"/>
      <c r="Q200" s="42">
        <v>1.1499999999999999</v>
      </c>
      <c r="R200" s="338"/>
      <c r="S200" s="338"/>
      <c r="T200" s="41"/>
      <c r="U200" s="41"/>
      <c r="V200" s="41"/>
      <c r="W200" s="41"/>
      <c r="X200" s="35" t="str">
        <f t="shared" si="137"/>
        <v/>
      </c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3" t="str">
        <f t="shared" si="138"/>
        <v/>
      </c>
      <c r="AK200" s="41" t="str">
        <f t="shared" si="139"/>
        <v/>
      </c>
      <c r="AL200" s="52"/>
      <c r="AM200" s="55"/>
      <c r="AN200" s="14"/>
      <c r="AO200" s="1"/>
    </row>
    <row r="201" spans="1:41" ht="80.45" customHeight="1" x14ac:dyDescent="0.25">
      <c r="A201" s="1"/>
      <c r="B201" s="1"/>
      <c r="C201" s="413"/>
      <c r="D201" s="53"/>
      <c r="E201" s="84">
        <f>E200+1</f>
        <v>130</v>
      </c>
      <c r="F201" s="85" t="s">
        <v>110</v>
      </c>
      <c r="G201" s="41" t="s">
        <v>74</v>
      </c>
      <c r="H201" s="41"/>
      <c r="I201" s="41"/>
      <c r="J201" s="41"/>
      <c r="K201" s="41"/>
      <c r="L201" s="41"/>
      <c r="M201" s="35" t="str">
        <f t="shared" si="140"/>
        <v/>
      </c>
      <c r="N201" s="41"/>
      <c r="O201" s="41"/>
      <c r="P201" s="41"/>
      <c r="Q201" s="42">
        <v>27</v>
      </c>
      <c r="R201" s="338"/>
      <c r="S201" s="338"/>
      <c r="T201" s="41"/>
      <c r="U201" s="41"/>
      <c r="V201" s="41"/>
      <c r="W201" s="41"/>
      <c r="X201" s="35" t="str">
        <f t="shared" si="137"/>
        <v/>
      </c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3" t="str">
        <f t="shared" si="138"/>
        <v/>
      </c>
      <c r="AK201" s="41" t="str">
        <f t="shared" si="139"/>
        <v/>
      </c>
      <c r="AL201" s="52"/>
      <c r="AM201" s="55"/>
      <c r="AN201" s="14"/>
      <c r="AO201" s="1"/>
    </row>
    <row r="202" spans="1:41" ht="80.45" customHeight="1" x14ac:dyDescent="0.25">
      <c r="A202" s="1"/>
      <c r="B202" s="1"/>
      <c r="C202" s="413"/>
      <c r="D202" s="53"/>
      <c r="E202" s="84">
        <f t="shared" ref="E202" si="142">E201+1</f>
        <v>131</v>
      </c>
      <c r="F202" s="39" t="s">
        <v>105</v>
      </c>
      <c r="G202" s="41" t="s">
        <v>64</v>
      </c>
      <c r="H202" s="41"/>
      <c r="I202" s="41"/>
      <c r="J202" s="41"/>
      <c r="K202" s="41"/>
      <c r="L202" s="41"/>
      <c r="M202" s="35" t="str">
        <f t="shared" ref="M202" si="143">IF((IF(H202="",0,H202)+IF(I202="",0,I202)+IF(J202="",0,J202)+IF(K202="",0,K202)+IF(L202="",0,L202))=0,"",(IF(H202="",0,H202)+IF(I202="",0,I202)+IF(J202="",0,J202)+IF(K202="",0,K202)+IF(L202="",0,L202)))</f>
        <v/>
      </c>
      <c r="N202" s="41"/>
      <c r="O202" s="41"/>
      <c r="P202" s="41"/>
      <c r="Q202" s="42">
        <v>9.8000000000000007</v>
      </c>
      <c r="R202" s="338"/>
      <c r="S202" s="338"/>
      <c r="T202" s="41"/>
      <c r="U202" s="41"/>
      <c r="V202" s="41"/>
      <c r="W202" s="41"/>
      <c r="X202" s="35" t="str">
        <f t="shared" ref="X202" si="144">IF((IF(T202="",0,T202)+IF(U202="",0,U202)+IF(V202="",0,V202)+IF(W202="",0,W202))=0,"",(IF(T202="",0,T202)+IF(U202="",0,U202)+IF(V202="",0,V202)+IF(W202="",0,W202)))</f>
        <v/>
      </c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3" t="str">
        <f t="shared" si="138"/>
        <v/>
      </c>
      <c r="AK202" s="41" t="str">
        <f t="shared" si="139"/>
        <v/>
      </c>
      <c r="AL202" s="56"/>
      <c r="AM202" s="55"/>
      <c r="AN202" s="14"/>
      <c r="AO202" s="1"/>
    </row>
    <row r="203" spans="1:41" ht="25.5" customHeight="1" x14ac:dyDescent="0.25">
      <c r="A203" s="1"/>
      <c r="B203" s="1"/>
      <c r="C203" s="412" t="s">
        <v>601</v>
      </c>
      <c r="D203" s="53"/>
      <c r="E203" s="124"/>
      <c r="F203" s="125" t="s">
        <v>213</v>
      </c>
      <c r="G203" s="128"/>
      <c r="H203" s="128"/>
      <c r="I203" s="126"/>
      <c r="J203" s="128"/>
      <c r="K203" s="128"/>
      <c r="L203" s="126"/>
      <c r="M203" s="127" t="str">
        <f t="shared" si="140"/>
        <v/>
      </c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7" t="str">
        <f t="shared" si="137"/>
        <v/>
      </c>
      <c r="Y203" s="126"/>
      <c r="Z203" s="126"/>
      <c r="AA203" s="126"/>
      <c r="AB203" s="126"/>
      <c r="AC203" s="126"/>
      <c r="AD203" s="126"/>
      <c r="AE203" s="126"/>
      <c r="AF203" s="126"/>
      <c r="AG203" s="126"/>
      <c r="AH203" s="126"/>
      <c r="AI203" s="126"/>
      <c r="AJ203" s="127" t="str">
        <f t="shared" si="138"/>
        <v/>
      </c>
      <c r="AK203" s="128" t="str">
        <f t="shared" si="139"/>
        <v/>
      </c>
      <c r="AL203" s="129"/>
      <c r="AM203" s="55"/>
      <c r="AN203" s="14"/>
      <c r="AO203" s="1"/>
    </row>
    <row r="204" spans="1:41" ht="52.15" customHeight="1" x14ac:dyDescent="0.25">
      <c r="A204" s="1"/>
      <c r="B204" s="1"/>
      <c r="C204" s="413"/>
      <c r="D204" s="53"/>
      <c r="E204" s="49">
        <f>E202+1</f>
        <v>132</v>
      </c>
      <c r="F204" s="85" t="s">
        <v>214</v>
      </c>
      <c r="G204" s="41" t="s">
        <v>39</v>
      </c>
      <c r="H204" s="41"/>
      <c r="I204" s="41"/>
      <c r="J204" s="41"/>
      <c r="K204" s="41"/>
      <c r="L204" s="41"/>
      <c r="M204" s="35" t="str">
        <f t="shared" si="140"/>
        <v/>
      </c>
      <c r="N204" s="41"/>
      <c r="O204" s="41"/>
      <c r="P204" s="41"/>
      <c r="Q204" s="42">
        <v>1.3</v>
      </c>
      <c r="R204" s="338"/>
      <c r="S204" s="338"/>
      <c r="T204" s="41"/>
      <c r="U204" s="41"/>
      <c r="V204" s="41"/>
      <c r="W204" s="41"/>
      <c r="X204" s="35" t="str">
        <f t="shared" si="137"/>
        <v/>
      </c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3" t="str">
        <f t="shared" si="138"/>
        <v/>
      </c>
      <c r="AK204" s="41" t="str">
        <f t="shared" si="139"/>
        <v/>
      </c>
      <c r="AL204" s="52"/>
      <c r="AM204" s="55"/>
      <c r="AN204" s="14"/>
      <c r="AO204" s="1"/>
    </row>
    <row r="205" spans="1:41" ht="40.9" customHeight="1" x14ac:dyDescent="0.25">
      <c r="A205" s="1"/>
      <c r="B205" s="1"/>
      <c r="C205" s="413"/>
      <c r="D205" s="53"/>
      <c r="E205" s="84">
        <f t="shared" ref="E205:E208" si="145">E204+1</f>
        <v>133</v>
      </c>
      <c r="F205" s="85" t="s">
        <v>110</v>
      </c>
      <c r="G205" s="41" t="s">
        <v>74</v>
      </c>
      <c r="H205" s="41"/>
      <c r="I205" s="41"/>
      <c r="J205" s="41"/>
      <c r="K205" s="41"/>
      <c r="L205" s="41"/>
      <c r="M205" s="35" t="str">
        <f t="shared" si="140"/>
        <v/>
      </c>
      <c r="N205" s="41"/>
      <c r="O205" s="41"/>
      <c r="P205" s="41"/>
      <c r="Q205" s="42">
        <v>28</v>
      </c>
      <c r="R205" s="338"/>
      <c r="S205" s="338"/>
      <c r="T205" s="41"/>
      <c r="U205" s="41"/>
      <c r="V205" s="41"/>
      <c r="W205" s="41"/>
      <c r="X205" s="35" t="str">
        <f t="shared" si="137"/>
        <v/>
      </c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3" t="str">
        <f t="shared" si="138"/>
        <v/>
      </c>
      <c r="AK205" s="41" t="str">
        <f t="shared" si="139"/>
        <v/>
      </c>
      <c r="AL205" s="52"/>
      <c r="AM205" s="55"/>
      <c r="AN205" s="14"/>
      <c r="AO205" s="1"/>
    </row>
    <row r="206" spans="1:41" ht="40.9" customHeight="1" x14ac:dyDescent="0.25">
      <c r="A206" s="1"/>
      <c r="B206" s="1"/>
      <c r="C206" s="413"/>
      <c r="D206" s="53"/>
      <c r="E206" s="84">
        <f t="shared" si="145"/>
        <v>134</v>
      </c>
      <c r="F206" s="39" t="s">
        <v>105</v>
      </c>
      <c r="G206" s="41" t="s">
        <v>64</v>
      </c>
      <c r="H206" s="41"/>
      <c r="I206" s="41"/>
      <c r="J206" s="41"/>
      <c r="K206" s="41"/>
      <c r="L206" s="41"/>
      <c r="M206" s="35" t="str">
        <f t="shared" si="140"/>
        <v/>
      </c>
      <c r="N206" s="41"/>
      <c r="O206" s="41"/>
      <c r="P206" s="41"/>
      <c r="Q206" s="42">
        <v>9.8000000000000007</v>
      </c>
      <c r="R206" s="338"/>
      <c r="S206" s="338"/>
      <c r="T206" s="41"/>
      <c r="U206" s="41"/>
      <c r="V206" s="41"/>
      <c r="W206" s="41"/>
      <c r="X206" s="35" t="str">
        <f t="shared" si="137"/>
        <v/>
      </c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3" t="str">
        <f t="shared" si="138"/>
        <v/>
      </c>
      <c r="AK206" s="41" t="str">
        <f t="shared" si="139"/>
        <v/>
      </c>
      <c r="AL206" s="56"/>
      <c r="AM206" s="55"/>
      <c r="AN206" s="14"/>
      <c r="AO206" s="1"/>
    </row>
    <row r="207" spans="1:41" ht="40.9" customHeight="1" x14ac:dyDescent="0.25">
      <c r="A207" s="1"/>
      <c r="B207" s="1"/>
      <c r="C207" s="413"/>
      <c r="D207" s="53"/>
      <c r="E207" s="84">
        <f t="shared" si="145"/>
        <v>135</v>
      </c>
      <c r="F207" s="39" t="s">
        <v>215</v>
      </c>
      <c r="G207" s="41" t="s">
        <v>74</v>
      </c>
      <c r="H207" s="41"/>
      <c r="I207" s="41"/>
      <c r="J207" s="41"/>
      <c r="K207" s="41"/>
      <c r="L207" s="41"/>
      <c r="M207" s="35" t="str">
        <f t="shared" si="140"/>
        <v/>
      </c>
      <c r="N207" s="41"/>
      <c r="O207" s="41"/>
      <c r="P207" s="41"/>
      <c r="Q207" s="42">
        <v>28</v>
      </c>
      <c r="R207" s="338"/>
      <c r="S207" s="338"/>
      <c r="T207" s="41"/>
      <c r="U207" s="41"/>
      <c r="V207" s="41"/>
      <c r="W207" s="41"/>
      <c r="X207" s="35" t="str">
        <f t="shared" si="137"/>
        <v/>
      </c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3" t="str">
        <f t="shared" si="138"/>
        <v/>
      </c>
      <c r="AK207" s="41" t="str">
        <f t="shared" si="139"/>
        <v/>
      </c>
      <c r="AL207" s="56"/>
      <c r="AM207" s="55"/>
      <c r="AN207" s="14"/>
      <c r="AO207" s="1"/>
    </row>
    <row r="208" spans="1:41" ht="40.9" customHeight="1" x14ac:dyDescent="0.25">
      <c r="A208" s="1"/>
      <c r="B208" s="1"/>
      <c r="C208" s="411"/>
      <c r="D208" s="53"/>
      <c r="E208" s="84">
        <f t="shared" si="145"/>
        <v>136</v>
      </c>
      <c r="F208" s="39" t="s">
        <v>216</v>
      </c>
      <c r="G208" s="41" t="s">
        <v>64</v>
      </c>
      <c r="H208" s="41"/>
      <c r="I208" s="41"/>
      <c r="J208" s="41"/>
      <c r="K208" s="41"/>
      <c r="L208" s="41"/>
      <c r="M208" s="35" t="str">
        <f t="shared" si="140"/>
        <v/>
      </c>
      <c r="N208" s="41"/>
      <c r="O208" s="41"/>
      <c r="P208" s="41"/>
      <c r="Q208" s="42">
        <v>9.8000000000000007</v>
      </c>
      <c r="R208" s="338"/>
      <c r="S208" s="338"/>
      <c r="T208" s="41"/>
      <c r="U208" s="41"/>
      <c r="V208" s="41"/>
      <c r="W208" s="41"/>
      <c r="X208" s="35" t="str">
        <f t="shared" si="137"/>
        <v/>
      </c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3" t="str">
        <f t="shared" si="138"/>
        <v/>
      </c>
      <c r="AK208" s="41" t="str">
        <f t="shared" si="139"/>
        <v/>
      </c>
      <c r="AL208" s="56"/>
      <c r="AM208" s="55"/>
      <c r="AN208" s="14"/>
      <c r="AO208" s="1"/>
    </row>
    <row r="209" spans="1:59" ht="39" customHeight="1" x14ac:dyDescent="0.25">
      <c r="A209" s="1"/>
      <c r="B209" s="1"/>
      <c r="C209" s="417" t="s">
        <v>575</v>
      </c>
      <c r="D209" s="53"/>
      <c r="E209" s="124"/>
      <c r="F209" s="135" t="s">
        <v>217</v>
      </c>
      <c r="G209" s="128"/>
      <c r="H209" s="128"/>
      <c r="I209" s="128"/>
      <c r="J209" s="128"/>
      <c r="K209" s="128"/>
      <c r="L209" s="128"/>
      <c r="M209" s="127" t="str">
        <f t="shared" si="140"/>
        <v/>
      </c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7" t="str">
        <f t="shared" si="137"/>
        <v/>
      </c>
      <c r="Y209" s="128"/>
      <c r="Z209" s="128"/>
      <c r="AA209" s="128"/>
      <c r="AB209" s="128"/>
      <c r="AC209" s="128"/>
      <c r="AD209" s="128"/>
      <c r="AE209" s="128"/>
      <c r="AF209" s="128"/>
      <c r="AG209" s="128"/>
      <c r="AH209" s="128"/>
      <c r="AI209" s="128"/>
      <c r="AJ209" s="131" t="str">
        <f t="shared" si="138"/>
        <v/>
      </c>
      <c r="AK209" s="132" t="str">
        <f t="shared" si="139"/>
        <v/>
      </c>
      <c r="AL209" s="134"/>
      <c r="AM209" s="55"/>
      <c r="AN209" s="14"/>
      <c r="AO209" s="1"/>
    </row>
    <row r="210" spans="1:59" ht="39" customHeight="1" x14ac:dyDescent="0.25">
      <c r="A210" s="1"/>
      <c r="B210" s="1"/>
      <c r="C210" s="418"/>
      <c r="D210" s="53"/>
      <c r="E210" s="49">
        <f>E208+1</f>
        <v>137</v>
      </c>
      <c r="F210" s="136" t="s">
        <v>89</v>
      </c>
      <c r="G210" s="41" t="s">
        <v>64</v>
      </c>
      <c r="H210" s="41"/>
      <c r="I210" s="41"/>
      <c r="J210" s="41"/>
      <c r="K210" s="41"/>
      <c r="L210" s="41"/>
      <c r="M210" s="43" t="str">
        <f t="shared" si="140"/>
        <v/>
      </c>
      <c r="N210" s="41"/>
      <c r="O210" s="41"/>
      <c r="P210" s="41"/>
      <c r="Q210" s="42">
        <v>52.5</v>
      </c>
      <c r="R210" s="338"/>
      <c r="S210" s="338"/>
      <c r="T210" s="41"/>
      <c r="U210" s="41"/>
      <c r="V210" s="41"/>
      <c r="W210" s="41"/>
      <c r="X210" s="43" t="str">
        <f t="shared" si="137"/>
        <v/>
      </c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3" t="str">
        <f t="shared" si="138"/>
        <v/>
      </c>
      <c r="AK210" s="41" t="str">
        <f t="shared" si="139"/>
        <v/>
      </c>
      <c r="AL210" s="52"/>
      <c r="AM210" s="55"/>
      <c r="AN210" s="14"/>
      <c r="AO210" s="1"/>
    </row>
    <row r="211" spans="1:59" ht="39" customHeight="1" x14ac:dyDescent="0.25">
      <c r="A211" s="1"/>
      <c r="B211" s="1"/>
      <c r="C211" s="418"/>
      <c r="D211" s="53"/>
      <c r="E211" s="49">
        <f t="shared" ref="E211:E214" si="146">E210+1</f>
        <v>138</v>
      </c>
      <c r="F211" s="137" t="s">
        <v>218</v>
      </c>
      <c r="G211" s="41" t="s">
        <v>64</v>
      </c>
      <c r="H211" s="41"/>
      <c r="I211" s="41"/>
      <c r="J211" s="41"/>
      <c r="K211" s="41"/>
      <c r="L211" s="41"/>
      <c r="M211" s="43" t="str">
        <f t="shared" si="140"/>
        <v/>
      </c>
      <c r="N211" s="41"/>
      <c r="O211" s="41"/>
      <c r="P211" s="41"/>
      <c r="Q211" s="42">
        <v>52.5</v>
      </c>
      <c r="R211" s="338"/>
      <c r="S211" s="338"/>
      <c r="T211" s="41"/>
      <c r="U211" s="41"/>
      <c r="V211" s="41"/>
      <c r="W211" s="41"/>
      <c r="X211" s="43" t="str">
        <f t="shared" si="137"/>
        <v/>
      </c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3" t="str">
        <f t="shared" si="138"/>
        <v/>
      </c>
      <c r="AK211" s="41" t="str">
        <f t="shared" si="139"/>
        <v/>
      </c>
      <c r="AL211" s="52"/>
      <c r="AM211" s="55"/>
      <c r="AN211" s="14"/>
      <c r="AO211" s="1"/>
    </row>
    <row r="212" spans="1:59" ht="39" customHeight="1" x14ac:dyDescent="0.25">
      <c r="A212" s="1"/>
      <c r="B212" s="1"/>
      <c r="C212" s="418"/>
      <c r="D212" s="53"/>
      <c r="E212" s="49">
        <f t="shared" si="146"/>
        <v>139</v>
      </c>
      <c r="F212" s="85" t="s">
        <v>219</v>
      </c>
      <c r="G212" s="41" t="s">
        <v>74</v>
      </c>
      <c r="H212" s="41"/>
      <c r="I212" s="41"/>
      <c r="J212" s="41"/>
      <c r="K212" s="41"/>
      <c r="L212" s="41"/>
      <c r="M212" s="43" t="str">
        <f t="shared" si="140"/>
        <v/>
      </c>
      <c r="N212" s="41"/>
      <c r="O212" s="41"/>
      <c r="P212" s="41"/>
      <c r="Q212" s="42">
        <v>97.25</v>
      </c>
      <c r="R212" s="338"/>
      <c r="S212" s="338"/>
      <c r="T212" s="41"/>
      <c r="U212" s="41"/>
      <c r="V212" s="41"/>
      <c r="W212" s="41"/>
      <c r="X212" s="43" t="str">
        <f t="shared" si="137"/>
        <v/>
      </c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3" t="str">
        <f t="shared" si="138"/>
        <v/>
      </c>
      <c r="AK212" s="41" t="str">
        <f t="shared" si="139"/>
        <v/>
      </c>
      <c r="AL212" s="52"/>
      <c r="AM212" s="55"/>
      <c r="AN212" s="14"/>
      <c r="AO212" s="1"/>
    </row>
    <row r="213" spans="1:59" ht="39" customHeight="1" x14ac:dyDescent="0.25">
      <c r="A213" s="1"/>
      <c r="B213" s="1"/>
      <c r="C213" s="418"/>
      <c r="D213" s="53"/>
      <c r="E213" s="49">
        <f t="shared" si="146"/>
        <v>140</v>
      </c>
      <c r="F213" s="39" t="s">
        <v>96</v>
      </c>
      <c r="G213" s="41" t="s">
        <v>64</v>
      </c>
      <c r="H213" s="41"/>
      <c r="I213" s="41"/>
      <c r="J213" s="41"/>
      <c r="K213" s="41"/>
      <c r="L213" s="41"/>
      <c r="M213" s="35" t="str">
        <f t="shared" si="140"/>
        <v/>
      </c>
      <c r="N213" s="41"/>
      <c r="O213" s="41"/>
      <c r="P213" s="41"/>
      <c r="Q213" s="42">
        <v>7</v>
      </c>
      <c r="R213" s="338"/>
      <c r="S213" s="338"/>
      <c r="T213" s="41"/>
      <c r="U213" s="41"/>
      <c r="V213" s="41"/>
      <c r="W213" s="41"/>
      <c r="X213" s="43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3"/>
      <c r="AK213" s="41"/>
      <c r="AL213" s="52"/>
      <c r="AM213" s="55"/>
      <c r="AN213" s="14"/>
      <c r="AO213" s="1"/>
    </row>
    <row r="214" spans="1:59" s="363" customFormat="1" ht="39" customHeight="1" x14ac:dyDescent="0.25">
      <c r="A214" s="254"/>
      <c r="B214" s="254"/>
      <c r="C214" s="419"/>
      <c r="D214" s="53"/>
      <c r="E214" s="49">
        <f t="shared" si="146"/>
        <v>141</v>
      </c>
      <c r="F214" s="39" t="s">
        <v>103</v>
      </c>
      <c r="G214" s="41" t="s">
        <v>74</v>
      </c>
      <c r="H214" s="41"/>
      <c r="I214" s="41"/>
      <c r="J214" s="41"/>
      <c r="K214" s="41"/>
      <c r="L214" s="41"/>
      <c r="M214" s="35" t="str">
        <f t="shared" si="140"/>
        <v/>
      </c>
      <c r="N214" s="41"/>
      <c r="O214" s="41"/>
      <c r="P214" s="41"/>
      <c r="Q214" s="42">
        <f>Q212/2</f>
        <v>48.625</v>
      </c>
      <c r="R214" s="338"/>
      <c r="S214" s="338"/>
      <c r="T214" s="41"/>
      <c r="U214" s="41"/>
      <c r="V214" s="41"/>
      <c r="W214" s="41"/>
      <c r="X214" s="35" t="str">
        <f t="shared" ref="X214" si="147">IF((IF(T214="",0,T214)+IF(U214="",0,U214)+IF(V214="",0,V214)+IF(W214="",0,W214))=0,"",(IF(T214="",0,T214)+IF(U214="",0,U214)+IF(V214="",0,V214)+IF(W214="",0,W214)))</f>
        <v/>
      </c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3" t="str">
        <f>IF((IF(Y214="",0,Y214)+IF(Z214="",0,Z214)+IF(AA214="",0,AA214)+IF(AB214="",0,AB214)+IF(AC214="",0,AC214)+IF(AD214="",0,AD214)+IF(AE214="",0,AE214)+IF(AF214="",0,AF214)+IF(AG214="",0,AG214)+IF(AH214="",0,AH214)+IF(AI214="",0,AI214))=0,"",(IF(Y214="",0,Y214)+IF(Z214="",0,Z214)+IF(AA214="",0,AA214)+IF(AB214="",0,AB214)+IF(AC214="",0,AC214)+IF(AD214="",0,AD214)+IF(AE214="",0,AE214)+IF(AF214="",0,AF214)+IF(AG214="",0,AG214)+IF(AH214="",0,AH214)+IF(AI214="",0,AI214)))</f>
        <v/>
      </c>
      <c r="AK214" s="52" t="str">
        <f>IF((IF(AJ214="",0,AJ214)+IF(X214="",0,X214))=0,"",(IF(AJ214="",0,AJ214)+IF(X214="",0,X214)))</f>
        <v/>
      </c>
      <c r="AL214" s="40"/>
      <c r="AM214" s="269"/>
      <c r="AN214" s="256"/>
      <c r="AO214" s="254"/>
      <c r="AP214" s="324"/>
      <c r="AQ214" s="324"/>
      <c r="AR214" s="324"/>
      <c r="AS214" s="324"/>
      <c r="AT214" s="324"/>
      <c r="AU214" s="324"/>
      <c r="AV214" s="324"/>
      <c r="AW214" s="324"/>
      <c r="AX214" s="324"/>
      <c r="AY214" s="324"/>
      <c r="AZ214" s="324"/>
      <c r="BA214" s="324"/>
      <c r="BB214" s="324"/>
      <c r="BC214" s="324"/>
      <c r="BD214" s="324"/>
      <c r="BE214" s="324"/>
      <c r="BF214" s="324"/>
      <c r="BG214" s="324"/>
    </row>
    <row r="215" spans="1:59" ht="39" customHeight="1" x14ac:dyDescent="0.25">
      <c r="A215" s="1"/>
      <c r="B215" s="1"/>
      <c r="C215" s="410" t="s">
        <v>562</v>
      </c>
      <c r="D215" s="53"/>
      <c r="E215" s="124"/>
      <c r="F215" s="135" t="s">
        <v>220</v>
      </c>
      <c r="G215" s="128"/>
      <c r="H215" s="128"/>
      <c r="I215" s="128"/>
      <c r="J215" s="128"/>
      <c r="K215" s="128"/>
      <c r="L215" s="128"/>
      <c r="M215" s="127" t="str">
        <f t="shared" si="140"/>
        <v/>
      </c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7" t="str">
        <f t="shared" ref="X215:X217" si="148">IF((IF(T215="",0,T215)+IF(U215="",0,U215)+IF(V215="",0,V215)+IF(W215="",0,W215))=0,"",(IF(T215="",0,T215)+IF(U215="",0,U215)+IF(V215="",0,V215)+IF(W215="",0,W215)))</f>
        <v/>
      </c>
      <c r="Y215" s="128"/>
      <c r="Z215" s="128"/>
      <c r="AA215" s="128"/>
      <c r="AB215" s="128"/>
      <c r="AC215" s="128"/>
      <c r="AD215" s="128"/>
      <c r="AE215" s="128"/>
      <c r="AF215" s="128"/>
      <c r="AG215" s="128"/>
      <c r="AH215" s="128"/>
      <c r="AI215" s="128"/>
      <c r="AJ215" s="131" t="str">
        <f>IF((IF(Y215="",0,Y215)+IF(Z215="",0,Z215)+IF(AA215="",0,AA215)+IF(AB215="",0,AB215)+IF(AC215="",0,AC215)+IF(AD215="",0,AD215)+IF(AE215="",0,AE215)+IF(AF215="",0,AF215)+IF(AG215="",0,AG215)+IF(AH215="",0,AH215)+IF(AI215="",0,AI215))=0,"",(IF(Y215="",0,Y215)+IF(Z215="",0,Z215)+IF(AA215="",0,AA215)+IF(AB215="",0,AB215)+IF(AC215="",0,AC215)+IF(AD215="",0,AD215)+IF(AE215="",0,AE215)+IF(AF215="",0,AF215)+IF(AG215="",0,AG215)+IF(AH215="",0,AH215)+IF(AI215="",0,AI215)))</f>
        <v/>
      </c>
      <c r="AK215" s="132" t="str">
        <f>IF((IF(AJ215="",0,AJ215)+IF(X215="",0,X215))=0,"",(IF(AJ215="",0,AJ215)+IF(X215="",0,X215)))</f>
        <v/>
      </c>
      <c r="AL215" s="134"/>
      <c r="AM215" s="55"/>
      <c r="AN215" s="14"/>
      <c r="AO215" s="1"/>
    </row>
    <row r="216" spans="1:59" ht="39" customHeight="1" x14ac:dyDescent="0.25">
      <c r="A216" s="1"/>
      <c r="B216" s="1"/>
      <c r="C216" s="413"/>
      <c r="D216" s="53"/>
      <c r="E216" s="49">
        <f>E214+1</f>
        <v>142</v>
      </c>
      <c r="F216" s="136" t="s">
        <v>89</v>
      </c>
      <c r="G216" s="41" t="s">
        <v>64</v>
      </c>
      <c r="H216" s="41"/>
      <c r="I216" s="41"/>
      <c r="J216" s="41"/>
      <c r="K216" s="41"/>
      <c r="L216" s="41"/>
      <c r="M216" s="43" t="str">
        <f t="shared" si="140"/>
        <v/>
      </c>
      <c r="N216" s="41"/>
      <c r="O216" s="41"/>
      <c r="P216" s="41"/>
      <c r="Q216" s="42">
        <v>24.19</v>
      </c>
      <c r="R216" s="338"/>
      <c r="S216" s="338"/>
      <c r="T216" s="41"/>
      <c r="U216" s="41"/>
      <c r="V216" s="41"/>
      <c r="W216" s="41"/>
      <c r="X216" s="43" t="str">
        <f t="shared" si="148"/>
        <v/>
      </c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3" t="str">
        <f>IF((IF(Y216="",0,Y216)+IF(Z216="",0,Z216)+IF(AA216="",0,AA216)+IF(AB216="",0,AB216)+IF(AC216="",0,AC216)+IF(AD216="",0,AD216)+IF(AE216="",0,AE216)+IF(AF216="",0,AF216)+IF(AG216="",0,AG216)+IF(AH216="",0,AH216)+IF(AI216="",0,AI216))=0,"",(IF(Y216="",0,Y216)+IF(Z216="",0,Z216)+IF(AA216="",0,AA216)+IF(AB216="",0,AB216)+IF(AC216="",0,AC216)+IF(AD216="",0,AD216)+IF(AE216="",0,AE216)+IF(AF216="",0,AF216)+IF(AG216="",0,AG216)+IF(AH216="",0,AH216)+IF(AI216="",0,AI216)))</f>
        <v/>
      </c>
      <c r="AK216" s="41" t="str">
        <f>IF((IF(AJ216="",0,AJ216)+IF(X216="",0,X216))=0,"",(IF(AJ216="",0,AJ216)+IF(X216="",0,X216)))</f>
        <v/>
      </c>
      <c r="AL216" s="52"/>
      <c r="AM216" s="55"/>
      <c r="AN216" s="14"/>
      <c r="AO216" s="1"/>
    </row>
    <row r="217" spans="1:59" ht="39" customHeight="1" x14ac:dyDescent="0.25">
      <c r="A217" s="1"/>
      <c r="B217" s="1"/>
      <c r="C217" s="413"/>
      <c r="D217" s="53"/>
      <c r="E217" s="96">
        <f t="shared" ref="E217:E221" si="149">E216+1</f>
        <v>143</v>
      </c>
      <c r="F217" s="77" t="s">
        <v>221</v>
      </c>
      <c r="G217" s="73" t="s">
        <v>64</v>
      </c>
      <c r="H217" s="73"/>
      <c r="I217" s="73"/>
      <c r="J217" s="73"/>
      <c r="K217" s="73"/>
      <c r="L217" s="73"/>
      <c r="M217" s="99" t="str">
        <f t="shared" si="140"/>
        <v/>
      </c>
      <c r="N217" s="73"/>
      <c r="O217" s="73"/>
      <c r="P217" s="73"/>
      <c r="Q217" s="79">
        <v>24.19</v>
      </c>
      <c r="R217" s="341"/>
      <c r="S217" s="341"/>
      <c r="T217" s="73"/>
      <c r="U217" s="73"/>
      <c r="V217" s="73"/>
      <c r="W217" s="73"/>
      <c r="X217" s="99" t="str">
        <f t="shared" si="148"/>
        <v/>
      </c>
      <c r="Y217" s="73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3" t="str">
        <f>IF((IF(Y217="",0,Y217)+IF(Z217="",0,Z217)+IF(AA217="",0,AA217)+IF(AB217="",0,AB217)+IF(AC217="",0,AC217)+IF(AD217="",0,AD217)+IF(AE217="",0,AE217)+IF(AF217="",0,AF217)+IF(AG217="",0,AG217)+IF(AH217="",0,AH217)+IF(AI217="",0,AI217))=0,"",(IF(Y217="",0,Y217)+IF(Z217="",0,Z217)+IF(AA217="",0,AA217)+IF(AB217="",0,AB217)+IF(AC217="",0,AC217)+IF(AD217="",0,AD217)+IF(AE217="",0,AE217)+IF(AF217="",0,AF217)+IF(AG217="",0,AG217)+IF(AH217="",0,AH217)+IF(AI217="",0,AI217)))</f>
        <v/>
      </c>
      <c r="AK217" s="41" t="str">
        <f>IF((IF(AJ217="",0,AJ217)+IF(X217="",0,X217))=0,"",(IF(AJ217="",0,AJ217)+IF(X217="",0,X217)))</f>
        <v/>
      </c>
      <c r="AL217" s="52"/>
      <c r="AM217" s="55"/>
      <c r="AN217" s="14"/>
      <c r="AO217" s="1"/>
    </row>
    <row r="218" spans="1:59" ht="39" customHeight="1" x14ac:dyDescent="0.25">
      <c r="A218" s="1"/>
      <c r="B218" s="1"/>
      <c r="C218" s="411"/>
      <c r="D218" s="53"/>
      <c r="E218" s="96">
        <f t="shared" si="149"/>
        <v>144</v>
      </c>
      <c r="F218" s="39" t="s">
        <v>96</v>
      </c>
      <c r="G218" s="41" t="s">
        <v>64</v>
      </c>
      <c r="H218" s="41"/>
      <c r="I218" s="41"/>
      <c r="J218" s="41"/>
      <c r="K218" s="41"/>
      <c r="L218" s="41"/>
      <c r="M218" s="35" t="str">
        <f t="shared" si="140"/>
        <v/>
      </c>
      <c r="N218" s="41"/>
      <c r="O218" s="41"/>
      <c r="P218" s="41"/>
      <c r="Q218" s="42">
        <v>12</v>
      </c>
      <c r="R218" s="341"/>
      <c r="S218" s="341"/>
      <c r="T218" s="73"/>
      <c r="U218" s="73"/>
      <c r="V218" s="73"/>
      <c r="W218" s="73"/>
      <c r="X218" s="99"/>
      <c r="Y218" s="73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3"/>
      <c r="AK218" s="41"/>
      <c r="AL218" s="52"/>
      <c r="AM218" s="55"/>
      <c r="AN218" s="14"/>
      <c r="AO218" s="1"/>
    </row>
    <row r="219" spans="1:59" ht="60.75" customHeight="1" x14ac:dyDescent="0.25">
      <c r="A219" s="1"/>
      <c r="B219" s="1"/>
      <c r="C219" s="138" t="s">
        <v>563</v>
      </c>
      <c r="D219" s="53"/>
      <c r="E219" s="49">
        <f t="shared" si="149"/>
        <v>145</v>
      </c>
      <c r="F219" s="39" t="s">
        <v>222</v>
      </c>
      <c r="G219" s="41" t="s">
        <v>39</v>
      </c>
      <c r="H219" s="41"/>
      <c r="I219" s="41"/>
      <c r="J219" s="41"/>
      <c r="K219" s="41"/>
      <c r="L219" s="41"/>
      <c r="M219" s="43" t="str">
        <f t="shared" si="140"/>
        <v/>
      </c>
      <c r="N219" s="41"/>
      <c r="O219" s="41"/>
      <c r="P219" s="41"/>
      <c r="Q219" s="42">
        <v>1.5</v>
      </c>
      <c r="R219" s="338"/>
      <c r="S219" s="338"/>
      <c r="T219" s="41"/>
      <c r="U219" s="41"/>
      <c r="V219" s="41"/>
      <c r="W219" s="41"/>
      <c r="X219" s="43" t="str">
        <f t="shared" ref="X219:X222" si="150">IF((IF(T219="",0,T219)+IF(U219="",0,U219)+IF(V219="",0,V219)+IF(W219="",0,W219))=0,"",(IF(T219="",0,T219)+IF(U219="",0,U219)+IF(V219="",0,V219)+IF(W219="",0,W219)))</f>
        <v/>
      </c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3" t="str">
        <f>IF((IF(Y219="",0,Y219)+IF(Z219="",0,Z219)+IF(AA219="",0,AA219)+IF(AB219="",0,AB219)+IF(AC219="",0,AC219)+IF(AD219="",0,AD219)+IF(AE219="",0,AE219)+IF(AF219="",0,AF219)+IF(AG219="",0,AG219)+IF(AH219="",0,AH219)+IF(AI219="",0,AI219))=0,"",(IF(Y219="",0,Y219)+IF(Z219="",0,Z219)+IF(AA219="",0,AA219)+IF(AB219="",0,AB219)+IF(AC219="",0,AC219)+IF(AD219="",0,AD219)+IF(AE219="",0,AE219)+IF(AF219="",0,AF219)+IF(AG219="",0,AG219)+IF(AH219="",0,AH219)+IF(AI219="",0,AI219)))</f>
        <v/>
      </c>
      <c r="AK219" s="41" t="str">
        <f>IF((IF(AJ219="",0,AJ219)+IF(X219="",0,X219))=0,"",(IF(AJ219="",0,AJ219)+IF(X219="",0,X219)))</f>
        <v/>
      </c>
      <c r="AL219" s="52"/>
      <c r="AM219" s="55"/>
      <c r="AN219" s="14"/>
      <c r="AO219" s="1"/>
    </row>
    <row r="220" spans="1:59" ht="111.75" customHeight="1" x14ac:dyDescent="0.25">
      <c r="A220" s="1"/>
      <c r="B220" s="1"/>
      <c r="C220" s="410" t="s">
        <v>564</v>
      </c>
      <c r="D220" s="53"/>
      <c r="E220" s="139">
        <f t="shared" si="149"/>
        <v>146</v>
      </c>
      <c r="F220" s="74" t="s">
        <v>223</v>
      </c>
      <c r="G220" s="41" t="s">
        <v>74</v>
      </c>
      <c r="H220" s="73"/>
      <c r="I220" s="75"/>
      <c r="J220" s="75"/>
      <c r="K220" s="75"/>
      <c r="L220" s="75"/>
      <c r="M220" s="43" t="str">
        <f t="shared" si="140"/>
        <v/>
      </c>
      <c r="N220" s="41"/>
      <c r="O220" s="41"/>
      <c r="P220" s="75"/>
      <c r="Q220" s="79">
        <v>97.25</v>
      </c>
      <c r="R220" s="341"/>
      <c r="S220" s="341"/>
      <c r="T220" s="73"/>
      <c r="U220" s="73"/>
      <c r="V220" s="73"/>
      <c r="W220" s="73"/>
      <c r="X220" s="43" t="str">
        <f t="shared" si="150"/>
        <v/>
      </c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43" t="str">
        <f>IF((IF(Y220="",0,Y220)+IF(Z220="",0,Z220)+IF(AA220="",0,AA220)+IF(AB220="",0,AB220)+IF(AC220="",0,AC220)+IF(AD220="",0,AD220)+IF(AE220="",0,AE220)+IF(AF220="",0,AF220)+IF(AG220="",0,AG220)+IF(AH220="",0,AH220)+IF(AI220="",0,AI220))=0,"",(IF(Y220="",0,Y220)+IF(Z220="",0,Z220)+IF(AA220="",0,AA220)+IF(AB220="",0,AB220)+IF(AC220="",0,AC220)+IF(AD220="",0,AD220)+IF(AE220="",0,AE220)+IF(AF220="",0,AF220)+IF(AG220="",0,AG220)+IF(AH220="",0,AH220)+IF(AI220="",0,AI220)))</f>
        <v/>
      </c>
      <c r="AK220" s="41" t="str">
        <f>IF((IF(AJ220="",0,AJ220)+IF(X220="",0,X220))=0,"",(IF(AJ220="",0,AJ220)+IF(X220="",0,X220)))</f>
        <v/>
      </c>
      <c r="AL220" s="78"/>
      <c r="AM220" s="55"/>
      <c r="AN220" s="14"/>
      <c r="AO220" s="1"/>
    </row>
    <row r="221" spans="1:59" ht="111.75" customHeight="1" x14ac:dyDescent="0.25">
      <c r="A221" s="1"/>
      <c r="B221" s="1"/>
      <c r="C221" s="411"/>
      <c r="D221" s="53"/>
      <c r="E221" s="49">
        <f t="shared" si="149"/>
        <v>147</v>
      </c>
      <c r="F221" s="77" t="s">
        <v>208</v>
      </c>
      <c r="G221" s="41" t="s">
        <v>209</v>
      </c>
      <c r="H221" s="41"/>
      <c r="I221" s="41"/>
      <c r="J221" s="41"/>
      <c r="K221" s="41"/>
      <c r="L221" s="41"/>
      <c r="M221" s="43" t="str">
        <f t="shared" si="140"/>
        <v/>
      </c>
      <c r="N221" s="41"/>
      <c r="O221" s="41"/>
      <c r="P221" s="41"/>
      <c r="Q221" s="42" t="str">
        <f>CONCATENATE(ROUND(Q220*0.25,2),"/",ROUND(Q220*0.25*0.55,2))</f>
        <v>24,31/13,37</v>
      </c>
      <c r="R221" s="338"/>
      <c r="S221" s="338"/>
      <c r="T221" s="41"/>
      <c r="U221" s="41"/>
      <c r="V221" s="41"/>
      <c r="W221" s="41"/>
      <c r="X221" s="43" t="str">
        <f t="shared" si="150"/>
        <v/>
      </c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3" t="str">
        <f>IF((IF(Y221="",0,Y221)+IF(Z221="",0,Z221)+IF(AA221="",0,AA221)+IF(AB221="",0,AB221)+IF(AC221="",0,AC221)+IF(AD221="",0,AD221)+IF(AE221="",0,AE221)+IF(AF221="",0,AF221)+IF(AG221="",0,AG221)+IF(AH221="",0,AH221)+IF(AI221="",0,AI221))=0,"",(IF(Y221="",0,Y221)+IF(Z221="",0,Z221)+IF(AA221="",0,AA221)+IF(AB221="",0,AB221)+IF(AC221="",0,AC221)+IF(AD221="",0,AD221)+IF(AE221="",0,AE221)+IF(AF221="",0,AF221)+IF(AG221="",0,AG221)+IF(AH221="",0,AH221)+IF(AI221="",0,AI221)))</f>
        <v/>
      </c>
      <c r="AK221" s="41" t="str">
        <f>IF((IF(AJ221="",0,AJ221)+IF(X221="",0,X221))=0,"",(IF(AJ221="",0,AJ221)+IF(X221="",0,X221)))</f>
        <v/>
      </c>
      <c r="AL221" s="52"/>
      <c r="AM221" s="55"/>
      <c r="AN221" s="14"/>
      <c r="AO221" s="1"/>
    </row>
    <row r="222" spans="1:59" ht="31.5" customHeight="1" x14ac:dyDescent="0.25">
      <c r="A222" s="1"/>
      <c r="B222" s="1"/>
      <c r="C222" s="412" t="s">
        <v>602</v>
      </c>
      <c r="D222" s="53"/>
      <c r="E222" s="124"/>
      <c r="F222" s="135" t="s">
        <v>224</v>
      </c>
      <c r="G222" s="128"/>
      <c r="H222" s="128"/>
      <c r="I222" s="128"/>
      <c r="J222" s="128"/>
      <c r="K222" s="128"/>
      <c r="L222" s="128"/>
      <c r="M222" s="127" t="str">
        <f t="shared" si="140"/>
        <v/>
      </c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7" t="str">
        <f t="shared" si="150"/>
        <v/>
      </c>
      <c r="Y222" s="128"/>
      <c r="Z222" s="128"/>
      <c r="AA222" s="128"/>
      <c r="AB222" s="128"/>
      <c r="AC222" s="128"/>
      <c r="AD222" s="128"/>
      <c r="AE222" s="128"/>
      <c r="AF222" s="128"/>
      <c r="AG222" s="128"/>
      <c r="AH222" s="128"/>
      <c r="AI222" s="128"/>
      <c r="AJ222" s="131" t="str">
        <f>IF((IF(Y222="",0,Y222)+IF(Z222="",0,Z222)+IF(AA222="",0,AA222)+IF(AB222="",0,AB222)+IF(AC222="",0,AC222)+IF(AD222="",0,AD222)+IF(AE222="",0,AE222)+IF(AF222="",0,AF222)+IF(AG222="",0,AG222)+IF(AH222="",0,AH222)+IF(AI222="",0,AI222))=0,"",(IF(Y222="",0,Y222)+IF(Z222="",0,Z222)+IF(AA222="",0,AA222)+IF(AB222="",0,AB222)+IF(AC222="",0,AC222)+IF(AD222="",0,AD222)+IF(AE222="",0,AE222)+IF(AF222="",0,AF222)+IF(AG222="",0,AG222)+IF(AH222="",0,AH222)+IF(AI222="",0,AI222)))</f>
        <v/>
      </c>
      <c r="AK222" s="132" t="str">
        <f>IF((IF(AJ222="",0,AJ222)+IF(X222="",0,X222))=0,"",(IF(AJ222="",0,AJ222)+IF(X222="",0,X222)))</f>
        <v/>
      </c>
      <c r="AL222" s="134"/>
      <c r="AM222" s="55"/>
      <c r="AN222" s="14"/>
      <c r="AO222" s="1"/>
    </row>
    <row r="223" spans="1:59" ht="31.5" customHeight="1" x14ac:dyDescent="0.25">
      <c r="A223" s="1"/>
      <c r="B223" s="1"/>
      <c r="C223" s="413"/>
      <c r="D223" s="53"/>
      <c r="E223" s="96">
        <f>E221+1</f>
        <v>148</v>
      </c>
      <c r="F223" s="77" t="s">
        <v>225</v>
      </c>
      <c r="G223" s="41" t="s">
        <v>74</v>
      </c>
      <c r="H223" s="73"/>
      <c r="I223" s="75"/>
      <c r="J223" s="75"/>
      <c r="K223" s="75"/>
      <c r="L223" s="75"/>
      <c r="M223" s="35" t="str">
        <f t="shared" si="140"/>
        <v/>
      </c>
      <c r="N223" s="41"/>
      <c r="O223" s="41"/>
      <c r="P223" s="75"/>
      <c r="Q223" s="79">
        <v>4.92</v>
      </c>
      <c r="R223" s="341"/>
      <c r="S223" s="341"/>
      <c r="T223" s="140"/>
      <c r="U223" s="140"/>
      <c r="V223" s="140"/>
      <c r="W223" s="140"/>
      <c r="X223" s="35"/>
      <c r="Y223" s="140"/>
      <c r="Z223" s="140"/>
      <c r="AA223" s="140"/>
      <c r="AB223" s="140"/>
      <c r="AC223" s="140"/>
      <c r="AD223" s="140"/>
      <c r="AE223" s="140"/>
      <c r="AF223" s="140"/>
      <c r="AG223" s="140"/>
      <c r="AH223" s="140"/>
      <c r="AI223" s="140"/>
      <c r="AJ223" s="35"/>
      <c r="AK223" s="34"/>
      <c r="AL223" s="141"/>
      <c r="AM223" s="55"/>
      <c r="AN223" s="14"/>
      <c r="AO223" s="1"/>
    </row>
    <row r="224" spans="1:59" ht="31.5" customHeight="1" x14ac:dyDescent="0.25">
      <c r="A224" s="1"/>
      <c r="B224" s="1"/>
      <c r="C224" s="413"/>
      <c r="D224" s="53"/>
      <c r="E224" s="139">
        <f t="shared" ref="E224:E225" si="151">E223+1</f>
        <v>149</v>
      </c>
      <c r="F224" s="74" t="s">
        <v>226</v>
      </c>
      <c r="G224" s="40" t="s">
        <v>64</v>
      </c>
      <c r="H224" s="73"/>
      <c r="I224" s="75"/>
      <c r="J224" s="75"/>
      <c r="K224" s="75"/>
      <c r="L224" s="75"/>
      <c r="M224" s="98" t="str">
        <f t="shared" si="140"/>
        <v/>
      </c>
      <c r="N224" s="41"/>
      <c r="O224" s="41"/>
      <c r="P224" s="75"/>
      <c r="Q224" s="79">
        <v>1.24</v>
      </c>
      <c r="R224" s="341"/>
      <c r="S224" s="341"/>
      <c r="T224" s="140"/>
      <c r="U224" s="140"/>
      <c r="V224" s="140"/>
      <c r="W224" s="140"/>
      <c r="X224" s="35"/>
      <c r="Y224" s="140"/>
      <c r="Z224" s="140"/>
      <c r="AA224" s="140"/>
      <c r="AB224" s="140"/>
      <c r="AC224" s="140"/>
      <c r="AD224" s="140"/>
      <c r="AE224" s="140"/>
      <c r="AF224" s="140"/>
      <c r="AG224" s="140"/>
      <c r="AH224" s="140"/>
      <c r="AI224" s="140"/>
      <c r="AJ224" s="35"/>
      <c r="AK224" s="34"/>
      <c r="AL224" s="141"/>
      <c r="AM224" s="55"/>
      <c r="AN224" s="14"/>
      <c r="AO224" s="1"/>
    </row>
    <row r="225" spans="1:41" ht="31.5" customHeight="1" x14ac:dyDescent="0.25">
      <c r="A225" s="1"/>
      <c r="B225" s="1"/>
      <c r="C225" s="413"/>
      <c r="D225" s="53"/>
      <c r="E225" s="139">
        <f t="shared" si="151"/>
        <v>150</v>
      </c>
      <c r="F225" s="74" t="s">
        <v>227</v>
      </c>
      <c r="G225" s="40" t="s">
        <v>64</v>
      </c>
      <c r="H225" s="142"/>
      <c r="I225" s="75"/>
      <c r="J225" s="75"/>
      <c r="K225" s="75"/>
      <c r="L225" s="75"/>
      <c r="M225" s="35" t="str">
        <f t="shared" si="140"/>
        <v/>
      </c>
      <c r="N225" s="41"/>
      <c r="O225" s="41"/>
      <c r="P225" s="75"/>
      <c r="Q225" s="79">
        <v>1.24</v>
      </c>
      <c r="R225" s="341"/>
      <c r="S225" s="341"/>
      <c r="T225" s="140"/>
      <c r="U225" s="140"/>
      <c r="V225" s="140"/>
      <c r="W225" s="140"/>
      <c r="X225" s="35"/>
      <c r="Y225" s="140"/>
      <c r="Z225" s="140"/>
      <c r="AA225" s="140"/>
      <c r="AB225" s="140"/>
      <c r="AC225" s="140"/>
      <c r="AD225" s="140"/>
      <c r="AE225" s="140"/>
      <c r="AF225" s="140"/>
      <c r="AG225" s="140"/>
      <c r="AH225" s="140"/>
      <c r="AI225" s="140"/>
      <c r="AJ225" s="35"/>
      <c r="AK225" s="34"/>
      <c r="AL225" s="141"/>
      <c r="AM225" s="55"/>
      <c r="AN225" s="14"/>
      <c r="AO225" s="1"/>
    </row>
    <row r="226" spans="1:41" ht="31.5" customHeight="1" x14ac:dyDescent="0.25">
      <c r="A226" s="1"/>
      <c r="B226" s="1"/>
      <c r="C226" s="413"/>
      <c r="D226" s="53"/>
      <c r="E226" s="139"/>
      <c r="F226" s="76" t="s">
        <v>228</v>
      </c>
      <c r="G226" s="41"/>
      <c r="H226" s="73"/>
      <c r="I226" s="75"/>
      <c r="J226" s="75"/>
      <c r="K226" s="75"/>
      <c r="L226" s="75"/>
      <c r="M226" s="35" t="str">
        <f t="shared" si="140"/>
        <v/>
      </c>
      <c r="N226" s="41"/>
      <c r="O226" s="41"/>
      <c r="P226" s="73"/>
      <c r="Q226" s="73"/>
      <c r="R226" s="341"/>
      <c r="S226" s="341"/>
      <c r="T226" s="140"/>
      <c r="U226" s="140"/>
      <c r="V226" s="140"/>
      <c r="W226" s="140"/>
      <c r="X226" s="35"/>
      <c r="Y226" s="140"/>
      <c r="Z226" s="140"/>
      <c r="AA226" s="140"/>
      <c r="AB226" s="140"/>
      <c r="AC226" s="140"/>
      <c r="AD226" s="140"/>
      <c r="AE226" s="140"/>
      <c r="AF226" s="140"/>
      <c r="AG226" s="140"/>
      <c r="AH226" s="140"/>
      <c r="AI226" s="140"/>
      <c r="AJ226" s="35"/>
      <c r="AK226" s="34"/>
      <c r="AL226" s="141"/>
      <c r="AM226" s="55"/>
      <c r="AN226" s="14"/>
      <c r="AO226" s="1"/>
    </row>
    <row r="227" spans="1:41" ht="31.5" customHeight="1" x14ac:dyDescent="0.25">
      <c r="A227" s="1"/>
      <c r="B227" s="1"/>
      <c r="C227" s="413"/>
      <c r="D227" s="53"/>
      <c r="E227" s="139">
        <f>E225+1</f>
        <v>151</v>
      </c>
      <c r="F227" s="77" t="s">
        <v>229</v>
      </c>
      <c r="G227" s="41" t="s">
        <v>77</v>
      </c>
      <c r="H227" s="73"/>
      <c r="I227" s="75"/>
      <c r="J227" s="75"/>
      <c r="K227" s="75"/>
      <c r="L227" s="75"/>
      <c r="M227" s="35"/>
      <c r="N227" s="41"/>
      <c r="O227" s="41"/>
      <c r="P227" s="75"/>
      <c r="Q227" s="79">
        <v>4</v>
      </c>
      <c r="R227" s="341"/>
      <c r="S227" s="341"/>
      <c r="T227" s="140"/>
      <c r="U227" s="140"/>
      <c r="V227" s="140"/>
      <c r="W227" s="140"/>
      <c r="X227" s="35"/>
      <c r="Y227" s="140"/>
      <c r="Z227" s="140"/>
      <c r="AA227" s="140"/>
      <c r="AB227" s="140"/>
      <c r="AC227" s="140"/>
      <c r="AD227" s="140"/>
      <c r="AE227" s="140"/>
      <c r="AF227" s="140"/>
      <c r="AG227" s="140"/>
      <c r="AH227" s="140"/>
      <c r="AI227" s="140"/>
      <c r="AJ227" s="35"/>
      <c r="AK227" s="34"/>
      <c r="AL227" s="141"/>
      <c r="AM227" s="55"/>
      <c r="AN227" s="14"/>
      <c r="AO227" s="1"/>
    </row>
    <row r="228" spans="1:41" ht="45" x14ac:dyDescent="0.25">
      <c r="A228" s="1"/>
      <c r="B228" s="1"/>
      <c r="C228" s="413"/>
      <c r="D228" s="53"/>
      <c r="E228" s="139">
        <f t="shared" ref="E228:E231" si="152">E227+1</f>
        <v>152</v>
      </c>
      <c r="F228" s="77" t="s">
        <v>230</v>
      </c>
      <c r="G228" s="41" t="s">
        <v>231</v>
      </c>
      <c r="H228" s="73"/>
      <c r="I228" s="75"/>
      <c r="J228" s="75"/>
      <c r="K228" s="75"/>
      <c r="L228" s="75"/>
      <c r="M228" s="35"/>
      <c r="N228" s="41"/>
      <c r="O228" s="41"/>
      <c r="P228" s="75"/>
      <c r="Q228" s="79">
        <v>1</v>
      </c>
      <c r="R228" s="341"/>
      <c r="S228" s="341"/>
      <c r="T228" s="140"/>
      <c r="U228" s="140"/>
      <c r="V228" s="140"/>
      <c r="W228" s="140"/>
      <c r="X228" s="35"/>
      <c r="Y228" s="140"/>
      <c r="Z228" s="140"/>
      <c r="AA228" s="140"/>
      <c r="AB228" s="140"/>
      <c r="AC228" s="140"/>
      <c r="AD228" s="140"/>
      <c r="AE228" s="140"/>
      <c r="AF228" s="140"/>
      <c r="AG228" s="140"/>
      <c r="AH228" s="140"/>
      <c r="AI228" s="140"/>
      <c r="AJ228" s="35"/>
      <c r="AK228" s="34"/>
      <c r="AL228" s="141"/>
      <c r="AM228" s="55"/>
      <c r="AN228" s="14"/>
      <c r="AO228" s="1"/>
    </row>
    <row r="229" spans="1:41" ht="29.25" customHeight="1" x14ac:dyDescent="0.25">
      <c r="A229" s="1"/>
      <c r="B229" s="1"/>
      <c r="C229" s="413"/>
      <c r="D229" s="53"/>
      <c r="E229" s="139">
        <f t="shared" si="152"/>
        <v>153</v>
      </c>
      <c r="F229" s="77" t="s">
        <v>232</v>
      </c>
      <c r="G229" s="41" t="s">
        <v>77</v>
      </c>
      <c r="H229" s="73"/>
      <c r="I229" s="75"/>
      <c r="J229" s="75"/>
      <c r="K229" s="75"/>
      <c r="L229" s="75"/>
      <c r="M229" s="35"/>
      <c r="N229" s="41"/>
      <c r="O229" s="41"/>
      <c r="P229" s="75"/>
      <c r="Q229" s="79">
        <v>4</v>
      </c>
      <c r="R229" s="341"/>
      <c r="S229" s="341"/>
      <c r="T229" s="140"/>
      <c r="U229" s="140"/>
      <c r="V229" s="140"/>
      <c r="W229" s="140"/>
      <c r="X229" s="35"/>
      <c r="Y229" s="140"/>
      <c r="Z229" s="140"/>
      <c r="AA229" s="140"/>
      <c r="AB229" s="140"/>
      <c r="AC229" s="140"/>
      <c r="AD229" s="140"/>
      <c r="AE229" s="140"/>
      <c r="AF229" s="140"/>
      <c r="AG229" s="140"/>
      <c r="AH229" s="140"/>
      <c r="AI229" s="140"/>
      <c r="AJ229" s="35"/>
      <c r="AK229" s="34"/>
      <c r="AL229" s="141"/>
      <c r="AM229" s="55"/>
      <c r="AN229" s="14"/>
      <c r="AO229" s="1"/>
    </row>
    <row r="230" spans="1:41" ht="31.5" customHeight="1" x14ac:dyDescent="0.25">
      <c r="A230" s="1"/>
      <c r="B230" s="1"/>
      <c r="C230" s="413"/>
      <c r="D230" s="53"/>
      <c r="E230" s="139">
        <f t="shared" si="152"/>
        <v>154</v>
      </c>
      <c r="F230" s="74" t="s">
        <v>233</v>
      </c>
      <c r="G230" s="41" t="s">
        <v>77</v>
      </c>
      <c r="H230" s="73"/>
      <c r="I230" s="75"/>
      <c r="J230" s="75"/>
      <c r="K230" s="75"/>
      <c r="L230" s="75"/>
      <c r="M230" s="35" t="str">
        <f t="shared" ref="M230:M239" si="153">IF((IF(H230="",0,H230)+IF(I230="",0,I230)+IF(J230="",0,J230)+IF(K230="",0,K230)+IF(L230="",0,L230))=0,"",(IF(H230="",0,H230)+IF(I230="",0,I230)+IF(J230="",0,J230)+IF(K230="",0,K230)+IF(L230="",0,L230)))</f>
        <v/>
      </c>
      <c r="N230" s="41"/>
      <c r="O230" s="41"/>
      <c r="P230" s="75"/>
      <c r="Q230" s="79">
        <v>1</v>
      </c>
      <c r="R230" s="341"/>
      <c r="S230" s="341"/>
      <c r="T230" s="140"/>
      <c r="U230" s="140"/>
      <c r="V230" s="140"/>
      <c r="W230" s="140"/>
      <c r="X230" s="35"/>
      <c r="Y230" s="140"/>
      <c r="Z230" s="140"/>
      <c r="AA230" s="140"/>
      <c r="AB230" s="140"/>
      <c r="AC230" s="140"/>
      <c r="AD230" s="140"/>
      <c r="AE230" s="140"/>
      <c r="AF230" s="140"/>
      <c r="AG230" s="140"/>
      <c r="AH230" s="140"/>
      <c r="AI230" s="140"/>
      <c r="AJ230" s="35"/>
      <c r="AK230" s="34"/>
      <c r="AL230" s="141"/>
      <c r="AM230" s="55"/>
      <c r="AN230" s="14"/>
      <c r="AO230" s="1"/>
    </row>
    <row r="231" spans="1:41" ht="31.5" customHeight="1" x14ac:dyDescent="0.25">
      <c r="A231" s="1"/>
      <c r="B231" s="1"/>
      <c r="C231" s="416"/>
      <c r="D231" s="53"/>
      <c r="E231" s="139">
        <f t="shared" si="152"/>
        <v>155</v>
      </c>
      <c r="F231" s="74" t="s">
        <v>234</v>
      </c>
      <c r="G231" s="41" t="s">
        <v>235</v>
      </c>
      <c r="H231" s="73"/>
      <c r="I231" s="75"/>
      <c r="J231" s="75"/>
      <c r="K231" s="75"/>
      <c r="L231" s="75"/>
      <c r="M231" s="35" t="str">
        <f t="shared" si="153"/>
        <v/>
      </c>
      <c r="N231" s="41"/>
      <c r="O231" s="41"/>
      <c r="P231" s="75"/>
      <c r="Q231" s="86" t="s">
        <v>236</v>
      </c>
      <c r="R231" s="342"/>
      <c r="S231" s="342"/>
      <c r="T231" s="140"/>
      <c r="U231" s="140"/>
      <c r="V231" s="140"/>
      <c r="W231" s="140"/>
      <c r="X231" s="35"/>
      <c r="Y231" s="140"/>
      <c r="Z231" s="140"/>
      <c r="AA231" s="140"/>
      <c r="AB231" s="140"/>
      <c r="AC231" s="140"/>
      <c r="AD231" s="140"/>
      <c r="AE231" s="140"/>
      <c r="AF231" s="140"/>
      <c r="AG231" s="140"/>
      <c r="AH231" s="140"/>
      <c r="AI231" s="140"/>
      <c r="AJ231" s="35"/>
      <c r="AK231" s="34"/>
      <c r="AL231" s="141"/>
      <c r="AM231" s="55"/>
      <c r="AN231" s="14"/>
      <c r="AO231" s="1"/>
    </row>
    <row r="232" spans="1:41" ht="60.75" customHeight="1" x14ac:dyDescent="0.25">
      <c r="A232" s="1"/>
      <c r="B232" s="1"/>
      <c r="C232" s="412" t="s">
        <v>565</v>
      </c>
      <c r="D232" s="53"/>
      <c r="E232" s="124"/>
      <c r="F232" s="135" t="s">
        <v>237</v>
      </c>
      <c r="G232" s="128"/>
      <c r="H232" s="128"/>
      <c r="I232" s="128"/>
      <c r="J232" s="128"/>
      <c r="K232" s="128"/>
      <c r="L232" s="128"/>
      <c r="M232" s="127" t="str">
        <f t="shared" si="153"/>
        <v/>
      </c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7" t="str">
        <f t="shared" ref="X232:X239" si="154">IF((IF(T232="",0,T232)+IF(U232="",0,U232)+IF(V232="",0,V232)+IF(W232="",0,W232))=0,"",(IF(T232="",0,T232)+IF(U232="",0,U232)+IF(V232="",0,V232)+IF(W232="",0,W232)))</f>
        <v/>
      </c>
      <c r="Y232" s="128"/>
      <c r="Z232" s="128"/>
      <c r="AA232" s="128"/>
      <c r="AB232" s="128"/>
      <c r="AC232" s="128"/>
      <c r="AD232" s="128"/>
      <c r="AE232" s="128"/>
      <c r="AF232" s="128"/>
      <c r="AG232" s="128"/>
      <c r="AH232" s="128"/>
      <c r="AI232" s="128"/>
      <c r="AJ232" s="131" t="str">
        <f t="shared" ref="AJ232:AJ268" si="155">IF((IF(Y232="",0,Y232)+IF(Z232="",0,Z232)+IF(AA232="",0,AA232)+IF(AB232="",0,AB232)+IF(AC232="",0,AC232)+IF(AD232="",0,AD232)+IF(AE232="",0,AE232)+IF(AF232="",0,AF232)+IF(AG232="",0,AG232)+IF(AH232="",0,AH232)+IF(AI232="",0,AI232))=0,"",(IF(Y232="",0,Y232)+IF(Z232="",0,Z232)+IF(AA232="",0,AA232)+IF(AB232="",0,AB232)+IF(AC232="",0,AC232)+IF(AD232="",0,AD232)+IF(AE232="",0,AE232)+IF(AF232="",0,AF232)+IF(AG232="",0,AG232)+IF(AH232="",0,AH232)+IF(AI232="",0,AI232)))</f>
        <v/>
      </c>
      <c r="AK232" s="132" t="str">
        <f t="shared" ref="AK232:AK240" si="156">IF((IF(AJ232="",0,AJ232)+IF(X232="",0,X232))=0,"",(IF(AJ232="",0,AJ232)+IF(X232="",0,X232)))</f>
        <v/>
      </c>
      <c r="AL232" s="134"/>
      <c r="AM232" s="55"/>
      <c r="AN232" s="14"/>
      <c r="AO232" s="1"/>
    </row>
    <row r="233" spans="1:41" ht="60.75" customHeight="1" x14ac:dyDescent="0.25">
      <c r="A233" s="1"/>
      <c r="B233" s="1"/>
      <c r="C233" s="413"/>
      <c r="D233" s="53"/>
      <c r="E233" s="49">
        <f>E231+1</f>
        <v>156</v>
      </c>
      <c r="F233" s="136" t="s">
        <v>238</v>
      </c>
      <c r="G233" s="41" t="s">
        <v>77</v>
      </c>
      <c r="H233" s="41"/>
      <c r="I233" s="41"/>
      <c r="J233" s="41"/>
      <c r="K233" s="41"/>
      <c r="L233" s="41"/>
      <c r="M233" s="43" t="str">
        <f t="shared" si="153"/>
        <v/>
      </c>
      <c r="N233" s="41"/>
      <c r="O233" s="41"/>
      <c r="P233" s="41"/>
      <c r="Q233" s="42">
        <v>803</v>
      </c>
      <c r="R233" s="338"/>
      <c r="S233" s="338"/>
      <c r="T233" s="41"/>
      <c r="U233" s="41"/>
      <c r="V233" s="41"/>
      <c r="W233" s="41"/>
      <c r="X233" s="43" t="str">
        <f t="shared" si="154"/>
        <v/>
      </c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3" t="str">
        <f t="shared" si="155"/>
        <v/>
      </c>
      <c r="AK233" s="41" t="str">
        <f t="shared" si="156"/>
        <v/>
      </c>
      <c r="AL233" s="52"/>
      <c r="AM233" s="55"/>
      <c r="AN233" s="14"/>
      <c r="AO233" s="1"/>
    </row>
    <row r="234" spans="1:41" ht="60.75" customHeight="1" x14ac:dyDescent="0.25">
      <c r="A234" s="1"/>
      <c r="B234" s="1"/>
      <c r="C234" s="413"/>
      <c r="D234" s="53"/>
      <c r="E234" s="49">
        <f t="shared" ref="E234:E235" si="157">E233+1</f>
        <v>157</v>
      </c>
      <c r="F234" s="77" t="s">
        <v>239</v>
      </c>
      <c r="G234" s="41" t="s">
        <v>39</v>
      </c>
      <c r="H234" s="41"/>
      <c r="I234" s="41"/>
      <c r="J234" s="41"/>
      <c r="K234" s="41"/>
      <c r="L234" s="41"/>
      <c r="M234" s="43" t="str">
        <f t="shared" si="153"/>
        <v/>
      </c>
      <c r="N234" s="41"/>
      <c r="O234" s="41"/>
      <c r="P234" s="41"/>
      <c r="Q234" s="42">
        <v>0.1</v>
      </c>
      <c r="R234" s="338"/>
      <c r="S234" s="338"/>
      <c r="T234" s="41"/>
      <c r="U234" s="41"/>
      <c r="V234" s="41"/>
      <c r="W234" s="41"/>
      <c r="X234" s="43" t="str">
        <f t="shared" si="154"/>
        <v/>
      </c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3" t="str">
        <f t="shared" si="155"/>
        <v/>
      </c>
      <c r="AK234" s="41" t="str">
        <f t="shared" si="156"/>
        <v/>
      </c>
      <c r="AL234" s="52"/>
      <c r="AM234" s="55"/>
      <c r="AN234" s="14"/>
      <c r="AO234" s="1"/>
    </row>
    <row r="235" spans="1:41" ht="60.75" customHeight="1" x14ac:dyDescent="0.25">
      <c r="A235" s="1"/>
      <c r="B235" s="1"/>
      <c r="C235" s="411"/>
      <c r="D235" s="53"/>
      <c r="E235" s="49">
        <f t="shared" si="157"/>
        <v>158</v>
      </c>
      <c r="F235" s="77" t="s">
        <v>208</v>
      </c>
      <c r="G235" s="41" t="s">
        <v>52</v>
      </c>
      <c r="H235" s="41"/>
      <c r="I235" s="41"/>
      <c r="J235" s="41"/>
      <c r="K235" s="41"/>
      <c r="L235" s="41"/>
      <c r="M235" s="43" t="str">
        <f t="shared" si="153"/>
        <v/>
      </c>
      <c r="N235" s="41"/>
      <c r="O235" s="41"/>
      <c r="P235" s="41"/>
      <c r="Q235" s="42">
        <v>8.84</v>
      </c>
      <c r="R235" s="338"/>
      <c r="S235" s="338"/>
      <c r="T235" s="41"/>
      <c r="U235" s="41"/>
      <c r="V235" s="41"/>
      <c r="W235" s="41"/>
      <c r="X235" s="43" t="str">
        <f t="shared" si="154"/>
        <v/>
      </c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3" t="str">
        <f t="shared" si="155"/>
        <v/>
      </c>
      <c r="AK235" s="41" t="str">
        <f t="shared" si="156"/>
        <v/>
      </c>
      <c r="AL235" s="52"/>
      <c r="AM235" s="55"/>
      <c r="AN235" s="14"/>
      <c r="AO235" s="1"/>
    </row>
    <row r="236" spans="1:41" ht="62.45" customHeight="1" x14ac:dyDescent="0.25">
      <c r="A236" s="1"/>
      <c r="B236" s="1"/>
      <c r="C236" s="423" t="s">
        <v>566</v>
      </c>
      <c r="D236" s="53"/>
      <c r="E236" s="124"/>
      <c r="F236" s="143" t="s">
        <v>240</v>
      </c>
      <c r="G236" s="128"/>
      <c r="H236" s="128"/>
      <c r="I236" s="128"/>
      <c r="J236" s="128"/>
      <c r="K236" s="128"/>
      <c r="L236" s="128"/>
      <c r="M236" s="127" t="str">
        <f t="shared" si="153"/>
        <v/>
      </c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7" t="str">
        <f t="shared" si="154"/>
        <v/>
      </c>
      <c r="Y236" s="128"/>
      <c r="Z236" s="128"/>
      <c r="AA236" s="128"/>
      <c r="AB236" s="128"/>
      <c r="AC236" s="128"/>
      <c r="AD236" s="128"/>
      <c r="AE236" s="128"/>
      <c r="AF236" s="128"/>
      <c r="AG236" s="128"/>
      <c r="AH236" s="128"/>
      <c r="AI236" s="128"/>
      <c r="AJ236" s="131" t="str">
        <f t="shared" si="155"/>
        <v/>
      </c>
      <c r="AK236" s="132" t="str">
        <f t="shared" si="156"/>
        <v/>
      </c>
      <c r="AL236" s="134"/>
      <c r="AM236" s="55"/>
      <c r="AN236" s="14"/>
      <c r="AO236" s="1"/>
    </row>
    <row r="237" spans="1:41" ht="62.45" customHeight="1" x14ac:dyDescent="0.25">
      <c r="A237" s="1"/>
      <c r="B237" s="1"/>
      <c r="C237" s="413"/>
      <c r="D237" s="53"/>
      <c r="E237" s="49">
        <f>E235+1</f>
        <v>159</v>
      </c>
      <c r="F237" s="77" t="s">
        <v>241</v>
      </c>
      <c r="G237" s="58" t="s">
        <v>39</v>
      </c>
      <c r="H237" s="142"/>
      <c r="I237" s="75"/>
      <c r="J237" s="75"/>
      <c r="K237" s="75"/>
      <c r="L237" s="75"/>
      <c r="M237" s="35" t="str">
        <f t="shared" si="153"/>
        <v/>
      </c>
      <c r="N237" s="41"/>
      <c r="O237" s="41"/>
      <c r="P237" s="75"/>
      <c r="Q237" s="79">
        <f>1*1*0.3</f>
        <v>0.3</v>
      </c>
      <c r="R237" s="341"/>
      <c r="S237" s="341"/>
      <c r="T237" s="73"/>
      <c r="U237" s="73"/>
      <c r="V237" s="73"/>
      <c r="W237" s="73"/>
      <c r="X237" s="35" t="str">
        <f t="shared" si="154"/>
        <v/>
      </c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43" t="str">
        <f t="shared" si="155"/>
        <v/>
      </c>
      <c r="AK237" s="41" t="str">
        <f t="shared" si="156"/>
        <v/>
      </c>
      <c r="AL237" s="78"/>
      <c r="AM237" s="55"/>
      <c r="AN237" s="14"/>
      <c r="AO237" s="1"/>
    </row>
    <row r="238" spans="1:41" ht="62.45" customHeight="1" x14ac:dyDescent="0.25">
      <c r="A238" s="1"/>
      <c r="B238" s="1"/>
      <c r="C238" s="413"/>
      <c r="D238" s="53"/>
      <c r="E238" s="49">
        <f t="shared" ref="E238:E239" si="158">E237+1</f>
        <v>160</v>
      </c>
      <c r="F238" s="74" t="s">
        <v>223</v>
      </c>
      <c r="G238" s="41" t="s">
        <v>74</v>
      </c>
      <c r="H238" s="73"/>
      <c r="I238" s="75"/>
      <c r="J238" s="75"/>
      <c r="K238" s="75"/>
      <c r="L238" s="75"/>
      <c r="M238" s="35" t="str">
        <f t="shared" si="153"/>
        <v/>
      </c>
      <c r="N238" s="41"/>
      <c r="O238" s="41"/>
      <c r="P238" s="75"/>
      <c r="Q238" s="79">
        <f>1*4</f>
        <v>4</v>
      </c>
      <c r="R238" s="341"/>
      <c r="S238" s="341"/>
      <c r="T238" s="73"/>
      <c r="U238" s="73"/>
      <c r="V238" s="73"/>
      <c r="W238" s="73"/>
      <c r="X238" s="35" t="str">
        <f t="shared" si="154"/>
        <v/>
      </c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43" t="str">
        <f t="shared" si="155"/>
        <v/>
      </c>
      <c r="AK238" s="41" t="str">
        <f t="shared" si="156"/>
        <v/>
      </c>
      <c r="AL238" s="78"/>
      <c r="AM238" s="55"/>
      <c r="AN238" s="14"/>
      <c r="AO238" s="1"/>
    </row>
    <row r="239" spans="1:41" ht="62.45" customHeight="1" x14ac:dyDescent="0.25">
      <c r="A239" s="1"/>
      <c r="B239" s="1"/>
      <c r="C239" s="411"/>
      <c r="D239" s="53"/>
      <c r="E239" s="49">
        <f t="shared" si="158"/>
        <v>161</v>
      </c>
      <c r="F239" s="77" t="s">
        <v>208</v>
      </c>
      <c r="G239" s="41" t="s">
        <v>209</v>
      </c>
      <c r="H239" s="41"/>
      <c r="I239" s="41"/>
      <c r="J239" s="41"/>
      <c r="K239" s="41"/>
      <c r="L239" s="41"/>
      <c r="M239" s="43" t="str">
        <f t="shared" si="153"/>
        <v/>
      </c>
      <c r="N239" s="41"/>
      <c r="O239" s="41"/>
      <c r="P239" s="41"/>
      <c r="Q239" s="42" t="str">
        <f>CONCATENATE(ROUND(Q238*0.25,2),"/",ROUND(Q238*0.25*0.55,2))</f>
        <v>1/0,55</v>
      </c>
      <c r="R239" s="338"/>
      <c r="S239" s="338"/>
      <c r="T239" s="41"/>
      <c r="U239" s="41"/>
      <c r="V239" s="41"/>
      <c r="W239" s="41"/>
      <c r="X239" s="43" t="str">
        <f t="shared" si="154"/>
        <v/>
      </c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3" t="str">
        <f t="shared" si="155"/>
        <v/>
      </c>
      <c r="AK239" s="41" t="str">
        <f t="shared" si="156"/>
        <v/>
      </c>
      <c r="AL239" s="52"/>
      <c r="AM239" s="55"/>
      <c r="AN239" s="14"/>
      <c r="AO239" s="1"/>
    </row>
    <row r="240" spans="1:41" ht="41.25" customHeight="1" x14ac:dyDescent="0.25">
      <c r="A240" s="1"/>
      <c r="B240" s="1"/>
      <c r="C240" s="87"/>
      <c r="D240" s="53"/>
      <c r="E240" s="154"/>
      <c r="F240" s="272" t="s">
        <v>521</v>
      </c>
      <c r="G240" s="155"/>
      <c r="H240" s="155"/>
      <c r="I240" s="155"/>
      <c r="J240" s="155"/>
      <c r="K240" s="155"/>
      <c r="L240" s="155"/>
      <c r="M240" s="156" t="str">
        <f t="shared" ref="M240:M266" si="159">IF((IF(H240="",0,H240)+IF(I240="",0,I240)+IF(J240="",0,J240)+IF(K240="",0,K240)+IF(L240="",0,L240))=0,"",(IF(H240="",0,H240)+IF(I240="",0,I240)+IF(J240="",0,J240)+IF(K240="",0,K240)+IF(L240="",0,L240)))</f>
        <v/>
      </c>
      <c r="N240" s="155"/>
      <c r="O240" s="155"/>
      <c r="P240" s="155"/>
      <c r="Q240" s="155"/>
      <c r="R240" s="155"/>
      <c r="S240" s="155"/>
      <c r="T240" s="155"/>
      <c r="U240" s="155"/>
      <c r="V240" s="155"/>
      <c r="W240" s="155"/>
      <c r="X240" s="156" t="str">
        <f t="shared" ref="X240:X268" si="160">IF((IF(T240="",0,T240)+IF(U240="",0,U240)+IF(V240="",0,V240)+IF(W240="",0,W240))=0,"",(IF(T240="",0,T240)+IF(U240="",0,U240)+IF(V240="",0,V240)+IF(W240="",0,W240)))</f>
        <v/>
      </c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7" t="str">
        <f t="shared" si="155"/>
        <v/>
      </c>
      <c r="AK240" s="158" t="str">
        <f t="shared" si="156"/>
        <v/>
      </c>
      <c r="AL240" s="155"/>
      <c r="AM240" s="22"/>
      <c r="AN240" s="14"/>
      <c r="AO240" s="1"/>
    </row>
    <row r="241" spans="1:41" ht="54" customHeight="1" x14ac:dyDescent="0.25">
      <c r="A241" s="1"/>
      <c r="B241" s="1"/>
      <c r="C241" s="412" t="s">
        <v>578</v>
      </c>
      <c r="D241" s="53"/>
      <c r="E241" s="331">
        <f>E239+1</f>
        <v>162</v>
      </c>
      <c r="F241" s="33" t="s">
        <v>138</v>
      </c>
      <c r="G241" s="34" t="s">
        <v>39</v>
      </c>
      <c r="H241" s="34" t="str">
        <f t="shared" ref="H241:L241" si="161">IF(SUM(H242:H255)=0,"",SUM(H242:H255))</f>
        <v/>
      </c>
      <c r="I241" s="34" t="str">
        <f t="shared" si="161"/>
        <v/>
      </c>
      <c r="J241" s="34" t="str">
        <f t="shared" si="161"/>
        <v/>
      </c>
      <c r="K241" s="34">
        <f t="shared" si="161"/>
        <v>1133.8000000000002</v>
      </c>
      <c r="L241" s="34">
        <f t="shared" si="161"/>
        <v>137.1</v>
      </c>
      <c r="M241" s="35">
        <f t="shared" si="159"/>
        <v>1270.9000000000001</v>
      </c>
      <c r="N241" s="34"/>
      <c r="O241" s="34" t="s">
        <v>41</v>
      </c>
      <c r="P241" s="344">
        <f>IF(SUM(P242:P255)=0,"",SUM(P242:P255))</f>
        <v>6393.0666666666657</v>
      </c>
      <c r="Q241" s="34"/>
      <c r="R241" s="36" t="str">
        <f t="shared" ref="R241:W241" si="162">IF(SUM(R242:R255)=0,"",SUM(R242:R255))</f>
        <v/>
      </c>
      <c r="S241" s="325" t="str">
        <f>IF((IF(R241="",0,R241))=0,"",(IF(R241="",0,R241)))</f>
        <v/>
      </c>
      <c r="T241" s="36">
        <f t="shared" si="162"/>
        <v>1527</v>
      </c>
      <c r="U241" s="36">
        <f t="shared" si="162"/>
        <v>19436</v>
      </c>
      <c r="V241" s="36" t="str">
        <f t="shared" si="162"/>
        <v/>
      </c>
      <c r="W241" s="36" t="str">
        <f t="shared" si="162"/>
        <v/>
      </c>
      <c r="X241" s="37">
        <f t="shared" si="160"/>
        <v>20963</v>
      </c>
      <c r="Y241" s="36">
        <f t="shared" ref="Y241:AI241" si="163">IF(SUM(Y242:Y255)=0,"",SUM(Y242:Y255))</f>
        <v>32749</v>
      </c>
      <c r="Z241" s="36">
        <f t="shared" si="163"/>
        <v>41035</v>
      </c>
      <c r="AA241" s="36">
        <f t="shared" si="163"/>
        <v>42167</v>
      </c>
      <c r="AB241" s="36" t="str">
        <f t="shared" si="163"/>
        <v/>
      </c>
      <c r="AC241" s="36">
        <f t="shared" si="163"/>
        <v>62155</v>
      </c>
      <c r="AD241" s="36">
        <f t="shared" si="163"/>
        <v>1914</v>
      </c>
      <c r="AE241" s="36">
        <f t="shared" si="163"/>
        <v>18376</v>
      </c>
      <c r="AF241" s="36" t="str">
        <f t="shared" si="163"/>
        <v/>
      </c>
      <c r="AG241" s="36">
        <f t="shared" si="163"/>
        <v>713</v>
      </c>
      <c r="AH241" s="36" t="str">
        <f t="shared" si="163"/>
        <v/>
      </c>
      <c r="AI241" s="36">
        <f t="shared" si="163"/>
        <v>405</v>
      </c>
      <c r="AJ241" s="37">
        <f t="shared" si="155"/>
        <v>199514</v>
      </c>
      <c r="AK241" s="321">
        <f t="shared" ref="AK241:AK268" si="164">IF((IF(AJ241="",0,AJ241)+IF(X241="",0,X241)+IF(S241="",0,S241))=0,"",(IF(AJ241="",0,AJ241)+IF(X241="",0,X241)+IF(S241="",0,S241)))</f>
        <v>220477</v>
      </c>
      <c r="AL241" s="36">
        <f>IF(SUM(AL242:AL255)=0,"",SUM(AL242:AL255))</f>
        <v>322</v>
      </c>
      <c r="AM241" s="22"/>
      <c r="AN241" s="14"/>
      <c r="AO241" s="1"/>
    </row>
    <row r="242" spans="1:41" ht="22.5" hidden="1" customHeight="1" outlineLevel="1" x14ac:dyDescent="0.25">
      <c r="A242" s="1"/>
      <c r="B242" s="1"/>
      <c r="C242" s="413"/>
      <c r="D242" s="322">
        <v>9</v>
      </c>
      <c r="E242" s="334" t="str">
        <f t="shared" ref="E242:E255" si="165">CONCATENATE($E$241,".",(ROW(G242)-ROW($G$241)))</f>
        <v>162.1</v>
      </c>
      <c r="F242" s="39" t="s">
        <v>488</v>
      </c>
      <c r="G242" s="41" t="s">
        <v>39</v>
      </c>
      <c r="H242" s="41"/>
      <c r="I242" s="41"/>
      <c r="J242" s="42"/>
      <c r="K242" s="42"/>
      <c r="L242" s="42">
        <v>3.6</v>
      </c>
      <c r="M242" s="43">
        <f t="shared" si="159"/>
        <v>3.6</v>
      </c>
      <c r="N242" s="41"/>
      <c r="O242" s="41" t="s">
        <v>41</v>
      </c>
      <c r="P242" s="350">
        <f>IF(M242="","",IF(M242=0,"",IF(MID(F242,1,4)="Стен",M242/(VALUE(MID(F242,SEARCH(" ",F242,1)+1,SEARCH("мм",F242,1)-SEARCH(" ",F242,1)-2))/1000),IF(MID(F242,1,10)="Плита фунд",SQRT(M242/(VALUE(MID(F242,SEARCH(" ",F242,1)+14,SEARCH("мм",F242,1)-SEARCH(" ",F242,1)-15))/1000))*(4+1)*(VALUE(MID(F242,SEARCH(" ",F242,1)+14,SEARCH("мм",F242,1)-SEARCH(" ",F242,1)-15))/1000),IF(MID(F242,1,4)="Плит",M242/(VALUE(MID(F242,SEARCH(" ",F242,1)+1,SEARCH("мм",F242,1)-SEARCH(" ",F242,1)-2))/1000),IF(MID(F242,1,4)="Площ",M242/(VALUE(MID(F242,SEARCH(" ",F242,1)+12,SEARCH("мм",F242,1)-SEARCH(" ",F242,1)-13))/1000),IF(MID(F242,1,4)="Марш",M242/0.263,IF(MID(F242,1,4)="Коло",M242/((VALUE(LEFT(MID(F242,SEARCH(" ",F242,1)+1,SEARCH("мм",F242,1)-SEARCH(" ",F242,1)-2),SEARCH("х",MID(F242,SEARCH(" ",F242,1)+1,SEARCH("мм",F242,1)-SEARCH(" ",F242,1)-2),1)-1))*VALUE(RIGHT(MID(F242,SEARCH(" ",F242,1)+1,SEARCH("мм",F242,1)-SEARCH(" ",F242,1)-2),LEN(MID(F242,SEARCH(" ",F242,1)+1,SEARCH("мм",F242,1)-SEARCH(" ",F242,1)-2))-SEARCH("х",MID(F242,SEARCH(" ",F242,1)+1,SEARCH("мм",F242,1)-SEARCH(" ",F242,1)-2),1))))/1000000*3.2)*((VALUE(LEFT(MID(F242,SEARCH(" ",F242,1)+1,SEARCH("мм",F242,1)-SEARCH(" ",F242,1)-2),SEARCH("х",MID(F242,SEARCH(" ",F242,1)+1,SEARCH("мм",F242,1)-SEARCH(" ",F242,1)-2),1)-1))+VALUE(RIGHT(MID(F242,SEARCH(" ",F242,1)+1,SEARCH("мм",F242,1)-SEARCH(" ",F242,1)-2),LEN(MID(F242,SEARCH(" ",F242,1)+1,SEARCH("мм",F242,1)-SEARCH(" ",F242,1)-2))-SEARCH("х",MID(F242,SEARCH(" ",F242,1)+1,SEARCH("мм",F242,1)-SEARCH(" ",F242,1)-2),1))))/1000*2*3.2),IF(MID(F242,1,4)="Балк",M242/((VALUE(LEFT(MID(F242,SEARCH(" ",F242,1)+1,SEARCH("мм",F242,1)-SEARCH(" ",F242,1)-5),SEARCH("х",MID(F242,SEARCH(" ",F242,1)+1,SEARCH("мм",F242,1)-SEARCH(" ",F242,1)-5),1)-1))*VALUE(RIGHT(MID(F242,SEARCH(" ",F242,1)+1,SEARCH("мм",F242,1)-SEARCH(" ",F242,1)-5),LEN(MID(F242,SEARCH(" ",F242,1)+1,SEARCH("мм",F242,1)-SEARCH(" ",F242,1)-5))-SEARCH("х",MID(F242,SEARCH(" ",F242,1)+1,SEARCH("мм",F242,1)-SEARCH(" ",F242,1)-5),1))))/1000000*1)*((2*VALUE(LEFT(MID(F242,SEARCH(" ",F242,1)+1,SEARCH("мм",F242,1)-SEARCH(" ",F242,1)-5),SEARCH("х",MID(F242,SEARCH(" ",F242,1)+1,SEARCH("мм",F242,1)-SEARCH(" ",F242,1)-5),1)-1))+VALUE(RIGHT(MID(F242,SEARCH(" ",F242,1)+1,SEARCH("мм",F242,1)-SEARCH(" ",F242,1)-5),LEN(MID(F242,SEARCH(" ",F242,1)+1,SEARCH("мм",F242,1)-SEARCH(" ",F242,1)-5))-SEARCH("х",MID(F242,SEARCH(" ",F242,1)+1,SEARCH("мм",F242,1)-SEARCH(" ",F242,1)-5),1))))/1000*1),IF(MID(F242,1,4)="Капи",M242/(2.8*3.6*0.4)*((2.8+3.6)*2*0.4),""))))))))))</f>
        <v>20</v>
      </c>
      <c r="Q242" s="347"/>
      <c r="R242" s="44" t="str">
        <f>IF(SUM($J242:$L242)*INDEX('Таблица 6 (типы арм.)'!$F$6:$U$49,MATCH($D242,'Таблица 6 (типы арм.)'!$D$6:$D$49,0),MATCH((IF(COLUMN(R$5)&gt;COLUMN($X$5),CONCATENATE(R$5,"А500С"),IF(COLUMN(R$5)&gt;COLUMN($S$5),CONCATENATE(R$5,"А240"),CONCATENATE(R$5,"Вр-1")))),'Таблица 6 (типы арм.)'!$F$54:$U$54,0))=0,"",ROUND(SUM($J242:$L242)*INDEX('Таблица 6 (типы арм.)'!$F$6:$U$49,MATCH($D242,'Таблица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42" s="323" t="str">
        <f>IF((IF(R242="",0,R242))=0,"",(IF(R242="",0,R242)))</f>
        <v/>
      </c>
      <c r="T242" s="44">
        <f>IF(SUM($J242:$L242)*INDEX('Таблица 6 (типы арм.)'!$F$6:$U$49,MATCH($D242,'Таблица 6 (типы арм.)'!$D$6:$D$49,0),MATCH((IF(COLUMN(T$5)&gt;COLUMN($X$5),CONCATENATE(T$5,"А500С"),IF(COLUMN(T$5)&gt;COLUMN($S$5),CONCATENATE(T$5,"А240"),CONCATENATE(T$5,"Вр-1")))),'Таблица 6 (типы арм.)'!$F$54:$U$54,0))=0,"",ROUND(SUM($J242:$L242)*INDEX('Таблица 6 (типы арм.)'!$F$6:$U$49,MATCH($D242,'Таблица 6 (типы арм.)'!$D$6:$D$49,0),MATCH((IF(COLUMN(T$5)&gt;COLUMN($X$5),CONCATENATE(T$5,"А500С"),IF(COLUMN(T$5)&gt;COLUMN($S$5),CONCATENATE(T$5,"А240"),CONCATENATE(T$5,"Вр-1")))),'Таблица 6 (типы арм.)'!$F$54:$U$54,0)),0))</f>
        <v>29</v>
      </c>
      <c r="U242" s="44">
        <f>IF(SUM($J242:$L242)*INDEX('Таблица 6 (типы арм.)'!$F$6:$U$49,MATCH($D242,'Таблица 6 (типы арм.)'!$D$6:$D$49,0),MATCH((IF(COLUMN(U$5)&gt;COLUMN($X$5),CONCATENATE(U$5,"А500С"),IF(COLUMN(U$5)&gt;COLUMN($S$5),CONCATENATE(U$5,"А240"),CONCATENATE(U$5,"Вр-1")))),'Таблица 6 (типы арм.)'!$F$54:$U$54,0))=0,"",ROUND(SUM($J242:$L242)*INDEX('Таблица 6 (типы арм.)'!$F$6:$U$49,MATCH($D242,'Таблица 6 (типы арм.)'!$D$6:$D$49,0),MATCH((IF(COLUMN(U$5)&gt;COLUMN($X$5),CONCATENATE(U$5,"А500С"),IF(COLUMN(U$5)&gt;COLUMN($S$5),CONCATENATE(U$5,"А240"),CONCATENATE(U$5,"Вр-1")))),'Таблица 6 (типы арм.)'!$F$54:$U$54,0)),0))</f>
        <v>4</v>
      </c>
      <c r="V242" s="44" t="str">
        <f>IF(SUM($J242:$L242)*INDEX('Таблица 6 (типы арм.)'!$F$6:$U$49,MATCH($D242,'Таблица 6 (типы арм.)'!$D$6:$D$49,0),MATCH((IF(COLUMN(V$5)&gt;COLUMN($X$5),CONCATENATE(V$5,"А500С"),IF(COLUMN(V$5)&gt;COLUMN($S$5),CONCATENATE(V$5,"А240"),CONCATENATE(V$5,"Вр-1")))),'Таблица 6 (типы арм.)'!$F$54:$U$54,0))=0,"",ROUND(SUM($J242:$L242)*INDEX('Таблица 6 (типы арм.)'!$F$6:$U$49,MATCH($D242,'Таблица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42" s="44" t="str">
        <f>IF(SUM($J242:$L242)*INDEX('Таблица 6 (типы арм.)'!$F$6:$U$49,MATCH($D242,'Таблица 6 (типы арм.)'!$D$6:$D$49,0),MATCH((IF(COLUMN(W$5)&gt;COLUMN($X$5),CONCATENATE(W$5,"А500С"),IF(COLUMN(W$5)&gt;COLUMN($S$5),CONCATENATE(W$5,"А240"),CONCATENATE(W$5,"Вр-1")))),'Таблица 6 (типы арм.)'!$F$54:$U$54,0))=0,"",ROUND(SUM($J242:$L242)*INDEX('Таблица 6 (типы арм.)'!$F$6:$U$49,MATCH($D242,'Таблица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42" s="45">
        <f t="shared" si="160"/>
        <v>33</v>
      </c>
      <c r="Y242" s="44" t="str">
        <f>IF(SUM($J242:$L242)*INDEX('Таблица 6 (типы арм.)'!$F$6:$U$49,MATCH($D242,'Таблица 6 (типы арм.)'!$D$6:$D$49,0),MATCH((IF(COLUMN(Y$5)&gt;COLUMN($X$5),CONCATENATE(Y$5,"А500С"),IF(COLUMN(Y$5)&gt;COLUMN($S$5),CONCATENATE(Y$5,"А240"),CONCATENATE(Y$5,"Вр-1")))),'Таблица 6 (типы арм.)'!$F$54:$U$54,0))=0,"",ROUND(SUM($J242:$L242)*INDEX('Таблица 6 (типы арм.)'!$F$6:$U$49,MATCH($D242,'Таблица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42" s="44" t="str">
        <f>IF(SUM($J242:$L242)*INDEX('Таблица 6 (типы арм.)'!$F$6:$U$49,MATCH($D242,'Таблица 6 (типы арм.)'!$D$6:$D$49,0),MATCH((IF(COLUMN(Z$5)&gt;COLUMN($X$5),CONCATENATE(Z$5,"А500С"),IF(COLUMN(Z$5)&gt;COLUMN($S$5),CONCATENATE(Z$5,"А240"),CONCATENATE(Z$5,"Вр-1")))),'Таблица 6 (типы арм.)'!$F$54:$U$54,0))=0,"",ROUND(SUM($J242:$L242)*INDEX('Таблица 6 (типы арм.)'!$F$6:$U$49,MATCH($D242,'Таблица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42" s="44">
        <f>IF(SUM($J242:$L242)*INDEX('Таблица 6 (типы арм.)'!$F$6:$U$49,MATCH($D242,'Таблица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арм.)'!$F$54:$U$54,0))=0,"",ROUND(SUM($J242:$L242)*INDEX('Таблица 6 (типы арм.)'!$F$6:$U$49,MATCH($D242,'Таблица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498</v>
      </c>
      <c r="AB242" s="44" t="str">
        <f>IF(SUM($J242:$L242)*INDEX('Таблица 6 (типы арм.)'!$F$6:$U$49,MATCH($D242,'Таблица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арм.)'!$F$54:$U$54,0))=0,"",ROUND(SUM($J242:$L242)*INDEX('Таблица 6 (типы арм.)'!$F$6:$U$49,MATCH($D242,'Таблица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42" s="44">
        <f>IF(SUM($J242:$L242)*INDEX('Таблица 6 (типы арм.)'!$F$6:$U$49,MATCH($D242,'Таблица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арм.)'!$F$54:$U$54,0))=0,"",ROUND(SUM($J242:$L242)*INDEX('Таблица 6 (типы арм.)'!$F$6:$U$49,MATCH($D242,'Таблица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103</v>
      </c>
      <c r="AD242" s="44" t="str">
        <f>IF(SUM($J242:$L242)*INDEX('Таблица 6 (типы арм.)'!$F$6:$U$49,MATCH($D242,'Таблица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арм.)'!$F$54:$U$54,0))=0,"",ROUND(SUM($J242:$L242)*INDEX('Таблица 6 (типы арм.)'!$F$6:$U$49,MATCH($D242,'Таблица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42" s="44">
        <f>IF(SUM($J242:$L242)*INDEX('Таблица 6 (типы арм.)'!$F$6:$U$49,MATCH($D242,'Таблица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арм.)'!$F$54:$U$54,0))=0,"",ROUND(SUM($J242:$L242)*INDEX('Таблица 6 (типы арм.)'!$F$6:$U$49,MATCH($D242,'Таблица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93</v>
      </c>
      <c r="AF242" s="44" t="str">
        <f>IF(SUM($J242:$L242)*INDEX('Таблица 6 (типы арм.)'!$F$6:$U$49,MATCH($D242,'Таблица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арм.)'!$F$54:$U$54,0))=0,"",ROUND(SUM($J242:$L242)*INDEX('Таблица 6 (типы арм.)'!$F$6:$U$49,MATCH($D242,'Таблица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42" s="44">
        <f>IF(SUM($J242:$L242)*INDEX('Таблица 6 (типы арм.)'!$F$6:$U$49,MATCH($D242,'Таблица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арм.)'!$F$54:$U$54,0))=0,"",ROUND(SUM($J242:$L242)*INDEX('Таблица 6 (типы арм.)'!$F$6:$U$49,MATCH($D242,'Таблица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19</v>
      </c>
      <c r="AH242" s="44" t="str">
        <f>IF(SUM($J242:$L242)*INDEX('Таблица 6 (типы арм.)'!$F$6:$U$49,MATCH($D242,'Таблица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арм.)'!$F$54:$U$54,0))=0,"",ROUND(SUM($J242:$L242)*INDEX('Таблица 6 (типы арм.)'!$F$6:$U$49,MATCH($D242,'Таблица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42" s="44">
        <f>IF(SUM($J242:$L242)*INDEX('Таблица 6 (типы арм.)'!$F$6:$U$49,MATCH($D242,'Таблица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арм.)'!$F$54:$U$54,0))=0,"",ROUND(SUM($J242:$L242)*INDEX('Таблица 6 (типы арм.)'!$F$6:$U$49,MATCH($D242,'Таблица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11</v>
      </c>
      <c r="AJ242" s="45">
        <f t="shared" si="155"/>
        <v>724</v>
      </c>
      <c r="AK242" s="46">
        <f t="shared" si="164"/>
        <v>757</v>
      </c>
      <c r="AL242" s="52"/>
      <c r="AM242" s="22"/>
      <c r="AN242" s="14"/>
      <c r="AO242" s="1"/>
    </row>
    <row r="243" spans="1:41" ht="22.5" hidden="1" customHeight="1" outlineLevel="1" x14ac:dyDescent="0.25">
      <c r="A243" s="254"/>
      <c r="B243" s="254"/>
      <c r="C243" s="416"/>
      <c r="D243" s="322">
        <v>9</v>
      </c>
      <c r="E243" s="334" t="str">
        <f t="shared" si="165"/>
        <v>162.2</v>
      </c>
      <c r="F243" s="39" t="s">
        <v>489</v>
      </c>
      <c r="G243" s="41" t="s">
        <v>39</v>
      </c>
      <c r="H243" s="41"/>
      <c r="I243" s="41"/>
      <c r="J243" s="42"/>
      <c r="K243" s="42"/>
      <c r="L243" s="42">
        <v>127.8</v>
      </c>
      <c r="M243" s="43">
        <f t="shared" si="159"/>
        <v>127.8</v>
      </c>
      <c r="N243" s="41"/>
      <c r="O243" s="41" t="s">
        <v>41</v>
      </c>
      <c r="P243" s="350">
        <f t="shared" ref="P243:P255" si="166">IF(M243="","",IF(M243=0,"",IF(MID(F243,1,4)="Стен",M243/(VALUE(MID(F243,SEARCH(" ",F243,1)+1,SEARCH("мм",F243,1)-SEARCH(" ",F243,1)-2))/1000),IF(MID(F243,1,10)="Плита фунд",SQRT(M243/(VALUE(MID(F243,SEARCH(" ",F243,1)+14,SEARCH("мм",F243,1)-SEARCH(" ",F243,1)-15))/1000))*(4+1)*(VALUE(MID(F243,SEARCH(" ",F243,1)+14,SEARCH("мм",F243,1)-SEARCH(" ",F243,1)-15))/1000),IF(MID(F243,1,4)="Плит",M243/(VALUE(MID(F243,SEARCH(" ",F243,1)+1,SEARCH("мм",F243,1)-SEARCH(" ",F243,1)-2))/1000),IF(MID(F243,1,4)="Площ",M243/(VALUE(MID(F243,SEARCH(" ",F243,1)+12,SEARCH("мм",F243,1)-SEARCH(" ",F243,1)-13))/1000),IF(MID(F243,1,4)="Марш",M243/0.263,IF(MID(F243,1,4)="Коло",M243/((VALUE(LEFT(MID(F243,SEARCH(" ",F243,1)+1,SEARCH("мм",F243,1)-SEARCH(" ",F243,1)-2),SEARCH("х",MID(F243,SEARCH(" ",F243,1)+1,SEARCH("мм",F243,1)-SEARCH(" ",F243,1)-2),1)-1))*VALUE(RIGHT(MID(F243,SEARCH(" ",F243,1)+1,SEARCH("мм",F243,1)-SEARCH(" ",F243,1)-2),LEN(MID(F243,SEARCH(" ",F243,1)+1,SEARCH("мм",F243,1)-SEARCH(" ",F243,1)-2))-SEARCH("х",MID(F243,SEARCH(" ",F243,1)+1,SEARCH("мм",F243,1)-SEARCH(" ",F243,1)-2),1))))/1000000*3.2)*((VALUE(LEFT(MID(F243,SEARCH(" ",F243,1)+1,SEARCH("мм",F243,1)-SEARCH(" ",F243,1)-2),SEARCH("х",MID(F243,SEARCH(" ",F243,1)+1,SEARCH("мм",F243,1)-SEARCH(" ",F243,1)-2),1)-1))+VALUE(RIGHT(MID(F243,SEARCH(" ",F243,1)+1,SEARCH("мм",F243,1)-SEARCH(" ",F243,1)-2),LEN(MID(F243,SEARCH(" ",F243,1)+1,SEARCH("мм",F243,1)-SEARCH(" ",F243,1)-2))-SEARCH("х",MID(F243,SEARCH(" ",F243,1)+1,SEARCH("мм",F243,1)-SEARCH(" ",F243,1)-2),1))))/1000*2*3.2),IF(MID(F243,1,4)="Балк",M243/((VALUE(LEFT(MID(F243,SEARCH(" ",F243,1)+1,SEARCH("мм",F243,1)-SEARCH(" ",F243,1)-5),SEARCH("х",MID(F243,SEARCH(" ",F243,1)+1,SEARCH("мм",F243,1)-SEARCH(" ",F243,1)-5),1)-1))*VALUE(RIGHT(MID(F243,SEARCH(" ",F243,1)+1,SEARCH("мм",F243,1)-SEARCH(" ",F243,1)-5),LEN(MID(F243,SEARCH(" ",F243,1)+1,SEARCH("мм",F243,1)-SEARCH(" ",F243,1)-5))-SEARCH("х",MID(F243,SEARCH(" ",F243,1)+1,SEARCH("мм",F243,1)-SEARCH(" ",F243,1)-5),1))))/1000000*1)*((2*VALUE(LEFT(MID(F243,SEARCH(" ",F243,1)+1,SEARCH("мм",F243,1)-SEARCH(" ",F243,1)-5),SEARCH("х",MID(F243,SEARCH(" ",F243,1)+1,SEARCH("мм",F243,1)-SEARCH(" ",F243,1)-5),1)-1))+VALUE(RIGHT(MID(F243,SEARCH(" ",F243,1)+1,SEARCH("мм",F243,1)-SEARCH(" ",F243,1)-5),LEN(MID(F243,SEARCH(" ",F243,1)+1,SEARCH("мм",F243,1)-SEARCH(" ",F243,1)-5))-SEARCH("х",MID(F243,SEARCH(" ",F243,1)+1,SEARCH("мм",F243,1)-SEARCH(" ",F243,1)-5),1))))/1000*1),IF(MID(F243,1,4)="Капи",M243/(2.8*3.6*0.4)*((2.8+3.6)*2*0.4),""))))))))))</f>
        <v>639</v>
      </c>
      <c r="Q243" s="347"/>
      <c r="R243" s="44" t="str">
        <f>IF(SUM($J243:$L243)*INDEX('Таблица 6 (типы арм.)'!$F$6:$U$49,MATCH($D243,'Таблица 6 (типы арм.)'!$D$6:$D$49,0),MATCH((IF(COLUMN(R$5)&gt;COLUMN($X$5),CONCATENATE(R$5,"А500С"),IF(COLUMN(R$5)&gt;COLUMN($S$5),CONCATENATE(R$5,"А240"),CONCATENATE(R$5,"Вр-1")))),'Таблица 6 (типы арм.)'!$F$54:$U$54,0))=0,"",ROUND(SUM($J243:$L243)*INDEX('Таблица 6 (типы арм.)'!$F$6:$U$49,MATCH($D243,'Таблица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43" s="323" t="str">
        <f t="shared" ref="S243:S266" si="167">IF((IF(R243="",0,R243))=0,"",(IF(R243="",0,R243)))</f>
        <v/>
      </c>
      <c r="T243" s="44">
        <f>IF(SUM($J243:$L243)*INDEX('Таблица 6 (типы арм.)'!$F$6:$U$49,MATCH($D243,'Таблица 6 (типы арм.)'!$D$6:$D$49,0),MATCH((IF(COLUMN(T$5)&gt;COLUMN($X$5),CONCATENATE(T$5,"А500С"),IF(COLUMN(T$5)&gt;COLUMN($S$5),CONCATENATE(T$5,"А240"),CONCATENATE(T$5,"Вр-1")))),'Таблица 6 (типы арм.)'!$F$54:$U$54,0))=0,"",ROUND(SUM($J243:$L243)*INDEX('Таблица 6 (типы арм.)'!$F$6:$U$49,MATCH($D243,'Таблица 6 (типы арм.)'!$D$6:$D$49,0),MATCH((IF(COLUMN(T$5)&gt;COLUMN($X$5),CONCATENATE(T$5,"А500С"),IF(COLUMN(T$5)&gt;COLUMN($S$5),CONCATENATE(T$5,"А240"),CONCATENATE(T$5,"Вр-1")))),'Таблица 6 (типы арм.)'!$F$54:$U$54,0)),0))</f>
        <v>1023</v>
      </c>
      <c r="U243" s="44">
        <f>IF(SUM($J243:$L243)*INDEX('Таблица 6 (типы арм.)'!$F$6:$U$49,MATCH($D243,'Таблица 6 (типы арм.)'!$D$6:$D$49,0),MATCH((IF(COLUMN(U$5)&gt;COLUMN($X$5),CONCATENATE(U$5,"А500С"),IF(COLUMN(U$5)&gt;COLUMN($S$5),CONCATENATE(U$5,"А240"),CONCATENATE(U$5,"Вр-1")))),'Таблица 6 (типы арм.)'!$F$54:$U$54,0))=0,"",ROUND(SUM($J243:$L243)*INDEX('Таблица 6 (типы арм.)'!$F$6:$U$49,MATCH($D243,'Таблица 6 (типы арм.)'!$D$6:$D$49,0),MATCH((IF(COLUMN(U$5)&gt;COLUMN($X$5),CONCATENATE(U$5,"А500С"),IF(COLUMN(U$5)&gt;COLUMN($S$5),CONCATENATE(U$5,"А240"),CONCATENATE(U$5,"Вр-1")))),'Таблица 6 (типы арм.)'!$F$54:$U$54,0)),0))</f>
        <v>144</v>
      </c>
      <c r="V243" s="44" t="str">
        <f>IF(SUM($J243:$L243)*INDEX('Таблица 6 (типы арм.)'!$F$6:$U$49,MATCH($D243,'Таблица 6 (типы арм.)'!$D$6:$D$49,0),MATCH((IF(COLUMN(V$5)&gt;COLUMN($X$5),CONCATENATE(V$5,"А500С"),IF(COLUMN(V$5)&gt;COLUMN($S$5),CONCATENATE(V$5,"А240"),CONCATENATE(V$5,"Вр-1")))),'Таблица 6 (типы арм.)'!$F$54:$U$54,0))=0,"",ROUND(SUM($J243:$L243)*INDEX('Таблица 6 (типы арм.)'!$F$6:$U$49,MATCH($D243,'Таблица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43" s="44" t="str">
        <f>IF(SUM($J243:$L243)*INDEX('Таблица 6 (типы арм.)'!$F$6:$U$49,MATCH($D243,'Таблица 6 (типы арм.)'!$D$6:$D$49,0),MATCH((IF(COLUMN(W$5)&gt;COLUMN($X$5),CONCATENATE(W$5,"А500С"),IF(COLUMN(W$5)&gt;COLUMN($S$5),CONCATENATE(W$5,"А240"),CONCATENATE(W$5,"Вр-1")))),'Таблица 6 (типы арм.)'!$F$54:$U$54,0))=0,"",ROUND(SUM($J243:$L243)*INDEX('Таблица 6 (типы арм.)'!$F$6:$U$49,MATCH($D243,'Таблица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43" s="45">
        <f t="shared" si="160"/>
        <v>1167</v>
      </c>
      <c r="Y243" s="44" t="str">
        <f>IF(SUM($J243:$L243)*INDEX('Таблица 6 (типы арм.)'!$F$6:$U$49,MATCH($D243,'Таблица 6 (типы арм.)'!$D$6:$D$49,0),MATCH((IF(COLUMN(Y$5)&gt;COLUMN($X$5),CONCATENATE(Y$5,"А500С"),IF(COLUMN(Y$5)&gt;COLUMN($S$5),CONCATENATE(Y$5,"А240"),CONCATENATE(Y$5,"Вр-1")))),'Таблица 6 (типы арм.)'!$F$54:$U$54,0))=0,"",ROUND(SUM($J243:$L243)*INDEX('Таблица 6 (типы арм.)'!$F$6:$U$49,MATCH($D243,'Таблица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43" s="44" t="str">
        <f>IF(SUM($J243:$L243)*INDEX('Таблица 6 (типы арм.)'!$F$6:$U$49,MATCH($D243,'Таблица 6 (типы арм.)'!$D$6:$D$49,0),MATCH((IF(COLUMN(Z$5)&gt;COLUMN($X$5),CONCATENATE(Z$5,"А500С"),IF(COLUMN(Z$5)&gt;COLUMN($S$5),CONCATENATE(Z$5,"А240"),CONCATENATE(Z$5,"Вр-1")))),'Таблица 6 (типы арм.)'!$F$54:$U$54,0))=0,"",ROUND(SUM($J243:$L243)*INDEX('Таблица 6 (типы арм.)'!$F$6:$U$49,MATCH($D243,'Таблица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43" s="44">
        <f>IF(SUM($J243:$L243)*INDEX('Таблица 6 (типы арм.)'!$F$6:$U$49,MATCH($D243,'Таблица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арм.)'!$F$54:$U$54,0))=0,"",ROUND(SUM($J243:$L243)*INDEX('Таблица 6 (типы арм.)'!$F$6:$U$49,MATCH($D243,'Таблица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17689</v>
      </c>
      <c r="AB243" s="44" t="str">
        <f>IF(SUM($J243:$L243)*INDEX('Таблица 6 (типы арм.)'!$F$6:$U$49,MATCH($D243,'Таблица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арм.)'!$F$54:$U$54,0))=0,"",ROUND(SUM($J243:$L243)*INDEX('Таблица 6 (типы арм.)'!$F$6:$U$49,MATCH($D243,'Таблица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43" s="44">
        <f>IF(SUM($J243:$L243)*INDEX('Таблица 6 (типы арм.)'!$F$6:$U$49,MATCH($D243,'Таблица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арм.)'!$F$54:$U$54,0))=0,"",ROUND(SUM($J243:$L243)*INDEX('Таблица 6 (типы арм.)'!$F$6:$U$49,MATCH($D243,'Таблица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3642</v>
      </c>
      <c r="AD243" s="44" t="str">
        <f>IF(SUM($J243:$L243)*INDEX('Таблица 6 (типы арм.)'!$F$6:$U$49,MATCH($D243,'Таблица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арм.)'!$F$54:$U$54,0))=0,"",ROUND(SUM($J243:$L243)*INDEX('Таблица 6 (типы арм.)'!$F$6:$U$49,MATCH($D243,'Таблица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43" s="44">
        <f>IF(SUM($J243:$L243)*INDEX('Таблица 6 (типы арм.)'!$F$6:$U$49,MATCH($D243,'Таблица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арм.)'!$F$54:$U$54,0))=0,"",ROUND(SUM($J243:$L243)*INDEX('Таблица 6 (типы арм.)'!$F$6:$U$49,MATCH($D243,'Таблица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3301</v>
      </c>
      <c r="AF243" s="44" t="str">
        <f>IF(SUM($J243:$L243)*INDEX('Таблица 6 (типы арм.)'!$F$6:$U$49,MATCH($D243,'Таблица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арм.)'!$F$54:$U$54,0))=0,"",ROUND(SUM($J243:$L243)*INDEX('Таблица 6 (типы арм.)'!$F$6:$U$49,MATCH($D243,'Таблица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43" s="44">
        <f>IF(SUM($J243:$L243)*INDEX('Таблица 6 (типы арм.)'!$F$6:$U$49,MATCH($D243,'Таблица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арм.)'!$F$54:$U$54,0))=0,"",ROUND(SUM($J243:$L243)*INDEX('Таблица 6 (типы арм.)'!$F$6:$U$49,MATCH($D243,'Таблица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664</v>
      </c>
      <c r="AH243" s="44" t="str">
        <f>IF(SUM($J243:$L243)*INDEX('Таблица 6 (типы арм.)'!$F$6:$U$49,MATCH($D243,'Таблица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арм.)'!$F$54:$U$54,0))=0,"",ROUND(SUM($J243:$L243)*INDEX('Таблица 6 (типы арм.)'!$F$6:$U$49,MATCH($D243,'Таблица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43" s="44">
        <f>IF(SUM($J243:$L243)*INDEX('Таблица 6 (типы арм.)'!$F$6:$U$49,MATCH($D243,'Таблица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арм.)'!$F$54:$U$54,0))=0,"",ROUND(SUM($J243:$L243)*INDEX('Таблица 6 (типы арм.)'!$F$6:$U$49,MATCH($D243,'Таблица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377</v>
      </c>
      <c r="AJ243" s="45">
        <f t="shared" si="155"/>
        <v>25673</v>
      </c>
      <c r="AK243" s="46">
        <f t="shared" si="164"/>
        <v>26840</v>
      </c>
      <c r="AL243" s="47"/>
      <c r="AM243" s="255"/>
      <c r="AN243" s="256"/>
      <c r="AO243" s="254"/>
    </row>
    <row r="244" spans="1:41" ht="22.5" hidden="1" customHeight="1" outlineLevel="1" x14ac:dyDescent="0.25">
      <c r="A244" s="254"/>
      <c r="B244" s="254"/>
      <c r="C244" s="416"/>
      <c r="D244" s="322">
        <v>9</v>
      </c>
      <c r="E244" s="334" t="str">
        <f t="shared" si="165"/>
        <v>162.3</v>
      </c>
      <c r="F244" s="39" t="s">
        <v>242</v>
      </c>
      <c r="G244" s="41" t="s">
        <v>39</v>
      </c>
      <c r="H244" s="41"/>
      <c r="I244" s="41"/>
      <c r="J244" s="42"/>
      <c r="K244" s="42"/>
      <c r="L244" s="42">
        <v>5.7</v>
      </c>
      <c r="M244" s="43">
        <f t="shared" si="159"/>
        <v>5.7</v>
      </c>
      <c r="N244" s="41"/>
      <c r="O244" s="41" t="s">
        <v>41</v>
      </c>
      <c r="P244" s="350">
        <f t="shared" si="166"/>
        <v>28.5</v>
      </c>
      <c r="Q244" s="347"/>
      <c r="R244" s="44" t="str">
        <f>IF(SUM($J244:$L244)*INDEX('Таблица 6 (типы арм.)'!$F$6:$U$49,MATCH($D244,'Таблица 6 (типы арм.)'!$D$6:$D$49,0),MATCH((IF(COLUMN(R$5)&gt;COLUMN($X$5),CONCATENATE(R$5,"А500С"),IF(COLUMN(R$5)&gt;COLUMN($S$5),CONCATENATE(R$5,"А240"),CONCATENATE(R$5,"Вр-1")))),'Таблица 6 (типы арм.)'!$F$54:$U$54,0))=0,"",ROUND(SUM($J244:$L244)*INDEX('Таблица 6 (типы арм.)'!$F$6:$U$49,MATCH($D244,'Таблица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44" s="323" t="str">
        <f t="shared" si="167"/>
        <v/>
      </c>
      <c r="T244" s="44">
        <f>IF(SUM($J244:$L244)*INDEX('Таблица 6 (типы арм.)'!$F$6:$U$49,MATCH($D244,'Таблица 6 (типы арм.)'!$D$6:$D$49,0),MATCH((IF(COLUMN(T$5)&gt;COLUMN($X$5),CONCATENATE(T$5,"А500С"),IF(COLUMN(T$5)&gt;COLUMN($S$5),CONCATENATE(T$5,"А240"),CONCATENATE(T$5,"Вр-1")))),'Таблица 6 (типы арм.)'!$F$54:$U$54,0))=0,"",ROUND(SUM($J244:$L244)*INDEX('Таблица 6 (типы арм.)'!$F$6:$U$49,MATCH($D244,'Таблица 6 (типы арм.)'!$D$6:$D$49,0),MATCH((IF(COLUMN(T$5)&gt;COLUMN($X$5),CONCATENATE(T$5,"А500С"),IF(COLUMN(T$5)&gt;COLUMN($S$5),CONCATENATE(T$5,"А240"),CONCATENATE(T$5,"Вр-1")))),'Таблица 6 (типы арм.)'!$F$54:$U$54,0)),0))</f>
        <v>46</v>
      </c>
      <c r="U244" s="44">
        <f>IF(SUM($J244:$L244)*INDEX('Таблица 6 (типы арм.)'!$F$6:$U$49,MATCH($D244,'Таблица 6 (типы арм.)'!$D$6:$D$49,0),MATCH((IF(COLUMN(U$5)&gt;COLUMN($X$5),CONCATENATE(U$5,"А500С"),IF(COLUMN(U$5)&gt;COLUMN($S$5),CONCATENATE(U$5,"А240"),CONCATENATE(U$5,"Вр-1")))),'Таблица 6 (типы арм.)'!$F$54:$U$54,0))=0,"",ROUND(SUM($J244:$L244)*INDEX('Таблица 6 (типы арм.)'!$F$6:$U$49,MATCH($D244,'Таблица 6 (типы арм.)'!$D$6:$D$49,0),MATCH((IF(COLUMN(U$5)&gt;COLUMN($X$5),CONCATENATE(U$5,"А500С"),IF(COLUMN(U$5)&gt;COLUMN($S$5),CONCATENATE(U$5,"А240"),CONCATENATE(U$5,"Вр-1")))),'Таблица 6 (типы арм.)'!$F$54:$U$54,0)),0))</f>
        <v>6</v>
      </c>
      <c r="V244" s="44" t="str">
        <f>IF(SUM($J244:$L244)*INDEX('Таблица 6 (типы арм.)'!$F$6:$U$49,MATCH($D244,'Таблица 6 (типы арм.)'!$D$6:$D$49,0),MATCH((IF(COLUMN(V$5)&gt;COLUMN($X$5),CONCATENATE(V$5,"А500С"),IF(COLUMN(V$5)&gt;COLUMN($S$5),CONCATENATE(V$5,"А240"),CONCATENATE(V$5,"Вр-1")))),'Таблица 6 (типы арм.)'!$F$54:$U$54,0))=0,"",ROUND(SUM($J244:$L244)*INDEX('Таблица 6 (типы арм.)'!$F$6:$U$49,MATCH($D244,'Таблица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44" s="44" t="str">
        <f>IF(SUM($J244:$L244)*INDEX('Таблица 6 (типы арм.)'!$F$6:$U$49,MATCH($D244,'Таблица 6 (типы арм.)'!$D$6:$D$49,0),MATCH((IF(COLUMN(W$5)&gt;COLUMN($X$5),CONCATENATE(W$5,"А500С"),IF(COLUMN(W$5)&gt;COLUMN($S$5),CONCATENATE(W$5,"А240"),CONCATENATE(W$5,"Вр-1")))),'Таблица 6 (типы арм.)'!$F$54:$U$54,0))=0,"",ROUND(SUM($J244:$L244)*INDEX('Таблица 6 (типы арм.)'!$F$6:$U$49,MATCH($D244,'Таблица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44" s="45">
        <f t="shared" ref="X244" si="168">IF((IF(T244="",0,T244)+IF(U244="",0,U244)+IF(V244="",0,V244)+IF(W244="",0,W244))=0,"",(IF(T244="",0,T244)+IF(U244="",0,U244)+IF(V244="",0,V244)+IF(W244="",0,W244)))</f>
        <v>52</v>
      </c>
      <c r="Y244" s="44" t="str">
        <f>IF(SUM($J244:$L244)*INDEX('Таблица 6 (типы арм.)'!$F$6:$U$49,MATCH($D244,'Таблица 6 (типы арм.)'!$D$6:$D$49,0),MATCH((IF(COLUMN(Y$5)&gt;COLUMN($X$5),CONCATENATE(Y$5,"А500С"),IF(COLUMN(Y$5)&gt;COLUMN($S$5),CONCATENATE(Y$5,"А240"),CONCATENATE(Y$5,"Вр-1")))),'Таблица 6 (типы арм.)'!$F$54:$U$54,0))=0,"",ROUND(SUM($J244:$L244)*INDEX('Таблица 6 (типы арм.)'!$F$6:$U$49,MATCH($D244,'Таблица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44" s="44" t="str">
        <f>IF(SUM($J244:$L244)*INDEX('Таблица 6 (типы арм.)'!$F$6:$U$49,MATCH($D244,'Таблица 6 (типы арм.)'!$D$6:$D$49,0),MATCH((IF(COLUMN(Z$5)&gt;COLUMN($X$5),CONCATENATE(Z$5,"А500С"),IF(COLUMN(Z$5)&gt;COLUMN($S$5),CONCATENATE(Z$5,"А240"),CONCATENATE(Z$5,"Вр-1")))),'Таблица 6 (типы арм.)'!$F$54:$U$54,0))=0,"",ROUND(SUM($J244:$L244)*INDEX('Таблица 6 (типы арм.)'!$F$6:$U$49,MATCH($D244,'Таблица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44" s="44">
        <f>IF(SUM($J244:$L244)*INDEX('Таблица 6 (типы арм.)'!$F$6:$U$49,MATCH($D244,'Таблица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арм.)'!$F$54:$U$54,0))=0,"",ROUND(SUM($J244:$L244)*INDEX('Таблица 6 (типы арм.)'!$F$6:$U$49,MATCH($D244,'Таблица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789</v>
      </c>
      <c r="AB244" s="44" t="str">
        <f>IF(SUM($J244:$L244)*INDEX('Таблица 6 (типы арм.)'!$F$6:$U$49,MATCH($D244,'Таблица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арм.)'!$F$54:$U$54,0))=0,"",ROUND(SUM($J244:$L244)*INDEX('Таблица 6 (типы арм.)'!$F$6:$U$49,MATCH($D244,'Таблица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44" s="44">
        <f>IF(SUM($J244:$L244)*INDEX('Таблица 6 (типы арм.)'!$F$6:$U$49,MATCH($D244,'Таблица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арм.)'!$F$54:$U$54,0))=0,"",ROUND(SUM($J244:$L244)*INDEX('Таблица 6 (типы арм.)'!$F$6:$U$49,MATCH($D244,'Таблица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162</v>
      </c>
      <c r="AD244" s="44" t="str">
        <f>IF(SUM($J244:$L244)*INDEX('Таблица 6 (типы арм.)'!$F$6:$U$49,MATCH($D244,'Таблица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арм.)'!$F$54:$U$54,0))=0,"",ROUND(SUM($J244:$L244)*INDEX('Таблица 6 (типы арм.)'!$F$6:$U$49,MATCH($D244,'Таблица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44" s="44">
        <f>IF(SUM($J244:$L244)*INDEX('Таблица 6 (типы арм.)'!$F$6:$U$49,MATCH($D244,'Таблица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арм.)'!$F$54:$U$54,0))=0,"",ROUND(SUM($J244:$L244)*INDEX('Таблица 6 (типы арм.)'!$F$6:$U$49,MATCH($D244,'Таблица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147</v>
      </c>
      <c r="AF244" s="44" t="str">
        <f>IF(SUM($J244:$L244)*INDEX('Таблица 6 (типы арм.)'!$F$6:$U$49,MATCH($D244,'Таблица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арм.)'!$F$54:$U$54,0))=0,"",ROUND(SUM($J244:$L244)*INDEX('Таблица 6 (типы арм.)'!$F$6:$U$49,MATCH($D244,'Таблица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44" s="44">
        <f>IF(SUM($J244:$L244)*INDEX('Таблица 6 (типы арм.)'!$F$6:$U$49,MATCH($D244,'Таблица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арм.)'!$F$54:$U$54,0))=0,"",ROUND(SUM($J244:$L244)*INDEX('Таблица 6 (типы арм.)'!$F$6:$U$49,MATCH($D244,'Таблица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30</v>
      </c>
      <c r="AH244" s="44" t="str">
        <f>IF(SUM($J244:$L244)*INDEX('Таблица 6 (типы арм.)'!$F$6:$U$49,MATCH($D244,'Таблица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арм.)'!$F$54:$U$54,0))=0,"",ROUND(SUM($J244:$L244)*INDEX('Таблица 6 (типы арм.)'!$F$6:$U$49,MATCH($D244,'Таблица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44" s="44">
        <f>IF(SUM($J244:$L244)*INDEX('Таблица 6 (типы арм.)'!$F$6:$U$49,MATCH($D244,'Таблица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арм.)'!$F$54:$U$54,0))=0,"",ROUND(SUM($J244:$L244)*INDEX('Таблица 6 (типы арм.)'!$F$6:$U$49,MATCH($D244,'Таблица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17</v>
      </c>
      <c r="AJ244" s="45">
        <f t="shared" si="155"/>
        <v>1145</v>
      </c>
      <c r="AK244" s="46">
        <f t="shared" si="164"/>
        <v>1197</v>
      </c>
      <c r="AL244" s="52"/>
      <c r="AM244" s="255"/>
      <c r="AN244" s="256"/>
      <c r="AO244" s="254"/>
    </row>
    <row r="245" spans="1:41" ht="22.5" hidden="1" customHeight="1" outlineLevel="1" x14ac:dyDescent="0.25">
      <c r="A245" s="254"/>
      <c r="B245" s="254"/>
      <c r="C245" s="416"/>
      <c r="D245" s="322">
        <v>19</v>
      </c>
      <c r="E245" s="334" t="str">
        <f t="shared" si="165"/>
        <v>162.4</v>
      </c>
      <c r="F245" s="39" t="s">
        <v>243</v>
      </c>
      <c r="G245" s="41" t="s">
        <v>39</v>
      </c>
      <c r="H245" s="41"/>
      <c r="I245" s="41"/>
      <c r="J245" s="42"/>
      <c r="K245" s="42">
        <v>81.349999999999994</v>
      </c>
      <c r="L245" s="42"/>
      <c r="M245" s="43">
        <f t="shared" si="159"/>
        <v>81.349999999999994</v>
      </c>
      <c r="N245" s="41"/>
      <c r="O245" s="41" t="s">
        <v>41</v>
      </c>
      <c r="P245" s="350">
        <f t="shared" si="166"/>
        <v>406.74999999999994</v>
      </c>
      <c r="Q245" s="347"/>
      <c r="R245" s="44" t="str">
        <f>IF(SUM($J245:$L245)*INDEX('Таблица 6 (типы арм.)'!$F$6:$U$49,MATCH($D245,'Таблица 6 (типы арм.)'!$D$6:$D$49,0),MATCH((IF(COLUMN(R$5)&gt;COLUMN($X$5),CONCATENATE(R$5,"А500С"),IF(COLUMN(R$5)&gt;COLUMN($S$5),CONCATENATE(R$5,"А240"),CONCATENATE(R$5,"Вр-1")))),'Таблица 6 (типы арм.)'!$F$54:$U$54,0))=0,"",ROUND(SUM($J245:$L245)*INDEX('Таблица 6 (типы арм.)'!$F$6:$U$49,MATCH($D245,'Таблица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45" s="323" t="str">
        <f t="shared" si="167"/>
        <v/>
      </c>
      <c r="T245" s="44">
        <f>IF(SUM($J245:$L245)*INDEX('Таблица 6 (типы арм.)'!$F$6:$U$49,MATCH($D245,'Таблица 6 (типы арм.)'!$D$6:$D$49,0),MATCH((IF(COLUMN(T$5)&gt;COLUMN($X$5),CONCATENATE(T$5,"А500С"),IF(COLUMN(T$5)&gt;COLUMN($S$5),CONCATENATE(T$5,"А240"),CONCATENATE(T$5,"Вр-1")))),'Таблица 6 (типы арм.)'!$F$54:$U$54,0))=0,"",ROUND(SUM($J245:$L245)*INDEX('Таблица 6 (типы арм.)'!$F$6:$U$49,MATCH($D245,'Таблица 6 (типы арм.)'!$D$6:$D$49,0),MATCH((IF(COLUMN(T$5)&gt;COLUMN($X$5),CONCATENATE(T$5,"А500С"),IF(COLUMN(T$5)&gt;COLUMN($S$5),CONCATENATE(T$5,"А240"),CONCATENATE(T$5,"Вр-1")))),'Таблица 6 (типы арм.)'!$F$54:$U$54,0)),0))</f>
        <v>375</v>
      </c>
      <c r="U245" s="44">
        <f>IF(SUM($J245:$L245)*INDEX('Таблица 6 (типы арм.)'!$F$6:$U$49,MATCH($D245,'Таблица 6 (типы арм.)'!$D$6:$D$49,0),MATCH((IF(COLUMN(U$5)&gt;COLUMN($X$5),CONCATENATE(U$5,"А500С"),IF(COLUMN(U$5)&gt;COLUMN($S$5),CONCATENATE(U$5,"А240"),CONCATENATE(U$5,"Вр-1")))),'Таблица 6 (типы арм.)'!$F$54:$U$54,0))=0,"",ROUND(SUM($J245:$L245)*INDEX('Таблица 6 (типы арм.)'!$F$6:$U$49,MATCH($D245,'Таблица 6 (типы арм.)'!$D$6:$D$49,0),MATCH((IF(COLUMN(U$5)&gt;COLUMN($X$5),CONCATENATE(U$5,"А500С"),IF(COLUMN(U$5)&gt;COLUMN($S$5),CONCATENATE(U$5,"А240"),CONCATENATE(U$5,"Вр-1")))),'Таблица 6 (типы арм.)'!$F$54:$U$54,0)),0))</f>
        <v>462</v>
      </c>
      <c r="V245" s="44" t="str">
        <f>IF(SUM($J245:$L245)*INDEX('Таблица 6 (типы арм.)'!$F$6:$U$49,MATCH($D245,'Таблица 6 (типы арм.)'!$D$6:$D$49,0),MATCH((IF(COLUMN(V$5)&gt;COLUMN($X$5),CONCATENATE(V$5,"А500С"),IF(COLUMN(V$5)&gt;COLUMN($S$5),CONCATENATE(V$5,"А240"),CONCATENATE(V$5,"Вр-1")))),'Таблица 6 (типы арм.)'!$F$54:$U$54,0))=0,"",ROUND(SUM($J245:$L245)*INDEX('Таблица 6 (типы арм.)'!$F$6:$U$49,MATCH($D245,'Таблица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45" s="44" t="str">
        <f>IF(SUM($J245:$L245)*INDEX('Таблица 6 (типы арм.)'!$F$6:$U$49,MATCH($D245,'Таблица 6 (типы арм.)'!$D$6:$D$49,0),MATCH((IF(COLUMN(W$5)&gt;COLUMN($X$5),CONCATENATE(W$5,"А500С"),IF(COLUMN(W$5)&gt;COLUMN($S$5),CONCATENATE(W$5,"А240"),CONCATENATE(W$5,"Вр-1")))),'Таблица 6 (типы арм.)'!$F$54:$U$54,0))=0,"",ROUND(SUM($J245:$L245)*INDEX('Таблица 6 (типы арм.)'!$F$6:$U$49,MATCH($D245,'Таблица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45" s="45">
        <f t="shared" ref="X245" si="169">IF((IF(T245="",0,T245)+IF(U245="",0,U245)+IF(V245="",0,V245)+IF(W245="",0,W245))=0,"",(IF(T245="",0,T245)+IF(U245="",0,U245)+IF(V245="",0,V245)+IF(W245="",0,W245)))</f>
        <v>837</v>
      </c>
      <c r="Y245" s="44" t="str">
        <f>IF(SUM($J245:$L245)*INDEX('Таблица 6 (типы арм.)'!$F$6:$U$49,MATCH($D245,'Таблица 6 (типы арм.)'!$D$6:$D$49,0),MATCH((IF(COLUMN(Y$5)&gt;COLUMN($X$5),CONCATENATE(Y$5,"А500С"),IF(COLUMN(Y$5)&gt;COLUMN($S$5),CONCATENATE(Y$5,"А240"),CONCATENATE(Y$5,"Вр-1")))),'Таблица 6 (типы арм.)'!$F$54:$U$54,0))=0,"",ROUND(SUM($J245:$L245)*INDEX('Таблица 6 (типы арм.)'!$F$6:$U$49,MATCH($D245,'Таблица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45" s="44">
        <f>IF(SUM($J245:$L245)*INDEX('Таблица 6 (типы арм.)'!$F$6:$U$49,MATCH($D245,'Таблица 6 (типы арм.)'!$D$6:$D$49,0),MATCH((IF(COLUMN(Z$5)&gt;COLUMN($X$5),CONCATENATE(Z$5,"А500С"),IF(COLUMN(Z$5)&gt;COLUMN($S$5),CONCATENATE(Z$5,"А240"),CONCATENATE(Z$5,"Вр-1")))),'Таблица 6 (типы арм.)'!$F$54:$U$54,0))=0,"",ROUND(SUM($J245:$L245)*INDEX('Таблица 6 (типы арм.)'!$F$6:$U$49,MATCH($D245,'Таблица 6 (типы арм.)'!$D$6:$D$49,0),MATCH((IF(COLUMN(Z$5)&gt;COLUMN($X$5),CONCATENATE(Z$5,"А500С"),IF(COLUMN(Z$5)&gt;COLUMN($S$5),CONCATENATE(Z$5,"А240"),CONCATENATE(Z$5,"Вр-1")))),'Таблица 6 (типы арм.)'!$F$54:$U$54,0)),0))</f>
        <v>4561</v>
      </c>
      <c r="AA245" s="44">
        <f>IF(SUM($J245:$L245)*INDEX('Таблица 6 (типы арм.)'!$F$6:$U$49,MATCH($D245,'Таблица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арм.)'!$F$54:$U$54,0))=0,"",ROUND(SUM($J245:$L245)*INDEX('Таблица 6 (типы арм.)'!$F$6:$U$49,MATCH($D245,'Таблица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5961</v>
      </c>
      <c r="AB245" s="44" t="str">
        <f>IF(SUM($J245:$L245)*INDEX('Таблица 6 (типы арм.)'!$F$6:$U$49,MATCH($D245,'Таблица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арм.)'!$F$54:$U$54,0))=0,"",ROUND(SUM($J245:$L245)*INDEX('Таблица 6 (типы арм.)'!$F$6:$U$49,MATCH($D245,'Таблица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45" s="44">
        <f>IF(SUM($J245:$L245)*INDEX('Таблица 6 (типы арм.)'!$F$6:$U$49,MATCH($D245,'Таблица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арм.)'!$F$54:$U$54,0))=0,"",ROUND(SUM($J245:$L245)*INDEX('Таблица 6 (типы арм.)'!$F$6:$U$49,MATCH($D245,'Таблица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390</v>
      </c>
      <c r="AD245" s="44">
        <f>IF(SUM($J245:$L245)*INDEX('Таблица 6 (типы арм.)'!$F$6:$U$49,MATCH($D245,'Таблица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арм.)'!$F$54:$U$54,0))=0,"",ROUND(SUM($J245:$L245)*INDEX('Таблица 6 (типы арм.)'!$F$6:$U$49,MATCH($D245,'Таблица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>1674</v>
      </c>
      <c r="AE245" s="44" t="str">
        <f>IF(SUM($J245:$L245)*INDEX('Таблица 6 (типы арм.)'!$F$6:$U$49,MATCH($D245,'Таблица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арм.)'!$F$54:$U$54,0))=0,"",ROUND(SUM($J245:$L245)*INDEX('Таблица 6 (типы арм.)'!$F$6:$U$49,MATCH($D245,'Таблица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45" s="44" t="str">
        <f>IF(SUM($J245:$L245)*INDEX('Таблица 6 (типы арм.)'!$F$6:$U$49,MATCH($D245,'Таблица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арм.)'!$F$54:$U$54,0))=0,"",ROUND(SUM($J245:$L245)*INDEX('Таблица 6 (типы арм.)'!$F$6:$U$49,MATCH($D245,'Таблица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45" s="44" t="str">
        <f>IF(SUM($J245:$L245)*INDEX('Таблица 6 (типы арм.)'!$F$6:$U$49,MATCH($D245,'Таблица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арм.)'!$F$54:$U$54,0))=0,"",ROUND(SUM($J245:$L245)*INDEX('Таблица 6 (типы арм.)'!$F$6:$U$49,MATCH($D245,'Таблица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45" s="44" t="str">
        <f>IF(SUM($J245:$L245)*INDEX('Таблица 6 (типы арм.)'!$F$6:$U$49,MATCH($D245,'Таблица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арм.)'!$F$54:$U$54,0))=0,"",ROUND(SUM($J245:$L245)*INDEX('Таблица 6 (типы арм.)'!$F$6:$U$49,MATCH($D245,'Таблица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45" s="44" t="str">
        <f>IF(SUM($J245:$L245)*INDEX('Таблица 6 (типы арм.)'!$F$6:$U$49,MATCH($D245,'Таблица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арм.)'!$F$54:$U$54,0))=0,"",ROUND(SUM($J245:$L245)*INDEX('Таблица 6 (типы арм.)'!$F$6:$U$49,MATCH($D245,'Таблица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45" s="45">
        <f t="shared" si="155"/>
        <v>12586</v>
      </c>
      <c r="AK245" s="46">
        <f t="shared" si="164"/>
        <v>13423</v>
      </c>
      <c r="AL245" s="52"/>
      <c r="AM245" s="255"/>
      <c r="AN245" s="256"/>
      <c r="AO245" s="254"/>
    </row>
    <row r="246" spans="1:41" ht="30" hidden="1" outlineLevel="1" x14ac:dyDescent="0.25">
      <c r="A246" s="254"/>
      <c r="B246" s="254"/>
      <c r="C246" s="416"/>
      <c r="D246" s="322">
        <v>19</v>
      </c>
      <c r="E246" s="334" t="str">
        <f t="shared" si="165"/>
        <v>162.5</v>
      </c>
      <c r="F246" s="39" t="s">
        <v>244</v>
      </c>
      <c r="G246" s="41" t="s">
        <v>39</v>
      </c>
      <c r="H246" s="41"/>
      <c r="I246" s="41"/>
      <c r="J246" s="42"/>
      <c r="K246" s="42">
        <v>11.65</v>
      </c>
      <c r="L246" s="42"/>
      <c r="M246" s="43">
        <f t="shared" si="159"/>
        <v>11.65</v>
      </c>
      <c r="N246" s="41"/>
      <c r="O246" s="41" t="s">
        <v>41</v>
      </c>
      <c r="P246" s="350">
        <f t="shared" si="166"/>
        <v>58.25</v>
      </c>
      <c r="Q246" s="347"/>
      <c r="R246" s="44" t="str">
        <f>IF(SUM($J246:$L246)*INDEX('Таблица 6 (типы арм.)'!$F$6:$U$49,MATCH($D246,'Таблица 6 (типы арм.)'!$D$6:$D$49,0),MATCH((IF(COLUMN(R$5)&gt;COLUMN($X$5),CONCATENATE(R$5,"А500С"),IF(COLUMN(R$5)&gt;COLUMN($S$5),CONCATENATE(R$5,"А240"),CONCATENATE(R$5,"Вр-1")))),'Таблица 6 (типы арм.)'!$F$54:$U$54,0))=0,"",ROUND(SUM($J246:$L246)*INDEX('Таблица 6 (типы арм.)'!$F$6:$U$49,MATCH($D246,'Таблица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46" s="323" t="str">
        <f t="shared" si="167"/>
        <v/>
      </c>
      <c r="T246" s="44">
        <f>IF(SUM($J246:$L246)*INDEX('Таблица 6 (типы арм.)'!$F$6:$U$49,MATCH($D246,'Таблица 6 (типы арм.)'!$D$6:$D$49,0),MATCH((IF(COLUMN(T$5)&gt;COLUMN($X$5),CONCATENATE(T$5,"А500С"),IF(COLUMN(T$5)&gt;COLUMN($S$5),CONCATENATE(T$5,"А240"),CONCATENATE(T$5,"Вр-1")))),'Таблица 6 (типы арм.)'!$F$54:$U$54,0))=0,"",ROUND(SUM($J246:$L246)*INDEX('Таблица 6 (типы арм.)'!$F$6:$U$49,MATCH($D246,'Таблица 6 (типы арм.)'!$D$6:$D$49,0),MATCH((IF(COLUMN(T$5)&gt;COLUMN($X$5),CONCATENATE(T$5,"А500С"),IF(COLUMN(T$5)&gt;COLUMN($S$5),CONCATENATE(T$5,"А240"),CONCATENATE(T$5,"Вр-1")))),'Таблица 6 (типы арм.)'!$F$54:$U$54,0)),0))</f>
        <v>54</v>
      </c>
      <c r="U246" s="44">
        <f>IF(SUM($J246:$L246)*INDEX('Таблица 6 (типы арм.)'!$F$6:$U$49,MATCH($D246,'Таблица 6 (типы арм.)'!$D$6:$D$49,0),MATCH((IF(COLUMN(U$5)&gt;COLUMN($X$5),CONCATENATE(U$5,"А500С"),IF(COLUMN(U$5)&gt;COLUMN($S$5),CONCATENATE(U$5,"А240"),CONCATENATE(U$5,"Вр-1")))),'Таблица 6 (типы арм.)'!$F$54:$U$54,0))=0,"",ROUND(SUM($J246:$L246)*INDEX('Таблица 6 (типы арм.)'!$F$6:$U$49,MATCH($D246,'Таблица 6 (типы арм.)'!$D$6:$D$49,0),MATCH((IF(COLUMN(U$5)&gt;COLUMN($X$5),CONCATENATE(U$5,"А500С"),IF(COLUMN(U$5)&gt;COLUMN($S$5),CONCATENATE(U$5,"А240"),CONCATENATE(U$5,"Вр-1")))),'Таблица 6 (типы арм.)'!$F$54:$U$54,0)),0))</f>
        <v>66</v>
      </c>
      <c r="V246" s="44" t="str">
        <f>IF(SUM($J246:$L246)*INDEX('Таблица 6 (типы арм.)'!$F$6:$U$49,MATCH($D246,'Таблица 6 (типы арм.)'!$D$6:$D$49,0),MATCH((IF(COLUMN(V$5)&gt;COLUMN($X$5),CONCATENATE(V$5,"А500С"),IF(COLUMN(V$5)&gt;COLUMN($S$5),CONCATENATE(V$5,"А240"),CONCATENATE(V$5,"Вр-1")))),'Таблица 6 (типы арм.)'!$F$54:$U$54,0))=0,"",ROUND(SUM($J246:$L246)*INDEX('Таблица 6 (типы арм.)'!$F$6:$U$49,MATCH($D246,'Таблица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46" s="44" t="str">
        <f>IF(SUM($J246:$L246)*INDEX('Таблица 6 (типы арм.)'!$F$6:$U$49,MATCH($D246,'Таблица 6 (типы арм.)'!$D$6:$D$49,0),MATCH((IF(COLUMN(W$5)&gt;COLUMN($X$5),CONCATENATE(W$5,"А500С"),IF(COLUMN(W$5)&gt;COLUMN($S$5),CONCATENATE(W$5,"А240"),CONCATENATE(W$5,"Вр-1")))),'Таблица 6 (типы арм.)'!$F$54:$U$54,0))=0,"",ROUND(SUM($J246:$L246)*INDEX('Таблица 6 (типы арм.)'!$F$6:$U$49,MATCH($D246,'Таблица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46" s="45">
        <f t="shared" ref="X246" si="170">IF((IF(T246="",0,T246)+IF(U246="",0,U246)+IF(V246="",0,V246)+IF(W246="",0,W246))=0,"",(IF(T246="",0,T246)+IF(U246="",0,U246)+IF(V246="",0,V246)+IF(W246="",0,W246)))</f>
        <v>120</v>
      </c>
      <c r="Y246" s="44" t="str">
        <f>IF(SUM($J246:$L246)*INDEX('Таблица 6 (типы арм.)'!$F$6:$U$49,MATCH($D246,'Таблица 6 (типы арм.)'!$D$6:$D$49,0),MATCH((IF(COLUMN(Y$5)&gt;COLUMN($X$5),CONCATENATE(Y$5,"А500С"),IF(COLUMN(Y$5)&gt;COLUMN($S$5),CONCATENATE(Y$5,"А240"),CONCATENATE(Y$5,"Вр-1")))),'Таблица 6 (типы арм.)'!$F$54:$U$54,0))=0,"",ROUND(SUM($J246:$L246)*INDEX('Таблица 6 (типы арм.)'!$F$6:$U$49,MATCH($D246,'Таблица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46" s="44">
        <f>IF(SUM($J246:$L246)*INDEX('Таблица 6 (типы арм.)'!$F$6:$U$49,MATCH($D246,'Таблица 6 (типы арм.)'!$D$6:$D$49,0),MATCH((IF(COLUMN(Z$5)&gt;COLUMN($X$5),CONCATENATE(Z$5,"А500С"),IF(COLUMN(Z$5)&gt;COLUMN($S$5),CONCATENATE(Z$5,"А240"),CONCATENATE(Z$5,"Вр-1")))),'Таблица 6 (типы арм.)'!$F$54:$U$54,0))=0,"",ROUND(SUM($J246:$L246)*INDEX('Таблица 6 (типы арм.)'!$F$6:$U$49,MATCH($D246,'Таблица 6 (типы арм.)'!$D$6:$D$49,0),MATCH((IF(COLUMN(Z$5)&gt;COLUMN($X$5),CONCATENATE(Z$5,"А500С"),IF(COLUMN(Z$5)&gt;COLUMN($S$5),CONCATENATE(Z$5,"А240"),CONCATENATE(Z$5,"Вр-1")))),'Таблица 6 (типы арм.)'!$F$54:$U$54,0)),0))</f>
        <v>653</v>
      </c>
      <c r="AA246" s="44">
        <f>IF(SUM($J246:$L246)*INDEX('Таблица 6 (типы арм.)'!$F$6:$U$49,MATCH($D246,'Таблица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арм.)'!$F$54:$U$54,0))=0,"",ROUND(SUM($J246:$L246)*INDEX('Таблица 6 (типы арм.)'!$F$6:$U$49,MATCH($D246,'Таблица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854</v>
      </c>
      <c r="AB246" s="44" t="str">
        <f>IF(SUM($J246:$L246)*INDEX('Таблица 6 (типы арм.)'!$F$6:$U$49,MATCH($D246,'Таблица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арм.)'!$F$54:$U$54,0))=0,"",ROUND(SUM($J246:$L246)*INDEX('Таблица 6 (типы арм.)'!$F$6:$U$49,MATCH($D246,'Таблица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46" s="44">
        <f>IF(SUM($J246:$L246)*INDEX('Таблица 6 (типы арм.)'!$F$6:$U$49,MATCH($D246,'Таблица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арм.)'!$F$54:$U$54,0))=0,"",ROUND(SUM($J246:$L246)*INDEX('Таблица 6 (типы арм.)'!$F$6:$U$49,MATCH($D246,'Таблица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56</v>
      </c>
      <c r="AD246" s="44">
        <f>IF(SUM($J246:$L246)*INDEX('Таблица 6 (типы арм.)'!$F$6:$U$49,MATCH($D246,'Таблица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арм.)'!$F$54:$U$54,0))=0,"",ROUND(SUM($J246:$L246)*INDEX('Таблица 6 (типы арм.)'!$F$6:$U$49,MATCH($D246,'Таблица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>240</v>
      </c>
      <c r="AE246" s="44" t="str">
        <f>IF(SUM($J246:$L246)*INDEX('Таблица 6 (типы арм.)'!$F$6:$U$49,MATCH($D246,'Таблица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арм.)'!$F$54:$U$54,0))=0,"",ROUND(SUM($J246:$L246)*INDEX('Таблица 6 (типы арм.)'!$F$6:$U$49,MATCH($D246,'Таблица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46" s="44" t="str">
        <f>IF(SUM($J246:$L246)*INDEX('Таблица 6 (типы арм.)'!$F$6:$U$49,MATCH($D246,'Таблица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арм.)'!$F$54:$U$54,0))=0,"",ROUND(SUM($J246:$L246)*INDEX('Таблица 6 (типы арм.)'!$F$6:$U$49,MATCH($D246,'Таблица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46" s="44" t="str">
        <f>IF(SUM($J246:$L246)*INDEX('Таблица 6 (типы арм.)'!$F$6:$U$49,MATCH($D246,'Таблица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арм.)'!$F$54:$U$54,0))=0,"",ROUND(SUM($J246:$L246)*INDEX('Таблица 6 (типы арм.)'!$F$6:$U$49,MATCH($D246,'Таблица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46" s="44" t="str">
        <f>IF(SUM($J246:$L246)*INDEX('Таблица 6 (типы арм.)'!$F$6:$U$49,MATCH($D246,'Таблица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арм.)'!$F$54:$U$54,0))=0,"",ROUND(SUM($J246:$L246)*INDEX('Таблица 6 (типы арм.)'!$F$6:$U$49,MATCH($D246,'Таблица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46" s="44" t="str">
        <f>IF(SUM($J246:$L246)*INDEX('Таблица 6 (типы арм.)'!$F$6:$U$49,MATCH($D246,'Таблица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арм.)'!$F$54:$U$54,0))=0,"",ROUND(SUM($J246:$L246)*INDEX('Таблица 6 (типы арм.)'!$F$6:$U$49,MATCH($D246,'Таблица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46" s="45">
        <f t="shared" si="155"/>
        <v>1803</v>
      </c>
      <c r="AK246" s="46">
        <f t="shared" si="164"/>
        <v>1923</v>
      </c>
      <c r="AL246" s="52"/>
      <c r="AM246" s="255"/>
      <c r="AN246" s="256"/>
      <c r="AO246" s="254"/>
    </row>
    <row r="247" spans="1:41" ht="22.5" hidden="1" customHeight="1" outlineLevel="1" x14ac:dyDescent="0.25">
      <c r="A247" s="254"/>
      <c r="B247" s="254"/>
      <c r="C247" s="416"/>
      <c r="D247" s="322">
        <v>11</v>
      </c>
      <c r="E247" s="334" t="str">
        <f t="shared" si="165"/>
        <v>162.6</v>
      </c>
      <c r="F247" s="39" t="s">
        <v>471</v>
      </c>
      <c r="G247" s="41" t="s">
        <v>39</v>
      </c>
      <c r="H247" s="41"/>
      <c r="I247" s="41"/>
      <c r="J247" s="42"/>
      <c r="K247" s="42">
        <v>2.3199999999999998</v>
      </c>
      <c r="L247" s="42"/>
      <c r="M247" s="43">
        <f t="shared" ref="M247" si="171">IF((IF(H247="",0,H247)+IF(I247="",0,I247)+IF(J247="",0,J247)+IF(K247="",0,K247)+IF(L247="",0,L247))=0,"",(IF(H247="",0,H247)+IF(I247="",0,I247)+IF(J247="",0,J247)+IF(K247="",0,K247)+IF(L247="",0,L247)))</f>
        <v>2.3199999999999998</v>
      </c>
      <c r="N247" s="41"/>
      <c r="O247" s="41" t="s">
        <v>41</v>
      </c>
      <c r="P247" s="350">
        <f t="shared" si="166"/>
        <v>12.888888888888889</v>
      </c>
      <c r="Q247" s="347"/>
      <c r="R247" s="44" t="str">
        <f>IF(SUM($J247:$L247)*INDEX('Таблица 6 (типы арм.)'!$F$6:$U$49,MATCH($D247,'Таблица 6 (типы арм.)'!$D$6:$D$49,0),MATCH((IF(COLUMN(R$5)&gt;COLUMN($X$5),CONCATENATE(R$5,"А500С"),IF(COLUMN(R$5)&gt;COLUMN($S$5),CONCATENATE(R$5,"А240"),CONCATENATE(R$5,"Вр-1")))),'Таблица 6 (типы арм.)'!$F$54:$U$54,0))=0,"",ROUND(SUM($J247:$L247)*INDEX('Таблица 6 (типы арм.)'!$F$6:$U$49,MATCH($D247,'Таблица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47" s="323" t="str">
        <f t="shared" si="167"/>
        <v/>
      </c>
      <c r="T247" s="44" t="str">
        <f>IF(SUM($J247:$L247)*INDEX('Таблица 6 (типы арм.)'!$F$6:$U$49,MATCH($D247,'Таблица 6 (типы арм.)'!$D$6:$D$49,0),MATCH((IF(COLUMN(T$5)&gt;COLUMN($X$5),CONCATENATE(T$5,"А500С"),IF(COLUMN(T$5)&gt;COLUMN($S$5),CONCATENATE(T$5,"А240"),CONCATENATE(T$5,"Вр-1")))),'Таблица 6 (типы арм.)'!$F$54:$U$54,0))=0,"",ROUND(SUM($J247:$L247)*INDEX('Таблица 6 (типы арм.)'!$F$6:$U$49,MATCH($D247,'Таблица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47" s="44">
        <f>IF(SUM($J247:$L247)*INDEX('Таблица 6 (типы арм.)'!$F$6:$U$49,MATCH($D247,'Таблица 6 (типы арм.)'!$D$6:$D$49,0),MATCH((IF(COLUMN(U$5)&gt;COLUMN($X$5),CONCATENATE(U$5,"А500С"),IF(COLUMN(U$5)&gt;COLUMN($S$5),CONCATENATE(U$5,"А240"),CONCATENATE(U$5,"Вр-1")))),'Таблица 6 (типы арм.)'!$F$54:$U$54,0))=0,"",ROUND(SUM($J247:$L247)*INDEX('Таблица 6 (типы арм.)'!$F$6:$U$49,MATCH($D247,'Таблица 6 (типы арм.)'!$D$6:$D$49,0),MATCH((IF(COLUMN(U$5)&gt;COLUMN($X$5),CONCATENATE(U$5,"А500С"),IF(COLUMN(U$5)&gt;COLUMN($S$5),CONCATENATE(U$5,"А240"),CONCATENATE(U$5,"Вр-1")))),'Таблица 6 (типы арм.)'!$F$54:$U$54,0)),0))</f>
        <v>42</v>
      </c>
      <c r="V247" s="44" t="str">
        <f>IF(SUM($J247:$L247)*INDEX('Таблица 6 (типы арм.)'!$F$6:$U$49,MATCH($D247,'Таблица 6 (типы арм.)'!$D$6:$D$49,0),MATCH((IF(COLUMN(V$5)&gt;COLUMN($X$5),CONCATENATE(V$5,"А500С"),IF(COLUMN(V$5)&gt;COLUMN($S$5),CONCATENATE(V$5,"А240"),CONCATENATE(V$5,"Вр-1")))),'Таблица 6 (типы арм.)'!$F$54:$U$54,0))=0,"",ROUND(SUM($J247:$L247)*INDEX('Таблица 6 (типы арм.)'!$F$6:$U$49,MATCH($D247,'Таблица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47" s="44" t="str">
        <f>IF(SUM($J247:$L247)*INDEX('Таблица 6 (типы арм.)'!$F$6:$U$49,MATCH($D247,'Таблица 6 (типы арм.)'!$D$6:$D$49,0),MATCH((IF(COLUMN(W$5)&gt;COLUMN($X$5),CONCATENATE(W$5,"А500С"),IF(COLUMN(W$5)&gt;COLUMN($S$5),CONCATENATE(W$5,"А240"),CONCATENATE(W$5,"Вр-1")))),'Таблица 6 (типы арм.)'!$F$54:$U$54,0))=0,"",ROUND(SUM($J247:$L247)*INDEX('Таблица 6 (типы арм.)'!$F$6:$U$49,MATCH($D247,'Таблица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47" s="45">
        <f t="shared" ref="X247" si="172">IF((IF(T247="",0,T247)+IF(U247="",0,U247)+IF(V247="",0,V247)+IF(W247="",0,W247))=0,"",(IF(T247="",0,T247)+IF(U247="",0,U247)+IF(V247="",0,V247)+IF(W247="",0,W247)))</f>
        <v>42</v>
      </c>
      <c r="Y247" s="44">
        <f>IF(SUM($J247:$L247)*INDEX('Таблица 6 (типы арм.)'!$F$6:$U$49,MATCH($D247,'Таблица 6 (типы арм.)'!$D$6:$D$49,0),MATCH((IF(COLUMN(Y$5)&gt;COLUMN($X$5),CONCATENATE(Y$5,"А500С"),IF(COLUMN(Y$5)&gt;COLUMN($S$5),CONCATENATE(Y$5,"А240"),CONCATENATE(Y$5,"Вр-1")))),'Таблица 6 (типы арм.)'!$F$54:$U$54,0))=0,"",ROUND(SUM($J247:$L247)*INDEX('Таблица 6 (типы арм.)'!$F$6:$U$49,MATCH($D247,'Таблица 6 (типы арм.)'!$D$6:$D$49,0),MATCH((IF(COLUMN(Y$5)&gt;COLUMN($X$5),CONCATENATE(Y$5,"А500С"),IF(COLUMN(Y$5)&gt;COLUMN($S$5),CONCATENATE(Y$5,"А240"),CONCATENATE(Y$5,"Вр-1")))),'Таблица 6 (типы арм.)'!$F$54:$U$54,0)),0))</f>
        <v>73</v>
      </c>
      <c r="Z247" s="44">
        <f>IF(SUM($J247:$L247)*INDEX('Таблица 6 (типы арм.)'!$F$6:$U$49,MATCH($D247,'Таблица 6 (типы арм.)'!$D$6:$D$49,0),MATCH((IF(COLUMN(Z$5)&gt;COLUMN($X$5),CONCATENATE(Z$5,"А500С"),IF(COLUMN(Z$5)&gt;COLUMN($S$5),CONCATENATE(Z$5,"А240"),CONCATENATE(Z$5,"Вр-1")))),'Таблица 6 (типы арм.)'!$F$54:$U$54,0))=0,"",ROUND(SUM($J247:$L247)*INDEX('Таблица 6 (типы арм.)'!$F$6:$U$49,MATCH($D247,'Таблица 6 (типы арм.)'!$D$6:$D$49,0),MATCH((IF(COLUMN(Z$5)&gt;COLUMN($X$5),CONCATENATE(Z$5,"А500С"),IF(COLUMN(Z$5)&gt;COLUMN($S$5),CONCATENATE(Z$5,"А240"),CONCATENATE(Z$5,"Вр-1")))),'Таблица 6 (типы арм.)'!$F$54:$U$54,0)),0))</f>
        <v>80</v>
      </c>
      <c r="AA247" s="44">
        <f>IF(SUM($J247:$L247)*INDEX('Таблица 6 (типы арм.)'!$F$6:$U$49,MATCH($D247,'Таблица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арм.)'!$F$54:$U$54,0))=0,"",ROUND(SUM($J247:$L247)*INDEX('Таблица 6 (типы арм.)'!$F$6:$U$49,MATCH($D247,'Таблица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37</v>
      </c>
      <c r="AB247" s="44" t="str">
        <f>IF(SUM($J247:$L247)*INDEX('Таблица 6 (типы арм.)'!$F$6:$U$49,MATCH($D247,'Таблица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арм.)'!$F$54:$U$54,0))=0,"",ROUND(SUM($J247:$L247)*INDEX('Таблица 6 (типы арм.)'!$F$6:$U$49,MATCH($D247,'Таблица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47" s="44">
        <f>IF(SUM($J247:$L247)*INDEX('Таблица 6 (типы арм.)'!$F$6:$U$49,MATCH($D247,'Таблица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арм.)'!$F$54:$U$54,0))=0,"",ROUND(SUM($J247:$L247)*INDEX('Таблица 6 (типы арм.)'!$F$6:$U$49,MATCH($D247,'Таблица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129</v>
      </c>
      <c r="AD247" s="44" t="str">
        <f>IF(SUM($J247:$L247)*INDEX('Таблица 6 (типы арм.)'!$F$6:$U$49,MATCH($D247,'Таблица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арм.)'!$F$54:$U$54,0))=0,"",ROUND(SUM($J247:$L247)*INDEX('Таблица 6 (типы арм.)'!$F$6:$U$49,MATCH($D247,'Таблица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47" s="44">
        <f>IF(SUM($J247:$L247)*INDEX('Таблица 6 (типы арм.)'!$F$6:$U$49,MATCH($D247,'Таблица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арм.)'!$F$54:$U$54,0))=0,"",ROUND(SUM($J247:$L247)*INDEX('Таблица 6 (типы арм.)'!$F$6:$U$49,MATCH($D247,'Таблица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33</v>
      </c>
      <c r="AF247" s="44" t="str">
        <f>IF(SUM($J247:$L247)*INDEX('Таблица 6 (типы арм.)'!$F$6:$U$49,MATCH($D247,'Таблица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арм.)'!$F$54:$U$54,0))=0,"",ROUND(SUM($J247:$L247)*INDEX('Таблица 6 (типы арм.)'!$F$6:$U$49,MATCH($D247,'Таблица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47" s="44" t="str">
        <f>IF(SUM($J247:$L247)*INDEX('Таблица 6 (типы арм.)'!$F$6:$U$49,MATCH($D247,'Таблица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арм.)'!$F$54:$U$54,0))=0,"",ROUND(SUM($J247:$L247)*INDEX('Таблица 6 (типы арм.)'!$F$6:$U$49,MATCH($D247,'Таблица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47" s="44" t="str">
        <f>IF(SUM($J247:$L247)*INDEX('Таблица 6 (типы арм.)'!$F$6:$U$49,MATCH($D247,'Таблица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арм.)'!$F$54:$U$54,0))=0,"",ROUND(SUM($J247:$L247)*INDEX('Таблица 6 (типы арм.)'!$F$6:$U$49,MATCH($D247,'Таблица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47" s="44" t="str">
        <f>IF(SUM($J247:$L247)*INDEX('Таблица 6 (типы арм.)'!$F$6:$U$49,MATCH($D247,'Таблица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арм.)'!$F$54:$U$54,0))=0,"",ROUND(SUM($J247:$L247)*INDEX('Таблица 6 (типы арм.)'!$F$6:$U$49,MATCH($D247,'Таблица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47" s="45">
        <f t="shared" si="155"/>
        <v>352</v>
      </c>
      <c r="AK247" s="46">
        <f t="shared" si="164"/>
        <v>394</v>
      </c>
      <c r="AL247" s="47"/>
      <c r="AM247" s="255"/>
      <c r="AN247" s="256"/>
      <c r="AO247" s="254"/>
    </row>
    <row r="248" spans="1:41" ht="22.5" hidden="1" customHeight="1" outlineLevel="1" x14ac:dyDescent="0.25">
      <c r="A248" s="1"/>
      <c r="B248" s="1"/>
      <c r="C248" s="413"/>
      <c r="D248" s="322">
        <v>11</v>
      </c>
      <c r="E248" s="334" t="str">
        <f t="shared" si="165"/>
        <v>162.7</v>
      </c>
      <c r="F248" s="39" t="s">
        <v>472</v>
      </c>
      <c r="G248" s="41" t="s">
        <v>39</v>
      </c>
      <c r="H248" s="41"/>
      <c r="I248" s="41"/>
      <c r="J248" s="42"/>
      <c r="K248" s="42">
        <v>46.1</v>
      </c>
      <c r="L248" s="42"/>
      <c r="M248" s="43">
        <f t="shared" si="159"/>
        <v>46.1</v>
      </c>
      <c r="N248" s="41"/>
      <c r="O248" s="41" t="s">
        <v>41</v>
      </c>
      <c r="P248" s="350">
        <f t="shared" si="166"/>
        <v>230.5</v>
      </c>
      <c r="Q248" s="347"/>
      <c r="R248" s="44" t="str">
        <f>IF(SUM($J248:$L248)*INDEX('Таблица 6 (типы арм.)'!$F$6:$U$49,MATCH($D248,'Таблица 6 (типы арм.)'!$D$6:$D$49,0),MATCH((IF(COLUMN(R$5)&gt;COLUMN($X$5),CONCATENATE(R$5,"А500С"),IF(COLUMN(R$5)&gt;COLUMN($S$5),CONCATENATE(R$5,"А240"),CONCATENATE(R$5,"Вр-1")))),'Таблица 6 (типы арм.)'!$F$54:$U$54,0))=0,"",ROUND(SUM($J248:$L248)*INDEX('Таблица 6 (типы арм.)'!$F$6:$U$49,MATCH($D248,'Таблица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48" s="323" t="str">
        <f t="shared" si="167"/>
        <v/>
      </c>
      <c r="T248" s="44" t="str">
        <f>IF(SUM($J248:$L248)*INDEX('Таблица 6 (типы арм.)'!$F$6:$U$49,MATCH($D248,'Таблица 6 (типы арм.)'!$D$6:$D$49,0),MATCH((IF(COLUMN(T$5)&gt;COLUMN($X$5),CONCATENATE(T$5,"А500С"),IF(COLUMN(T$5)&gt;COLUMN($S$5),CONCATENATE(T$5,"А240"),CONCATENATE(T$5,"Вр-1")))),'Таблица 6 (типы арм.)'!$F$54:$U$54,0))=0,"",ROUND(SUM($J248:$L248)*INDEX('Таблица 6 (типы арм.)'!$F$6:$U$49,MATCH($D248,'Таблица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48" s="44">
        <f>IF(SUM($J248:$L248)*INDEX('Таблица 6 (типы арм.)'!$F$6:$U$49,MATCH($D248,'Таблица 6 (типы арм.)'!$D$6:$D$49,0),MATCH((IF(COLUMN(U$5)&gt;COLUMN($X$5),CONCATENATE(U$5,"А500С"),IF(COLUMN(U$5)&gt;COLUMN($S$5),CONCATENATE(U$5,"А240"),CONCATENATE(U$5,"Вр-1")))),'Таблица 6 (типы арм.)'!$F$54:$U$54,0))=0,"",ROUND(SUM($J248:$L248)*INDEX('Таблица 6 (типы арм.)'!$F$6:$U$49,MATCH($D248,'Таблица 6 (типы арм.)'!$D$6:$D$49,0),MATCH((IF(COLUMN(U$5)&gt;COLUMN($X$5),CONCATENATE(U$5,"А500С"),IF(COLUMN(U$5)&gt;COLUMN($S$5),CONCATENATE(U$5,"А240"),CONCATENATE(U$5,"Вр-1")))),'Таблица 6 (типы арм.)'!$F$54:$U$54,0)),0))</f>
        <v>833</v>
      </c>
      <c r="V248" s="44" t="str">
        <f>IF(SUM($J248:$L248)*INDEX('Таблица 6 (типы арм.)'!$F$6:$U$49,MATCH($D248,'Таблица 6 (типы арм.)'!$D$6:$D$49,0),MATCH((IF(COLUMN(V$5)&gt;COLUMN($X$5),CONCATENATE(V$5,"А500С"),IF(COLUMN(V$5)&gt;COLUMN($S$5),CONCATENATE(V$5,"А240"),CONCATENATE(V$5,"Вр-1")))),'Таблица 6 (типы арм.)'!$F$54:$U$54,0))=0,"",ROUND(SUM($J248:$L248)*INDEX('Таблица 6 (типы арм.)'!$F$6:$U$49,MATCH($D248,'Таблица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48" s="44" t="str">
        <f>IF(SUM($J248:$L248)*INDEX('Таблица 6 (типы арм.)'!$F$6:$U$49,MATCH($D248,'Таблица 6 (типы арм.)'!$D$6:$D$49,0),MATCH((IF(COLUMN(W$5)&gt;COLUMN($X$5),CONCATENATE(W$5,"А500С"),IF(COLUMN(W$5)&gt;COLUMN($S$5),CONCATENATE(W$5,"А240"),CONCATENATE(W$5,"Вр-1")))),'Таблица 6 (типы арм.)'!$F$54:$U$54,0))=0,"",ROUND(SUM($J248:$L248)*INDEX('Таблица 6 (типы арм.)'!$F$6:$U$49,MATCH($D248,'Таблица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48" s="45">
        <f t="shared" si="160"/>
        <v>833</v>
      </c>
      <c r="Y248" s="44">
        <f>IF(SUM($J248:$L248)*INDEX('Таблица 6 (типы арм.)'!$F$6:$U$49,MATCH($D248,'Таблица 6 (типы арм.)'!$D$6:$D$49,0),MATCH((IF(COLUMN(Y$5)&gt;COLUMN($X$5),CONCATENATE(Y$5,"А500С"),IF(COLUMN(Y$5)&gt;COLUMN($S$5),CONCATENATE(Y$5,"А240"),CONCATENATE(Y$5,"Вр-1")))),'Таблица 6 (типы арм.)'!$F$54:$U$54,0))=0,"",ROUND(SUM($J248:$L248)*INDEX('Таблица 6 (типы арм.)'!$F$6:$U$49,MATCH($D248,'Таблица 6 (типы арм.)'!$D$6:$D$49,0),MATCH((IF(COLUMN(Y$5)&gt;COLUMN($X$5),CONCATENATE(Y$5,"А500С"),IF(COLUMN(Y$5)&gt;COLUMN($S$5),CONCATENATE(Y$5,"А240"),CONCATENATE(Y$5,"Вр-1")))),'Таблица 6 (типы арм.)'!$F$54:$U$54,0)),0))</f>
        <v>1455</v>
      </c>
      <c r="Z248" s="44">
        <f>IF(SUM($J248:$L248)*INDEX('Таблица 6 (типы арм.)'!$F$6:$U$49,MATCH($D248,'Таблица 6 (типы арм.)'!$D$6:$D$49,0),MATCH((IF(COLUMN(Z$5)&gt;COLUMN($X$5),CONCATENATE(Z$5,"А500С"),IF(COLUMN(Z$5)&gt;COLUMN($S$5),CONCATENATE(Z$5,"А240"),CONCATENATE(Z$5,"Вр-1")))),'Таблица 6 (типы арм.)'!$F$54:$U$54,0))=0,"",ROUND(SUM($J248:$L248)*INDEX('Таблица 6 (типы арм.)'!$F$6:$U$49,MATCH($D248,'Таблица 6 (типы арм.)'!$D$6:$D$49,0),MATCH((IF(COLUMN(Z$5)&gt;COLUMN($X$5),CONCATENATE(Z$5,"А500С"),IF(COLUMN(Z$5)&gt;COLUMN($S$5),CONCATENATE(Z$5,"А240"),CONCATENATE(Z$5,"Вр-1")))),'Таблица 6 (типы арм.)'!$F$54:$U$54,0)),0))</f>
        <v>1592</v>
      </c>
      <c r="AA248" s="44">
        <f>IF(SUM($J248:$L248)*INDEX('Таблица 6 (типы арм.)'!$F$6:$U$49,MATCH($D248,'Таблица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арм.)'!$F$54:$U$54,0))=0,"",ROUND(SUM($J248:$L248)*INDEX('Таблица 6 (типы арм.)'!$F$6:$U$49,MATCH($D248,'Таблица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728</v>
      </c>
      <c r="AB248" s="44" t="str">
        <f>IF(SUM($J248:$L248)*INDEX('Таблица 6 (типы арм.)'!$F$6:$U$49,MATCH($D248,'Таблица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арм.)'!$F$54:$U$54,0))=0,"",ROUND(SUM($J248:$L248)*INDEX('Таблица 6 (типы арм.)'!$F$6:$U$49,MATCH($D248,'Таблица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48" s="44">
        <f>IF(SUM($J248:$L248)*INDEX('Таблица 6 (типы арм.)'!$F$6:$U$49,MATCH($D248,'Таблица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арм.)'!$F$54:$U$54,0))=0,"",ROUND(SUM($J248:$L248)*INDEX('Таблица 6 (типы арм.)'!$F$6:$U$49,MATCH($D248,'Таблица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2569</v>
      </c>
      <c r="AD248" s="44" t="str">
        <f>IF(SUM($J248:$L248)*INDEX('Таблица 6 (типы арм.)'!$F$6:$U$49,MATCH($D248,'Таблица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арм.)'!$F$54:$U$54,0))=0,"",ROUND(SUM($J248:$L248)*INDEX('Таблица 6 (типы арм.)'!$F$6:$U$49,MATCH($D248,'Таблица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48" s="44">
        <f>IF(SUM($J248:$L248)*INDEX('Таблица 6 (типы арм.)'!$F$6:$U$49,MATCH($D248,'Таблица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арм.)'!$F$54:$U$54,0))=0,"",ROUND(SUM($J248:$L248)*INDEX('Таблица 6 (типы арм.)'!$F$6:$U$49,MATCH($D248,'Таблица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659</v>
      </c>
      <c r="AF248" s="44" t="str">
        <f>IF(SUM($J248:$L248)*INDEX('Таблица 6 (типы арм.)'!$F$6:$U$49,MATCH($D248,'Таблица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арм.)'!$F$54:$U$54,0))=0,"",ROUND(SUM($J248:$L248)*INDEX('Таблица 6 (типы арм.)'!$F$6:$U$49,MATCH($D248,'Таблица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48" s="44" t="str">
        <f>IF(SUM($J248:$L248)*INDEX('Таблица 6 (типы арм.)'!$F$6:$U$49,MATCH($D248,'Таблица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арм.)'!$F$54:$U$54,0))=0,"",ROUND(SUM($J248:$L248)*INDEX('Таблица 6 (типы арм.)'!$F$6:$U$49,MATCH($D248,'Таблица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48" s="44" t="str">
        <f>IF(SUM($J248:$L248)*INDEX('Таблица 6 (типы арм.)'!$F$6:$U$49,MATCH($D248,'Таблица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арм.)'!$F$54:$U$54,0))=0,"",ROUND(SUM($J248:$L248)*INDEX('Таблица 6 (типы арм.)'!$F$6:$U$49,MATCH($D248,'Таблица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48" s="44" t="str">
        <f>IF(SUM($J248:$L248)*INDEX('Таблица 6 (типы арм.)'!$F$6:$U$49,MATCH($D248,'Таблица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арм.)'!$F$54:$U$54,0))=0,"",ROUND(SUM($J248:$L248)*INDEX('Таблица 6 (типы арм.)'!$F$6:$U$49,MATCH($D248,'Таблица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48" s="45">
        <f t="shared" si="155"/>
        <v>7003</v>
      </c>
      <c r="AK248" s="46">
        <f t="shared" si="164"/>
        <v>7836</v>
      </c>
      <c r="AL248" s="47"/>
      <c r="AM248" s="22"/>
      <c r="AN248" s="14"/>
      <c r="AO248" s="1"/>
    </row>
    <row r="249" spans="1:41" ht="22.5" hidden="1" customHeight="1" outlineLevel="1" x14ac:dyDescent="0.25">
      <c r="A249" s="1"/>
      <c r="B249" s="1"/>
      <c r="C249" s="413"/>
      <c r="D249" s="322">
        <v>11</v>
      </c>
      <c r="E249" s="334" t="str">
        <f t="shared" si="165"/>
        <v>162.8</v>
      </c>
      <c r="F249" s="39" t="s">
        <v>473</v>
      </c>
      <c r="G249" s="41" t="s">
        <v>39</v>
      </c>
      <c r="H249" s="41"/>
      <c r="I249" s="41"/>
      <c r="J249" s="42"/>
      <c r="K249" s="42">
        <v>40.6</v>
      </c>
      <c r="L249" s="42"/>
      <c r="M249" s="43">
        <f t="shared" si="159"/>
        <v>40.6</v>
      </c>
      <c r="N249" s="41"/>
      <c r="O249" s="41" t="s">
        <v>41</v>
      </c>
      <c r="P249" s="350">
        <f t="shared" si="166"/>
        <v>225.55555555555557</v>
      </c>
      <c r="Q249" s="347"/>
      <c r="R249" s="44" t="str">
        <f>IF(SUM($J249:$L249)*INDEX('Таблица 6 (типы арм.)'!$F$6:$U$49,MATCH($D249,'Таблица 6 (типы арм.)'!$D$6:$D$49,0),MATCH((IF(COLUMN(R$5)&gt;COLUMN($X$5),CONCATENATE(R$5,"А500С"),IF(COLUMN(R$5)&gt;COLUMN($S$5),CONCATENATE(R$5,"А240"),CONCATENATE(R$5,"Вр-1")))),'Таблица 6 (типы арм.)'!$F$54:$U$54,0))=0,"",ROUND(SUM($J249:$L249)*INDEX('Таблица 6 (типы арм.)'!$F$6:$U$49,MATCH($D249,'Таблица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49" s="323" t="str">
        <f t="shared" si="167"/>
        <v/>
      </c>
      <c r="T249" s="44" t="str">
        <f>IF(SUM($J249:$L249)*INDEX('Таблица 6 (типы арм.)'!$F$6:$U$49,MATCH($D249,'Таблица 6 (типы арм.)'!$D$6:$D$49,0),MATCH((IF(COLUMN(T$5)&gt;COLUMN($X$5),CONCATENATE(T$5,"А500С"),IF(COLUMN(T$5)&gt;COLUMN($S$5),CONCATENATE(T$5,"А240"),CONCATENATE(T$5,"Вр-1")))),'Таблица 6 (типы арм.)'!$F$54:$U$54,0))=0,"",ROUND(SUM($J249:$L249)*INDEX('Таблица 6 (типы арм.)'!$F$6:$U$49,MATCH($D249,'Таблица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49" s="44">
        <f>IF(SUM($J249:$L249)*INDEX('Таблица 6 (типы арм.)'!$F$6:$U$49,MATCH($D249,'Таблица 6 (типы арм.)'!$D$6:$D$49,0),MATCH((IF(COLUMN(U$5)&gt;COLUMN($X$5),CONCATENATE(U$5,"А500С"),IF(COLUMN(U$5)&gt;COLUMN($S$5),CONCATENATE(U$5,"А240"),CONCATENATE(U$5,"Вр-1")))),'Таблица 6 (типы арм.)'!$F$54:$U$54,0))=0,"",ROUND(SUM($J249:$L249)*INDEX('Таблица 6 (типы арм.)'!$F$6:$U$49,MATCH($D249,'Таблица 6 (типы арм.)'!$D$6:$D$49,0),MATCH((IF(COLUMN(U$5)&gt;COLUMN($X$5),CONCATENATE(U$5,"А500С"),IF(COLUMN(U$5)&gt;COLUMN($S$5),CONCATENATE(U$5,"А240"),CONCATENATE(U$5,"Вр-1")))),'Таблица 6 (типы арм.)'!$F$54:$U$54,0)),0))</f>
        <v>734</v>
      </c>
      <c r="V249" s="44" t="str">
        <f>IF(SUM($J249:$L249)*INDEX('Таблица 6 (типы арм.)'!$F$6:$U$49,MATCH($D249,'Таблица 6 (типы арм.)'!$D$6:$D$49,0),MATCH((IF(COLUMN(V$5)&gt;COLUMN($X$5),CONCATENATE(V$5,"А500С"),IF(COLUMN(V$5)&gt;COLUMN($S$5),CONCATENATE(V$5,"А240"),CONCATENATE(V$5,"Вр-1")))),'Таблица 6 (типы арм.)'!$F$54:$U$54,0))=0,"",ROUND(SUM($J249:$L249)*INDEX('Таблица 6 (типы арм.)'!$F$6:$U$49,MATCH($D249,'Таблица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49" s="44" t="str">
        <f>IF(SUM($J249:$L249)*INDEX('Таблица 6 (типы арм.)'!$F$6:$U$49,MATCH($D249,'Таблица 6 (типы арм.)'!$D$6:$D$49,0),MATCH((IF(COLUMN(W$5)&gt;COLUMN($X$5),CONCATENATE(W$5,"А500С"),IF(COLUMN(W$5)&gt;COLUMN($S$5),CONCATENATE(W$5,"А240"),CONCATENATE(W$5,"Вр-1")))),'Таблица 6 (типы арм.)'!$F$54:$U$54,0))=0,"",ROUND(SUM($J249:$L249)*INDEX('Таблица 6 (типы арм.)'!$F$6:$U$49,MATCH($D249,'Таблица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49" s="45">
        <f t="shared" si="160"/>
        <v>734</v>
      </c>
      <c r="Y249" s="44">
        <f>IF(SUM($J249:$L249)*INDEX('Таблица 6 (типы арм.)'!$F$6:$U$49,MATCH($D249,'Таблица 6 (типы арм.)'!$D$6:$D$49,0),MATCH((IF(COLUMN(Y$5)&gt;COLUMN($X$5),CONCATENATE(Y$5,"А500С"),IF(COLUMN(Y$5)&gt;COLUMN($S$5),CONCATENATE(Y$5,"А240"),CONCATENATE(Y$5,"Вр-1")))),'Таблица 6 (типы арм.)'!$F$54:$U$54,0))=0,"",ROUND(SUM($J249:$L249)*INDEX('Таблица 6 (типы арм.)'!$F$6:$U$49,MATCH($D249,'Таблица 6 (типы арм.)'!$D$6:$D$49,0),MATCH((IF(COLUMN(Y$5)&gt;COLUMN($X$5),CONCATENATE(Y$5,"А500С"),IF(COLUMN(Y$5)&gt;COLUMN($S$5),CONCATENATE(Y$5,"А240"),CONCATENATE(Y$5,"Вр-1")))),'Таблица 6 (типы арм.)'!$F$54:$U$54,0)),0))</f>
        <v>1282</v>
      </c>
      <c r="Z249" s="44">
        <f>IF(SUM($J249:$L249)*INDEX('Таблица 6 (типы арм.)'!$F$6:$U$49,MATCH($D249,'Таблица 6 (типы арм.)'!$D$6:$D$49,0),MATCH((IF(COLUMN(Z$5)&gt;COLUMN($X$5),CONCATENATE(Z$5,"А500С"),IF(COLUMN(Z$5)&gt;COLUMN($S$5),CONCATENATE(Z$5,"А240"),CONCATENATE(Z$5,"Вр-1")))),'Таблица 6 (типы арм.)'!$F$54:$U$54,0))=0,"",ROUND(SUM($J249:$L249)*INDEX('Таблица 6 (типы арм.)'!$F$6:$U$49,MATCH($D249,'Таблица 6 (типы арм.)'!$D$6:$D$49,0),MATCH((IF(COLUMN(Z$5)&gt;COLUMN($X$5),CONCATENATE(Z$5,"А500С"),IF(COLUMN(Z$5)&gt;COLUMN($S$5),CONCATENATE(Z$5,"А240"),CONCATENATE(Z$5,"Вр-1")))),'Таблица 6 (типы арм.)'!$F$54:$U$54,0)),0))</f>
        <v>1402</v>
      </c>
      <c r="AA249" s="44">
        <f>IF(SUM($J249:$L249)*INDEX('Таблица 6 (типы арм.)'!$F$6:$U$49,MATCH($D249,'Таблица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арм.)'!$F$54:$U$54,0))=0,"",ROUND(SUM($J249:$L249)*INDEX('Таблица 6 (типы арм.)'!$F$6:$U$49,MATCH($D249,'Таблица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641</v>
      </c>
      <c r="AB249" s="44" t="str">
        <f>IF(SUM($J249:$L249)*INDEX('Таблица 6 (типы арм.)'!$F$6:$U$49,MATCH($D249,'Таблица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арм.)'!$F$54:$U$54,0))=0,"",ROUND(SUM($J249:$L249)*INDEX('Таблица 6 (типы арм.)'!$F$6:$U$49,MATCH($D249,'Таблица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49" s="44">
        <f>IF(SUM($J249:$L249)*INDEX('Таблица 6 (типы арм.)'!$F$6:$U$49,MATCH($D249,'Таблица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арм.)'!$F$54:$U$54,0))=0,"",ROUND(SUM($J249:$L249)*INDEX('Таблица 6 (типы арм.)'!$F$6:$U$49,MATCH($D249,'Таблица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2262</v>
      </c>
      <c r="AD249" s="44" t="str">
        <f>IF(SUM($J249:$L249)*INDEX('Таблица 6 (типы арм.)'!$F$6:$U$49,MATCH($D249,'Таблица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арм.)'!$F$54:$U$54,0))=0,"",ROUND(SUM($J249:$L249)*INDEX('Таблица 6 (типы арм.)'!$F$6:$U$49,MATCH($D249,'Таблица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49" s="44">
        <f>IF(SUM($J249:$L249)*INDEX('Таблица 6 (типы арм.)'!$F$6:$U$49,MATCH($D249,'Таблица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арм.)'!$F$54:$U$54,0))=0,"",ROUND(SUM($J249:$L249)*INDEX('Таблица 6 (типы арм.)'!$F$6:$U$49,MATCH($D249,'Таблица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581</v>
      </c>
      <c r="AF249" s="44" t="str">
        <f>IF(SUM($J249:$L249)*INDEX('Таблица 6 (типы арм.)'!$F$6:$U$49,MATCH($D249,'Таблица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арм.)'!$F$54:$U$54,0))=0,"",ROUND(SUM($J249:$L249)*INDEX('Таблица 6 (типы арм.)'!$F$6:$U$49,MATCH($D249,'Таблица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49" s="44" t="str">
        <f>IF(SUM($J249:$L249)*INDEX('Таблица 6 (типы арм.)'!$F$6:$U$49,MATCH($D249,'Таблица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арм.)'!$F$54:$U$54,0))=0,"",ROUND(SUM($J249:$L249)*INDEX('Таблица 6 (типы арм.)'!$F$6:$U$49,MATCH($D249,'Таблица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49" s="44" t="str">
        <f>IF(SUM($J249:$L249)*INDEX('Таблица 6 (типы арм.)'!$F$6:$U$49,MATCH($D249,'Таблица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арм.)'!$F$54:$U$54,0))=0,"",ROUND(SUM($J249:$L249)*INDEX('Таблица 6 (типы арм.)'!$F$6:$U$49,MATCH($D249,'Таблица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49" s="44" t="str">
        <f>IF(SUM($J249:$L249)*INDEX('Таблица 6 (типы арм.)'!$F$6:$U$49,MATCH($D249,'Таблица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арм.)'!$F$54:$U$54,0))=0,"",ROUND(SUM($J249:$L249)*INDEX('Таблица 6 (типы арм.)'!$F$6:$U$49,MATCH($D249,'Таблица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49" s="45">
        <f t="shared" si="155"/>
        <v>6168</v>
      </c>
      <c r="AK249" s="46">
        <f t="shared" si="164"/>
        <v>6902</v>
      </c>
      <c r="AL249" s="47"/>
      <c r="AM249" s="22"/>
      <c r="AN249" s="14"/>
      <c r="AO249" s="1"/>
    </row>
    <row r="250" spans="1:41" ht="22.5" hidden="1" customHeight="1" outlineLevel="1" x14ac:dyDescent="0.25">
      <c r="A250" s="1"/>
      <c r="B250" s="1"/>
      <c r="C250" s="413"/>
      <c r="D250" s="322">
        <v>11</v>
      </c>
      <c r="E250" s="334" t="str">
        <f t="shared" si="165"/>
        <v>162.9</v>
      </c>
      <c r="F250" s="39" t="s">
        <v>474</v>
      </c>
      <c r="G250" s="41" t="s">
        <v>39</v>
      </c>
      <c r="H250" s="41"/>
      <c r="I250" s="41"/>
      <c r="J250" s="42"/>
      <c r="K250" s="42">
        <v>810.7</v>
      </c>
      <c r="L250" s="42"/>
      <c r="M250" s="43">
        <f t="shared" si="159"/>
        <v>810.7</v>
      </c>
      <c r="N250" s="41"/>
      <c r="O250" s="41" t="s">
        <v>41</v>
      </c>
      <c r="P250" s="350">
        <f t="shared" si="166"/>
        <v>4053.5</v>
      </c>
      <c r="Q250" s="347"/>
      <c r="R250" s="44" t="str">
        <f>IF(SUM($J250:$L250)*INDEX('Таблица 6 (типы арм.)'!$F$6:$U$49,MATCH($D250,'Таблица 6 (типы арм.)'!$D$6:$D$49,0),MATCH((IF(COLUMN(R$5)&gt;COLUMN($X$5),CONCATENATE(R$5,"А500С"),IF(COLUMN(R$5)&gt;COLUMN($S$5),CONCATENATE(R$5,"А240"),CONCATENATE(R$5,"Вр-1")))),'Таблица 6 (типы арм.)'!$F$54:$U$54,0))=0,"",ROUND(SUM($J250:$L250)*INDEX('Таблица 6 (типы арм.)'!$F$6:$U$49,MATCH($D250,'Таблица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50" s="323" t="str">
        <f t="shared" si="167"/>
        <v/>
      </c>
      <c r="T250" s="44" t="str">
        <f>IF(SUM($J250:$L250)*INDEX('Таблица 6 (типы арм.)'!$F$6:$U$49,MATCH($D250,'Таблица 6 (типы арм.)'!$D$6:$D$49,0),MATCH((IF(COLUMN(T$5)&gt;COLUMN($X$5),CONCATENATE(T$5,"А500С"),IF(COLUMN(T$5)&gt;COLUMN($S$5),CONCATENATE(T$5,"А240"),CONCATENATE(T$5,"Вр-1")))),'Таблица 6 (типы арм.)'!$F$54:$U$54,0))=0,"",ROUND(SUM($J250:$L250)*INDEX('Таблица 6 (типы арм.)'!$F$6:$U$49,MATCH($D250,'Таблица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50" s="44">
        <f>IF(SUM($J250:$L250)*INDEX('Таблица 6 (типы арм.)'!$F$6:$U$49,MATCH($D250,'Таблица 6 (типы арм.)'!$D$6:$D$49,0),MATCH((IF(COLUMN(U$5)&gt;COLUMN($X$5),CONCATENATE(U$5,"А500С"),IF(COLUMN(U$5)&gt;COLUMN($S$5),CONCATENATE(U$5,"А240"),CONCATENATE(U$5,"Вр-1")))),'Таблица 6 (типы арм.)'!$F$54:$U$54,0))=0,"",ROUND(SUM($J250:$L250)*INDEX('Таблица 6 (типы арм.)'!$F$6:$U$49,MATCH($D250,'Таблица 6 (типы арм.)'!$D$6:$D$49,0),MATCH((IF(COLUMN(U$5)&gt;COLUMN($X$5),CONCATENATE(U$5,"А500С"),IF(COLUMN(U$5)&gt;COLUMN($S$5),CONCATENATE(U$5,"А240"),CONCATENATE(U$5,"Вр-1")))),'Таблица 6 (типы арм.)'!$F$54:$U$54,0)),0))</f>
        <v>14657</v>
      </c>
      <c r="V250" s="44" t="str">
        <f>IF(SUM($J250:$L250)*INDEX('Таблица 6 (типы арм.)'!$F$6:$U$49,MATCH($D250,'Таблица 6 (типы арм.)'!$D$6:$D$49,0),MATCH((IF(COLUMN(V$5)&gt;COLUMN($X$5),CONCATENATE(V$5,"А500С"),IF(COLUMN(V$5)&gt;COLUMN($S$5),CONCATENATE(V$5,"А240"),CONCATENATE(V$5,"Вр-1")))),'Таблица 6 (типы арм.)'!$F$54:$U$54,0))=0,"",ROUND(SUM($J250:$L250)*INDEX('Таблица 6 (типы арм.)'!$F$6:$U$49,MATCH($D250,'Таблица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50" s="44" t="str">
        <f>IF(SUM($J250:$L250)*INDEX('Таблица 6 (типы арм.)'!$F$6:$U$49,MATCH($D250,'Таблица 6 (типы арм.)'!$D$6:$D$49,0),MATCH((IF(COLUMN(W$5)&gt;COLUMN($X$5),CONCATENATE(W$5,"А500С"),IF(COLUMN(W$5)&gt;COLUMN($S$5),CONCATENATE(W$5,"А240"),CONCATENATE(W$5,"Вр-1")))),'Таблица 6 (типы арм.)'!$F$54:$U$54,0))=0,"",ROUND(SUM($J250:$L250)*INDEX('Таблица 6 (типы арм.)'!$F$6:$U$49,MATCH($D250,'Таблица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50" s="45">
        <f t="shared" si="160"/>
        <v>14657</v>
      </c>
      <c r="Y250" s="44">
        <f>IF(SUM($J250:$L250)*INDEX('Таблица 6 (типы арм.)'!$F$6:$U$49,MATCH($D250,'Таблица 6 (типы арм.)'!$D$6:$D$49,0),MATCH((IF(COLUMN(Y$5)&gt;COLUMN($X$5),CONCATENATE(Y$5,"А500С"),IF(COLUMN(Y$5)&gt;COLUMN($S$5),CONCATENATE(Y$5,"А240"),CONCATENATE(Y$5,"Вр-1")))),'Таблица 6 (типы арм.)'!$F$54:$U$54,0))=0,"",ROUND(SUM($J250:$L250)*INDEX('Таблица 6 (типы арм.)'!$F$6:$U$49,MATCH($D250,'Таблица 6 (типы арм.)'!$D$6:$D$49,0),MATCH((IF(COLUMN(Y$5)&gt;COLUMN($X$5),CONCATENATE(Y$5,"А500С"),IF(COLUMN(Y$5)&gt;COLUMN($S$5),CONCATENATE(Y$5,"А240"),CONCATENATE(Y$5,"Вр-1")))),'Таблица 6 (типы арм.)'!$F$54:$U$54,0)),0))</f>
        <v>25595</v>
      </c>
      <c r="Z250" s="44">
        <f>IF(SUM($J250:$L250)*INDEX('Таблица 6 (типы арм.)'!$F$6:$U$49,MATCH($D250,'Таблица 6 (типы арм.)'!$D$6:$D$49,0),MATCH((IF(COLUMN(Z$5)&gt;COLUMN($X$5),CONCATENATE(Z$5,"А500С"),IF(COLUMN(Z$5)&gt;COLUMN($S$5),CONCATENATE(Z$5,"А240"),CONCATENATE(Z$5,"Вр-1")))),'Таблица 6 (типы арм.)'!$F$54:$U$54,0))=0,"",ROUND(SUM($J250:$L250)*INDEX('Таблица 6 (типы арм.)'!$F$6:$U$49,MATCH($D250,'Таблица 6 (типы арм.)'!$D$6:$D$49,0),MATCH((IF(COLUMN(Z$5)&gt;COLUMN($X$5),CONCATENATE(Z$5,"А500С"),IF(COLUMN(Z$5)&gt;COLUMN($S$5),CONCATENATE(Z$5,"А240"),CONCATENATE(Z$5,"Вр-1")))),'Таблица 6 (типы арм.)'!$F$54:$U$54,0)),0))</f>
        <v>28001</v>
      </c>
      <c r="AA250" s="44">
        <f>IF(SUM($J250:$L250)*INDEX('Таблица 6 (типы арм.)'!$F$6:$U$49,MATCH($D250,'Таблица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арм.)'!$F$54:$U$54,0))=0,"",ROUND(SUM($J250:$L250)*INDEX('Таблица 6 (типы арм.)'!$F$6:$U$49,MATCH($D250,'Таблица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12797</v>
      </c>
      <c r="AB250" s="44" t="str">
        <f>IF(SUM($J250:$L250)*INDEX('Таблица 6 (типы арм.)'!$F$6:$U$49,MATCH($D250,'Таблица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арм.)'!$F$54:$U$54,0))=0,"",ROUND(SUM($J250:$L250)*INDEX('Таблица 6 (типы арм.)'!$F$6:$U$49,MATCH($D250,'Таблица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50" s="44">
        <f>IF(SUM($J250:$L250)*INDEX('Таблица 6 (типы арм.)'!$F$6:$U$49,MATCH($D250,'Таблица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арм.)'!$F$54:$U$54,0))=0,"",ROUND(SUM($J250:$L250)*INDEX('Таблица 6 (типы арм.)'!$F$6:$U$49,MATCH($D250,'Таблица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45174</v>
      </c>
      <c r="AD250" s="44" t="str">
        <f>IF(SUM($J250:$L250)*INDEX('Таблица 6 (типы арм.)'!$F$6:$U$49,MATCH($D250,'Таблица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арм.)'!$F$54:$U$54,0))=0,"",ROUND(SUM($J250:$L250)*INDEX('Таблица 6 (типы арм.)'!$F$6:$U$49,MATCH($D250,'Таблица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50" s="44">
        <f>IF(SUM($J250:$L250)*INDEX('Таблица 6 (типы арм.)'!$F$6:$U$49,MATCH($D250,'Таблица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арм.)'!$F$54:$U$54,0))=0,"",ROUND(SUM($J250:$L250)*INDEX('Таблица 6 (типы арм.)'!$F$6:$U$49,MATCH($D250,'Таблица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11594</v>
      </c>
      <c r="AF250" s="44" t="str">
        <f>IF(SUM($J250:$L250)*INDEX('Таблица 6 (типы арм.)'!$F$6:$U$49,MATCH($D250,'Таблица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арм.)'!$F$54:$U$54,0))=0,"",ROUND(SUM($J250:$L250)*INDEX('Таблица 6 (типы арм.)'!$F$6:$U$49,MATCH($D250,'Таблица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50" s="44" t="str">
        <f>IF(SUM($J250:$L250)*INDEX('Таблица 6 (типы арм.)'!$F$6:$U$49,MATCH($D250,'Таблица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арм.)'!$F$54:$U$54,0))=0,"",ROUND(SUM($J250:$L250)*INDEX('Таблица 6 (типы арм.)'!$F$6:$U$49,MATCH($D250,'Таблица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50" s="44" t="str">
        <f>IF(SUM($J250:$L250)*INDEX('Таблица 6 (типы арм.)'!$F$6:$U$49,MATCH($D250,'Таблица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арм.)'!$F$54:$U$54,0))=0,"",ROUND(SUM($J250:$L250)*INDEX('Таблица 6 (типы арм.)'!$F$6:$U$49,MATCH($D250,'Таблица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50" s="44" t="str">
        <f>IF(SUM($J250:$L250)*INDEX('Таблица 6 (типы арм.)'!$F$6:$U$49,MATCH($D250,'Таблица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арм.)'!$F$54:$U$54,0))=0,"",ROUND(SUM($J250:$L250)*INDEX('Таблица 6 (типы арм.)'!$F$6:$U$49,MATCH($D250,'Таблица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50" s="45">
        <f t="shared" si="155"/>
        <v>123161</v>
      </c>
      <c r="AK250" s="46">
        <f t="shared" si="164"/>
        <v>137818</v>
      </c>
      <c r="AL250" s="47"/>
      <c r="AM250" s="22"/>
      <c r="AN250" s="14"/>
      <c r="AO250" s="1"/>
    </row>
    <row r="251" spans="1:41" ht="22.5" hidden="1" customHeight="1" outlineLevel="1" x14ac:dyDescent="0.25">
      <c r="A251" s="1"/>
      <c r="B251" s="1"/>
      <c r="C251" s="413"/>
      <c r="D251" s="322">
        <v>13</v>
      </c>
      <c r="E251" s="334" t="str">
        <f t="shared" si="165"/>
        <v>162.10</v>
      </c>
      <c r="F251" s="39" t="s">
        <v>475</v>
      </c>
      <c r="G251" s="41" t="s">
        <v>39</v>
      </c>
      <c r="H251" s="41"/>
      <c r="I251" s="41"/>
      <c r="J251" s="42"/>
      <c r="K251" s="42">
        <v>1.4</v>
      </c>
      <c r="L251" s="42"/>
      <c r="M251" s="43">
        <f t="shared" si="159"/>
        <v>1.4</v>
      </c>
      <c r="N251" s="41"/>
      <c r="O251" s="41" t="s">
        <v>41</v>
      </c>
      <c r="P251" s="350">
        <f t="shared" si="166"/>
        <v>7.7777777777777777</v>
      </c>
      <c r="Q251" s="347"/>
      <c r="R251" s="44" t="str">
        <f>IF(SUM($J251:$L251)*INDEX('Таблица 6 (типы арм.)'!$F$6:$U$49,MATCH($D251,'Таблица 6 (типы арм.)'!$D$6:$D$49,0),MATCH((IF(COLUMN(R$5)&gt;COLUMN($X$5),CONCATENATE(R$5,"А500С"),IF(COLUMN(R$5)&gt;COLUMN($S$5),CONCATENATE(R$5,"А240"),CONCATENATE(R$5,"Вр-1")))),'Таблица 6 (типы арм.)'!$F$54:$U$54,0))=0,"",ROUND(SUM($J251:$L251)*INDEX('Таблица 6 (типы арм.)'!$F$6:$U$49,MATCH($D251,'Таблица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51" s="323" t="str">
        <f t="shared" si="167"/>
        <v/>
      </c>
      <c r="T251" s="44" t="str">
        <f>IF(SUM($J251:$L251)*INDEX('Таблица 6 (типы арм.)'!$F$6:$U$49,MATCH($D251,'Таблица 6 (типы арм.)'!$D$6:$D$49,0),MATCH((IF(COLUMN(T$5)&gt;COLUMN($X$5),CONCATENATE(T$5,"А500С"),IF(COLUMN(T$5)&gt;COLUMN($S$5),CONCATENATE(T$5,"А240"),CONCATENATE(T$5,"Вр-1")))),'Таблица 6 (типы арм.)'!$F$54:$U$54,0))=0,"",ROUND(SUM($J251:$L251)*INDEX('Таблица 6 (типы арм.)'!$F$6:$U$49,MATCH($D251,'Таблица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51" s="44">
        <f>IF(SUM($J251:$L251)*INDEX('Таблица 6 (типы арм.)'!$F$6:$U$49,MATCH($D251,'Таблица 6 (типы арм.)'!$D$6:$D$49,0),MATCH((IF(COLUMN(U$5)&gt;COLUMN($X$5),CONCATENATE(U$5,"А500С"),IF(COLUMN(U$5)&gt;COLUMN($S$5),CONCATENATE(U$5,"А240"),CONCATENATE(U$5,"Вр-1")))),'Таблица 6 (типы арм.)'!$F$54:$U$54,0))=0,"",ROUND(SUM($J251:$L251)*INDEX('Таблица 6 (типы арм.)'!$F$6:$U$49,MATCH($D251,'Таблица 6 (типы арм.)'!$D$6:$D$49,0),MATCH((IF(COLUMN(U$5)&gt;COLUMN($X$5),CONCATENATE(U$5,"А500С"),IF(COLUMN(U$5)&gt;COLUMN($S$5),CONCATENATE(U$5,"А240"),CONCATENATE(U$5,"Вр-1")))),'Таблица 6 (типы арм.)'!$F$54:$U$54,0)),0))</f>
        <v>30</v>
      </c>
      <c r="V251" s="44" t="str">
        <f>IF(SUM($J251:$L251)*INDEX('Таблица 6 (типы арм.)'!$F$6:$U$49,MATCH($D251,'Таблица 6 (типы арм.)'!$D$6:$D$49,0),MATCH((IF(COLUMN(V$5)&gt;COLUMN($X$5),CONCATENATE(V$5,"А500С"),IF(COLUMN(V$5)&gt;COLUMN($S$5),CONCATENATE(V$5,"А240"),CONCATENATE(V$5,"Вр-1")))),'Таблица 6 (типы арм.)'!$F$54:$U$54,0))=0,"",ROUND(SUM($J251:$L251)*INDEX('Таблица 6 (типы арм.)'!$F$6:$U$49,MATCH($D251,'Таблица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51" s="44" t="str">
        <f>IF(SUM($J251:$L251)*INDEX('Таблица 6 (типы арм.)'!$F$6:$U$49,MATCH($D251,'Таблица 6 (типы арм.)'!$D$6:$D$49,0),MATCH((IF(COLUMN(W$5)&gt;COLUMN($X$5),CONCATENATE(W$5,"А500С"),IF(COLUMN(W$5)&gt;COLUMN($S$5),CONCATENATE(W$5,"А240"),CONCATENATE(W$5,"Вр-1")))),'Таблица 6 (типы арм.)'!$F$54:$U$54,0))=0,"",ROUND(SUM($J251:$L251)*INDEX('Таблица 6 (типы арм.)'!$F$6:$U$49,MATCH($D251,'Таблица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51" s="45">
        <f t="shared" si="160"/>
        <v>30</v>
      </c>
      <c r="Y251" s="44">
        <f>IF(SUM($J251:$L251)*INDEX('Таблица 6 (типы арм.)'!$F$6:$U$49,MATCH($D251,'Таблица 6 (типы арм.)'!$D$6:$D$49,0),MATCH((IF(COLUMN(Y$5)&gt;COLUMN($X$5),CONCATENATE(Y$5,"А500С"),IF(COLUMN(Y$5)&gt;COLUMN($S$5),CONCATENATE(Y$5,"А240"),CONCATENATE(Y$5,"Вр-1")))),'Таблица 6 (типы арм.)'!$F$54:$U$54,0))=0,"",ROUND(SUM($J251:$L251)*INDEX('Таблица 6 (типы арм.)'!$F$6:$U$49,MATCH($D251,'Таблица 6 (типы арм.)'!$D$6:$D$49,0),MATCH((IF(COLUMN(Y$5)&gt;COLUMN($X$5),CONCATENATE(Y$5,"А500С"),IF(COLUMN(Y$5)&gt;COLUMN($S$5),CONCATENATE(Y$5,"А240"),CONCATENATE(Y$5,"Вр-1")))),'Таблица 6 (типы арм.)'!$F$54:$U$54,0)),0))</f>
        <v>52</v>
      </c>
      <c r="Z251" s="44">
        <f>IF(SUM($J251:$L251)*INDEX('Таблица 6 (типы арм.)'!$F$6:$U$49,MATCH($D251,'Таблица 6 (типы арм.)'!$D$6:$D$49,0),MATCH((IF(COLUMN(Z$5)&gt;COLUMN($X$5),CONCATENATE(Z$5,"А500С"),IF(COLUMN(Z$5)&gt;COLUMN($S$5),CONCATENATE(Z$5,"А240"),CONCATENATE(Z$5,"Вр-1")))),'Таблица 6 (типы арм.)'!$F$54:$U$54,0))=0,"",ROUND(SUM($J251:$L251)*INDEX('Таблица 6 (типы арм.)'!$F$6:$U$49,MATCH($D251,'Таблица 6 (типы арм.)'!$D$6:$D$49,0),MATCH((IF(COLUMN(Z$5)&gt;COLUMN($X$5),CONCATENATE(Z$5,"А500С"),IF(COLUMN(Z$5)&gt;COLUMN($S$5),CONCATENATE(Z$5,"А240"),CONCATENATE(Z$5,"Вр-1")))),'Таблица 6 (типы арм.)'!$F$54:$U$54,0)),0))</f>
        <v>57</v>
      </c>
      <c r="AA251" s="44">
        <f>IF(SUM($J251:$L251)*INDEX('Таблица 6 (типы арм.)'!$F$6:$U$49,MATCH($D251,'Таблица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арм.)'!$F$54:$U$54,0))=0,"",ROUND(SUM($J251:$L251)*INDEX('Таблица 6 (типы арм.)'!$F$6:$U$49,MATCH($D251,'Таблица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26</v>
      </c>
      <c r="AB251" s="44" t="str">
        <f>IF(SUM($J251:$L251)*INDEX('Таблица 6 (типы арм.)'!$F$6:$U$49,MATCH($D251,'Таблица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арм.)'!$F$54:$U$54,0))=0,"",ROUND(SUM($J251:$L251)*INDEX('Таблица 6 (типы арм.)'!$F$6:$U$49,MATCH($D251,'Таблица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51" s="44">
        <f>IF(SUM($J251:$L251)*INDEX('Таблица 6 (типы арм.)'!$F$6:$U$49,MATCH($D251,'Таблица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арм.)'!$F$54:$U$54,0))=0,"",ROUND(SUM($J251:$L251)*INDEX('Таблица 6 (типы арм.)'!$F$6:$U$49,MATCH($D251,'Таблица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92</v>
      </c>
      <c r="AD251" s="44" t="str">
        <f>IF(SUM($J251:$L251)*INDEX('Таблица 6 (типы арм.)'!$F$6:$U$49,MATCH($D251,'Таблица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арм.)'!$F$54:$U$54,0))=0,"",ROUND(SUM($J251:$L251)*INDEX('Таблица 6 (типы арм.)'!$F$6:$U$49,MATCH($D251,'Таблица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51" s="44">
        <f>IF(SUM($J251:$L251)*INDEX('Таблица 6 (типы арм.)'!$F$6:$U$49,MATCH($D251,'Таблица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арм.)'!$F$54:$U$54,0))=0,"",ROUND(SUM($J251:$L251)*INDEX('Таблица 6 (типы арм.)'!$F$6:$U$49,MATCH($D251,'Таблица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24</v>
      </c>
      <c r="AF251" s="44" t="str">
        <f>IF(SUM($J251:$L251)*INDEX('Таблица 6 (типы арм.)'!$F$6:$U$49,MATCH($D251,'Таблица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арм.)'!$F$54:$U$54,0))=0,"",ROUND(SUM($J251:$L251)*INDEX('Таблица 6 (типы арм.)'!$F$6:$U$49,MATCH($D251,'Таблица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51" s="44" t="str">
        <f>IF(SUM($J251:$L251)*INDEX('Таблица 6 (типы арм.)'!$F$6:$U$49,MATCH($D251,'Таблица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арм.)'!$F$54:$U$54,0))=0,"",ROUND(SUM($J251:$L251)*INDEX('Таблица 6 (типы арм.)'!$F$6:$U$49,MATCH($D251,'Таблица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51" s="44" t="str">
        <f>IF(SUM($J251:$L251)*INDEX('Таблица 6 (типы арм.)'!$F$6:$U$49,MATCH($D251,'Таблица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арм.)'!$F$54:$U$54,0))=0,"",ROUND(SUM($J251:$L251)*INDEX('Таблица 6 (типы арм.)'!$F$6:$U$49,MATCH($D251,'Таблица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51" s="44" t="str">
        <f>IF(SUM($J251:$L251)*INDEX('Таблица 6 (типы арм.)'!$F$6:$U$49,MATCH($D251,'Таблица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арм.)'!$F$54:$U$54,0))=0,"",ROUND(SUM($J251:$L251)*INDEX('Таблица 6 (типы арм.)'!$F$6:$U$49,MATCH($D251,'Таблица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51" s="45">
        <f t="shared" si="155"/>
        <v>251</v>
      </c>
      <c r="AK251" s="46">
        <f t="shared" si="164"/>
        <v>281</v>
      </c>
      <c r="AL251" s="47"/>
      <c r="AM251" s="22"/>
      <c r="AN251" s="14"/>
      <c r="AO251" s="1"/>
    </row>
    <row r="252" spans="1:41" ht="22.5" hidden="1" customHeight="1" outlineLevel="1" x14ac:dyDescent="0.25">
      <c r="A252" s="1"/>
      <c r="B252" s="1"/>
      <c r="C252" s="413"/>
      <c r="D252" s="322">
        <v>13</v>
      </c>
      <c r="E252" s="334" t="str">
        <f t="shared" si="165"/>
        <v>162.11</v>
      </c>
      <c r="F252" s="39" t="s">
        <v>476</v>
      </c>
      <c r="G252" s="41" t="s">
        <v>39</v>
      </c>
      <c r="H252" s="41"/>
      <c r="I252" s="41"/>
      <c r="J252" s="42"/>
      <c r="K252" s="42">
        <v>43.06</v>
      </c>
      <c r="L252" s="42"/>
      <c r="M252" s="43">
        <f t="shared" si="159"/>
        <v>43.06</v>
      </c>
      <c r="N252" s="41"/>
      <c r="O252" s="41" t="s">
        <v>41</v>
      </c>
      <c r="P252" s="350">
        <f t="shared" si="166"/>
        <v>215.3</v>
      </c>
      <c r="Q252" s="347"/>
      <c r="R252" s="44" t="str">
        <f>IF(SUM($J252:$L252)*INDEX('Таблица 6 (типы арм.)'!$F$6:$U$49,MATCH($D252,'Таблица 6 (типы арм.)'!$D$6:$D$49,0),MATCH((IF(COLUMN(R$5)&gt;COLUMN($X$5),CONCATENATE(R$5,"А500С"),IF(COLUMN(R$5)&gt;COLUMN($S$5),CONCATENATE(R$5,"А240"),CONCATENATE(R$5,"Вр-1")))),'Таблица 6 (типы арм.)'!$F$54:$U$54,0))=0,"",ROUND(SUM($J252:$L252)*INDEX('Таблица 6 (типы арм.)'!$F$6:$U$49,MATCH($D252,'Таблица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52" s="323" t="str">
        <f t="shared" si="167"/>
        <v/>
      </c>
      <c r="T252" s="44" t="str">
        <f>IF(SUM($J252:$L252)*INDEX('Таблица 6 (типы арм.)'!$F$6:$U$49,MATCH($D252,'Таблица 6 (типы арм.)'!$D$6:$D$49,0),MATCH((IF(COLUMN(T$5)&gt;COLUMN($X$5),CONCATENATE(T$5,"А500С"),IF(COLUMN(T$5)&gt;COLUMN($S$5),CONCATENATE(T$5,"А240"),CONCATENATE(T$5,"Вр-1")))),'Таблица 6 (типы арм.)'!$F$54:$U$54,0))=0,"",ROUND(SUM($J252:$L252)*INDEX('Таблица 6 (типы арм.)'!$F$6:$U$49,MATCH($D252,'Таблица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52" s="44">
        <f>IF(SUM($J252:$L252)*INDEX('Таблица 6 (типы арм.)'!$F$6:$U$49,MATCH($D252,'Таблица 6 (типы арм.)'!$D$6:$D$49,0),MATCH((IF(COLUMN(U$5)&gt;COLUMN($X$5),CONCATENATE(U$5,"А500С"),IF(COLUMN(U$5)&gt;COLUMN($S$5),CONCATENATE(U$5,"А240"),CONCATENATE(U$5,"Вр-1")))),'Таблица 6 (типы арм.)'!$F$54:$U$54,0))=0,"",ROUND(SUM($J252:$L252)*INDEX('Таблица 6 (типы арм.)'!$F$6:$U$49,MATCH($D252,'Таблица 6 (типы арм.)'!$D$6:$D$49,0),MATCH((IF(COLUMN(U$5)&gt;COLUMN($X$5),CONCATENATE(U$5,"А500С"),IF(COLUMN(U$5)&gt;COLUMN($S$5),CONCATENATE(U$5,"А240"),CONCATENATE(U$5,"Вр-1")))),'Таблица 6 (типы арм.)'!$F$54:$U$54,0)),0))</f>
        <v>916</v>
      </c>
      <c r="V252" s="44" t="str">
        <f>IF(SUM($J252:$L252)*INDEX('Таблица 6 (типы арм.)'!$F$6:$U$49,MATCH($D252,'Таблица 6 (типы арм.)'!$D$6:$D$49,0),MATCH((IF(COLUMN(V$5)&gt;COLUMN($X$5),CONCATENATE(V$5,"А500С"),IF(COLUMN(V$5)&gt;COLUMN($S$5),CONCATENATE(V$5,"А240"),CONCATENATE(V$5,"Вр-1")))),'Таблица 6 (типы арм.)'!$F$54:$U$54,0))=0,"",ROUND(SUM($J252:$L252)*INDEX('Таблица 6 (типы арм.)'!$F$6:$U$49,MATCH($D252,'Таблица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52" s="44" t="str">
        <f>IF(SUM($J252:$L252)*INDEX('Таблица 6 (типы арм.)'!$F$6:$U$49,MATCH($D252,'Таблица 6 (типы арм.)'!$D$6:$D$49,0),MATCH((IF(COLUMN(W$5)&gt;COLUMN($X$5),CONCATENATE(W$5,"А500С"),IF(COLUMN(W$5)&gt;COLUMN($S$5),CONCATENATE(W$5,"А240"),CONCATENATE(W$5,"Вр-1")))),'Таблица 6 (типы арм.)'!$F$54:$U$54,0))=0,"",ROUND(SUM($J252:$L252)*INDEX('Таблица 6 (типы арм.)'!$F$6:$U$49,MATCH($D252,'Таблица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52" s="45">
        <f t="shared" si="160"/>
        <v>916</v>
      </c>
      <c r="Y252" s="44">
        <f>IF(SUM($J252:$L252)*INDEX('Таблица 6 (типы арм.)'!$F$6:$U$49,MATCH($D252,'Таблица 6 (типы арм.)'!$D$6:$D$49,0),MATCH((IF(COLUMN(Y$5)&gt;COLUMN($X$5),CONCATENATE(Y$5,"А500С"),IF(COLUMN(Y$5)&gt;COLUMN($S$5),CONCATENATE(Y$5,"А240"),CONCATENATE(Y$5,"Вр-1")))),'Таблица 6 (типы арм.)'!$F$54:$U$54,0))=0,"",ROUND(SUM($J252:$L252)*INDEX('Таблица 6 (типы арм.)'!$F$6:$U$49,MATCH($D252,'Таблица 6 (типы арм.)'!$D$6:$D$49,0),MATCH((IF(COLUMN(Y$5)&gt;COLUMN($X$5),CONCATENATE(Y$5,"А500С"),IF(COLUMN(Y$5)&gt;COLUMN($S$5),CONCATENATE(Y$5,"А240"),CONCATENATE(Y$5,"Вр-1")))),'Таблица 6 (типы арм.)'!$F$54:$U$54,0)),0))</f>
        <v>1599</v>
      </c>
      <c r="Z252" s="44">
        <f>IF(SUM($J252:$L252)*INDEX('Таблица 6 (типы арм.)'!$F$6:$U$49,MATCH($D252,'Таблица 6 (типы арм.)'!$D$6:$D$49,0),MATCH((IF(COLUMN(Z$5)&gt;COLUMN($X$5),CONCATENATE(Z$5,"А500С"),IF(COLUMN(Z$5)&gt;COLUMN($S$5),CONCATENATE(Z$5,"А240"),CONCATENATE(Z$5,"Вр-1")))),'Таблица 6 (типы арм.)'!$F$54:$U$54,0))=0,"",ROUND(SUM($J252:$L252)*INDEX('Таблица 6 (типы арм.)'!$F$6:$U$49,MATCH($D252,'Таблица 6 (типы арм.)'!$D$6:$D$49,0),MATCH((IF(COLUMN(Z$5)&gt;COLUMN($X$5),CONCATENATE(Z$5,"А500С"),IF(COLUMN(Z$5)&gt;COLUMN($S$5),CONCATENATE(Z$5,"А240"),CONCATENATE(Z$5,"Вр-1")))),'Таблица 6 (типы арм.)'!$F$54:$U$54,0)),0))</f>
        <v>1750</v>
      </c>
      <c r="AA252" s="44">
        <f>IF(SUM($J252:$L252)*INDEX('Таблица 6 (типы арм.)'!$F$6:$U$49,MATCH($D252,'Таблица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арм.)'!$F$54:$U$54,0))=0,"",ROUND(SUM($J252:$L252)*INDEX('Таблица 6 (типы арм.)'!$F$6:$U$49,MATCH($D252,'Таблица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800</v>
      </c>
      <c r="AB252" s="44" t="str">
        <f>IF(SUM($J252:$L252)*INDEX('Таблица 6 (типы арм.)'!$F$6:$U$49,MATCH($D252,'Таблица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арм.)'!$F$54:$U$54,0))=0,"",ROUND(SUM($J252:$L252)*INDEX('Таблица 6 (типы арм.)'!$F$6:$U$49,MATCH($D252,'Таблица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52" s="44">
        <f>IF(SUM($J252:$L252)*INDEX('Таблица 6 (типы арм.)'!$F$6:$U$49,MATCH($D252,'Таблица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арм.)'!$F$54:$U$54,0))=0,"",ROUND(SUM($J252:$L252)*INDEX('Таблица 6 (типы арм.)'!$F$6:$U$49,MATCH($D252,'Таблица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2823</v>
      </c>
      <c r="AD252" s="44" t="str">
        <f>IF(SUM($J252:$L252)*INDEX('Таблица 6 (типы арм.)'!$F$6:$U$49,MATCH($D252,'Таблица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арм.)'!$F$54:$U$54,0))=0,"",ROUND(SUM($J252:$L252)*INDEX('Таблица 6 (типы арм.)'!$F$6:$U$49,MATCH($D252,'Таблица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52" s="44">
        <f>IF(SUM($J252:$L252)*INDEX('Таблица 6 (типы арм.)'!$F$6:$U$49,MATCH($D252,'Таблица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арм.)'!$F$54:$U$54,0))=0,"",ROUND(SUM($J252:$L252)*INDEX('Таблица 6 (типы арм.)'!$F$6:$U$49,MATCH($D252,'Таблица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725</v>
      </c>
      <c r="AF252" s="44" t="str">
        <f>IF(SUM($J252:$L252)*INDEX('Таблица 6 (типы арм.)'!$F$6:$U$49,MATCH($D252,'Таблица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арм.)'!$F$54:$U$54,0))=0,"",ROUND(SUM($J252:$L252)*INDEX('Таблица 6 (типы арм.)'!$F$6:$U$49,MATCH($D252,'Таблица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52" s="44" t="str">
        <f>IF(SUM($J252:$L252)*INDEX('Таблица 6 (типы арм.)'!$F$6:$U$49,MATCH($D252,'Таблица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арм.)'!$F$54:$U$54,0))=0,"",ROUND(SUM($J252:$L252)*INDEX('Таблица 6 (типы арм.)'!$F$6:$U$49,MATCH($D252,'Таблица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52" s="44" t="str">
        <f>IF(SUM($J252:$L252)*INDEX('Таблица 6 (типы арм.)'!$F$6:$U$49,MATCH($D252,'Таблица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арм.)'!$F$54:$U$54,0))=0,"",ROUND(SUM($J252:$L252)*INDEX('Таблица 6 (типы арм.)'!$F$6:$U$49,MATCH($D252,'Таблица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52" s="44" t="str">
        <f>IF(SUM($J252:$L252)*INDEX('Таблица 6 (типы арм.)'!$F$6:$U$49,MATCH($D252,'Таблица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арм.)'!$F$54:$U$54,0))=0,"",ROUND(SUM($J252:$L252)*INDEX('Таблица 6 (типы арм.)'!$F$6:$U$49,MATCH($D252,'Таблица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52" s="45">
        <f t="shared" si="155"/>
        <v>7697</v>
      </c>
      <c r="AK252" s="46">
        <f t="shared" si="164"/>
        <v>8613</v>
      </c>
      <c r="AL252" s="47">
        <v>112</v>
      </c>
      <c r="AM252" s="22"/>
      <c r="AN252" s="14"/>
      <c r="AO252" s="1"/>
    </row>
    <row r="253" spans="1:41" ht="22.5" hidden="1" customHeight="1" outlineLevel="1" x14ac:dyDescent="0.25">
      <c r="A253" s="1"/>
      <c r="B253" s="1"/>
      <c r="C253" s="413"/>
      <c r="D253" s="322">
        <v>15</v>
      </c>
      <c r="E253" s="334" t="str">
        <f t="shared" si="165"/>
        <v>162.12</v>
      </c>
      <c r="F253" s="39" t="s">
        <v>477</v>
      </c>
      <c r="G253" s="41" t="s">
        <v>39</v>
      </c>
      <c r="H253" s="41"/>
      <c r="I253" s="41"/>
      <c r="J253" s="42"/>
      <c r="K253" s="42">
        <v>21.5</v>
      </c>
      <c r="L253" s="42"/>
      <c r="M253" s="43">
        <f t="shared" si="159"/>
        <v>21.5</v>
      </c>
      <c r="N253" s="41"/>
      <c r="O253" s="41" t="s">
        <v>41</v>
      </c>
      <c r="P253" s="350">
        <f t="shared" si="166"/>
        <v>119.44444444444444</v>
      </c>
      <c r="Q253" s="347"/>
      <c r="R253" s="44" t="str">
        <f>IF(SUM($J253:$L253)*INDEX('Таблица 6 (типы арм.)'!$F$6:$U$49,MATCH($D253,'Таблица 6 (типы арм.)'!$D$6:$D$49,0),MATCH((IF(COLUMN(R$5)&gt;COLUMN($X$5),CONCATENATE(R$5,"А500С"),IF(COLUMN(R$5)&gt;COLUMN($S$5),CONCATENATE(R$5,"А240"),CONCATENATE(R$5,"Вр-1")))),'Таблица 6 (типы арм.)'!$F$54:$U$54,0))=0,"",ROUND(SUM($J253:$L253)*INDEX('Таблица 6 (типы арм.)'!$F$6:$U$49,MATCH($D253,'Таблица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53" s="323" t="str">
        <f t="shared" si="167"/>
        <v/>
      </c>
      <c r="T253" s="44" t="str">
        <f>IF(SUM($J253:$L253)*INDEX('Таблица 6 (типы арм.)'!$F$6:$U$49,MATCH($D253,'Таблица 6 (типы арм.)'!$D$6:$D$49,0),MATCH((IF(COLUMN(T$5)&gt;COLUMN($X$5),CONCATENATE(T$5,"А500С"),IF(COLUMN(T$5)&gt;COLUMN($S$5),CONCATENATE(T$5,"А240"),CONCATENATE(T$5,"Вр-1")))),'Таблица 6 (типы арм.)'!$F$54:$U$54,0))=0,"",ROUND(SUM($J253:$L253)*INDEX('Таблица 6 (типы арм.)'!$F$6:$U$49,MATCH($D253,'Таблица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53" s="44">
        <f>IF(SUM($J253:$L253)*INDEX('Таблица 6 (типы арм.)'!$F$6:$U$49,MATCH($D253,'Таблица 6 (типы арм.)'!$D$6:$D$49,0),MATCH((IF(COLUMN(U$5)&gt;COLUMN($X$5),CONCATENATE(U$5,"А500С"),IF(COLUMN(U$5)&gt;COLUMN($S$5),CONCATENATE(U$5,"А240"),CONCATENATE(U$5,"Вр-1")))),'Таблица 6 (типы арм.)'!$F$54:$U$54,0))=0,"",ROUND(SUM($J253:$L253)*INDEX('Таблица 6 (типы арм.)'!$F$6:$U$49,MATCH($D253,'Таблица 6 (типы арм.)'!$D$6:$D$49,0),MATCH((IF(COLUMN(U$5)&gt;COLUMN($X$5),CONCATENATE(U$5,"А500С"),IF(COLUMN(U$5)&gt;COLUMN($S$5),CONCATENATE(U$5,"А240"),CONCATENATE(U$5,"Вр-1")))),'Таблица 6 (типы арм.)'!$F$54:$U$54,0)),0))</f>
        <v>343</v>
      </c>
      <c r="V253" s="44" t="str">
        <f>IF(SUM($J253:$L253)*INDEX('Таблица 6 (типы арм.)'!$F$6:$U$49,MATCH($D253,'Таблица 6 (типы арм.)'!$D$6:$D$49,0),MATCH((IF(COLUMN(V$5)&gt;COLUMN($X$5),CONCATENATE(V$5,"А500С"),IF(COLUMN(V$5)&gt;COLUMN($S$5),CONCATENATE(V$5,"А240"),CONCATENATE(V$5,"Вр-1")))),'Таблица 6 (типы арм.)'!$F$54:$U$54,0))=0,"",ROUND(SUM($J253:$L253)*INDEX('Таблица 6 (типы арм.)'!$F$6:$U$49,MATCH($D253,'Таблица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53" s="44" t="str">
        <f>IF(SUM($J253:$L253)*INDEX('Таблица 6 (типы арм.)'!$F$6:$U$49,MATCH($D253,'Таблица 6 (типы арм.)'!$D$6:$D$49,0),MATCH((IF(COLUMN(W$5)&gt;COLUMN($X$5),CONCATENATE(W$5,"А500С"),IF(COLUMN(W$5)&gt;COLUMN($S$5),CONCATENATE(W$5,"А240"),CONCATENATE(W$5,"Вр-1")))),'Таблица 6 (типы арм.)'!$F$54:$U$54,0))=0,"",ROUND(SUM($J253:$L253)*INDEX('Таблица 6 (типы арм.)'!$F$6:$U$49,MATCH($D253,'Таблица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53" s="45">
        <f t="shared" si="160"/>
        <v>343</v>
      </c>
      <c r="Y253" s="44">
        <f>IF(SUM($J253:$L253)*INDEX('Таблица 6 (типы арм.)'!$F$6:$U$49,MATCH($D253,'Таблица 6 (типы арм.)'!$D$6:$D$49,0),MATCH((IF(COLUMN(Y$5)&gt;COLUMN($X$5),CONCATENATE(Y$5,"А500С"),IF(COLUMN(Y$5)&gt;COLUMN($S$5),CONCATENATE(Y$5,"А240"),CONCATENATE(Y$5,"Вр-1")))),'Таблица 6 (типы арм.)'!$F$54:$U$54,0))=0,"",ROUND(SUM($J253:$L253)*INDEX('Таблица 6 (типы арм.)'!$F$6:$U$49,MATCH($D253,'Таблица 6 (типы арм.)'!$D$6:$D$49,0),MATCH((IF(COLUMN(Y$5)&gt;COLUMN($X$5),CONCATENATE(Y$5,"А500С"),IF(COLUMN(Y$5)&gt;COLUMN($S$5),CONCATENATE(Y$5,"А240"),CONCATENATE(Y$5,"Вр-1")))),'Таблица 6 (типы арм.)'!$F$54:$U$54,0)),0))</f>
        <v>599</v>
      </c>
      <c r="Z253" s="44">
        <f>IF(SUM($J253:$L253)*INDEX('Таблица 6 (типы арм.)'!$F$6:$U$49,MATCH($D253,'Таблица 6 (типы арм.)'!$D$6:$D$49,0),MATCH((IF(COLUMN(Z$5)&gt;COLUMN($X$5),CONCATENATE(Z$5,"А500С"),IF(COLUMN(Z$5)&gt;COLUMN($S$5),CONCATENATE(Z$5,"А240"),CONCATENATE(Z$5,"Вр-1")))),'Таблица 6 (типы арм.)'!$F$54:$U$54,0))=0,"",ROUND(SUM($J253:$L253)*INDEX('Таблица 6 (типы арм.)'!$F$6:$U$49,MATCH($D253,'Таблица 6 (типы арм.)'!$D$6:$D$49,0),MATCH((IF(COLUMN(Z$5)&gt;COLUMN($X$5),CONCATENATE(Z$5,"А500С"),IF(COLUMN(Z$5)&gt;COLUMN($S$5),CONCATENATE(Z$5,"А240"),CONCATENATE(Z$5,"Вр-1")))),'Таблица 6 (типы арм.)'!$F$54:$U$54,0)),0))</f>
        <v>654</v>
      </c>
      <c r="AA253" s="44">
        <f>IF(SUM($J253:$L253)*INDEX('Таблица 6 (типы арм.)'!$F$6:$U$49,MATCH($D253,'Таблица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арм.)'!$F$54:$U$54,0))=0,"",ROUND(SUM($J253:$L253)*INDEX('Таблица 6 (типы арм.)'!$F$6:$U$49,MATCH($D253,'Таблица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300</v>
      </c>
      <c r="AB253" s="44" t="str">
        <f>IF(SUM($J253:$L253)*INDEX('Таблица 6 (типы арм.)'!$F$6:$U$49,MATCH($D253,'Таблица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арм.)'!$F$54:$U$54,0))=0,"",ROUND(SUM($J253:$L253)*INDEX('Таблица 6 (типы арм.)'!$F$6:$U$49,MATCH($D253,'Таблица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53" s="44">
        <f>IF(SUM($J253:$L253)*INDEX('Таблица 6 (типы арм.)'!$F$6:$U$49,MATCH($D253,'Таблица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арм.)'!$F$54:$U$54,0))=0,"",ROUND(SUM($J253:$L253)*INDEX('Таблица 6 (типы арм.)'!$F$6:$U$49,MATCH($D253,'Таблица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1058</v>
      </c>
      <c r="AD253" s="44" t="str">
        <f>IF(SUM($J253:$L253)*INDEX('Таблица 6 (типы арм.)'!$F$6:$U$49,MATCH($D253,'Таблица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арм.)'!$F$54:$U$54,0))=0,"",ROUND(SUM($J253:$L253)*INDEX('Таблица 6 (типы арм.)'!$F$6:$U$49,MATCH($D253,'Таблица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53" s="44">
        <f>IF(SUM($J253:$L253)*INDEX('Таблица 6 (типы арм.)'!$F$6:$U$49,MATCH($D253,'Таблица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арм.)'!$F$54:$U$54,0))=0,"",ROUND(SUM($J253:$L253)*INDEX('Таблица 6 (типы арм.)'!$F$6:$U$49,MATCH($D253,'Таблица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271</v>
      </c>
      <c r="AF253" s="44" t="str">
        <f>IF(SUM($J253:$L253)*INDEX('Таблица 6 (типы арм.)'!$F$6:$U$49,MATCH($D253,'Таблица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арм.)'!$F$54:$U$54,0))=0,"",ROUND(SUM($J253:$L253)*INDEX('Таблица 6 (типы арм.)'!$F$6:$U$49,MATCH($D253,'Таблица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53" s="44" t="str">
        <f>IF(SUM($J253:$L253)*INDEX('Таблица 6 (типы арм.)'!$F$6:$U$49,MATCH($D253,'Таблица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арм.)'!$F$54:$U$54,0))=0,"",ROUND(SUM($J253:$L253)*INDEX('Таблица 6 (типы арм.)'!$F$6:$U$49,MATCH($D253,'Таблица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53" s="44" t="str">
        <f>IF(SUM($J253:$L253)*INDEX('Таблица 6 (типы арм.)'!$F$6:$U$49,MATCH($D253,'Таблица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арм.)'!$F$54:$U$54,0))=0,"",ROUND(SUM($J253:$L253)*INDEX('Таблица 6 (типы арм.)'!$F$6:$U$49,MATCH($D253,'Таблица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53" s="44" t="str">
        <f>IF(SUM($J253:$L253)*INDEX('Таблица 6 (типы арм.)'!$F$6:$U$49,MATCH($D253,'Таблица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арм.)'!$F$54:$U$54,0))=0,"",ROUND(SUM($J253:$L253)*INDEX('Таблица 6 (типы арм.)'!$F$6:$U$49,MATCH($D253,'Таблица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53" s="45">
        <f t="shared" si="155"/>
        <v>2882</v>
      </c>
      <c r="AK253" s="46">
        <f t="shared" si="164"/>
        <v>3225</v>
      </c>
      <c r="AL253" s="47"/>
      <c r="AM253" s="22"/>
      <c r="AN253" s="14"/>
      <c r="AO253" s="1"/>
    </row>
    <row r="254" spans="1:41" ht="22.5" hidden="1" customHeight="1" outlineLevel="1" x14ac:dyDescent="0.25">
      <c r="A254" s="1"/>
      <c r="B254" s="1"/>
      <c r="C254" s="413"/>
      <c r="D254" s="322">
        <v>15</v>
      </c>
      <c r="E254" s="334" t="str">
        <f t="shared" si="165"/>
        <v>162.13</v>
      </c>
      <c r="F254" s="39" t="s">
        <v>478</v>
      </c>
      <c r="G254" s="41" t="s">
        <v>39</v>
      </c>
      <c r="H254" s="41"/>
      <c r="I254" s="41"/>
      <c r="J254" s="42"/>
      <c r="K254" s="42">
        <v>71.44</v>
      </c>
      <c r="L254" s="42"/>
      <c r="M254" s="43">
        <f t="shared" si="159"/>
        <v>71.44</v>
      </c>
      <c r="N254" s="41"/>
      <c r="O254" s="41" t="s">
        <v>41</v>
      </c>
      <c r="P254" s="350">
        <f t="shared" si="166"/>
        <v>357.2</v>
      </c>
      <c r="Q254" s="347"/>
      <c r="R254" s="44" t="str">
        <f>IF(SUM($J254:$L254)*INDEX('Таблица 6 (типы арм.)'!$F$6:$U$49,MATCH($D254,'Таблица 6 (типы арм.)'!$D$6:$D$49,0),MATCH((IF(COLUMN(R$5)&gt;COLUMN($X$5),CONCATENATE(R$5,"А500С"),IF(COLUMN(R$5)&gt;COLUMN($S$5),CONCATENATE(R$5,"А240"),CONCATENATE(R$5,"Вр-1")))),'Таблица 6 (типы арм.)'!$F$54:$U$54,0))=0,"",ROUND(SUM($J254:$L254)*INDEX('Таблица 6 (типы арм.)'!$F$6:$U$49,MATCH($D254,'Таблица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54" s="323" t="str">
        <f t="shared" si="167"/>
        <v/>
      </c>
      <c r="T254" s="44" t="str">
        <f>IF(SUM($J254:$L254)*INDEX('Таблица 6 (типы арм.)'!$F$6:$U$49,MATCH($D254,'Таблица 6 (типы арм.)'!$D$6:$D$49,0),MATCH((IF(COLUMN(T$5)&gt;COLUMN($X$5),CONCATENATE(T$5,"А500С"),IF(COLUMN(T$5)&gt;COLUMN($S$5),CONCATENATE(T$5,"А240"),CONCATENATE(T$5,"Вр-1")))),'Таблица 6 (типы арм.)'!$F$54:$U$54,0))=0,"",ROUND(SUM($J254:$L254)*INDEX('Таблица 6 (типы арм.)'!$F$6:$U$49,MATCH($D254,'Таблица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54" s="44">
        <f>IF(SUM($J254:$L254)*INDEX('Таблица 6 (типы арм.)'!$F$6:$U$49,MATCH($D254,'Таблица 6 (типы арм.)'!$D$6:$D$49,0),MATCH((IF(COLUMN(U$5)&gt;COLUMN($X$5),CONCATENATE(U$5,"А500С"),IF(COLUMN(U$5)&gt;COLUMN($S$5),CONCATENATE(U$5,"А240"),CONCATENATE(U$5,"Вр-1")))),'Таблица 6 (типы арм.)'!$F$54:$U$54,0))=0,"",ROUND(SUM($J254:$L254)*INDEX('Таблица 6 (типы арм.)'!$F$6:$U$49,MATCH($D254,'Таблица 6 (типы арм.)'!$D$6:$D$49,0),MATCH((IF(COLUMN(U$5)&gt;COLUMN($X$5),CONCATENATE(U$5,"А500С"),IF(COLUMN(U$5)&gt;COLUMN($S$5),CONCATENATE(U$5,"А240"),CONCATENATE(U$5,"Вр-1")))),'Таблица 6 (типы арм.)'!$F$54:$U$54,0)),0))</f>
        <v>1140</v>
      </c>
      <c r="V254" s="44" t="str">
        <f>IF(SUM($J254:$L254)*INDEX('Таблица 6 (типы арм.)'!$F$6:$U$49,MATCH($D254,'Таблица 6 (типы арм.)'!$D$6:$D$49,0),MATCH((IF(COLUMN(V$5)&gt;COLUMN($X$5),CONCATENATE(V$5,"А500С"),IF(COLUMN(V$5)&gt;COLUMN($S$5),CONCATENATE(V$5,"А240"),CONCATENATE(V$5,"Вр-1")))),'Таблица 6 (типы арм.)'!$F$54:$U$54,0))=0,"",ROUND(SUM($J254:$L254)*INDEX('Таблица 6 (типы арм.)'!$F$6:$U$49,MATCH($D254,'Таблица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54" s="44" t="str">
        <f>IF(SUM($J254:$L254)*INDEX('Таблица 6 (типы арм.)'!$F$6:$U$49,MATCH($D254,'Таблица 6 (типы арм.)'!$D$6:$D$49,0),MATCH((IF(COLUMN(W$5)&gt;COLUMN($X$5),CONCATENATE(W$5,"А500С"),IF(COLUMN(W$5)&gt;COLUMN($S$5),CONCATENATE(W$5,"А240"),CONCATENATE(W$5,"Вр-1")))),'Таблица 6 (типы арм.)'!$F$54:$U$54,0))=0,"",ROUND(SUM($J254:$L254)*INDEX('Таблица 6 (типы арм.)'!$F$6:$U$49,MATCH($D254,'Таблица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54" s="45">
        <f t="shared" si="160"/>
        <v>1140</v>
      </c>
      <c r="Y254" s="44">
        <f>IF(SUM($J254:$L254)*INDEX('Таблица 6 (типы арм.)'!$F$6:$U$49,MATCH($D254,'Таблица 6 (типы арм.)'!$D$6:$D$49,0),MATCH((IF(COLUMN(Y$5)&gt;COLUMN($X$5),CONCATENATE(Y$5,"А500С"),IF(COLUMN(Y$5)&gt;COLUMN($S$5),CONCATENATE(Y$5,"А240"),CONCATENATE(Y$5,"Вр-1")))),'Таблица 6 (типы арм.)'!$F$54:$U$54,0))=0,"",ROUND(SUM($J254:$L254)*INDEX('Таблица 6 (типы арм.)'!$F$6:$U$49,MATCH($D254,'Таблица 6 (типы арм.)'!$D$6:$D$49,0),MATCH((IF(COLUMN(Y$5)&gt;COLUMN($X$5),CONCATENATE(Y$5,"А500С"),IF(COLUMN(Y$5)&gt;COLUMN($S$5),CONCATENATE(Y$5,"А240"),CONCATENATE(Y$5,"Вр-1")))),'Таблица 6 (типы арм.)'!$F$54:$U$54,0)),0))</f>
        <v>1991</v>
      </c>
      <c r="Z254" s="44">
        <f>IF(SUM($J254:$L254)*INDEX('Таблица 6 (типы арм.)'!$F$6:$U$49,MATCH($D254,'Таблица 6 (типы арм.)'!$D$6:$D$49,0),MATCH((IF(COLUMN(Z$5)&gt;COLUMN($X$5),CONCATENATE(Z$5,"А500С"),IF(COLUMN(Z$5)&gt;COLUMN($S$5),CONCATENATE(Z$5,"А240"),CONCATENATE(Z$5,"Вр-1")))),'Таблица 6 (типы арм.)'!$F$54:$U$54,0))=0,"",ROUND(SUM($J254:$L254)*INDEX('Таблица 6 (типы арм.)'!$F$6:$U$49,MATCH($D254,'Таблица 6 (типы арм.)'!$D$6:$D$49,0),MATCH((IF(COLUMN(Z$5)&gt;COLUMN($X$5),CONCATENATE(Z$5,"А500С"),IF(COLUMN(Z$5)&gt;COLUMN($S$5),CONCATENATE(Z$5,"А240"),CONCATENATE(Z$5,"Вр-1")))),'Таблица 6 (типы арм.)'!$F$54:$U$54,0)),0))</f>
        <v>2173</v>
      </c>
      <c r="AA254" s="44">
        <f>IF(SUM($J254:$L254)*INDEX('Таблица 6 (типы арм.)'!$F$6:$U$49,MATCH($D254,'Таблица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арм.)'!$F$54:$U$54,0))=0,"",ROUND(SUM($J254:$L254)*INDEX('Таблица 6 (типы арм.)'!$F$6:$U$49,MATCH($D254,'Таблица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996</v>
      </c>
      <c r="AB254" s="44" t="str">
        <f>IF(SUM($J254:$L254)*INDEX('Таблица 6 (типы арм.)'!$F$6:$U$49,MATCH($D254,'Таблица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арм.)'!$F$54:$U$54,0))=0,"",ROUND(SUM($J254:$L254)*INDEX('Таблица 6 (типы арм.)'!$F$6:$U$49,MATCH($D254,'Таблица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54" s="44">
        <f>IF(SUM($J254:$L254)*INDEX('Таблица 6 (типы арм.)'!$F$6:$U$49,MATCH($D254,'Таблица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арм.)'!$F$54:$U$54,0))=0,"",ROUND(SUM($J254:$L254)*INDEX('Таблица 6 (типы арм.)'!$F$6:$U$49,MATCH($D254,'Таблица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3514</v>
      </c>
      <c r="AD254" s="44" t="str">
        <f>IF(SUM($J254:$L254)*INDEX('Таблица 6 (типы арм.)'!$F$6:$U$49,MATCH($D254,'Таблица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арм.)'!$F$54:$U$54,0))=0,"",ROUND(SUM($J254:$L254)*INDEX('Таблица 6 (типы арм.)'!$F$6:$U$49,MATCH($D254,'Таблица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54" s="44">
        <f>IF(SUM($J254:$L254)*INDEX('Таблица 6 (типы арм.)'!$F$6:$U$49,MATCH($D254,'Таблица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арм.)'!$F$54:$U$54,0))=0,"",ROUND(SUM($J254:$L254)*INDEX('Таблица 6 (типы арм.)'!$F$6:$U$49,MATCH($D254,'Таблица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902</v>
      </c>
      <c r="AF254" s="44" t="str">
        <f>IF(SUM($J254:$L254)*INDEX('Таблица 6 (типы арм.)'!$F$6:$U$49,MATCH($D254,'Таблица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арм.)'!$F$54:$U$54,0))=0,"",ROUND(SUM($J254:$L254)*INDEX('Таблица 6 (типы арм.)'!$F$6:$U$49,MATCH($D254,'Таблица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54" s="44" t="str">
        <f>IF(SUM($J254:$L254)*INDEX('Таблица 6 (типы арм.)'!$F$6:$U$49,MATCH($D254,'Таблица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арм.)'!$F$54:$U$54,0))=0,"",ROUND(SUM($J254:$L254)*INDEX('Таблица 6 (типы арм.)'!$F$6:$U$49,MATCH($D254,'Таблица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54" s="44" t="str">
        <f>IF(SUM($J254:$L254)*INDEX('Таблица 6 (типы арм.)'!$F$6:$U$49,MATCH($D254,'Таблица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арм.)'!$F$54:$U$54,0))=0,"",ROUND(SUM($J254:$L254)*INDEX('Таблица 6 (типы арм.)'!$F$6:$U$49,MATCH($D254,'Таблица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54" s="44" t="str">
        <f>IF(SUM($J254:$L254)*INDEX('Таблица 6 (типы арм.)'!$F$6:$U$49,MATCH($D254,'Таблица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арм.)'!$F$54:$U$54,0))=0,"",ROUND(SUM($J254:$L254)*INDEX('Таблица 6 (типы арм.)'!$F$6:$U$49,MATCH($D254,'Таблица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54" s="45">
        <f t="shared" si="155"/>
        <v>9576</v>
      </c>
      <c r="AK254" s="46">
        <f t="shared" si="164"/>
        <v>10716</v>
      </c>
      <c r="AL254" s="47">
        <v>210</v>
      </c>
      <c r="AM254" s="22"/>
      <c r="AN254" s="14"/>
      <c r="AO254" s="1"/>
    </row>
    <row r="255" spans="1:41" ht="32.25" hidden="1" customHeight="1" outlineLevel="1" x14ac:dyDescent="0.25">
      <c r="A255" s="1"/>
      <c r="B255" s="1"/>
      <c r="C255" s="413"/>
      <c r="D255" s="322">
        <v>15</v>
      </c>
      <c r="E255" s="334" t="str">
        <f t="shared" si="165"/>
        <v>162.14</v>
      </c>
      <c r="F255" s="39" t="s">
        <v>479</v>
      </c>
      <c r="G255" s="41" t="s">
        <v>39</v>
      </c>
      <c r="H255" s="41"/>
      <c r="I255" s="41"/>
      <c r="J255" s="42"/>
      <c r="K255" s="42">
        <v>3.68</v>
      </c>
      <c r="L255" s="42"/>
      <c r="M255" s="43">
        <f t="shared" si="159"/>
        <v>3.68</v>
      </c>
      <c r="N255" s="41"/>
      <c r="O255" s="41" t="s">
        <v>41</v>
      </c>
      <c r="P255" s="350">
        <f t="shared" si="166"/>
        <v>18.399999999999999</v>
      </c>
      <c r="Q255" s="347"/>
      <c r="R255" s="44" t="str">
        <f>IF(SUM($J255:$L255)*INDEX('Таблица 6 (типы арм.)'!$F$6:$U$49,MATCH($D255,'Таблица 6 (типы арм.)'!$D$6:$D$49,0),MATCH((IF(COLUMN(R$5)&gt;COLUMN($X$5),CONCATENATE(R$5,"А500С"),IF(COLUMN(R$5)&gt;COLUMN($S$5),CONCATENATE(R$5,"А240"),CONCATENATE(R$5,"Вр-1")))),'Таблица 6 (типы арм.)'!$F$54:$U$54,0))=0,"",ROUND(SUM($J255:$L255)*INDEX('Таблица 6 (типы арм.)'!$F$6:$U$49,MATCH($D255,'Таблица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55" s="323" t="str">
        <f t="shared" si="167"/>
        <v/>
      </c>
      <c r="T255" s="44" t="str">
        <f>IF(SUM($J255:$L255)*INDEX('Таблица 6 (типы арм.)'!$F$6:$U$49,MATCH($D255,'Таблица 6 (типы арм.)'!$D$6:$D$49,0),MATCH((IF(COLUMN(T$5)&gt;COLUMN($X$5),CONCATENATE(T$5,"А500С"),IF(COLUMN(T$5)&gt;COLUMN($S$5),CONCATENATE(T$5,"А240"),CONCATENATE(T$5,"Вр-1")))),'Таблица 6 (типы арм.)'!$F$54:$U$54,0))=0,"",ROUND(SUM($J255:$L255)*INDEX('Таблица 6 (типы арм.)'!$F$6:$U$49,MATCH($D255,'Таблица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55" s="44">
        <f>IF(SUM($J255:$L255)*INDEX('Таблица 6 (типы арм.)'!$F$6:$U$49,MATCH($D255,'Таблица 6 (типы арм.)'!$D$6:$D$49,0),MATCH((IF(COLUMN(U$5)&gt;COLUMN($X$5),CONCATENATE(U$5,"А500С"),IF(COLUMN(U$5)&gt;COLUMN($S$5),CONCATENATE(U$5,"А240"),CONCATENATE(U$5,"Вр-1")))),'Таблица 6 (типы арм.)'!$F$54:$U$54,0))=0,"",ROUND(SUM($J255:$L255)*INDEX('Таблица 6 (типы арм.)'!$F$6:$U$49,MATCH($D255,'Таблица 6 (типы арм.)'!$D$6:$D$49,0),MATCH((IF(COLUMN(U$5)&gt;COLUMN($X$5),CONCATENATE(U$5,"А500С"),IF(COLUMN(U$5)&gt;COLUMN($S$5),CONCATENATE(U$5,"А240"),CONCATENATE(U$5,"Вр-1")))),'Таблица 6 (типы арм.)'!$F$54:$U$54,0)),0))</f>
        <v>59</v>
      </c>
      <c r="V255" s="44" t="str">
        <f>IF(SUM($J255:$L255)*INDEX('Таблица 6 (типы арм.)'!$F$6:$U$49,MATCH($D255,'Таблица 6 (типы арм.)'!$D$6:$D$49,0),MATCH((IF(COLUMN(V$5)&gt;COLUMN($X$5),CONCATENATE(V$5,"А500С"),IF(COLUMN(V$5)&gt;COLUMN($S$5),CONCATENATE(V$5,"А240"),CONCATENATE(V$5,"Вр-1")))),'Таблица 6 (типы арм.)'!$F$54:$U$54,0))=0,"",ROUND(SUM($J255:$L255)*INDEX('Таблица 6 (типы арм.)'!$F$6:$U$49,MATCH($D255,'Таблица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55" s="44" t="str">
        <f>IF(SUM($J255:$L255)*INDEX('Таблица 6 (типы арм.)'!$F$6:$U$49,MATCH($D255,'Таблица 6 (типы арм.)'!$D$6:$D$49,0),MATCH((IF(COLUMN(W$5)&gt;COLUMN($X$5),CONCATENATE(W$5,"А500С"),IF(COLUMN(W$5)&gt;COLUMN($S$5),CONCATENATE(W$5,"А240"),CONCATENATE(W$5,"Вр-1")))),'Таблица 6 (типы арм.)'!$F$54:$U$54,0))=0,"",ROUND(SUM($J255:$L255)*INDEX('Таблица 6 (типы арм.)'!$F$6:$U$49,MATCH($D255,'Таблица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55" s="45">
        <f t="shared" si="160"/>
        <v>59</v>
      </c>
      <c r="Y255" s="44">
        <f>IF(SUM($J255:$L255)*INDEX('Таблица 6 (типы арм.)'!$F$6:$U$49,MATCH($D255,'Таблица 6 (типы арм.)'!$D$6:$D$49,0),MATCH((IF(COLUMN(Y$5)&gt;COLUMN($X$5),CONCATENATE(Y$5,"А500С"),IF(COLUMN(Y$5)&gt;COLUMN($S$5),CONCATENATE(Y$5,"А240"),CONCATENATE(Y$5,"Вр-1")))),'Таблица 6 (типы арм.)'!$F$54:$U$54,0))=0,"",ROUND(SUM($J255:$L255)*INDEX('Таблица 6 (типы арм.)'!$F$6:$U$49,MATCH($D255,'Таблица 6 (типы арм.)'!$D$6:$D$49,0),MATCH((IF(COLUMN(Y$5)&gt;COLUMN($X$5),CONCATENATE(Y$5,"А500С"),IF(COLUMN(Y$5)&gt;COLUMN($S$5),CONCATENATE(Y$5,"А240"),CONCATENATE(Y$5,"Вр-1")))),'Таблица 6 (типы арм.)'!$F$54:$U$54,0)),0))</f>
        <v>103</v>
      </c>
      <c r="Z255" s="44">
        <f>IF(SUM($J255:$L255)*INDEX('Таблица 6 (типы арм.)'!$F$6:$U$49,MATCH($D255,'Таблица 6 (типы арм.)'!$D$6:$D$49,0),MATCH((IF(COLUMN(Z$5)&gt;COLUMN($X$5),CONCATENATE(Z$5,"А500С"),IF(COLUMN(Z$5)&gt;COLUMN($S$5),CONCATENATE(Z$5,"А240"),CONCATENATE(Z$5,"Вр-1")))),'Таблица 6 (типы арм.)'!$F$54:$U$54,0))=0,"",ROUND(SUM($J255:$L255)*INDEX('Таблица 6 (типы арм.)'!$F$6:$U$49,MATCH($D255,'Таблица 6 (типы арм.)'!$D$6:$D$49,0),MATCH((IF(COLUMN(Z$5)&gt;COLUMN($X$5),CONCATENATE(Z$5,"А500С"),IF(COLUMN(Z$5)&gt;COLUMN($S$5),CONCATENATE(Z$5,"А240"),CONCATENATE(Z$5,"Вр-1")))),'Таблица 6 (типы арм.)'!$F$54:$U$54,0)),0))</f>
        <v>112</v>
      </c>
      <c r="AA255" s="44">
        <f>IF(SUM($J255:$L255)*INDEX('Таблица 6 (типы арм.)'!$F$6:$U$49,MATCH($D255,'Таблица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арм.)'!$F$54:$U$54,0))=0,"",ROUND(SUM($J255:$L255)*INDEX('Таблица 6 (типы арм.)'!$F$6:$U$49,MATCH($D255,'Таблица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51</v>
      </c>
      <c r="AB255" s="44" t="str">
        <f>IF(SUM($J255:$L255)*INDEX('Таблица 6 (типы арм.)'!$F$6:$U$49,MATCH($D255,'Таблица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арм.)'!$F$54:$U$54,0))=0,"",ROUND(SUM($J255:$L255)*INDEX('Таблица 6 (типы арм.)'!$F$6:$U$49,MATCH($D255,'Таблица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55" s="44">
        <f>IF(SUM($J255:$L255)*INDEX('Таблица 6 (типы арм.)'!$F$6:$U$49,MATCH($D255,'Таблица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арм.)'!$F$54:$U$54,0))=0,"",ROUND(SUM($J255:$L255)*INDEX('Таблица 6 (типы арм.)'!$F$6:$U$49,MATCH($D255,'Таблица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181</v>
      </c>
      <c r="AD255" s="44" t="str">
        <f>IF(SUM($J255:$L255)*INDEX('Таблица 6 (типы арм.)'!$F$6:$U$49,MATCH($D255,'Таблица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арм.)'!$F$54:$U$54,0))=0,"",ROUND(SUM($J255:$L255)*INDEX('Таблица 6 (типы арм.)'!$F$6:$U$49,MATCH($D255,'Таблица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55" s="44">
        <f>IF(SUM($J255:$L255)*INDEX('Таблица 6 (типы арм.)'!$F$6:$U$49,MATCH($D255,'Таблица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арм.)'!$F$54:$U$54,0))=0,"",ROUND(SUM($J255:$L255)*INDEX('Таблица 6 (типы арм.)'!$F$6:$U$49,MATCH($D255,'Таблица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46</v>
      </c>
      <c r="AF255" s="44" t="str">
        <f>IF(SUM($J255:$L255)*INDEX('Таблица 6 (типы арм.)'!$F$6:$U$49,MATCH($D255,'Таблица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арм.)'!$F$54:$U$54,0))=0,"",ROUND(SUM($J255:$L255)*INDEX('Таблица 6 (типы арм.)'!$F$6:$U$49,MATCH($D255,'Таблица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55" s="44" t="str">
        <f>IF(SUM($J255:$L255)*INDEX('Таблица 6 (типы арм.)'!$F$6:$U$49,MATCH($D255,'Таблица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арм.)'!$F$54:$U$54,0))=0,"",ROUND(SUM($J255:$L255)*INDEX('Таблица 6 (типы арм.)'!$F$6:$U$49,MATCH($D255,'Таблица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55" s="44" t="str">
        <f>IF(SUM($J255:$L255)*INDEX('Таблица 6 (типы арм.)'!$F$6:$U$49,MATCH($D255,'Таблица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арм.)'!$F$54:$U$54,0))=0,"",ROUND(SUM($J255:$L255)*INDEX('Таблица 6 (типы арм.)'!$F$6:$U$49,MATCH($D255,'Таблица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55" s="44" t="str">
        <f>IF(SUM($J255:$L255)*INDEX('Таблица 6 (типы арм.)'!$F$6:$U$49,MATCH($D255,'Таблица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арм.)'!$F$54:$U$54,0))=0,"",ROUND(SUM($J255:$L255)*INDEX('Таблица 6 (типы арм.)'!$F$6:$U$49,MATCH($D255,'Таблица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55" s="45">
        <f t="shared" si="155"/>
        <v>493</v>
      </c>
      <c r="AK255" s="46">
        <f t="shared" si="164"/>
        <v>552</v>
      </c>
      <c r="AL255" s="47"/>
      <c r="AM255" s="22"/>
      <c r="AN255" s="14"/>
      <c r="AO255" s="1"/>
    </row>
    <row r="256" spans="1:41" ht="52.9" customHeight="1" collapsed="1" x14ac:dyDescent="0.25">
      <c r="A256" s="1"/>
      <c r="B256" s="1"/>
      <c r="C256" s="413"/>
      <c r="D256" s="53"/>
      <c r="E256" s="331">
        <f>E241+1</f>
        <v>163</v>
      </c>
      <c r="F256" s="33" t="s">
        <v>143</v>
      </c>
      <c r="G256" s="34" t="s">
        <v>39</v>
      </c>
      <c r="H256" s="34" t="str">
        <f t="shared" ref="H256:L256" si="173">IF(SUM(H257:H266)=0,"",SUM(H257:H266))</f>
        <v/>
      </c>
      <c r="I256" s="34" t="str">
        <f t="shared" si="173"/>
        <v/>
      </c>
      <c r="J256" s="34" t="str">
        <f t="shared" si="173"/>
        <v/>
      </c>
      <c r="K256" s="34">
        <f t="shared" si="173"/>
        <v>2191.9300000000003</v>
      </c>
      <c r="L256" s="34">
        <f t="shared" si="173"/>
        <v>146</v>
      </c>
      <c r="M256" s="35">
        <f t="shared" si="159"/>
        <v>2337.9300000000003</v>
      </c>
      <c r="N256" s="34"/>
      <c r="O256" s="34" t="s">
        <v>41</v>
      </c>
      <c r="P256" s="344">
        <f>IF(SUM(P257:P266)=0,"",SUM(P257:P266))</f>
        <v>10092.780000000001</v>
      </c>
      <c r="Q256" s="34"/>
      <c r="R256" s="36" t="str">
        <f t="shared" ref="R256:W256" si="174">IF(SUM(R257:R266)=0,"",SUM(R257:R266))</f>
        <v/>
      </c>
      <c r="S256" s="325" t="str">
        <f>IF((IF(R256="",0,R256))=0,"",(IF(R256="",0,R256)))</f>
        <v/>
      </c>
      <c r="T256" s="36">
        <f t="shared" si="174"/>
        <v>1168</v>
      </c>
      <c r="U256" s="36">
        <f t="shared" si="174"/>
        <v>39861</v>
      </c>
      <c r="V256" s="36" t="str">
        <f t="shared" si="174"/>
        <v/>
      </c>
      <c r="W256" s="36" t="str">
        <f t="shared" si="174"/>
        <v/>
      </c>
      <c r="X256" s="37">
        <f t="shared" si="160"/>
        <v>41029</v>
      </c>
      <c r="Y256" s="36">
        <f t="shared" ref="Y256:AI256" si="175">IF(SUM(Y257:Y266)=0,"",SUM(Y257:Y266))</f>
        <v>69322</v>
      </c>
      <c r="Z256" s="36">
        <f t="shared" si="175"/>
        <v>75835</v>
      </c>
      <c r="AA256" s="36">
        <f t="shared" si="175"/>
        <v>54868</v>
      </c>
      <c r="AB256" s="36" t="str">
        <f t="shared" si="175"/>
        <v/>
      </c>
      <c r="AC256" s="36">
        <f t="shared" si="175"/>
        <v>126513</v>
      </c>
      <c r="AD256" s="36" t="str">
        <f t="shared" si="175"/>
        <v/>
      </c>
      <c r="AE256" s="36">
        <f t="shared" si="175"/>
        <v>35173</v>
      </c>
      <c r="AF256" s="36" t="str">
        <f t="shared" si="175"/>
        <v/>
      </c>
      <c r="AG256" s="36">
        <f t="shared" si="175"/>
        <v>758</v>
      </c>
      <c r="AH256" s="36" t="str">
        <f t="shared" si="175"/>
        <v/>
      </c>
      <c r="AI256" s="36">
        <f t="shared" si="175"/>
        <v>430</v>
      </c>
      <c r="AJ256" s="37">
        <f t="shared" si="155"/>
        <v>362899</v>
      </c>
      <c r="AK256" s="321">
        <f t="shared" si="164"/>
        <v>403928</v>
      </c>
      <c r="AL256" s="36">
        <f>IF(SUM(AL257:AL266)=0,"",SUM(AL257:AL266))</f>
        <v>1311</v>
      </c>
      <c r="AM256" s="22"/>
      <c r="AN256" s="14"/>
      <c r="AO256" s="1"/>
    </row>
    <row r="257" spans="1:41" ht="22.5" hidden="1" customHeight="1" outlineLevel="1" x14ac:dyDescent="0.25">
      <c r="A257" s="1"/>
      <c r="B257" s="1"/>
      <c r="C257" s="413"/>
      <c r="D257" s="322">
        <v>9</v>
      </c>
      <c r="E257" s="334" t="str">
        <f t="shared" ref="E257:E266" si="176">CONCATENATE($E$256,".",(ROW(G257)-ROW($G$256)))</f>
        <v>163.1</v>
      </c>
      <c r="F257" s="39" t="s">
        <v>490</v>
      </c>
      <c r="G257" s="41" t="s">
        <v>39</v>
      </c>
      <c r="H257" s="41"/>
      <c r="I257" s="41"/>
      <c r="J257" s="42"/>
      <c r="K257" s="42"/>
      <c r="L257" s="42">
        <v>72</v>
      </c>
      <c r="M257" s="43">
        <f t="shared" si="159"/>
        <v>72</v>
      </c>
      <c r="N257" s="41"/>
      <c r="O257" s="41" t="s">
        <v>41</v>
      </c>
      <c r="P257" s="350">
        <f>IF(M257="","",IF(M257=0,"",IF(MID(F257,1,4)="Стен",M257/(VALUE(MID(F257,SEARCH(" ",F257,1)+1,SEARCH("мм",F257,1)-SEARCH(" ",F257,1)-2))/1000),IF(MID(F257,1,10)="Плита фунд",SQRT(M257/(VALUE(MID(F257,SEARCH(" ",F257,1)+14,SEARCH("мм",F257,1)-SEARCH(" ",F257,1)-15))/1000))*(4+1)*(VALUE(MID(F257,SEARCH(" ",F257,1)+14,SEARCH("мм",F257,1)-SEARCH(" ",F257,1)-15))/1000),IF(MID(F257,1,4)="Плит",M257/(VALUE(MID(F257,SEARCH(" ",F257,1)+1,SEARCH("мм",F257,1)-SEARCH(" ",F257,1)-2))/1000),IF(MID(F257,1,4)="Площ",M257/(VALUE(MID(F257,SEARCH(" ",F257,1)+12,SEARCH("мм",F257,1)-SEARCH(" ",F257,1)-13))/1000),IF(MID(F257,1,4)="Марш",M257/0.263,IF(MID(F257,1,4)="Коло",M257/((VALUE(LEFT(MID(F257,SEARCH(" ",F257,1)+1,SEARCH("мм",F257,1)-SEARCH(" ",F257,1)-2),SEARCH("х",MID(F257,SEARCH(" ",F257,1)+1,SEARCH("мм",F257,1)-SEARCH(" ",F257,1)-2),1)-1))*VALUE(RIGHT(MID(F257,SEARCH(" ",F257,1)+1,SEARCH("мм",F257,1)-SEARCH(" ",F257,1)-2),LEN(MID(F257,SEARCH(" ",F257,1)+1,SEARCH("мм",F257,1)-SEARCH(" ",F257,1)-2))-SEARCH("х",MID(F257,SEARCH(" ",F257,1)+1,SEARCH("мм",F257,1)-SEARCH(" ",F257,1)-2),1))))/1000000*3.2)*((VALUE(LEFT(MID(F257,SEARCH(" ",F257,1)+1,SEARCH("мм",F257,1)-SEARCH(" ",F257,1)-2),SEARCH("х",MID(F257,SEARCH(" ",F257,1)+1,SEARCH("мм",F257,1)-SEARCH(" ",F257,1)-2),1)-1))+VALUE(RIGHT(MID(F257,SEARCH(" ",F257,1)+1,SEARCH("мм",F257,1)-SEARCH(" ",F257,1)-2),LEN(MID(F257,SEARCH(" ",F257,1)+1,SEARCH("мм",F257,1)-SEARCH(" ",F257,1)-2))-SEARCH("х",MID(F257,SEARCH(" ",F257,1)+1,SEARCH("мм",F257,1)-SEARCH(" ",F257,1)-2),1))))/1000*2*3.2),IF(MID(F257,1,4)="Балк",M257/((VALUE(LEFT(MID(F257,SEARCH(" ",F257,1)+1,SEARCH("мм",F257,1)-SEARCH(" ",F257,1)-5),SEARCH("х",MID(F257,SEARCH(" ",F257,1)+1,SEARCH("мм",F257,1)-SEARCH(" ",F257,1)-5),1)-1))*VALUE(RIGHT(MID(F257,SEARCH(" ",F257,1)+1,SEARCH("мм",F257,1)-SEARCH(" ",F257,1)-5),LEN(MID(F257,SEARCH(" ",F257,1)+1,SEARCH("мм",F257,1)-SEARCH(" ",F257,1)-5))-SEARCH("х",MID(F257,SEARCH(" ",F257,1)+1,SEARCH("мм",F257,1)-SEARCH(" ",F257,1)-5),1))))/1000000*1)*((2*VALUE(LEFT(MID(F257,SEARCH(" ",F257,1)+1,SEARCH("мм",F257,1)-SEARCH(" ",F257,1)-5),SEARCH("х",MID(F257,SEARCH(" ",F257,1)+1,SEARCH("мм",F257,1)-SEARCH(" ",F257,1)-5),1)-1))+VALUE(RIGHT(MID(F257,SEARCH(" ",F257,1)+1,SEARCH("мм",F257,1)-SEARCH(" ",F257,1)-5),LEN(MID(F257,SEARCH(" ",F257,1)+1,SEARCH("мм",F257,1)-SEARCH(" ",F257,1)-5))-SEARCH("х",MID(F257,SEARCH(" ",F257,1)+1,SEARCH("мм",F257,1)-SEARCH(" ",F257,1)-5),1))))/1000*1),IF(MID(F257,1,4)="Капи",M257/(2.8*3.6*0.4)*((2.8+3.6)*2*0.4),""))))))))))</f>
        <v>327.27272727272725</v>
      </c>
      <c r="Q257" s="347"/>
      <c r="R257" s="44" t="str">
        <f>IF(SUM($J257:$L257)*INDEX('Таблица 6 (типы арм.)'!$F$6:$U$49,MATCH($D257,'Таблица 6 (типы арм.)'!$D$6:$D$49,0),MATCH((IF(COLUMN(R$5)&gt;COLUMN($X$5),CONCATENATE(R$5,"А500С"),IF(COLUMN(R$5)&gt;COLUMN($S$5),CONCATENATE(R$5,"А240"),CONCATENATE(R$5,"Вр-1")))),'Таблица 6 (типы арм.)'!$F$54:$U$54,0))=0,"",ROUND(SUM($J257:$L257)*INDEX('Таблица 6 (типы арм.)'!$F$6:$U$49,MATCH($D257,'Таблица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57" s="323" t="str">
        <f t="shared" si="167"/>
        <v/>
      </c>
      <c r="T257" s="44">
        <f>IF(SUM($J257:$L257)*INDEX('Таблица 6 (типы арм.)'!$F$6:$U$49,MATCH($D257,'Таблица 6 (типы арм.)'!$D$6:$D$49,0),MATCH((IF(COLUMN(T$5)&gt;COLUMN($X$5),CONCATENATE(T$5,"А500С"),IF(COLUMN(T$5)&gt;COLUMN($S$5),CONCATENATE(T$5,"А240"),CONCATENATE(T$5,"Вр-1")))),'Таблица 6 (типы арм.)'!$F$54:$U$54,0))=0,"",ROUND(SUM($J257:$L257)*INDEX('Таблица 6 (типы арм.)'!$F$6:$U$49,MATCH($D257,'Таблица 6 (типы арм.)'!$D$6:$D$49,0),MATCH((IF(COLUMN(T$5)&gt;COLUMN($X$5),CONCATENATE(T$5,"А500С"),IF(COLUMN(T$5)&gt;COLUMN($S$5),CONCATENATE(T$5,"А240"),CONCATENATE(T$5,"Вр-1")))),'Таблица 6 (типы арм.)'!$F$54:$U$54,0)),0))</f>
        <v>576</v>
      </c>
      <c r="U257" s="44">
        <f>IF(SUM($J257:$L257)*INDEX('Таблица 6 (типы арм.)'!$F$6:$U$49,MATCH($D257,'Таблица 6 (типы арм.)'!$D$6:$D$49,0),MATCH((IF(COLUMN(U$5)&gt;COLUMN($X$5),CONCATENATE(U$5,"А500С"),IF(COLUMN(U$5)&gt;COLUMN($S$5),CONCATENATE(U$5,"А240"),CONCATENATE(U$5,"Вр-1")))),'Таблица 6 (типы арм.)'!$F$54:$U$54,0))=0,"",ROUND(SUM($J257:$L257)*INDEX('Таблица 6 (типы арм.)'!$F$6:$U$49,MATCH($D257,'Таблица 6 (типы арм.)'!$D$6:$D$49,0),MATCH((IF(COLUMN(U$5)&gt;COLUMN($X$5),CONCATENATE(U$5,"А500С"),IF(COLUMN(U$5)&gt;COLUMN($S$5),CONCATENATE(U$5,"А240"),CONCATENATE(U$5,"Вр-1")))),'Таблица 6 (типы арм.)'!$F$54:$U$54,0)),0))</f>
        <v>81</v>
      </c>
      <c r="V257" s="44" t="str">
        <f>IF(SUM($J257:$L257)*INDEX('Таблица 6 (типы арм.)'!$F$6:$U$49,MATCH($D257,'Таблица 6 (типы арм.)'!$D$6:$D$49,0),MATCH((IF(COLUMN(V$5)&gt;COLUMN($X$5),CONCATENATE(V$5,"А500С"),IF(COLUMN(V$5)&gt;COLUMN($S$5),CONCATENATE(V$5,"А240"),CONCATENATE(V$5,"Вр-1")))),'Таблица 6 (типы арм.)'!$F$54:$U$54,0))=0,"",ROUND(SUM($J257:$L257)*INDEX('Таблица 6 (типы арм.)'!$F$6:$U$49,MATCH($D257,'Таблица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57" s="44" t="str">
        <f>IF(SUM($J257:$L257)*INDEX('Таблица 6 (типы арм.)'!$F$6:$U$49,MATCH($D257,'Таблица 6 (типы арм.)'!$D$6:$D$49,0),MATCH((IF(COLUMN(W$5)&gt;COLUMN($X$5),CONCATENATE(W$5,"А500С"),IF(COLUMN(W$5)&gt;COLUMN($S$5),CONCATENATE(W$5,"А240"),CONCATENATE(W$5,"Вр-1")))),'Таблица 6 (типы арм.)'!$F$54:$U$54,0))=0,"",ROUND(SUM($J257:$L257)*INDEX('Таблица 6 (типы арм.)'!$F$6:$U$49,MATCH($D257,'Таблица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57" s="45">
        <f t="shared" si="160"/>
        <v>657</v>
      </c>
      <c r="Y257" s="44" t="str">
        <f>IF(SUM($J257:$L257)*INDEX('Таблица 6 (типы арм.)'!$F$6:$U$49,MATCH($D257,'Таблица 6 (типы арм.)'!$D$6:$D$49,0),MATCH((IF(COLUMN(Y$5)&gt;COLUMN($X$5),CONCATENATE(Y$5,"А500С"),IF(COLUMN(Y$5)&gt;COLUMN($S$5),CONCATENATE(Y$5,"А240"),CONCATENATE(Y$5,"Вр-1")))),'Таблица 6 (типы арм.)'!$F$54:$U$54,0))=0,"",ROUND(SUM($J257:$L257)*INDEX('Таблица 6 (типы арм.)'!$F$6:$U$49,MATCH($D257,'Таблица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57" s="44" t="str">
        <f>IF(SUM($J257:$L257)*INDEX('Таблица 6 (типы арм.)'!$F$6:$U$49,MATCH($D257,'Таблица 6 (типы арм.)'!$D$6:$D$49,0),MATCH((IF(COLUMN(Z$5)&gt;COLUMN($X$5),CONCATENATE(Z$5,"А500С"),IF(COLUMN(Z$5)&gt;COLUMN($S$5),CONCATENATE(Z$5,"А240"),CONCATENATE(Z$5,"Вр-1")))),'Таблица 6 (типы арм.)'!$F$54:$U$54,0))=0,"",ROUND(SUM($J257:$L257)*INDEX('Таблица 6 (типы арм.)'!$F$6:$U$49,MATCH($D257,'Таблица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57" s="44">
        <f>IF(SUM($J257:$L257)*INDEX('Таблица 6 (типы арм.)'!$F$6:$U$49,MATCH($D257,'Таблица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арм.)'!$F$54:$U$54,0))=0,"",ROUND(SUM($J257:$L257)*INDEX('Таблица 6 (типы арм.)'!$F$6:$U$49,MATCH($D257,'Таблица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9965</v>
      </c>
      <c r="AB257" s="44" t="str">
        <f>IF(SUM($J257:$L257)*INDEX('Таблица 6 (типы арм.)'!$F$6:$U$49,MATCH($D257,'Таблица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арм.)'!$F$54:$U$54,0))=0,"",ROUND(SUM($J257:$L257)*INDEX('Таблица 6 (типы арм.)'!$F$6:$U$49,MATCH($D257,'Таблица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57" s="44">
        <f>IF(SUM($J257:$L257)*INDEX('Таблица 6 (типы арм.)'!$F$6:$U$49,MATCH($D257,'Таблица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арм.)'!$F$54:$U$54,0))=0,"",ROUND(SUM($J257:$L257)*INDEX('Таблица 6 (типы арм.)'!$F$6:$U$49,MATCH($D257,'Таблица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2052</v>
      </c>
      <c r="AD257" s="44" t="str">
        <f>IF(SUM($J257:$L257)*INDEX('Таблица 6 (типы арм.)'!$F$6:$U$49,MATCH($D257,'Таблица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арм.)'!$F$54:$U$54,0))=0,"",ROUND(SUM($J257:$L257)*INDEX('Таблица 6 (типы арм.)'!$F$6:$U$49,MATCH($D257,'Таблица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57" s="44">
        <f>IF(SUM($J257:$L257)*INDEX('Таблица 6 (типы арм.)'!$F$6:$U$49,MATCH($D257,'Таблица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арм.)'!$F$54:$U$54,0))=0,"",ROUND(SUM($J257:$L257)*INDEX('Таблица 6 (типы арм.)'!$F$6:$U$49,MATCH($D257,'Таблица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1860</v>
      </c>
      <c r="AF257" s="44" t="str">
        <f>IF(SUM($J257:$L257)*INDEX('Таблица 6 (типы арм.)'!$F$6:$U$49,MATCH($D257,'Таблица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арм.)'!$F$54:$U$54,0))=0,"",ROUND(SUM($J257:$L257)*INDEX('Таблица 6 (типы арм.)'!$F$6:$U$49,MATCH($D257,'Таблица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57" s="44">
        <f>IF(SUM($J257:$L257)*INDEX('Таблица 6 (типы арм.)'!$F$6:$U$49,MATCH($D257,'Таблица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арм.)'!$F$54:$U$54,0))=0,"",ROUND(SUM($J257:$L257)*INDEX('Таблица 6 (типы арм.)'!$F$6:$U$49,MATCH($D257,'Таблица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374</v>
      </c>
      <c r="AH257" s="44" t="str">
        <f>IF(SUM($J257:$L257)*INDEX('Таблица 6 (типы арм.)'!$F$6:$U$49,MATCH($D257,'Таблица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арм.)'!$F$54:$U$54,0))=0,"",ROUND(SUM($J257:$L257)*INDEX('Таблица 6 (типы арм.)'!$F$6:$U$49,MATCH($D257,'Таблица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57" s="44">
        <f>IF(SUM($J257:$L257)*INDEX('Таблица 6 (типы арм.)'!$F$6:$U$49,MATCH($D257,'Таблица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арм.)'!$F$54:$U$54,0))=0,"",ROUND(SUM($J257:$L257)*INDEX('Таблица 6 (типы арм.)'!$F$6:$U$49,MATCH($D257,'Таблица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212</v>
      </c>
      <c r="AJ257" s="45">
        <f t="shared" si="155"/>
        <v>14463</v>
      </c>
      <c r="AK257" s="46">
        <f t="shared" si="164"/>
        <v>15120</v>
      </c>
      <c r="AL257" s="47"/>
      <c r="AM257" s="22"/>
      <c r="AN257" s="14"/>
      <c r="AO257" s="1"/>
    </row>
    <row r="258" spans="1:41" ht="22.5" hidden="1" customHeight="1" outlineLevel="1" x14ac:dyDescent="0.25">
      <c r="A258" s="254"/>
      <c r="B258" s="254"/>
      <c r="C258" s="416"/>
      <c r="D258" s="322">
        <v>9</v>
      </c>
      <c r="E258" s="334" t="str">
        <f t="shared" si="176"/>
        <v>163.2</v>
      </c>
      <c r="F258" s="39" t="s">
        <v>491</v>
      </c>
      <c r="G258" s="41" t="s">
        <v>39</v>
      </c>
      <c r="H258" s="41"/>
      <c r="I258" s="41"/>
      <c r="J258" s="42"/>
      <c r="K258" s="42"/>
      <c r="L258" s="42">
        <v>74</v>
      </c>
      <c r="M258" s="43">
        <f t="shared" si="159"/>
        <v>74</v>
      </c>
      <c r="N258" s="41"/>
      <c r="O258" s="41" t="s">
        <v>41</v>
      </c>
      <c r="P258" s="350">
        <f t="shared" ref="P258:P266" si="177">IF(M258="","",IF(M258=0,"",IF(MID(F258,1,4)="Стен",M258/(VALUE(MID(F258,SEARCH(" ",F258,1)+1,SEARCH("мм",F258,1)-SEARCH(" ",F258,1)-2))/1000),IF(MID(F258,1,10)="Плита фунд",SQRT(M258/(VALUE(MID(F258,SEARCH(" ",F258,1)+14,SEARCH("мм",F258,1)-SEARCH(" ",F258,1)-15))/1000))*(4+1)*(VALUE(MID(F258,SEARCH(" ",F258,1)+14,SEARCH("мм",F258,1)-SEARCH(" ",F258,1)-15))/1000),IF(MID(F258,1,4)="Плит",M258/(VALUE(MID(F258,SEARCH(" ",F258,1)+1,SEARCH("мм",F258,1)-SEARCH(" ",F258,1)-2))/1000),IF(MID(F258,1,4)="Площ",M258/(VALUE(MID(F258,SEARCH(" ",F258,1)+12,SEARCH("мм",F258,1)-SEARCH(" ",F258,1)-13))/1000),IF(MID(F258,1,4)="Марш",M258/0.263,IF(MID(F258,1,4)="Коло",M258/((VALUE(LEFT(MID(F258,SEARCH(" ",F258,1)+1,SEARCH("мм",F258,1)-SEARCH(" ",F258,1)-2),SEARCH("х",MID(F258,SEARCH(" ",F258,1)+1,SEARCH("мм",F258,1)-SEARCH(" ",F258,1)-2),1)-1))*VALUE(RIGHT(MID(F258,SEARCH(" ",F258,1)+1,SEARCH("мм",F258,1)-SEARCH(" ",F258,1)-2),LEN(MID(F258,SEARCH(" ",F258,1)+1,SEARCH("мм",F258,1)-SEARCH(" ",F258,1)-2))-SEARCH("х",MID(F258,SEARCH(" ",F258,1)+1,SEARCH("мм",F258,1)-SEARCH(" ",F258,1)-2),1))))/1000000*3.2)*((VALUE(LEFT(MID(F258,SEARCH(" ",F258,1)+1,SEARCH("мм",F258,1)-SEARCH(" ",F258,1)-2),SEARCH("х",MID(F258,SEARCH(" ",F258,1)+1,SEARCH("мм",F258,1)-SEARCH(" ",F258,1)-2),1)-1))+VALUE(RIGHT(MID(F258,SEARCH(" ",F258,1)+1,SEARCH("мм",F258,1)-SEARCH(" ",F258,1)-2),LEN(MID(F258,SEARCH(" ",F258,1)+1,SEARCH("мм",F258,1)-SEARCH(" ",F258,1)-2))-SEARCH("х",MID(F258,SEARCH(" ",F258,1)+1,SEARCH("мм",F258,1)-SEARCH(" ",F258,1)-2),1))))/1000*2*3.2),IF(MID(F258,1,4)="Балк",M258/((VALUE(LEFT(MID(F258,SEARCH(" ",F258,1)+1,SEARCH("мм",F258,1)-SEARCH(" ",F258,1)-5),SEARCH("х",MID(F258,SEARCH(" ",F258,1)+1,SEARCH("мм",F258,1)-SEARCH(" ",F258,1)-5),1)-1))*VALUE(RIGHT(MID(F258,SEARCH(" ",F258,1)+1,SEARCH("мм",F258,1)-SEARCH(" ",F258,1)-5),LEN(MID(F258,SEARCH(" ",F258,1)+1,SEARCH("мм",F258,1)-SEARCH(" ",F258,1)-5))-SEARCH("х",MID(F258,SEARCH(" ",F258,1)+1,SEARCH("мм",F258,1)-SEARCH(" ",F258,1)-5),1))))/1000000*1)*((2*VALUE(LEFT(MID(F258,SEARCH(" ",F258,1)+1,SEARCH("мм",F258,1)-SEARCH(" ",F258,1)-5),SEARCH("х",MID(F258,SEARCH(" ",F258,1)+1,SEARCH("мм",F258,1)-SEARCH(" ",F258,1)-5),1)-1))+VALUE(RIGHT(MID(F258,SEARCH(" ",F258,1)+1,SEARCH("мм",F258,1)-SEARCH(" ",F258,1)-5),LEN(MID(F258,SEARCH(" ",F258,1)+1,SEARCH("мм",F258,1)-SEARCH(" ",F258,1)-5))-SEARCH("х",MID(F258,SEARCH(" ",F258,1)+1,SEARCH("мм",F258,1)-SEARCH(" ",F258,1)-5),1))))/1000*1),IF(MID(F258,1,4)="Капи",M258/(2.8*3.6*0.4)*((2.8+3.6)*2*0.4),""))))))))))</f>
        <v>296</v>
      </c>
      <c r="Q258" s="347"/>
      <c r="R258" s="44" t="str">
        <f>IF(SUM($J258:$L258)*INDEX('Таблица 6 (типы арм.)'!$F$6:$U$49,MATCH($D258,'Таблица 6 (типы арм.)'!$D$6:$D$49,0),MATCH((IF(COLUMN(R$5)&gt;COLUMN($X$5),CONCATENATE(R$5,"А500С"),IF(COLUMN(R$5)&gt;COLUMN($S$5),CONCATENATE(R$5,"А240"),CONCATENATE(R$5,"Вр-1")))),'Таблица 6 (типы арм.)'!$F$54:$U$54,0))=0,"",ROUND(SUM($J258:$L258)*INDEX('Таблица 6 (типы арм.)'!$F$6:$U$49,MATCH($D258,'Таблица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58" s="323" t="str">
        <f t="shared" si="167"/>
        <v/>
      </c>
      <c r="T258" s="44">
        <f>IF(SUM($J258:$L258)*INDEX('Таблица 6 (типы арм.)'!$F$6:$U$49,MATCH($D258,'Таблица 6 (типы арм.)'!$D$6:$D$49,0),MATCH((IF(COLUMN(T$5)&gt;COLUMN($X$5),CONCATENATE(T$5,"А500С"),IF(COLUMN(T$5)&gt;COLUMN($S$5),CONCATENATE(T$5,"А240"),CONCATENATE(T$5,"Вр-1")))),'Таблица 6 (типы арм.)'!$F$54:$U$54,0))=0,"",ROUND(SUM($J258:$L258)*INDEX('Таблица 6 (типы арм.)'!$F$6:$U$49,MATCH($D258,'Таблица 6 (типы арм.)'!$D$6:$D$49,0),MATCH((IF(COLUMN(T$5)&gt;COLUMN($X$5),CONCATENATE(T$5,"А500С"),IF(COLUMN(T$5)&gt;COLUMN($S$5),CONCATENATE(T$5,"А240"),CONCATENATE(T$5,"Вр-1")))),'Таблица 6 (типы арм.)'!$F$54:$U$54,0)),0))</f>
        <v>592</v>
      </c>
      <c r="U258" s="44">
        <f>IF(SUM($J258:$L258)*INDEX('Таблица 6 (типы арм.)'!$F$6:$U$49,MATCH($D258,'Таблица 6 (типы арм.)'!$D$6:$D$49,0),MATCH((IF(COLUMN(U$5)&gt;COLUMN($X$5),CONCATENATE(U$5,"А500С"),IF(COLUMN(U$5)&gt;COLUMN($S$5),CONCATENATE(U$5,"А240"),CONCATENATE(U$5,"Вр-1")))),'Таблица 6 (типы арм.)'!$F$54:$U$54,0))=0,"",ROUND(SUM($J258:$L258)*INDEX('Таблица 6 (типы арм.)'!$F$6:$U$49,MATCH($D258,'Таблица 6 (типы арм.)'!$D$6:$D$49,0),MATCH((IF(COLUMN(U$5)&gt;COLUMN($X$5),CONCATENATE(U$5,"А500С"),IF(COLUMN(U$5)&gt;COLUMN($S$5),CONCATENATE(U$5,"А240"),CONCATENATE(U$5,"Вр-1")))),'Таблица 6 (типы арм.)'!$F$54:$U$54,0)),0))</f>
        <v>83</v>
      </c>
      <c r="V258" s="44" t="str">
        <f>IF(SUM($J258:$L258)*INDEX('Таблица 6 (типы арм.)'!$F$6:$U$49,MATCH($D258,'Таблица 6 (типы арм.)'!$D$6:$D$49,0),MATCH((IF(COLUMN(V$5)&gt;COLUMN($X$5),CONCATENATE(V$5,"А500С"),IF(COLUMN(V$5)&gt;COLUMN($S$5),CONCATENATE(V$5,"А240"),CONCATENATE(V$5,"Вр-1")))),'Таблица 6 (типы арм.)'!$F$54:$U$54,0))=0,"",ROUND(SUM($J258:$L258)*INDEX('Таблица 6 (типы арм.)'!$F$6:$U$49,MATCH($D258,'Таблица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58" s="44" t="str">
        <f>IF(SUM($J258:$L258)*INDEX('Таблица 6 (типы арм.)'!$F$6:$U$49,MATCH($D258,'Таблица 6 (типы арм.)'!$D$6:$D$49,0),MATCH((IF(COLUMN(W$5)&gt;COLUMN($X$5),CONCATENATE(W$5,"А500С"),IF(COLUMN(W$5)&gt;COLUMN($S$5),CONCATENATE(W$5,"А240"),CONCATENATE(W$5,"Вр-1")))),'Таблица 6 (типы арм.)'!$F$54:$U$54,0))=0,"",ROUND(SUM($J258:$L258)*INDEX('Таблица 6 (типы арм.)'!$F$6:$U$49,MATCH($D258,'Таблица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58" s="45">
        <f t="shared" si="160"/>
        <v>675</v>
      </c>
      <c r="Y258" s="44" t="str">
        <f>IF(SUM($J258:$L258)*INDEX('Таблица 6 (типы арм.)'!$F$6:$U$49,MATCH($D258,'Таблица 6 (типы арм.)'!$D$6:$D$49,0),MATCH((IF(COLUMN(Y$5)&gt;COLUMN($X$5),CONCATENATE(Y$5,"А500С"),IF(COLUMN(Y$5)&gt;COLUMN($S$5),CONCATENATE(Y$5,"А240"),CONCATENATE(Y$5,"Вр-1")))),'Таблица 6 (типы арм.)'!$F$54:$U$54,0))=0,"",ROUND(SUM($J258:$L258)*INDEX('Таблица 6 (типы арм.)'!$F$6:$U$49,MATCH($D258,'Таблица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58" s="44" t="str">
        <f>IF(SUM($J258:$L258)*INDEX('Таблица 6 (типы арм.)'!$F$6:$U$49,MATCH($D258,'Таблица 6 (типы арм.)'!$D$6:$D$49,0),MATCH((IF(COLUMN(Z$5)&gt;COLUMN($X$5),CONCATENATE(Z$5,"А500С"),IF(COLUMN(Z$5)&gt;COLUMN($S$5),CONCATENATE(Z$5,"А240"),CONCATENATE(Z$5,"Вр-1")))),'Таблица 6 (типы арм.)'!$F$54:$U$54,0))=0,"",ROUND(SUM($J258:$L258)*INDEX('Таблица 6 (типы арм.)'!$F$6:$U$49,MATCH($D258,'Таблица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58" s="44">
        <f>IF(SUM($J258:$L258)*INDEX('Таблица 6 (типы арм.)'!$F$6:$U$49,MATCH($D258,'Таблица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арм.)'!$F$54:$U$54,0))=0,"",ROUND(SUM($J258:$L258)*INDEX('Таблица 6 (типы арм.)'!$F$6:$U$49,MATCH($D258,'Таблица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10242</v>
      </c>
      <c r="AB258" s="44" t="str">
        <f>IF(SUM($J258:$L258)*INDEX('Таблица 6 (типы арм.)'!$F$6:$U$49,MATCH($D258,'Таблица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арм.)'!$F$54:$U$54,0))=0,"",ROUND(SUM($J258:$L258)*INDEX('Таблица 6 (типы арм.)'!$F$6:$U$49,MATCH($D258,'Таблица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58" s="44">
        <f>IF(SUM($J258:$L258)*INDEX('Таблица 6 (типы арм.)'!$F$6:$U$49,MATCH($D258,'Таблица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арм.)'!$F$54:$U$54,0))=0,"",ROUND(SUM($J258:$L258)*INDEX('Таблица 6 (типы арм.)'!$F$6:$U$49,MATCH($D258,'Таблица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2109</v>
      </c>
      <c r="AD258" s="44" t="str">
        <f>IF(SUM($J258:$L258)*INDEX('Таблица 6 (типы арм.)'!$F$6:$U$49,MATCH($D258,'Таблица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арм.)'!$F$54:$U$54,0))=0,"",ROUND(SUM($J258:$L258)*INDEX('Таблица 6 (типы арм.)'!$F$6:$U$49,MATCH($D258,'Таблица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58" s="44">
        <f>IF(SUM($J258:$L258)*INDEX('Таблица 6 (типы арм.)'!$F$6:$U$49,MATCH($D258,'Таблица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арм.)'!$F$54:$U$54,0))=0,"",ROUND(SUM($J258:$L258)*INDEX('Таблица 6 (типы арм.)'!$F$6:$U$49,MATCH($D258,'Таблица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1911</v>
      </c>
      <c r="AF258" s="44" t="str">
        <f>IF(SUM($J258:$L258)*INDEX('Таблица 6 (типы арм.)'!$F$6:$U$49,MATCH($D258,'Таблица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арм.)'!$F$54:$U$54,0))=0,"",ROUND(SUM($J258:$L258)*INDEX('Таблица 6 (типы арм.)'!$F$6:$U$49,MATCH($D258,'Таблица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58" s="44">
        <f>IF(SUM($J258:$L258)*INDEX('Таблица 6 (типы арм.)'!$F$6:$U$49,MATCH($D258,'Таблица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арм.)'!$F$54:$U$54,0))=0,"",ROUND(SUM($J258:$L258)*INDEX('Таблица 6 (типы арм.)'!$F$6:$U$49,MATCH($D258,'Таблица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384</v>
      </c>
      <c r="AH258" s="44" t="str">
        <f>IF(SUM($J258:$L258)*INDEX('Таблица 6 (типы арм.)'!$F$6:$U$49,MATCH($D258,'Таблица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арм.)'!$F$54:$U$54,0))=0,"",ROUND(SUM($J258:$L258)*INDEX('Таблица 6 (типы арм.)'!$F$6:$U$49,MATCH($D258,'Таблица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58" s="44">
        <f>IF(SUM($J258:$L258)*INDEX('Таблица 6 (типы арм.)'!$F$6:$U$49,MATCH($D258,'Таблица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арм.)'!$F$54:$U$54,0))=0,"",ROUND(SUM($J258:$L258)*INDEX('Таблица 6 (типы арм.)'!$F$6:$U$49,MATCH($D258,'Таблица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218</v>
      </c>
      <c r="AJ258" s="45">
        <f t="shared" si="155"/>
        <v>14864</v>
      </c>
      <c r="AK258" s="46">
        <f t="shared" si="164"/>
        <v>15539</v>
      </c>
      <c r="AL258" s="47"/>
      <c r="AM258" s="255"/>
      <c r="AN258" s="256"/>
      <c r="AO258" s="254"/>
    </row>
    <row r="259" spans="1:41" ht="22.5" hidden="1" customHeight="1" outlineLevel="1" x14ac:dyDescent="0.25">
      <c r="A259" s="254"/>
      <c r="B259" s="254"/>
      <c r="C259" s="416"/>
      <c r="D259" s="322">
        <v>11</v>
      </c>
      <c r="E259" s="334" t="str">
        <f t="shared" si="176"/>
        <v>163.3</v>
      </c>
      <c r="F259" s="39" t="s">
        <v>480</v>
      </c>
      <c r="G259" s="41" t="s">
        <v>39</v>
      </c>
      <c r="H259" s="41"/>
      <c r="I259" s="41"/>
      <c r="J259" s="42"/>
      <c r="K259" s="42">
        <v>62.4</v>
      </c>
      <c r="L259" s="42"/>
      <c r="M259" s="43">
        <f t="shared" ref="M259" si="178">IF((IF(H259="",0,H259)+IF(I259="",0,I259)+IF(J259="",0,J259)+IF(K259="",0,K259)+IF(L259="",0,L259))=0,"",(IF(H259="",0,H259)+IF(I259="",0,I259)+IF(J259="",0,J259)+IF(K259="",0,K259)+IF(L259="",0,L259)))</f>
        <v>62.4</v>
      </c>
      <c r="N259" s="41"/>
      <c r="O259" s="41" t="s">
        <v>41</v>
      </c>
      <c r="P259" s="350">
        <f t="shared" si="177"/>
        <v>283.63636363636363</v>
      </c>
      <c r="Q259" s="347"/>
      <c r="R259" s="44" t="str">
        <f>IF(SUM($J259:$L259)*INDEX('Таблица 6 (типы арм.)'!$F$6:$U$49,MATCH($D259,'Таблица 6 (типы арм.)'!$D$6:$D$49,0),MATCH((IF(COLUMN(R$5)&gt;COLUMN($X$5),CONCATENATE(R$5,"А500С"),IF(COLUMN(R$5)&gt;COLUMN($S$5),CONCATENATE(R$5,"А240"),CONCATENATE(R$5,"Вр-1")))),'Таблица 6 (типы арм.)'!$F$54:$U$54,0))=0,"",ROUND(SUM($J259:$L259)*INDEX('Таблица 6 (типы арм.)'!$F$6:$U$49,MATCH($D259,'Таблица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59" s="323" t="str">
        <f t="shared" si="167"/>
        <v/>
      </c>
      <c r="T259" s="44" t="str">
        <f>IF(SUM($J259:$L259)*INDEX('Таблица 6 (типы арм.)'!$F$6:$U$49,MATCH($D259,'Таблица 6 (типы арм.)'!$D$6:$D$49,0),MATCH((IF(COLUMN(T$5)&gt;COLUMN($X$5),CONCATENATE(T$5,"А500С"),IF(COLUMN(T$5)&gt;COLUMN($S$5),CONCATENATE(T$5,"А240"),CONCATENATE(T$5,"Вр-1")))),'Таблица 6 (типы арм.)'!$F$54:$U$54,0))=0,"",ROUND(SUM($J259:$L259)*INDEX('Таблица 6 (типы арм.)'!$F$6:$U$49,MATCH($D259,'Таблица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59" s="44">
        <f>IF(SUM($J259:$L259)*INDEX('Таблица 6 (типы арм.)'!$F$6:$U$49,MATCH($D259,'Таблица 6 (типы арм.)'!$D$6:$D$49,0),MATCH((IF(COLUMN(U$5)&gt;COLUMN($X$5),CONCATENATE(U$5,"А500С"),IF(COLUMN(U$5)&gt;COLUMN($S$5),CONCATENATE(U$5,"А240"),CONCATENATE(U$5,"Вр-1")))),'Таблица 6 (типы арм.)'!$F$54:$U$54,0))=0,"",ROUND(SUM($J259:$L259)*INDEX('Таблица 6 (типы арм.)'!$F$6:$U$49,MATCH($D259,'Таблица 6 (типы арм.)'!$D$6:$D$49,0),MATCH((IF(COLUMN(U$5)&gt;COLUMN($X$5),CONCATENATE(U$5,"А500С"),IF(COLUMN(U$5)&gt;COLUMN($S$5),CONCATENATE(U$5,"А240"),CONCATENATE(U$5,"Вр-1")))),'Таблица 6 (типы арм.)'!$F$54:$U$54,0)),0))</f>
        <v>1128</v>
      </c>
      <c r="V259" s="44" t="str">
        <f>IF(SUM($J259:$L259)*INDEX('Таблица 6 (типы арм.)'!$F$6:$U$49,MATCH($D259,'Таблица 6 (типы арм.)'!$D$6:$D$49,0),MATCH((IF(COLUMN(V$5)&gt;COLUMN($X$5),CONCATENATE(V$5,"А500С"),IF(COLUMN(V$5)&gt;COLUMN($S$5),CONCATENATE(V$5,"А240"),CONCATENATE(V$5,"Вр-1")))),'Таблица 6 (типы арм.)'!$F$54:$U$54,0))=0,"",ROUND(SUM($J259:$L259)*INDEX('Таблица 6 (типы арм.)'!$F$6:$U$49,MATCH($D259,'Таблица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59" s="44" t="str">
        <f>IF(SUM($J259:$L259)*INDEX('Таблица 6 (типы арм.)'!$F$6:$U$49,MATCH($D259,'Таблица 6 (типы арм.)'!$D$6:$D$49,0),MATCH((IF(COLUMN(W$5)&gt;COLUMN($X$5),CONCATENATE(W$5,"А500С"),IF(COLUMN(W$5)&gt;COLUMN($S$5),CONCATENATE(W$5,"А240"),CONCATENATE(W$5,"Вр-1")))),'Таблица 6 (типы арм.)'!$F$54:$U$54,0))=0,"",ROUND(SUM($J259:$L259)*INDEX('Таблица 6 (типы арм.)'!$F$6:$U$49,MATCH($D259,'Таблица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59" s="45">
        <f t="shared" ref="X259" si="179">IF((IF(T259="",0,T259)+IF(U259="",0,U259)+IF(V259="",0,V259)+IF(W259="",0,W259))=0,"",(IF(T259="",0,T259)+IF(U259="",0,U259)+IF(V259="",0,V259)+IF(W259="",0,W259)))</f>
        <v>1128</v>
      </c>
      <c r="Y259" s="44">
        <f>IF(SUM($J259:$L259)*INDEX('Таблица 6 (типы арм.)'!$F$6:$U$49,MATCH($D259,'Таблица 6 (типы арм.)'!$D$6:$D$49,0),MATCH((IF(COLUMN(Y$5)&gt;COLUMN($X$5),CONCATENATE(Y$5,"А500С"),IF(COLUMN(Y$5)&gt;COLUMN($S$5),CONCATENATE(Y$5,"А240"),CONCATENATE(Y$5,"Вр-1")))),'Таблица 6 (типы арм.)'!$F$54:$U$54,0))=0,"",ROUND(SUM($J259:$L259)*INDEX('Таблица 6 (типы арм.)'!$F$6:$U$49,MATCH($D259,'Таблица 6 (типы арм.)'!$D$6:$D$49,0),MATCH((IF(COLUMN(Y$5)&gt;COLUMN($X$5),CONCATENATE(Y$5,"А500С"),IF(COLUMN(Y$5)&gt;COLUMN($S$5),CONCATENATE(Y$5,"А240"),CONCATENATE(Y$5,"Вр-1")))),'Таблица 6 (типы арм.)'!$F$54:$U$54,0)),0))</f>
        <v>1970</v>
      </c>
      <c r="Z259" s="44">
        <f>IF(SUM($J259:$L259)*INDEX('Таблица 6 (типы арм.)'!$F$6:$U$49,MATCH($D259,'Таблица 6 (типы арм.)'!$D$6:$D$49,0),MATCH((IF(COLUMN(Z$5)&gt;COLUMN($X$5),CONCATENATE(Z$5,"А500С"),IF(COLUMN(Z$5)&gt;COLUMN($S$5),CONCATENATE(Z$5,"А240"),CONCATENATE(Z$5,"Вр-1")))),'Таблица 6 (типы арм.)'!$F$54:$U$54,0))=0,"",ROUND(SUM($J259:$L259)*INDEX('Таблица 6 (типы арм.)'!$F$6:$U$49,MATCH($D259,'Таблица 6 (типы арм.)'!$D$6:$D$49,0),MATCH((IF(COLUMN(Z$5)&gt;COLUMN($X$5),CONCATENATE(Z$5,"А500С"),IF(COLUMN(Z$5)&gt;COLUMN($S$5),CONCATENATE(Z$5,"А240"),CONCATENATE(Z$5,"Вр-1")))),'Таблица 6 (типы арм.)'!$F$54:$U$54,0)),0))</f>
        <v>2155</v>
      </c>
      <c r="AA259" s="44">
        <f>IF(SUM($J259:$L259)*INDEX('Таблица 6 (типы арм.)'!$F$6:$U$49,MATCH($D259,'Таблица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арм.)'!$F$54:$U$54,0))=0,"",ROUND(SUM($J259:$L259)*INDEX('Таблица 6 (типы арм.)'!$F$6:$U$49,MATCH($D259,'Таблица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985</v>
      </c>
      <c r="AB259" s="44" t="str">
        <f>IF(SUM($J259:$L259)*INDEX('Таблица 6 (типы арм.)'!$F$6:$U$49,MATCH($D259,'Таблица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арм.)'!$F$54:$U$54,0))=0,"",ROUND(SUM($J259:$L259)*INDEX('Таблица 6 (типы арм.)'!$F$6:$U$49,MATCH($D259,'Таблица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59" s="44">
        <f>IF(SUM($J259:$L259)*INDEX('Таблица 6 (типы арм.)'!$F$6:$U$49,MATCH($D259,'Таблица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арм.)'!$F$54:$U$54,0))=0,"",ROUND(SUM($J259:$L259)*INDEX('Таблица 6 (типы арм.)'!$F$6:$U$49,MATCH($D259,'Таблица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3477</v>
      </c>
      <c r="AD259" s="44" t="str">
        <f>IF(SUM($J259:$L259)*INDEX('Таблица 6 (типы арм.)'!$F$6:$U$49,MATCH($D259,'Таблица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арм.)'!$F$54:$U$54,0))=0,"",ROUND(SUM($J259:$L259)*INDEX('Таблица 6 (типы арм.)'!$F$6:$U$49,MATCH($D259,'Таблица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59" s="44">
        <f>IF(SUM($J259:$L259)*INDEX('Таблица 6 (типы арм.)'!$F$6:$U$49,MATCH($D259,'Таблица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арм.)'!$F$54:$U$54,0))=0,"",ROUND(SUM($J259:$L259)*INDEX('Таблица 6 (типы арм.)'!$F$6:$U$49,MATCH($D259,'Таблица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892</v>
      </c>
      <c r="AF259" s="44" t="str">
        <f>IF(SUM($J259:$L259)*INDEX('Таблица 6 (типы арм.)'!$F$6:$U$49,MATCH($D259,'Таблица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арм.)'!$F$54:$U$54,0))=0,"",ROUND(SUM($J259:$L259)*INDEX('Таблица 6 (типы арм.)'!$F$6:$U$49,MATCH($D259,'Таблица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59" s="44" t="str">
        <f>IF(SUM($J259:$L259)*INDEX('Таблица 6 (типы арм.)'!$F$6:$U$49,MATCH($D259,'Таблица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арм.)'!$F$54:$U$54,0))=0,"",ROUND(SUM($J259:$L259)*INDEX('Таблица 6 (типы арм.)'!$F$6:$U$49,MATCH($D259,'Таблица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59" s="44" t="str">
        <f>IF(SUM($J259:$L259)*INDEX('Таблица 6 (типы арм.)'!$F$6:$U$49,MATCH($D259,'Таблица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арм.)'!$F$54:$U$54,0))=0,"",ROUND(SUM($J259:$L259)*INDEX('Таблица 6 (типы арм.)'!$F$6:$U$49,MATCH($D259,'Таблица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59" s="44" t="str">
        <f>IF(SUM($J259:$L259)*INDEX('Таблица 6 (типы арм.)'!$F$6:$U$49,MATCH($D259,'Таблица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арм.)'!$F$54:$U$54,0))=0,"",ROUND(SUM($J259:$L259)*INDEX('Таблица 6 (типы арм.)'!$F$6:$U$49,MATCH($D259,'Таблица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59" s="45">
        <f t="shared" si="155"/>
        <v>9479</v>
      </c>
      <c r="AK259" s="46">
        <f t="shared" si="164"/>
        <v>10607</v>
      </c>
      <c r="AL259" s="47"/>
      <c r="AM259" s="255"/>
      <c r="AN259" s="256"/>
      <c r="AO259" s="254"/>
    </row>
    <row r="260" spans="1:41" ht="22.5" hidden="1" customHeight="1" outlineLevel="1" x14ac:dyDescent="0.25">
      <c r="A260" s="1"/>
      <c r="B260" s="1"/>
      <c r="C260" s="413"/>
      <c r="D260" s="322">
        <v>11</v>
      </c>
      <c r="E260" s="334" t="str">
        <f t="shared" si="176"/>
        <v>163.4</v>
      </c>
      <c r="F260" s="39" t="s">
        <v>481</v>
      </c>
      <c r="G260" s="41" t="s">
        <v>39</v>
      </c>
      <c r="H260" s="41"/>
      <c r="I260" s="41"/>
      <c r="J260" s="42"/>
      <c r="K260" s="42">
        <v>46.1</v>
      </c>
      <c r="L260" s="42"/>
      <c r="M260" s="43">
        <f t="shared" si="159"/>
        <v>46.1</v>
      </c>
      <c r="N260" s="41"/>
      <c r="O260" s="41" t="s">
        <v>41</v>
      </c>
      <c r="P260" s="350">
        <f t="shared" si="177"/>
        <v>184.4</v>
      </c>
      <c r="Q260" s="347"/>
      <c r="R260" s="44" t="str">
        <f>IF(SUM($J260:$L260)*INDEX('Таблица 6 (типы арм.)'!$F$6:$U$49,MATCH($D260,'Таблица 6 (типы арм.)'!$D$6:$D$49,0),MATCH((IF(COLUMN(R$5)&gt;COLUMN($X$5),CONCATENATE(R$5,"А500С"),IF(COLUMN(R$5)&gt;COLUMN($S$5),CONCATENATE(R$5,"А240"),CONCATENATE(R$5,"Вр-1")))),'Таблица 6 (типы арм.)'!$F$54:$U$54,0))=0,"",ROUND(SUM($J260:$L260)*INDEX('Таблица 6 (типы арм.)'!$F$6:$U$49,MATCH($D260,'Таблица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60" s="323" t="str">
        <f t="shared" si="167"/>
        <v/>
      </c>
      <c r="T260" s="44" t="str">
        <f>IF(SUM($J260:$L260)*INDEX('Таблица 6 (типы арм.)'!$F$6:$U$49,MATCH($D260,'Таблица 6 (типы арм.)'!$D$6:$D$49,0),MATCH((IF(COLUMN(T$5)&gt;COLUMN($X$5),CONCATENATE(T$5,"А500С"),IF(COLUMN(T$5)&gt;COLUMN($S$5),CONCATENATE(T$5,"А240"),CONCATENATE(T$5,"Вр-1")))),'Таблица 6 (типы арм.)'!$F$54:$U$54,0))=0,"",ROUND(SUM($J260:$L260)*INDEX('Таблица 6 (типы арм.)'!$F$6:$U$49,MATCH($D260,'Таблица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60" s="44">
        <f>IF(SUM($J260:$L260)*INDEX('Таблица 6 (типы арм.)'!$F$6:$U$49,MATCH($D260,'Таблица 6 (типы арм.)'!$D$6:$D$49,0),MATCH((IF(COLUMN(U$5)&gt;COLUMN($X$5),CONCATENATE(U$5,"А500С"),IF(COLUMN(U$5)&gt;COLUMN($S$5),CONCATENATE(U$5,"А240"),CONCATENATE(U$5,"Вр-1")))),'Таблица 6 (типы арм.)'!$F$54:$U$54,0))=0,"",ROUND(SUM($J260:$L260)*INDEX('Таблица 6 (типы арм.)'!$F$6:$U$49,MATCH($D260,'Таблица 6 (типы арм.)'!$D$6:$D$49,0),MATCH((IF(COLUMN(U$5)&gt;COLUMN($X$5),CONCATENATE(U$5,"А500С"),IF(COLUMN(U$5)&gt;COLUMN($S$5),CONCATENATE(U$5,"А240"),CONCATENATE(U$5,"Вр-1")))),'Таблица 6 (типы арм.)'!$F$54:$U$54,0)),0))</f>
        <v>833</v>
      </c>
      <c r="V260" s="44" t="str">
        <f>IF(SUM($J260:$L260)*INDEX('Таблица 6 (типы арм.)'!$F$6:$U$49,MATCH($D260,'Таблица 6 (типы арм.)'!$D$6:$D$49,0),MATCH((IF(COLUMN(V$5)&gt;COLUMN($X$5),CONCATENATE(V$5,"А500С"),IF(COLUMN(V$5)&gt;COLUMN($S$5),CONCATENATE(V$5,"А240"),CONCATENATE(V$5,"Вр-1")))),'Таблица 6 (типы арм.)'!$F$54:$U$54,0))=0,"",ROUND(SUM($J260:$L260)*INDEX('Таблица 6 (типы арм.)'!$F$6:$U$49,MATCH($D260,'Таблица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60" s="44" t="str">
        <f>IF(SUM($J260:$L260)*INDEX('Таблица 6 (типы арм.)'!$F$6:$U$49,MATCH($D260,'Таблица 6 (типы арм.)'!$D$6:$D$49,0),MATCH((IF(COLUMN(W$5)&gt;COLUMN($X$5),CONCATENATE(W$5,"А500С"),IF(COLUMN(W$5)&gt;COLUMN($S$5),CONCATENATE(W$5,"А240"),CONCATENATE(W$5,"Вр-1")))),'Таблица 6 (типы арм.)'!$F$54:$U$54,0))=0,"",ROUND(SUM($J260:$L260)*INDEX('Таблица 6 (типы арм.)'!$F$6:$U$49,MATCH($D260,'Таблица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60" s="45">
        <f t="shared" si="160"/>
        <v>833</v>
      </c>
      <c r="Y260" s="44">
        <f>IF(SUM($J260:$L260)*INDEX('Таблица 6 (типы арм.)'!$F$6:$U$49,MATCH($D260,'Таблица 6 (типы арм.)'!$D$6:$D$49,0),MATCH((IF(COLUMN(Y$5)&gt;COLUMN($X$5),CONCATENATE(Y$5,"А500С"),IF(COLUMN(Y$5)&gt;COLUMN($S$5),CONCATENATE(Y$5,"А240"),CONCATENATE(Y$5,"Вр-1")))),'Таблица 6 (типы арм.)'!$F$54:$U$54,0))=0,"",ROUND(SUM($J260:$L260)*INDEX('Таблица 6 (типы арм.)'!$F$6:$U$49,MATCH($D260,'Таблица 6 (типы арм.)'!$D$6:$D$49,0),MATCH((IF(COLUMN(Y$5)&gt;COLUMN($X$5),CONCATENATE(Y$5,"А500С"),IF(COLUMN(Y$5)&gt;COLUMN($S$5),CONCATENATE(Y$5,"А240"),CONCATENATE(Y$5,"Вр-1")))),'Таблица 6 (типы арм.)'!$F$54:$U$54,0)),0))</f>
        <v>1455</v>
      </c>
      <c r="Z260" s="44">
        <f>IF(SUM($J260:$L260)*INDEX('Таблица 6 (типы арм.)'!$F$6:$U$49,MATCH($D260,'Таблица 6 (типы арм.)'!$D$6:$D$49,0),MATCH((IF(COLUMN(Z$5)&gt;COLUMN($X$5),CONCATENATE(Z$5,"А500С"),IF(COLUMN(Z$5)&gt;COLUMN($S$5),CONCATENATE(Z$5,"А240"),CONCATENATE(Z$5,"Вр-1")))),'Таблица 6 (типы арм.)'!$F$54:$U$54,0))=0,"",ROUND(SUM($J260:$L260)*INDEX('Таблица 6 (типы арм.)'!$F$6:$U$49,MATCH($D260,'Таблица 6 (типы арм.)'!$D$6:$D$49,0),MATCH((IF(COLUMN(Z$5)&gt;COLUMN($X$5),CONCATENATE(Z$5,"А500С"),IF(COLUMN(Z$5)&gt;COLUMN($S$5),CONCATENATE(Z$5,"А240"),CONCATENATE(Z$5,"Вр-1")))),'Таблица 6 (типы арм.)'!$F$54:$U$54,0)),0))</f>
        <v>1592</v>
      </c>
      <c r="AA260" s="44">
        <f>IF(SUM($J260:$L260)*INDEX('Таблица 6 (типы арм.)'!$F$6:$U$49,MATCH($D260,'Таблица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арм.)'!$F$54:$U$54,0))=0,"",ROUND(SUM($J260:$L260)*INDEX('Таблица 6 (типы арм.)'!$F$6:$U$49,MATCH($D260,'Таблица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728</v>
      </c>
      <c r="AB260" s="44" t="str">
        <f>IF(SUM($J260:$L260)*INDEX('Таблица 6 (типы арм.)'!$F$6:$U$49,MATCH($D260,'Таблица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арм.)'!$F$54:$U$54,0))=0,"",ROUND(SUM($J260:$L260)*INDEX('Таблица 6 (типы арм.)'!$F$6:$U$49,MATCH($D260,'Таблица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60" s="44">
        <f>IF(SUM($J260:$L260)*INDEX('Таблица 6 (типы арм.)'!$F$6:$U$49,MATCH($D260,'Таблица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арм.)'!$F$54:$U$54,0))=0,"",ROUND(SUM($J260:$L260)*INDEX('Таблица 6 (типы арм.)'!$F$6:$U$49,MATCH($D260,'Таблица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2569</v>
      </c>
      <c r="AD260" s="44" t="str">
        <f>IF(SUM($J260:$L260)*INDEX('Таблица 6 (типы арм.)'!$F$6:$U$49,MATCH($D260,'Таблица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арм.)'!$F$54:$U$54,0))=0,"",ROUND(SUM($J260:$L260)*INDEX('Таблица 6 (типы арм.)'!$F$6:$U$49,MATCH($D260,'Таблица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60" s="44">
        <f>IF(SUM($J260:$L260)*INDEX('Таблица 6 (типы арм.)'!$F$6:$U$49,MATCH($D260,'Таблица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арм.)'!$F$54:$U$54,0))=0,"",ROUND(SUM($J260:$L260)*INDEX('Таблица 6 (типы арм.)'!$F$6:$U$49,MATCH($D260,'Таблица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659</v>
      </c>
      <c r="AF260" s="44" t="str">
        <f>IF(SUM($J260:$L260)*INDEX('Таблица 6 (типы арм.)'!$F$6:$U$49,MATCH($D260,'Таблица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арм.)'!$F$54:$U$54,0))=0,"",ROUND(SUM($J260:$L260)*INDEX('Таблица 6 (типы арм.)'!$F$6:$U$49,MATCH($D260,'Таблица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60" s="44" t="str">
        <f>IF(SUM($J260:$L260)*INDEX('Таблица 6 (типы арм.)'!$F$6:$U$49,MATCH($D260,'Таблица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арм.)'!$F$54:$U$54,0))=0,"",ROUND(SUM($J260:$L260)*INDEX('Таблица 6 (типы арм.)'!$F$6:$U$49,MATCH($D260,'Таблица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60" s="44" t="str">
        <f>IF(SUM($J260:$L260)*INDEX('Таблица 6 (типы арм.)'!$F$6:$U$49,MATCH($D260,'Таблица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арм.)'!$F$54:$U$54,0))=0,"",ROUND(SUM($J260:$L260)*INDEX('Таблица 6 (типы арм.)'!$F$6:$U$49,MATCH($D260,'Таблица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60" s="44" t="str">
        <f>IF(SUM($J260:$L260)*INDEX('Таблица 6 (типы арм.)'!$F$6:$U$49,MATCH($D260,'Таблица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арм.)'!$F$54:$U$54,0))=0,"",ROUND(SUM($J260:$L260)*INDEX('Таблица 6 (типы арм.)'!$F$6:$U$49,MATCH($D260,'Таблица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60" s="45">
        <f t="shared" si="155"/>
        <v>7003</v>
      </c>
      <c r="AK260" s="46">
        <f t="shared" si="164"/>
        <v>7836</v>
      </c>
      <c r="AL260" s="47"/>
      <c r="AM260" s="22"/>
      <c r="AN260" s="14"/>
      <c r="AO260" s="1"/>
    </row>
    <row r="261" spans="1:41" ht="22.5" hidden="1" customHeight="1" outlineLevel="1" x14ac:dyDescent="0.25">
      <c r="A261" s="1"/>
      <c r="B261" s="1"/>
      <c r="C261" s="413"/>
      <c r="D261" s="322">
        <v>11</v>
      </c>
      <c r="E261" s="334" t="str">
        <f t="shared" si="176"/>
        <v>163.5</v>
      </c>
      <c r="F261" s="39" t="s">
        <v>482</v>
      </c>
      <c r="G261" s="41" t="s">
        <v>39</v>
      </c>
      <c r="H261" s="41"/>
      <c r="I261" s="41"/>
      <c r="J261" s="42"/>
      <c r="K261" s="42">
        <v>1164.2</v>
      </c>
      <c r="L261" s="42"/>
      <c r="M261" s="43">
        <f t="shared" si="159"/>
        <v>1164.2</v>
      </c>
      <c r="N261" s="41"/>
      <c r="O261" s="41" t="s">
        <v>41</v>
      </c>
      <c r="P261" s="350">
        <f t="shared" si="177"/>
        <v>5291.818181818182</v>
      </c>
      <c r="Q261" s="347"/>
      <c r="R261" s="44" t="str">
        <f>IF(SUM($J261:$L261)*INDEX('Таблица 6 (типы арм.)'!$F$6:$U$49,MATCH($D261,'Таблица 6 (типы арм.)'!$D$6:$D$49,0),MATCH((IF(COLUMN(R$5)&gt;COLUMN($X$5),CONCATENATE(R$5,"А500С"),IF(COLUMN(R$5)&gt;COLUMN($S$5),CONCATENATE(R$5,"А240"),CONCATENATE(R$5,"Вр-1")))),'Таблица 6 (типы арм.)'!$F$54:$U$54,0))=0,"",ROUND(SUM($J261:$L261)*INDEX('Таблица 6 (типы арм.)'!$F$6:$U$49,MATCH($D261,'Таблица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61" s="323" t="str">
        <f t="shared" si="167"/>
        <v/>
      </c>
      <c r="T261" s="44" t="str">
        <f>IF(SUM($J261:$L261)*INDEX('Таблица 6 (типы арм.)'!$F$6:$U$49,MATCH($D261,'Таблица 6 (типы арм.)'!$D$6:$D$49,0),MATCH((IF(COLUMN(T$5)&gt;COLUMN($X$5),CONCATENATE(T$5,"А500С"),IF(COLUMN(T$5)&gt;COLUMN($S$5),CONCATENATE(T$5,"А240"),CONCATENATE(T$5,"Вр-1")))),'Таблица 6 (типы арм.)'!$F$54:$U$54,0))=0,"",ROUND(SUM($J261:$L261)*INDEX('Таблица 6 (типы арм.)'!$F$6:$U$49,MATCH($D261,'Таблица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61" s="44">
        <f>IF(SUM($J261:$L261)*INDEX('Таблица 6 (типы арм.)'!$F$6:$U$49,MATCH($D261,'Таблица 6 (типы арм.)'!$D$6:$D$49,0),MATCH((IF(COLUMN(U$5)&gt;COLUMN($X$5),CONCATENATE(U$5,"А500С"),IF(COLUMN(U$5)&gt;COLUMN($S$5),CONCATENATE(U$5,"А240"),CONCATENATE(U$5,"Вр-1")))),'Таблица 6 (типы арм.)'!$F$54:$U$54,0))=0,"",ROUND(SUM($J261:$L261)*INDEX('Таблица 6 (типы арм.)'!$F$6:$U$49,MATCH($D261,'Таблица 6 (типы арм.)'!$D$6:$D$49,0),MATCH((IF(COLUMN(U$5)&gt;COLUMN($X$5),CONCATENATE(U$5,"А500С"),IF(COLUMN(U$5)&gt;COLUMN($S$5),CONCATENATE(U$5,"А240"),CONCATENATE(U$5,"Вр-1")))),'Таблица 6 (типы арм.)'!$F$54:$U$54,0)),0))</f>
        <v>21048</v>
      </c>
      <c r="V261" s="44" t="str">
        <f>IF(SUM($J261:$L261)*INDEX('Таблица 6 (типы арм.)'!$F$6:$U$49,MATCH($D261,'Таблица 6 (типы арм.)'!$D$6:$D$49,0),MATCH((IF(COLUMN(V$5)&gt;COLUMN($X$5),CONCATENATE(V$5,"А500С"),IF(COLUMN(V$5)&gt;COLUMN($S$5),CONCATENATE(V$5,"А240"),CONCATENATE(V$5,"Вр-1")))),'Таблица 6 (типы арм.)'!$F$54:$U$54,0))=0,"",ROUND(SUM($J261:$L261)*INDEX('Таблица 6 (типы арм.)'!$F$6:$U$49,MATCH($D261,'Таблица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61" s="44" t="str">
        <f>IF(SUM($J261:$L261)*INDEX('Таблица 6 (типы арм.)'!$F$6:$U$49,MATCH($D261,'Таблица 6 (типы арм.)'!$D$6:$D$49,0),MATCH((IF(COLUMN(W$5)&gt;COLUMN($X$5),CONCATENATE(W$5,"А500С"),IF(COLUMN(W$5)&gt;COLUMN($S$5),CONCATENATE(W$5,"А240"),CONCATENATE(W$5,"Вр-1")))),'Таблица 6 (типы арм.)'!$F$54:$U$54,0))=0,"",ROUND(SUM($J261:$L261)*INDEX('Таблица 6 (типы арм.)'!$F$6:$U$49,MATCH($D261,'Таблица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61" s="45">
        <f t="shared" si="160"/>
        <v>21048</v>
      </c>
      <c r="Y261" s="44">
        <f>IF(SUM($J261:$L261)*INDEX('Таблица 6 (типы арм.)'!$F$6:$U$49,MATCH($D261,'Таблица 6 (типы арм.)'!$D$6:$D$49,0),MATCH((IF(COLUMN(Y$5)&gt;COLUMN($X$5),CONCATENATE(Y$5,"А500С"),IF(COLUMN(Y$5)&gt;COLUMN($S$5),CONCATENATE(Y$5,"А240"),CONCATENATE(Y$5,"Вр-1")))),'Таблица 6 (типы арм.)'!$F$54:$U$54,0))=0,"",ROUND(SUM($J261:$L261)*INDEX('Таблица 6 (типы арм.)'!$F$6:$U$49,MATCH($D261,'Таблица 6 (типы арм.)'!$D$6:$D$49,0),MATCH((IF(COLUMN(Y$5)&gt;COLUMN($X$5),CONCATENATE(Y$5,"А500С"),IF(COLUMN(Y$5)&gt;COLUMN($S$5),CONCATENATE(Y$5,"А240"),CONCATENATE(Y$5,"Вр-1")))),'Таблица 6 (типы арм.)'!$F$54:$U$54,0)),0))</f>
        <v>36755</v>
      </c>
      <c r="Z261" s="44">
        <f>IF(SUM($J261:$L261)*INDEX('Таблица 6 (типы арм.)'!$F$6:$U$49,MATCH($D261,'Таблица 6 (типы арм.)'!$D$6:$D$49,0),MATCH((IF(COLUMN(Z$5)&gt;COLUMN($X$5),CONCATENATE(Z$5,"А500С"),IF(COLUMN(Z$5)&gt;COLUMN($S$5),CONCATENATE(Z$5,"А240"),CONCATENATE(Z$5,"Вр-1")))),'Таблица 6 (типы арм.)'!$F$54:$U$54,0))=0,"",ROUND(SUM($J261:$L261)*INDEX('Таблица 6 (типы арм.)'!$F$6:$U$49,MATCH($D261,'Таблица 6 (типы арм.)'!$D$6:$D$49,0),MATCH((IF(COLUMN(Z$5)&gt;COLUMN($X$5),CONCATENATE(Z$5,"А500С"),IF(COLUMN(Z$5)&gt;COLUMN($S$5),CONCATENATE(Z$5,"А240"),CONCATENATE(Z$5,"Вр-1")))),'Таблица 6 (типы арм.)'!$F$54:$U$54,0)),0))</f>
        <v>40211</v>
      </c>
      <c r="AA261" s="44">
        <f>IF(SUM($J261:$L261)*INDEX('Таблица 6 (типы арм.)'!$F$6:$U$49,MATCH($D261,'Таблица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арм.)'!$F$54:$U$54,0))=0,"",ROUND(SUM($J261:$L261)*INDEX('Таблица 6 (типы арм.)'!$F$6:$U$49,MATCH($D261,'Таблица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18378</v>
      </c>
      <c r="AB261" s="44" t="str">
        <f>IF(SUM($J261:$L261)*INDEX('Таблица 6 (типы арм.)'!$F$6:$U$49,MATCH($D261,'Таблица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арм.)'!$F$54:$U$54,0))=0,"",ROUND(SUM($J261:$L261)*INDEX('Таблица 6 (типы арм.)'!$F$6:$U$49,MATCH($D261,'Таблица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61" s="44">
        <f>IF(SUM($J261:$L261)*INDEX('Таблица 6 (типы арм.)'!$F$6:$U$49,MATCH($D261,'Таблица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арм.)'!$F$54:$U$54,0))=0,"",ROUND(SUM($J261:$L261)*INDEX('Таблица 6 (типы арм.)'!$F$6:$U$49,MATCH($D261,'Таблица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64872</v>
      </c>
      <c r="AD261" s="44" t="str">
        <f>IF(SUM($J261:$L261)*INDEX('Таблица 6 (типы арм.)'!$F$6:$U$49,MATCH($D261,'Таблица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арм.)'!$F$54:$U$54,0))=0,"",ROUND(SUM($J261:$L261)*INDEX('Таблица 6 (типы арм.)'!$F$6:$U$49,MATCH($D261,'Таблица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61" s="44">
        <f>IF(SUM($J261:$L261)*INDEX('Таблица 6 (типы арм.)'!$F$6:$U$49,MATCH($D261,'Таблица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арм.)'!$F$54:$U$54,0))=0,"",ROUND(SUM($J261:$L261)*INDEX('Таблица 6 (типы арм.)'!$F$6:$U$49,MATCH($D261,'Таблица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16650</v>
      </c>
      <c r="AF261" s="44" t="str">
        <f>IF(SUM($J261:$L261)*INDEX('Таблица 6 (типы арм.)'!$F$6:$U$49,MATCH($D261,'Таблица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арм.)'!$F$54:$U$54,0))=0,"",ROUND(SUM($J261:$L261)*INDEX('Таблица 6 (типы арм.)'!$F$6:$U$49,MATCH($D261,'Таблица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61" s="44" t="str">
        <f>IF(SUM($J261:$L261)*INDEX('Таблица 6 (типы арм.)'!$F$6:$U$49,MATCH($D261,'Таблица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арм.)'!$F$54:$U$54,0))=0,"",ROUND(SUM($J261:$L261)*INDEX('Таблица 6 (типы арм.)'!$F$6:$U$49,MATCH($D261,'Таблица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61" s="44" t="str">
        <f>IF(SUM($J261:$L261)*INDEX('Таблица 6 (типы арм.)'!$F$6:$U$49,MATCH($D261,'Таблица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арм.)'!$F$54:$U$54,0))=0,"",ROUND(SUM($J261:$L261)*INDEX('Таблица 6 (типы арм.)'!$F$6:$U$49,MATCH($D261,'Таблица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61" s="44" t="str">
        <f>IF(SUM($J261:$L261)*INDEX('Таблица 6 (типы арм.)'!$F$6:$U$49,MATCH($D261,'Таблица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арм.)'!$F$54:$U$54,0))=0,"",ROUND(SUM($J261:$L261)*INDEX('Таблица 6 (типы арм.)'!$F$6:$U$49,MATCH($D261,'Таблица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61" s="45">
        <f t="shared" si="155"/>
        <v>176866</v>
      </c>
      <c r="AK261" s="46">
        <f t="shared" si="164"/>
        <v>197914</v>
      </c>
      <c r="AL261" s="47"/>
      <c r="AM261" s="22"/>
      <c r="AN261" s="14"/>
      <c r="AO261" s="1"/>
    </row>
    <row r="262" spans="1:41" ht="22.5" hidden="1" customHeight="1" outlineLevel="1" x14ac:dyDescent="0.25">
      <c r="A262" s="1"/>
      <c r="B262" s="1"/>
      <c r="C262" s="413"/>
      <c r="D262" s="322">
        <v>11</v>
      </c>
      <c r="E262" s="334" t="str">
        <f t="shared" si="176"/>
        <v>163.6</v>
      </c>
      <c r="F262" s="39" t="s">
        <v>483</v>
      </c>
      <c r="G262" s="41" t="s">
        <v>39</v>
      </c>
      <c r="H262" s="41"/>
      <c r="I262" s="41"/>
      <c r="J262" s="42"/>
      <c r="K262" s="42">
        <v>810.7</v>
      </c>
      <c r="L262" s="42"/>
      <c r="M262" s="43">
        <f t="shared" si="159"/>
        <v>810.7</v>
      </c>
      <c r="N262" s="41"/>
      <c r="O262" s="41" t="s">
        <v>41</v>
      </c>
      <c r="P262" s="350">
        <f t="shared" si="177"/>
        <v>3242.8</v>
      </c>
      <c r="Q262" s="347"/>
      <c r="R262" s="44" t="str">
        <f>IF(SUM($J262:$L262)*INDEX('Таблица 6 (типы арм.)'!$F$6:$U$49,MATCH($D262,'Таблица 6 (типы арм.)'!$D$6:$D$49,0),MATCH((IF(COLUMN(R$5)&gt;COLUMN($X$5),CONCATENATE(R$5,"А500С"),IF(COLUMN(R$5)&gt;COLUMN($S$5),CONCATENATE(R$5,"А240"),CONCATENATE(R$5,"Вр-1")))),'Таблица 6 (типы арм.)'!$F$54:$U$54,0))=0,"",ROUND(SUM($J262:$L262)*INDEX('Таблица 6 (типы арм.)'!$F$6:$U$49,MATCH($D262,'Таблица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62" s="323" t="str">
        <f t="shared" si="167"/>
        <v/>
      </c>
      <c r="T262" s="44" t="str">
        <f>IF(SUM($J262:$L262)*INDEX('Таблица 6 (типы арм.)'!$F$6:$U$49,MATCH($D262,'Таблица 6 (типы арм.)'!$D$6:$D$49,0),MATCH((IF(COLUMN(T$5)&gt;COLUMN($X$5),CONCATENATE(T$5,"А500С"),IF(COLUMN(T$5)&gt;COLUMN($S$5),CONCATENATE(T$5,"А240"),CONCATENATE(T$5,"Вр-1")))),'Таблица 6 (типы арм.)'!$F$54:$U$54,0))=0,"",ROUND(SUM($J262:$L262)*INDEX('Таблица 6 (типы арм.)'!$F$6:$U$49,MATCH($D262,'Таблица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62" s="44">
        <f>IF(SUM($J262:$L262)*INDEX('Таблица 6 (типы арм.)'!$F$6:$U$49,MATCH($D262,'Таблица 6 (типы арм.)'!$D$6:$D$49,0),MATCH((IF(COLUMN(U$5)&gt;COLUMN($X$5),CONCATENATE(U$5,"А500С"),IF(COLUMN(U$5)&gt;COLUMN($S$5),CONCATENATE(U$5,"А240"),CONCATENATE(U$5,"Вр-1")))),'Таблица 6 (типы арм.)'!$F$54:$U$54,0))=0,"",ROUND(SUM($J262:$L262)*INDEX('Таблица 6 (типы арм.)'!$F$6:$U$49,MATCH($D262,'Таблица 6 (типы арм.)'!$D$6:$D$49,0),MATCH((IF(COLUMN(U$5)&gt;COLUMN($X$5),CONCATENATE(U$5,"А500С"),IF(COLUMN(U$5)&gt;COLUMN($S$5),CONCATENATE(U$5,"А240"),CONCATENATE(U$5,"Вр-1")))),'Таблица 6 (типы арм.)'!$F$54:$U$54,0)),0))</f>
        <v>14657</v>
      </c>
      <c r="V262" s="44" t="str">
        <f>IF(SUM($J262:$L262)*INDEX('Таблица 6 (типы арм.)'!$F$6:$U$49,MATCH($D262,'Таблица 6 (типы арм.)'!$D$6:$D$49,0),MATCH((IF(COLUMN(V$5)&gt;COLUMN($X$5),CONCATENATE(V$5,"А500С"),IF(COLUMN(V$5)&gt;COLUMN($S$5),CONCATENATE(V$5,"А240"),CONCATENATE(V$5,"Вр-1")))),'Таблица 6 (типы арм.)'!$F$54:$U$54,0))=0,"",ROUND(SUM($J262:$L262)*INDEX('Таблица 6 (типы арм.)'!$F$6:$U$49,MATCH($D262,'Таблица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62" s="44" t="str">
        <f>IF(SUM($J262:$L262)*INDEX('Таблица 6 (типы арм.)'!$F$6:$U$49,MATCH($D262,'Таблица 6 (типы арм.)'!$D$6:$D$49,0),MATCH((IF(COLUMN(W$5)&gt;COLUMN($X$5),CONCATENATE(W$5,"А500С"),IF(COLUMN(W$5)&gt;COLUMN($S$5),CONCATENATE(W$5,"А240"),CONCATENATE(W$5,"Вр-1")))),'Таблица 6 (типы арм.)'!$F$54:$U$54,0))=0,"",ROUND(SUM($J262:$L262)*INDEX('Таблица 6 (типы арм.)'!$F$6:$U$49,MATCH($D262,'Таблица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62" s="45">
        <f t="shared" si="160"/>
        <v>14657</v>
      </c>
      <c r="Y262" s="44">
        <f>IF(SUM($J262:$L262)*INDEX('Таблица 6 (типы арм.)'!$F$6:$U$49,MATCH($D262,'Таблица 6 (типы арм.)'!$D$6:$D$49,0),MATCH((IF(COLUMN(Y$5)&gt;COLUMN($X$5),CONCATENATE(Y$5,"А500С"),IF(COLUMN(Y$5)&gt;COLUMN($S$5),CONCATENATE(Y$5,"А240"),CONCATENATE(Y$5,"Вр-1")))),'Таблица 6 (типы арм.)'!$F$54:$U$54,0))=0,"",ROUND(SUM($J262:$L262)*INDEX('Таблица 6 (типы арм.)'!$F$6:$U$49,MATCH($D262,'Таблица 6 (типы арм.)'!$D$6:$D$49,0),MATCH((IF(COLUMN(Y$5)&gt;COLUMN($X$5),CONCATENATE(Y$5,"А500С"),IF(COLUMN(Y$5)&gt;COLUMN($S$5),CONCATENATE(Y$5,"А240"),CONCATENATE(Y$5,"Вр-1")))),'Таблица 6 (типы арм.)'!$F$54:$U$54,0)),0))</f>
        <v>25595</v>
      </c>
      <c r="Z262" s="44">
        <f>IF(SUM($J262:$L262)*INDEX('Таблица 6 (типы арм.)'!$F$6:$U$49,MATCH($D262,'Таблица 6 (типы арм.)'!$D$6:$D$49,0),MATCH((IF(COLUMN(Z$5)&gt;COLUMN($X$5),CONCATENATE(Z$5,"А500С"),IF(COLUMN(Z$5)&gt;COLUMN($S$5),CONCATENATE(Z$5,"А240"),CONCATENATE(Z$5,"Вр-1")))),'Таблица 6 (типы арм.)'!$F$54:$U$54,0))=0,"",ROUND(SUM($J262:$L262)*INDEX('Таблица 6 (типы арм.)'!$F$6:$U$49,MATCH($D262,'Таблица 6 (типы арм.)'!$D$6:$D$49,0),MATCH((IF(COLUMN(Z$5)&gt;COLUMN($X$5),CONCATENATE(Z$5,"А500С"),IF(COLUMN(Z$5)&gt;COLUMN($S$5),CONCATENATE(Z$5,"А240"),CONCATENATE(Z$5,"Вр-1")))),'Таблица 6 (типы арм.)'!$F$54:$U$54,0)),0))</f>
        <v>28001</v>
      </c>
      <c r="AA262" s="44">
        <f>IF(SUM($J262:$L262)*INDEX('Таблица 6 (типы арм.)'!$F$6:$U$49,MATCH($D262,'Таблица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арм.)'!$F$54:$U$54,0))=0,"",ROUND(SUM($J262:$L262)*INDEX('Таблица 6 (типы арм.)'!$F$6:$U$49,MATCH($D262,'Таблица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12797</v>
      </c>
      <c r="AB262" s="44" t="str">
        <f>IF(SUM($J262:$L262)*INDEX('Таблица 6 (типы арм.)'!$F$6:$U$49,MATCH($D262,'Таблица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арм.)'!$F$54:$U$54,0))=0,"",ROUND(SUM($J262:$L262)*INDEX('Таблица 6 (типы арм.)'!$F$6:$U$49,MATCH($D262,'Таблица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62" s="44">
        <f>IF(SUM($J262:$L262)*INDEX('Таблица 6 (типы арм.)'!$F$6:$U$49,MATCH($D262,'Таблица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арм.)'!$F$54:$U$54,0))=0,"",ROUND(SUM($J262:$L262)*INDEX('Таблица 6 (типы арм.)'!$F$6:$U$49,MATCH($D262,'Таблица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45174</v>
      </c>
      <c r="AD262" s="44" t="str">
        <f>IF(SUM($J262:$L262)*INDEX('Таблица 6 (типы арм.)'!$F$6:$U$49,MATCH($D262,'Таблица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арм.)'!$F$54:$U$54,0))=0,"",ROUND(SUM($J262:$L262)*INDEX('Таблица 6 (типы арм.)'!$F$6:$U$49,MATCH($D262,'Таблица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62" s="44">
        <f>IF(SUM($J262:$L262)*INDEX('Таблица 6 (типы арм.)'!$F$6:$U$49,MATCH($D262,'Таблица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арм.)'!$F$54:$U$54,0))=0,"",ROUND(SUM($J262:$L262)*INDEX('Таблица 6 (типы арм.)'!$F$6:$U$49,MATCH($D262,'Таблица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11594</v>
      </c>
      <c r="AF262" s="44" t="str">
        <f>IF(SUM($J262:$L262)*INDEX('Таблица 6 (типы арм.)'!$F$6:$U$49,MATCH($D262,'Таблица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арм.)'!$F$54:$U$54,0))=0,"",ROUND(SUM($J262:$L262)*INDEX('Таблица 6 (типы арм.)'!$F$6:$U$49,MATCH($D262,'Таблица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62" s="44" t="str">
        <f>IF(SUM($J262:$L262)*INDEX('Таблица 6 (типы арм.)'!$F$6:$U$49,MATCH($D262,'Таблица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арм.)'!$F$54:$U$54,0))=0,"",ROUND(SUM($J262:$L262)*INDEX('Таблица 6 (типы арм.)'!$F$6:$U$49,MATCH($D262,'Таблица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62" s="44" t="str">
        <f>IF(SUM($J262:$L262)*INDEX('Таблица 6 (типы арм.)'!$F$6:$U$49,MATCH($D262,'Таблица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арм.)'!$F$54:$U$54,0))=0,"",ROUND(SUM($J262:$L262)*INDEX('Таблица 6 (типы арм.)'!$F$6:$U$49,MATCH($D262,'Таблица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62" s="44" t="str">
        <f>IF(SUM($J262:$L262)*INDEX('Таблица 6 (типы арм.)'!$F$6:$U$49,MATCH($D262,'Таблица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арм.)'!$F$54:$U$54,0))=0,"",ROUND(SUM($J262:$L262)*INDEX('Таблица 6 (типы арм.)'!$F$6:$U$49,MATCH($D262,'Таблица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62" s="45">
        <f t="shared" si="155"/>
        <v>123161</v>
      </c>
      <c r="AK262" s="46">
        <f t="shared" si="164"/>
        <v>137818</v>
      </c>
      <c r="AL262" s="47"/>
      <c r="AM262" s="22"/>
      <c r="AN262" s="14"/>
      <c r="AO262" s="1"/>
    </row>
    <row r="263" spans="1:41" ht="22.5" hidden="1" customHeight="1" outlineLevel="1" x14ac:dyDescent="0.25">
      <c r="A263" s="1"/>
      <c r="B263" s="1"/>
      <c r="C263" s="413"/>
      <c r="D263" s="322">
        <v>13</v>
      </c>
      <c r="E263" s="334" t="str">
        <f t="shared" si="176"/>
        <v>163.7</v>
      </c>
      <c r="F263" s="39" t="s">
        <v>484</v>
      </c>
      <c r="G263" s="41" t="s">
        <v>39</v>
      </c>
      <c r="H263" s="41"/>
      <c r="I263" s="41"/>
      <c r="J263" s="42"/>
      <c r="K263" s="42">
        <v>25.15</v>
      </c>
      <c r="L263" s="42"/>
      <c r="M263" s="43">
        <f t="shared" si="159"/>
        <v>25.15</v>
      </c>
      <c r="N263" s="41"/>
      <c r="O263" s="41" t="s">
        <v>41</v>
      </c>
      <c r="P263" s="350">
        <f t="shared" si="177"/>
        <v>114.31818181818181</v>
      </c>
      <c r="Q263" s="347"/>
      <c r="R263" s="44" t="str">
        <f>IF(SUM($J263:$L263)*INDEX('Таблица 6 (типы арм.)'!$F$6:$U$49,MATCH($D263,'Таблица 6 (типы арм.)'!$D$6:$D$49,0),MATCH((IF(COLUMN(R$5)&gt;COLUMN($X$5),CONCATENATE(R$5,"А500С"),IF(COLUMN(R$5)&gt;COLUMN($S$5),CONCATENATE(R$5,"А240"),CONCATENATE(R$5,"Вр-1")))),'Таблица 6 (типы арм.)'!$F$54:$U$54,0))=0,"",ROUND(SUM($J263:$L263)*INDEX('Таблица 6 (типы арм.)'!$F$6:$U$49,MATCH($D263,'Таблица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63" s="323" t="str">
        <f t="shared" si="167"/>
        <v/>
      </c>
      <c r="T263" s="44" t="str">
        <f>IF(SUM($J263:$L263)*INDEX('Таблица 6 (типы арм.)'!$F$6:$U$49,MATCH($D263,'Таблица 6 (типы арм.)'!$D$6:$D$49,0),MATCH((IF(COLUMN(T$5)&gt;COLUMN($X$5),CONCATENATE(T$5,"А500С"),IF(COLUMN(T$5)&gt;COLUMN($S$5),CONCATENATE(T$5,"А240"),CONCATENATE(T$5,"Вр-1")))),'Таблица 6 (типы арм.)'!$F$54:$U$54,0))=0,"",ROUND(SUM($J263:$L263)*INDEX('Таблица 6 (типы арм.)'!$F$6:$U$49,MATCH($D263,'Таблица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63" s="44">
        <f>IF(SUM($J263:$L263)*INDEX('Таблица 6 (типы арм.)'!$F$6:$U$49,MATCH($D263,'Таблица 6 (типы арм.)'!$D$6:$D$49,0),MATCH((IF(COLUMN(U$5)&gt;COLUMN($X$5),CONCATENATE(U$5,"А500С"),IF(COLUMN(U$5)&gt;COLUMN($S$5),CONCATENATE(U$5,"А240"),CONCATENATE(U$5,"Вр-1")))),'Таблица 6 (типы арм.)'!$F$54:$U$54,0))=0,"",ROUND(SUM($J263:$L263)*INDEX('Таблица 6 (типы арм.)'!$F$6:$U$49,MATCH($D263,'Таблица 6 (типы арм.)'!$D$6:$D$49,0),MATCH((IF(COLUMN(U$5)&gt;COLUMN($X$5),CONCATENATE(U$5,"А500С"),IF(COLUMN(U$5)&gt;COLUMN($S$5),CONCATENATE(U$5,"А240"),CONCATENATE(U$5,"Вр-1")))),'Таблица 6 (типы арм.)'!$F$54:$U$54,0)),0))</f>
        <v>535</v>
      </c>
      <c r="V263" s="44" t="str">
        <f>IF(SUM($J263:$L263)*INDEX('Таблица 6 (типы арм.)'!$F$6:$U$49,MATCH($D263,'Таблица 6 (типы арм.)'!$D$6:$D$49,0),MATCH((IF(COLUMN(V$5)&gt;COLUMN($X$5),CONCATENATE(V$5,"А500С"),IF(COLUMN(V$5)&gt;COLUMN($S$5),CONCATENATE(V$5,"А240"),CONCATENATE(V$5,"Вр-1")))),'Таблица 6 (типы арм.)'!$F$54:$U$54,0))=0,"",ROUND(SUM($J263:$L263)*INDEX('Таблица 6 (типы арм.)'!$F$6:$U$49,MATCH($D263,'Таблица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63" s="44" t="str">
        <f>IF(SUM($J263:$L263)*INDEX('Таблица 6 (типы арм.)'!$F$6:$U$49,MATCH($D263,'Таблица 6 (типы арм.)'!$D$6:$D$49,0),MATCH((IF(COLUMN(W$5)&gt;COLUMN($X$5),CONCATENATE(W$5,"А500С"),IF(COLUMN(W$5)&gt;COLUMN($S$5),CONCATENATE(W$5,"А240"),CONCATENATE(W$5,"Вр-1")))),'Таблица 6 (типы арм.)'!$F$54:$U$54,0))=0,"",ROUND(SUM($J263:$L263)*INDEX('Таблица 6 (типы арм.)'!$F$6:$U$49,MATCH($D263,'Таблица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63" s="45">
        <f t="shared" si="160"/>
        <v>535</v>
      </c>
      <c r="Y263" s="44">
        <f>IF(SUM($J263:$L263)*INDEX('Таблица 6 (типы арм.)'!$F$6:$U$49,MATCH($D263,'Таблица 6 (типы арм.)'!$D$6:$D$49,0),MATCH((IF(COLUMN(Y$5)&gt;COLUMN($X$5),CONCATENATE(Y$5,"А500С"),IF(COLUMN(Y$5)&gt;COLUMN($S$5),CONCATENATE(Y$5,"А240"),CONCATENATE(Y$5,"Вр-1")))),'Таблица 6 (типы арм.)'!$F$54:$U$54,0))=0,"",ROUND(SUM($J263:$L263)*INDEX('Таблица 6 (типы арм.)'!$F$6:$U$49,MATCH($D263,'Таблица 6 (типы арм.)'!$D$6:$D$49,0),MATCH((IF(COLUMN(Y$5)&gt;COLUMN($X$5),CONCATENATE(Y$5,"А500С"),IF(COLUMN(Y$5)&gt;COLUMN($S$5),CONCATENATE(Y$5,"А240"),CONCATENATE(Y$5,"Вр-1")))),'Таблица 6 (типы арм.)'!$F$54:$U$54,0)),0))</f>
        <v>934</v>
      </c>
      <c r="Z263" s="44">
        <f>IF(SUM($J263:$L263)*INDEX('Таблица 6 (типы арм.)'!$F$6:$U$49,MATCH($D263,'Таблица 6 (типы арм.)'!$D$6:$D$49,0),MATCH((IF(COLUMN(Z$5)&gt;COLUMN($X$5),CONCATENATE(Z$5,"А500С"),IF(COLUMN(Z$5)&gt;COLUMN($S$5),CONCATENATE(Z$5,"А240"),CONCATENATE(Z$5,"Вр-1")))),'Таблица 6 (типы арм.)'!$F$54:$U$54,0))=0,"",ROUND(SUM($J263:$L263)*INDEX('Таблица 6 (типы арм.)'!$F$6:$U$49,MATCH($D263,'Таблица 6 (типы арм.)'!$D$6:$D$49,0),MATCH((IF(COLUMN(Z$5)&gt;COLUMN($X$5),CONCATENATE(Z$5,"А500С"),IF(COLUMN(Z$5)&gt;COLUMN($S$5),CONCATENATE(Z$5,"А240"),CONCATENATE(Z$5,"Вр-1")))),'Таблица 6 (типы арм.)'!$F$54:$U$54,0)),0))</f>
        <v>1022</v>
      </c>
      <c r="AA263" s="44">
        <f>IF(SUM($J263:$L263)*INDEX('Таблица 6 (типы арм.)'!$F$6:$U$49,MATCH($D263,'Таблица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арм.)'!$F$54:$U$54,0))=0,"",ROUND(SUM($J263:$L263)*INDEX('Таблица 6 (типы арм.)'!$F$6:$U$49,MATCH($D263,'Таблица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467</v>
      </c>
      <c r="AB263" s="44" t="str">
        <f>IF(SUM($J263:$L263)*INDEX('Таблица 6 (типы арм.)'!$F$6:$U$49,MATCH($D263,'Таблица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арм.)'!$F$54:$U$54,0))=0,"",ROUND(SUM($J263:$L263)*INDEX('Таблица 6 (типы арм.)'!$F$6:$U$49,MATCH($D263,'Таблица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63" s="44">
        <f>IF(SUM($J263:$L263)*INDEX('Таблица 6 (типы арм.)'!$F$6:$U$49,MATCH($D263,'Таблица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арм.)'!$F$54:$U$54,0))=0,"",ROUND(SUM($J263:$L263)*INDEX('Таблица 6 (типы арм.)'!$F$6:$U$49,MATCH($D263,'Таблица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1649</v>
      </c>
      <c r="AD263" s="44" t="str">
        <f>IF(SUM($J263:$L263)*INDEX('Таблица 6 (типы арм.)'!$F$6:$U$49,MATCH($D263,'Таблица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арм.)'!$F$54:$U$54,0))=0,"",ROUND(SUM($J263:$L263)*INDEX('Таблица 6 (типы арм.)'!$F$6:$U$49,MATCH($D263,'Таблица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63" s="44">
        <f>IF(SUM($J263:$L263)*INDEX('Таблица 6 (типы арм.)'!$F$6:$U$49,MATCH($D263,'Таблица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арм.)'!$F$54:$U$54,0))=0,"",ROUND(SUM($J263:$L263)*INDEX('Таблица 6 (типы арм.)'!$F$6:$U$49,MATCH($D263,'Таблица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423</v>
      </c>
      <c r="AF263" s="44" t="str">
        <f>IF(SUM($J263:$L263)*INDEX('Таблица 6 (типы арм.)'!$F$6:$U$49,MATCH($D263,'Таблица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арм.)'!$F$54:$U$54,0))=0,"",ROUND(SUM($J263:$L263)*INDEX('Таблица 6 (типы арм.)'!$F$6:$U$49,MATCH($D263,'Таблица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63" s="44" t="str">
        <f>IF(SUM($J263:$L263)*INDEX('Таблица 6 (типы арм.)'!$F$6:$U$49,MATCH($D263,'Таблица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арм.)'!$F$54:$U$54,0))=0,"",ROUND(SUM($J263:$L263)*INDEX('Таблица 6 (типы арм.)'!$F$6:$U$49,MATCH($D263,'Таблица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63" s="44" t="str">
        <f>IF(SUM($J263:$L263)*INDEX('Таблица 6 (типы арм.)'!$F$6:$U$49,MATCH($D263,'Таблица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арм.)'!$F$54:$U$54,0))=0,"",ROUND(SUM($J263:$L263)*INDEX('Таблица 6 (типы арм.)'!$F$6:$U$49,MATCH($D263,'Таблица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63" s="44" t="str">
        <f>IF(SUM($J263:$L263)*INDEX('Таблица 6 (типы арм.)'!$F$6:$U$49,MATCH($D263,'Таблица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арм.)'!$F$54:$U$54,0))=0,"",ROUND(SUM($J263:$L263)*INDEX('Таблица 6 (типы арм.)'!$F$6:$U$49,MATCH($D263,'Таблица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63" s="45">
        <f t="shared" si="155"/>
        <v>4495</v>
      </c>
      <c r="AK263" s="46">
        <f t="shared" si="164"/>
        <v>5030</v>
      </c>
      <c r="AL263" s="47">
        <v>831</v>
      </c>
      <c r="AM263" s="22"/>
      <c r="AN263" s="14"/>
      <c r="AO263" s="1"/>
    </row>
    <row r="264" spans="1:41" ht="22.5" hidden="1" customHeight="1" outlineLevel="1" x14ac:dyDescent="0.25">
      <c r="A264" s="1"/>
      <c r="B264" s="1"/>
      <c r="C264" s="413"/>
      <c r="D264" s="322">
        <v>13</v>
      </c>
      <c r="E264" s="334" t="str">
        <f t="shared" si="176"/>
        <v>163.8</v>
      </c>
      <c r="F264" s="39" t="s">
        <v>485</v>
      </c>
      <c r="G264" s="41" t="s">
        <v>39</v>
      </c>
      <c r="H264" s="41"/>
      <c r="I264" s="41"/>
      <c r="J264" s="42"/>
      <c r="K264" s="42">
        <v>31.12</v>
      </c>
      <c r="L264" s="42"/>
      <c r="M264" s="43">
        <f t="shared" si="159"/>
        <v>31.12</v>
      </c>
      <c r="N264" s="41"/>
      <c r="O264" s="41" t="s">
        <v>41</v>
      </c>
      <c r="P264" s="350">
        <f t="shared" si="177"/>
        <v>124.48</v>
      </c>
      <c r="Q264" s="347"/>
      <c r="R264" s="44" t="str">
        <f>IF(SUM($J264:$L264)*INDEX('Таблица 6 (типы арм.)'!$F$6:$U$49,MATCH($D264,'Таблица 6 (типы арм.)'!$D$6:$D$49,0),MATCH((IF(COLUMN(R$5)&gt;COLUMN($X$5),CONCATENATE(R$5,"А500С"),IF(COLUMN(R$5)&gt;COLUMN($S$5),CONCATENATE(R$5,"А240"),CONCATENATE(R$5,"Вр-1")))),'Таблица 6 (типы арм.)'!$F$54:$U$54,0))=0,"",ROUND(SUM($J264:$L264)*INDEX('Таблица 6 (типы арм.)'!$F$6:$U$49,MATCH($D264,'Таблица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64" s="323" t="str">
        <f t="shared" si="167"/>
        <v/>
      </c>
      <c r="T264" s="44" t="str">
        <f>IF(SUM($J264:$L264)*INDEX('Таблица 6 (типы арм.)'!$F$6:$U$49,MATCH($D264,'Таблица 6 (типы арм.)'!$D$6:$D$49,0),MATCH((IF(COLUMN(T$5)&gt;COLUMN($X$5),CONCATENATE(T$5,"А500С"),IF(COLUMN(T$5)&gt;COLUMN($S$5),CONCATENATE(T$5,"А240"),CONCATENATE(T$5,"Вр-1")))),'Таблица 6 (типы арм.)'!$F$54:$U$54,0))=0,"",ROUND(SUM($J264:$L264)*INDEX('Таблица 6 (типы арм.)'!$F$6:$U$49,MATCH($D264,'Таблица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64" s="44">
        <f>IF(SUM($J264:$L264)*INDEX('Таблица 6 (типы арм.)'!$F$6:$U$49,MATCH($D264,'Таблица 6 (типы арм.)'!$D$6:$D$49,0),MATCH((IF(COLUMN(U$5)&gt;COLUMN($X$5),CONCATENATE(U$5,"А500С"),IF(COLUMN(U$5)&gt;COLUMN($S$5),CONCATENATE(U$5,"А240"),CONCATENATE(U$5,"Вр-1")))),'Таблица 6 (типы арм.)'!$F$54:$U$54,0))=0,"",ROUND(SUM($J264:$L264)*INDEX('Таблица 6 (типы арм.)'!$F$6:$U$49,MATCH($D264,'Таблица 6 (типы арм.)'!$D$6:$D$49,0),MATCH((IF(COLUMN(U$5)&gt;COLUMN($X$5),CONCATENATE(U$5,"А500С"),IF(COLUMN(U$5)&gt;COLUMN($S$5),CONCATENATE(U$5,"А240"),CONCATENATE(U$5,"Вр-1")))),'Таблица 6 (типы арм.)'!$F$54:$U$54,0)),0))</f>
        <v>662</v>
      </c>
      <c r="V264" s="44" t="str">
        <f>IF(SUM($J264:$L264)*INDEX('Таблица 6 (типы арм.)'!$F$6:$U$49,MATCH($D264,'Таблица 6 (типы арм.)'!$D$6:$D$49,0),MATCH((IF(COLUMN(V$5)&gt;COLUMN($X$5),CONCATENATE(V$5,"А500С"),IF(COLUMN(V$5)&gt;COLUMN($S$5),CONCATENATE(V$5,"А240"),CONCATENATE(V$5,"Вр-1")))),'Таблица 6 (типы арм.)'!$F$54:$U$54,0))=0,"",ROUND(SUM($J264:$L264)*INDEX('Таблица 6 (типы арм.)'!$F$6:$U$49,MATCH($D264,'Таблица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64" s="44" t="str">
        <f>IF(SUM($J264:$L264)*INDEX('Таблица 6 (типы арм.)'!$F$6:$U$49,MATCH($D264,'Таблица 6 (типы арм.)'!$D$6:$D$49,0),MATCH((IF(COLUMN(W$5)&gt;COLUMN($X$5),CONCATENATE(W$5,"А500С"),IF(COLUMN(W$5)&gt;COLUMN($S$5),CONCATENATE(W$5,"А240"),CONCATENATE(W$5,"Вр-1")))),'Таблица 6 (типы арм.)'!$F$54:$U$54,0))=0,"",ROUND(SUM($J264:$L264)*INDEX('Таблица 6 (типы арм.)'!$F$6:$U$49,MATCH($D264,'Таблица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64" s="45">
        <f t="shared" si="160"/>
        <v>662</v>
      </c>
      <c r="Y264" s="44">
        <f>IF(SUM($J264:$L264)*INDEX('Таблица 6 (типы арм.)'!$F$6:$U$49,MATCH($D264,'Таблица 6 (типы арм.)'!$D$6:$D$49,0),MATCH((IF(COLUMN(Y$5)&gt;COLUMN($X$5),CONCATENATE(Y$5,"А500С"),IF(COLUMN(Y$5)&gt;COLUMN($S$5),CONCATENATE(Y$5,"А240"),CONCATENATE(Y$5,"Вр-1")))),'Таблица 6 (типы арм.)'!$F$54:$U$54,0))=0,"",ROUND(SUM($J264:$L264)*INDEX('Таблица 6 (типы арм.)'!$F$6:$U$49,MATCH($D264,'Таблица 6 (типы арм.)'!$D$6:$D$49,0),MATCH((IF(COLUMN(Y$5)&gt;COLUMN($X$5),CONCATENATE(Y$5,"А500С"),IF(COLUMN(Y$5)&gt;COLUMN($S$5),CONCATENATE(Y$5,"А240"),CONCATENATE(Y$5,"Вр-1")))),'Таблица 6 (типы арм.)'!$F$54:$U$54,0)),0))</f>
        <v>1156</v>
      </c>
      <c r="Z264" s="44">
        <f>IF(SUM($J264:$L264)*INDEX('Таблица 6 (типы арм.)'!$F$6:$U$49,MATCH($D264,'Таблица 6 (типы арм.)'!$D$6:$D$49,0),MATCH((IF(COLUMN(Z$5)&gt;COLUMN($X$5),CONCATENATE(Z$5,"А500С"),IF(COLUMN(Z$5)&gt;COLUMN($S$5),CONCATENATE(Z$5,"А240"),CONCATENATE(Z$5,"Вр-1")))),'Таблица 6 (типы арм.)'!$F$54:$U$54,0))=0,"",ROUND(SUM($J264:$L264)*INDEX('Таблица 6 (типы арм.)'!$F$6:$U$49,MATCH($D264,'Таблица 6 (типы арм.)'!$D$6:$D$49,0),MATCH((IF(COLUMN(Z$5)&gt;COLUMN($X$5),CONCATENATE(Z$5,"А500С"),IF(COLUMN(Z$5)&gt;COLUMN($S$5),CONCATENATE(Z$5,"А240"),CONCATENATE(Z$5,"Вр-1")))),'Таблица 6 (типы арм.)'!$F$54:$U$54,0)),0))</f>
        <v>1265</v>
      </c>
      <c r="AA264" s="44">
        <f>IF(SUM($J264:$L264)*INDEX('Таблица 6 (типы арм.)'!$F$6:$U$49,MATCH($D264,'Таблица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арм.)'!$F$54:$U$54,0))=0,"",ROUND(SUM($J264:$L264)*INDEX('Таблица 6 (типы арм.)'!$F$6:$U$49,MATCH($D264,'Таблица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578</v>
      </c>
      <c r="AB264" s="44" t="str">
        <f>IF(SUM($J264:$L264)*INDEX('Таблица 6 (типы арм.)'!$F$6:$U$49,MATCH($D264,'Таблица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арм.)'!$F$54:$U$54,0))=0,"",ROUND(SUM($J264:$L264)*INDEX('Таблица 6 (типы арм.)'!$F$6:$U$49,MATCH($D264,'Таблица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64" s="44">
        <f>IF(SUM($J264:$L264)*INDEX('Таблица 6 (типы арм.)'!$F$6:$U$49,MATCH($D264,'Таблица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арм.)'!$F$54:$U$54,0))=0,"",ROUND(SUM($J264:$L264)*INDEX('Таблица 6 (типы арм.)'!$F$6:$U$49,MATCH($D264,'Таблица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2040</v>
      </c>
      <c r="AD264" s="44" t="str">
        <f>IF(SUM($J264:$L264)*INDEX('Таблица 6 (типы арм.)'!$F$6:$U$49,MATCH($D264,'Таблица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арм.)'!$F$54:$U$54,0))=0,"",ROUND(SUM($J264:$L264)*INDEX('Таблица 6 (типы арм.)'!$F$6:$U$49,MATCH($D264,'Таблица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64" s="44">
        <f>IF(SUM($J264:$L264)*INDEX('Таблица 6 (типы арм.)'!$F$6:$U$49,MATCH($D264,'Таблица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арм.)'!$F$54:$U$54,0))=0,"",ROUND(SUM($J264:$L264)*INDEX('Таблица 6 (типы арм.)'!$F$6:$U$49,MATCH($D264,'Таблица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524</v>
      </c>
      <c r="AF264" s="44" t="str">
        <f>IF(SUM($J264:$L264)*INDEX('Таблица 6 (типы арм.)'!$F$6:$U$49,MATCH($D264,'Таблица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арм.)'!$F$54:$U$54,0))=0,"",ROUND(SUM($J264:$L264)*INDEX('Таблица 6 (типы арм.)'!$F$6:$U$49,MATCH($D264,'Таблица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64" s="44" t="str">
        <f>IF(SUM($J264:$L264)*INDEX('Таблица 6 (типы арм.)'!$F$6:$U$49,MATCH($D264,'Таблица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арм.)'!$F$54:$U$54,0))=0,"",ROUND(SUM($J264:$L264)*INDEX('Таблица 6 (типы арм.)'!$F$6:$U$49,MATCH($D264,'Таблица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64" s="44" t="str">
        <f>IF(SUM($J264:$L264)*INDEX('Таблица 6 (типы арм.)'!$F$6:$U$49,MATCH($D264,'Таблица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арм.)'!$F$54:$U$54,0))=0,"",ROUND(SUM($J264:$L264)*INDEX('Таблица 6 (типы арм.)'!$F$6:$U$49,MATCH($D264,'Таблица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64" s="44" t="str">
        <f>IF(SUM($J264:$L264)*INDEX('Таблица 6 (типы арм.)'!$F$6:$U$49,MATCH($D264,'Таблица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арм.)'!$F$54:$U$54,0))=0,"",ROUND(SUM($J264:$L264)*INDEX('Таблица 6 (типы арм.)'!$F$6:$U$49,MATCH($D264,'Таблица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64" s="45">
        <f t="shared" si="155"/>
        <v>5563</v>
      </c>
      <c r="AK264" s="46">
        <f t="shared" si="164"/>
        <v>6225</v>
      </c>
      <c r="AL264" s="47"/>
      <c r="AM264" s="22"/>
      <c r="AN264" s="14"/>
      <c r="AO264" s="1"/>
    </row>
    <row r="265" spans="1:41" ht="22.5" hidden="1" customHeight="1" outlineLevel="1" x14ac:dyDescent="0.25">
      <c r="A265" s="1"/>
      <c r="B265" s="1"/>
      <c r="C265" s="413"/>
      <c r="D265" s="322">
        <v>15</v>
      </c>
      <c r="E265" s="334" t="str">
        <f t="shared" si="176"/>
        <v>163.9</v>
      </c>
      <c r="F265" s="39" t="s">
        <v>486</v>
      </c>
      <c r="G265" s="41" t="s">
        <v>39</v>
      </c>
      <c r="H265" s="41"/>
      <c r="I265" s="41"/>
      <c r="J265" s="42"/>
      <c r="K265" s="42">
        <v>34.86</v>
      </c>
      <c r="L265" s="42"/>
      <c r="M265" s="43">
        <f t="shared" si="159"/>
        <v>34.86</v>
      </c>
      <c r="N265" s="41"/>
      <c r="O265" s="41" t="s">
        <v>41</v>
      </c>
      <c r="P265" s="350">
        <f t="shared" si="177"/>
        <v>158.45454545454544</v>
      </c>
      <c r="Q265" s="347"/>
      <c r="R265" s="44" t="str">
        <f>IF(SUM($J265:$L265)*INDEX('Таблица 6 (типы арм.)'!$F$6:$U$49,MATCH($D265,'Таблица 6 (типы арм.)'!$D$6:$D$49,0),MATCH((IF(COLUMN(R$5)&gt;COLUMN($X$5),CONCATENATE(R$5,"А500С"),IF(COLUMN(R$5)&gt;COLUMN($S$5),CONCATENATE(R$5,"А240"),CONCATENATE(R$5,"Вр-1")))),'Таблица 6 (типы арм.)'!$F$54:$U$54,0))=0,"",ROUND(SUM($J265:$L265)*INDEX('Таблица 6 (типы арм.)'!$F$6:$U$49,MATCH($D265,'Таблица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65" s="323" t="str">
        <f t="shared" si="167"/>
        <v/>
      </c>
      <c r="T265" s="44" t="str">
        <f>IF(SUM($J265:$L265)*INDEX('Таблица 6 (типы арм.)'!$F$6:$U$49,MATCH($D265,'Таблица 6 (типы арм.)'!$D$6:$D$49,0),MATCH((IF(COLUMN(T$5)&gt;COLUMN($X$5),CONCATENATE(T$5,"А500С"),IF(COLUMN(T$5)&gt;COLUMN($S$5),CONCATENATE(T$5,"А240"),CONCATENATE(T$5,"Вр-1")))),'Таблица 6 (типы арм.)'!$F$54:$U$54,0))=0,"",ROUND(SUM($J265:$L265)*INDEX('Таблица 6 (типы арм.)'!$F$6:$U$49,MATCH($D265,'Таблица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65" s="44">
        <f>IF(SUM($J265:$L265)*INDEX('Таблица 6 (типы арм.)'!$F$6:$U$49,MATCH($D265,'Таблица 6 (типы арм.)'!$D$6:$D$49,0),MATCH((IF(COLUMN(U$5)&gt;COLUMN($X$5),CONCATENATE(U$5,"А500С"),IF(COLUMN(U$5)&gt;COLUMN($S$5),CONCATENATE(U$5,"А240"),CONCATENATE(U$5,"Вр-1")))),'Таблица 6 (типы арм.)'!$F$54:$U$54,0))=0,"",ROUND(SUM($J265:$L265)*INDEX('Таблица 6 (типы арм.)'!$F$6:$U$49,MATCH($D265,'Таблица 6 (типы арм.)'!$D$6:$D$49,0),MATCH((IF(COLUMN(U$5)&gt;COLUMN($X$5),CONCATENATE(U$5,"А500С"),IF(COLUMN(U$5)&gt;COLUMN($S$5),CONCATENATE(U$5,"А240"),CONCATENATE(U$5,"Вр-1")))),'Таблица 6 (типы арм.)'!$F$54:$U$54,0)),0))</f>
        <v>556</v>
      </c>
      <c r="V265" s="44" t="str">
        <f>IF(SUM($J265:$L265)*INDEX('Таблица 6 (типы арм.)'!$F$6:$U$49,MATCH($D265,'Таблица 6 (типы арм.)'!$D$6:$D$49,0),MATCH((IF(COLUMN(V$5)&gt;COLUMN($X$5),CONCATENATE(V$5,"А500С"),IF(COLUMN(V$5)&gt;COLUMN($S$5),CONCATENATE(V$5,"А240"),CONCATENATE(V$5,"Вр-1")))),'Таблица 6 (типы арм.)'!$F$54:$U$54,0))=0,"",ROUND(SUM($J265:$L265)*INDEX('Таблица 6 (типы арм.)'!$F$6:$U$49,MATCH($D265,'Таблица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65" s="44" t="str">
        <f>IF(SUM($J265:$L265)*INDEX('Таблица 6 (типы арм.)'!$F$6:$U$49,MATCH($D265,'Таблица 6 (типы арм.)'!$D$6:$D$49,0),MATCH((IF(COLUMN(W$5)&gt;COLUMN($X$5),CONCATENATE(W$5,"А500С"),IF(COLUMN(W$5)&gt;COLUMN($S$5),CONCATENATE(W$5,"А240"),CONCATENATE(W$5,"Вр-1")))),'Таблица 6 (типы арм.)'!$F$54:$U$54,0))=0,"",ROUND(SUM($J265:$L265)*INDEX('Таблица 6 (типы арм.)'!$F$6:$U$49,MATCH($D265,'Таблица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65" s="45">
        <f t="shared" si="160"/>
        <v>556</v>
      </c>
      <c r="Y265" s="44">
        <f>IF(SUM($J265:$L265)*INDEX('Таблица 6 (типы арм.)'!$F$6:$U$49,MATCH($D265,'Таблица 6 (типы арм.)'!$D$6:$D$49,0),MATCH((IF(COLUMN(Y$5)&gt;COLUMN($X$5),CONCATENATE(Y$5,"А500С"),IF(COLUMN(Y$5)&gt;COLUMN($S$5),CONCATENATE(Y$5,"А240"),CONCATENATE(Y$5,"Вр-1")))),'Таблица 6 (типы арм.)'!$F$54:$U$54,0))=0,"",ROUND(SUM($J265:$L265)*INDEX('Таблица 6 (типы арм.)'!$F$6:$U$49,MATCH($D265,'Таблица 6 (типы арм.)'!$D$6:$D$49,0),MATCH((IF(COLUMN(Y$5)&gt;COLUMN($X$5),CONCATENATE(Y$5,"А500С"),IF(COLUMN(Y$5)&gt;COLUMN($S$5),CONCATENATE(Y$5,"А240"),CONCATENATE(Y$5,"Вр-1")))),'Таблица 6 (типы арм.)'!$F$54:$U$54,0)),0))</f>
        <v>972</v>
      </c>
      <c r="Z265" s="44">
        <f>IF(SUM($J265:$L265)*INDEX('Таблица 6 (типы арм.)'!$F$6:$U$49,MATCH($D265,'Таблица 6 (типы арм.)'!$D$6:$D$49,0),MATCH((IF(COLUMN(Z$5)&gt;COLUMN($X$5),CONCATENATE(Z$5,"А500С"),IF(COLUMN(Z$5)&gt;COLUMN($S$5),CONCATENATE(Z$5,"А240"),CONCATENATE(Z$5,"Вр-1")))),'Таблица 6 (типы арм.)'!$F$54:$U$54,0))=0,"",ROUND(SUM($J265:$L265)*INDEX('Таблица 6 (типы арм.)'!$F$6:$U$49,MATCH($D265,'Таблица 6 (типы арм.)'!$D$6:$D$49,0),MATCH((IF(COLUMN(Z$5)&gt;COLUMN($X$5),CONCATENATE(Z$5,"А500С"),IF(COLUMN(Z$5)&gt;COLUMN($S$5),CONCATENATE(Z$5,"А240"),CONCATENATE(Z$5,"Вр-1")))),'Таблица 6 (типы арм.)'!$F$54:$U$54,0)),0))</f>
        <v>1060</v>
      </c>
      <c r="AA265" s="44">
        <f>IF(SUM($J265:$L265)*INDEX('Таблица 6 (типы арм.)'!$F$6:$U$49,MATCH($D265,'Таблица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арм.)'!$F$54:$U$54,0))=0,"",ROUND(SUM($J265:$L265)*INDEX('Таблица 6 (типы арм.)'!$F$6:$U$49,MATCH($D265,'Таблица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486</v>
      </c>
      <c r="AB265" s="44" t="str">
        <f>IF(SUM($J265:$L265)*INDEX('Таблица 6 (типы арм.)'!$F$6:$U$49,MATCH($D265,'Таблица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арм.)'!$F$54:$U$54,0))=0,"",ROUND(SUM($J265:$L265)*INDEX('Таблица 6 (типы арм.)'!$F$6:$U$49,MATCH($D265,'Таблица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65" s="44">
        <f>IF(SUM($J265:$L265)*INDEX('Таблица 6 (типы арм.)'!$F$6:$U$49,MATCH($D265,'Таблица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арм.)'!$F$54:$U$54,0))=0,"",ROUND(SUM($J265:$L265)*INDEX('Таблица 6 (типы арм.)'!$F$6:$U$49,MATCH($D265,'Таблица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1715</v>
      </c>
      <c r="AD265" s="44" t="str">
        <f>IF(SUM($J265:$L265)*INDEX('Таблица 6 (типы арм.)'!$F$6:$U$49,MATCH($D265,'Таблица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арм.)'!$F$54:$U$54,0))=0,"",ROUND(SUM($J265:$L265)*INDEX('Таблица 6 (типы арм.)'!$F$6:$U$49,MATCH($D265,'Таблица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65" s="44">
        <f>IF(SUM($J265:$L265)*INDEX('Таблица 6 (типы арм.)'!$F$6:$U$49,MATCH($D265,'Таблица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арм.)'!$F$54:$U$54,0))=0,"",ROUND(SUM($J265:$L265)*INDEX('Таблица 6 (типы арм.)'!$F$6:$U$49,MATCH($D265,'Таблица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440</v>
      </c>
      <c r="AF265" s="44" t="str">
        <f>IF(SUM($J265:$L265)*INDEX('Таблица 6 (типы арм.)'!$F$6:$U$49,MATCH($D265,'Таблица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арм.)'!$F$54:$U$54,0))=0,"",ROUND(SUM($J265:$L265)*INDEX('Таблица 6 (типы арм.)'!$F$6:$U$49,MATCH($D265,'Таблица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65" s="44" t="str">
        <f>IF(SUM($J265:$L265)*INDEX('Таблица 6 (типы арм.)'!$F$6:$U$49,MATCH($D265,'Таблица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арм.)'!$F$54:$U$54,0))=0,"",ROUND(SUM($J265:$L265)*INDEX('Таблица 6 (типы арм.)'!$F$6:$U$49,MATCH($D265,'Таблица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65" s="44" t="str">
        <f>IF(SUM($J265:$L265)*INDEX('Таблица 6 (типы арм.)'!$F$6:$U$49,MATCH($D265,'Таблица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арм.)'!$F$54:$U$54,0))=0,"",ROUND(SUM($J265:$L265)*INDEX('Таблица 6 (типы арм.)'!$F$6:$U$49,MATCH($D265,'Таблица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65" s="44" t="str">
        <f>IF(SUM($J265:$L265)*INDEX('Таблица 6 (типы арм.)'!$F$6:$U$49,MATCH($D265,'Таблица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арм.)'!$F$54:$U$54,0))=0,"",ROUND(SUM($J265:$L265)*INDEX('Таблица 6 (типы арм.)'!$F$6:$U$49,MATCH($D265,'Таблица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65" s="45">
        <f t="shared" si="155"/>
        <v>4673</v>
      </c>
      <c r="AK265" s="46">
        <f t="shared" si="164"/>
        <v>5229</v>
      </c>
      <c r="AL265" s="47">
        <v>320</v>
      </c>
      <c r="AM265" s="22"/>
      <c r="AN265" s="14"/>
      <c r="AO265" s="1"/>
    </row>
    <row r="266" spans="1:41" ht="16.149999999999999" hidden="1" customHeight="1" outlineLevel="1" x14ac:dyDescent="0.25">
      <c r="A266" s="1"/>
      <c r="B266" s="1"/>
      <c r="C266" s="411"/>
      <c r="D266" s="322">
        <v>15</v>
      </c>
      <c r="E266" s="334" t="str">
        <f t="shared" si="176"/>
        <v>163.10</v>
      </c>
      <c r="F266" s="39" t="s">
        <v>487</v>
      </c>
      <c r="G266" s="41" t="s">
        <v>39</v>
      </c>
      <c r="H266" s="41"/>
      <c r="I266" s="41"/>
      <c r="J266" s="42"/>
      <c r="K266" s="42">
        <v>17.399999999999999</v>
      </c>
      <c r="L266" s="42"/>
      <c r="M266" s="43">
        <f t="shared" si="159"/>
        <v>17.399999999999999</v>
      </c>
      <c r="N266" s="41"/>
      <c r="O266" s="41" t="s">
        <v>41</v>
      </c>
      <c r="P266" s="350">
        <f t="shared" si="177"/>
        <v>69.599999999999994</v>
      </c>
      <c r="Q266" s="347"/>
      <c r="R266" s="44" t="str">
        <f>IF(SUM($J266:$L266)*INDEX('Таблица 6 (типы арм.)'!$F$6:$U$49,MATCH($D266,'Таблица 6 (типы арм.)'!$D$6:$D$49,0),MATCH((IF(COLUMN(R$5)&gt;COLUMN($X$5),CONCATENATE(R$5,"А500С"),IF(COLUMN(R$5)&gt;COLUMN($S$5),CONCATENATE(R$5,"А240"),CONCATENATE(R$5,"Вр-1")))),'Таблица 6 (типы арм.)'!$F$54:$U$54,0))=0,"",ROUND(SUM($J266:$L266)*INDEX('Таблица 6 (типы арм.)'!$F$6:$U$49,MATCH($D266,'Таблица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66" s="323" t="str">
        <f t="shared" si="167"/>
        <v/>
      </c>
      <c r="T266" s="44" t="str">
        <f>IF(SUM($J266:$L266)*INDEX('Таблица 6 (типы арм.)'!$F$6:$U$49,MATCH($D266,'Таблица 6 (типы арм.)'!$D$6:$D$49,0),MATCH((IF(COLUMN(T$5)&gt;COLUMN($X$5),CONCATENATE(T$5,"А500С"),IF(COLUMN(T$5)&gt;COLUMN($S$5),CONCATENATE(T$5,"А240"),CONCATENATE(T$5,"Вр-1")))),'Таблица 6 (типы арм.)'!$F$54:$U$54,0))=0,"",ROUND(SUM($J266:$L266)*INDEX('Таблица 6 (типы арм.)'!$F$6:$U$49,MATCH($D266,'Таблица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66" s="44">
        <f>IF(SUM($J266:$L266)*INDEX('Таблица 6 (типы арм.)'!$F$6:$U$49,MATCH($D266,'Таблица 6 (типы арм.)'!$D$6:$D$49,0),MATCH((IF(COLUMN(U$5)&gt;COLUMN($X$5),CONCATENATE(U$5,"А500С"),IF(COLUMN(U$5)&gt;COLUMN($S$5),CONCATENATE(U$5,"А240"),CONCATENATE(U$5,"Вр-1")))),'Таблица 6 (типы арм.)'!$F$54:$U$54,0))=0,"",ROUND(SUM($J266:$L266)*INDEX('Таблица 6 (типы арм.)'!$F$6:$U$49,MATCH($D266,'Таблица 6 (типы арм.)'!$D$6:$D$49,0),MATCH((IF(COLUMN(U$5)&gt;COLUMN($X$5),CONCATENATE(U$5,"А500С"),IF(COLUMN(U$5)&gt;COLUMN($S$5),CONCATENATE(U$5,"А240"),CONCATENATE(U$5,"Вр-1")))),'Таблица 6 (типы арм.)'!$F$54:$U$54,0)),0))</f>
        <v>278</v>
      </c>
      <c r="V266" s="44" t="str">
        <f>IF(SUM($J266:$L266)*INDEX('Таблица 6 (типы арм.)'!$F$6:$U$49,MATCH($D266,'Таблица 6 (типы арм.)'!$D$6:$D$49,0),MATCH((IF(COLUMN(V$5)&gt;COLUMN($X$5),CONCATENATE(V$5,"А500С"),IF(COLUMN(V$5)&gt;COLUMN($S$5),CONCATENATE(V$5,"А240"),CONCATENATE(V$5,"Вр-1")))),'Таблица 6 (типы арм.)'!$F$54:$U$54,0))=0,"",ROUND(SUM($J266:$L266)*INDEX('Таблица 6 (типы арм.)'!$F$6:$U$49,MATCH($D266,'Таблица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66" s="44" t="str">
        <f>IF(SUM($J266:$L266)*INDEX('Таблица 6 (типы арм.)'!$F$6:$U$49,MATCH($D266,'Таблица 6 (типы арм.)'!$D$6:$D$49,0),MATCH((IF(COLUMN(W$5)&gt;COLUMN($X$5),CONCATENATE(W$5,"А500С"),IF(COLUMN(W$5)&gt;COLUMN($S$5),CONCATENATE(W$5,"А240"),CONCATENATE(W$5,"Вр-1")))),'Таблица 6 (типы арм.)'!$F$54:$U$54,0))=0,"",ROUND(SUM($J266:$L266)*INDEX('Таблица 6 (типы арм.)'!$F$6:$U$49,MATCH($D266,'Таблица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66" s="45">
        <f t="shared" si="160"/>
        <v>278</v>
      </c>
      <c r="Y266" s="44">
        <f>IF(SUM($J266:$L266)*INDEX('Таблица 6 (типы арм.)'!$F$6:$U$49,MATCH($D266,'Таблица 6 (типы арм.)'!$D$6:$D$49,0),MATCH((IF(COLUMN(Y$5)&gt;COLUMN($X$5),CONCATENATE(Y$5,"А500С"),IF(COLUMN(Y$5)&gt;COLUMN($S$5),CONCATENATE(Y$5,"А240"),CONCATENATE(Y$5,"Вр-1")))),'Таблица 6 (типы арм.)'!$F$54:$U$54,0))=0,"",ROUND(SUM($J266:$L266)*INDEX('Таблица 6 (типы арм.)'!$F$6:$U$49,MATCH($D266,'Таблица 6 (типы арм.)'!$D$6:$D$49,0),MATCH((IF(COLUMN(Y$5)&gt;COLUMN($X$5),CONCATENATE(Y$5,"А500С"),IF(COLUMN(Y$5)&gt;COLUMN($S$5),CONCATENATE(Y$5,"А240"),CONCATENATE(Y$5,"Вр-1")))),'Таблица 6 (типы арм.)'!$F$54:$U$54,0)),0))</f>
        <v>485</v>
      </c>
      <c r="Z266" s="44">
        <f>IF(SUM($J266:$L266)*INDEX('Таблица 6 (типы арм.)'!$F$6:$U$49,MATCH($D266,'Таблица 6 (типы арм.)'!$D$6:$D$49,0),MATCH((IF(COLUMN(Z$5)&gt;COLUMN($X$5),CONCATENATE(Z$5,"А500С"),IF(COLUMN(Z$5)&gt;COLUMN($S$5),CONCATENATE(Z$5,"А240"),CONCATENATE(Z$5,"Вр-1")))),'Таблица 6 (типы арм.)'!$F$54:$U$54,0))=0,"",ROUND(SUM($J266:$L266)*INDEX('Таблица 6 (типы арм.)'!$F$6:$U$49,MATCH($D266,'Таблица 6 (типы арм.)'!$D$6:$D$49,0),MATCH((IF(COLUMN(Z$5)&gt;COLUMN($X$5),CONCATENATE(Z$5,"А500С"),IF(COLUMN(Z$5)&gt;COLUMN($S$5),CONCATENATE(Z$5,"А240"),CONCATENATE(Z$5,"Вр-1")))),'Таблица 6 (типы арм.)'!$F$54:$U$54,0)),0))</f>
        <v>529</v>
      </c>
      <c r="AA266" s="44">
        <f>IF(SUM($J266:$L266)*INDEX('Таблица 6 (типы арм.)'!$F$6:$U$49,MATCH($D266,'Таблица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арм.)'!$F$54:$U$54,0))=0,"",ROUND(SUM($J266:$L266)*INDEX('Таблица 6 (типы арм.)'!$F$6:$U$49,MATCH($D266,'Таблица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242</v>
      </c>
      <c r="AB266" s="44" t="str">
        <f>IF(SUM($J266:$L266)*INDEX('Таблица 6 (типы арм.)'!$F$6:$U$49,MATCH($D266,'Таблица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арм.)'!$F$54:$U$54,0))=0,"",ROUND(SUM($J266:$L266)*INDEX('Таблица 6 (типы арм.)'!$F$6:$U$49,MATCH($D266,'Таблица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66" s="44">
        <f>IF(SUM($J266:$L266)*INDEX('Таблица 6 (типы арм.)'!$F$6:$U$49,MATCH($D266,'Таблица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арм.)'!$F$54:$U$54,0))=0,"",ROUND(SUM($J266:$L266)*INDEX('Таблица 6 (типы арм.)'!$F$6:$U$49,MATCH($D266,'Таблица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856</v>
      </c>
      <c r="AD266" s="44" t="str">
        <f>IF(SUM($J266:$L266)*INDEX('Таблица 6 (типы арм.)'!$F$6:$U$49,MATCH($D266,'Таблица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арм.)'!$F$54:$U$54,0))=0,"",ROUND(SUM($J266:$L266)*INDEX('Таблица 6 (типы арм.)'!$F$6:$U$49,MATCH($D266,'Таблица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66" s="44">
        <f>IF(SUM($J266:$L266)*INDEX('Таблица 6 (типы арм.)'!$F$6:$U$49,MATCH($D266,'Таблица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арм.)'!$F$54:$U$54,0))=0,"",ROUND(SUM($J266:$L266)*INDEX('Таблица 6 (типы арм.)'!$F$6:$U$49,MATCH($D266,'Таблица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220</v>
      </c>
      <c r="AF266" s="44" t="str">
        <f>IF(SUM($J266:$L266)*INDEX('Таблица 6 (типы арм.)'!$F$6:$U$49,MATCH($D266,'Таблица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арм.)'!$F$54:$U$54,0))=0,"",ROUND(SUM($J266:$L266)*INDEX('Таблица 6 (типы арм.)'!$F$6:$U$49,MATCH($D266,'Таблица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66" s="44" t="str">
        <f>IF(SUM($J266:$L266)*INDEX('Таблица 6 (типы арм.)'!$F$6:$U$49,MATCH($D266,'Таблица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арм.)'!$F$54:$U$54,0))=0,"",ROUND(SUM($J266:$L266)*INDEX('Таблица 6 (типы арм.)'!$F$6:$U$49,MATCH($D266,'Таблица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66" s="44" t="str">
        <f>IF(SUM($J266:$L266)*INDEX('Таблица 6 (типы арм.)'!$F$6:$U$49,MATCH($D266,'Таблица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арм.)'!$F$54:$U$54,0))=0,"",ROUND(SUM($J266:$L266)*INDEX('Таблица 6 (типы арм.)'!$F$6:$U$49,MATCH($D266,'Таблица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66" s="44" t="str">
        <f>IF(SUM($J266:$L266)*INDEX('Таблица 6 (типы арм.)'!$F$6:$U$49,MATCH($D266,'Таблица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арм.)'!$F$54:$U$54,0))=0,"",ROUND(SUM($J266:$L266)*INDEX('Таблица 6 (типы арм.)'!$F$6:$U$49,MATCH($D266,'Таблица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66" s="45">
        <f t="shared" si="155"/>
        <v>2332</v>
      </c>
      <c r="AK266" s="46">
        <f t="shared" si="164"/>
        <v>2610</v>
      </c>
      <c r="AL266" s="47">
        <v>160</v>
      </c>
      <c r="AM266" s="22"/>
      <c r="AN266" s="14"/>
      <c r="AO266" s="1"/>
    </row>
    <row r="267" spans="1:41" ht="57.75" customHeight="1" collapsed="1" x14ac:dyDescent="0.25">
      <c r="A267" s="1"/>
      <c r="B267" s="1"/>
      <c r="C267" s="412" t="s">
        <v>514</v>
      </c>
      <c r="D267" s="53"/>
      <c r="E267" s="328">
        <f>E256+1</f>
        <v>164</v>
      </c>
      <c r="F267" s="116" t="s">
        <v>267</v>
      </c>
      <c r="G267" s="34" t="s">
        <v>52</v>
      </c>
      <c r="H267" s="58"/>
      <c r="I267" s="58"/>
      <c r="J267" s="58"/>
      <c r="K267" s="58"/>
      <c r="L267" s="58"/>
      <c r="M267" s="117"/>
      <c r="N267" s="114"/>
      <c r="O267" s="114"/>
      <c r="P267" s="114"/>
      <c r="Q267" s="114"/>
      <c r="R267" s="37" t="str">
        <f t="shared" ref="R267:W267" si="180">IF(SUMIF($E$270:$E$275,1,R$270:R$275)=0,"",SUMIF($E$270:$E$275,1,R$270:R$275))</f>
        <v/>
      </c>
      <c r="S267" s="325" t="str">
        <f>IF((IF(R267="",0,R267))=0,"",(IF(R267="",0,R267)))</f>
        <v/>
      </c>
      <c r="T267" s="37" t="str">
        <f t="shared" si="180"/>
        <v/>
      </c>
      <c r="U267" s="37" t="str">
        <f t="shared" si="180"/>
        <v/>
      </c>
      <c r="V267" s="37" t="str">
        <f t="shared" si="180"/>
        <v/>
      </c>
      <c r="W267" s="37" t="str">
        <f t="shared" si="180"/>
        <v/>
      </c>
      <c r="X267" s="37" t="str">
        <f t="shared" si="160"/>
        <v/>
      </c>
      <c r="Y267" s="37" t="str">
        <f t="shared" ref="Y267:AI267" si="181">IF(SUMIF($E$270:$E$275,1,Y$270:Y$275)=0,"",SUMIF($E$270:$E$275,1,Y$270:Y$275))</f>
        <v/>
      </c>
      <c r="Z267" s="37" t="str">
        <f t="shared" si="181"/>
        <v/>
      </c>
      <c r="AA267" s="37" t="str">
        <f t="shared" si="181"/>
        <v/>
      </c>
      <c r="AB267" s="37" t="str">
        <f t="shared" si="181"/>
        <v/>
      </c>
      <c r="AC267" s="37" t="str">
        <f t="shared" si="181"/>
        <v/>
      </c>
      <c r="AD267" s="37" t="str">
        <f t="shared" si="181"/>
        <v/>
      </c>
      <c r="AE267" s="37" t="str">
        <f t="shared" si="181"/>
        <v/>
      </c>
      <c r="AF267" s="37" t="str">
        <f t="shared" si="181"/>
        <v/>
      </c>
      <c r="AG267" s="37" t="str">
        <f t="shared" si="181"/>
        <v/>
      </c>
      <c r="AH267" s="37" t="str">
        <f t="shared" si="181"/>
        <v/>
      </c>
      <c r="AI267" s="37" t="str">
        <f t="shared" si="181"/>
        <v/>
      </c>
      <c r="AJ267" s="37" t="str">
        <f t="shared" si="155"/>
        <v/>
      </c>
      <c r="AK267" s="321" t="str">
        <f t="shared" si="164"/>
        <v/>
      </c>
      <c r="AL267" s="34"/>
      <c r="AM267" s="22"/>
      <c r="AN267" s="14"/>
      <c r="AO267" s="1"/>
    </row>
    <row r="268" spans="1:41" ht="57.75" customHeight="1" x14ac:dyDescent="0.25">
      <c r="A268" s="1"/>
      <c r="B268" s="1"/>
      <c r="C268" s="413"/>
      <c r="D268" s="53"/>
      <c r="E268" s="328">
        <f>E267+1</f>
        <v>165</v>
      </c>
      <c r="F268" s="116" t="s">
        <v>268</v>
      </c>
      <c r="G268" s="140" t="s">
        <v>52</v>
      </c>
      <c r="H268" s="142"/>
      <c r="I268" s="142"/>
      <c r="J268" s="142"/>
      <c r="K268" s="142"/>
      <c r="L268" s="142"/>
      <c r="M268" s="159"/>
      <c r="N268" s="160"/>
      <c r="O268" s="160"/>
      <c r="P268" s="160"/>
      <c r="Q268" s="160"/>
      <c r="R268" s="161" t="str">
        <f t="shared" ref="R268:W268" si="182">IF(SUMIF($E$270:$E$275,2,R$270:R$275)=0,"",SUMIF($E$270:$E$275,2,R$270:R$275))</f>
        <v/>
      </c>
      <c r="S268" s="325" t="str">
        <f>IF((IF(R268="",0,R268))=0,"",(IF(R268="",0,R268)))</f>
        <v/>
      </c>
      <c r="T268" s="161" t="str">
        <f t="shared" si="182"/>
        <v/>
      </c>
      <c r="U268" s="161" t="str">
        <f t="shared" si="182"/>
        <v/>
      </c>
      <c r="V268" s="161" t="str">
        <f t="shared" si="182"/>
        <v/>
      </c>
      <c r="W268" s="161" t="str">
        <f t="shared" si="182"/>
        <v/>
      </c>
      <c r="X268" s="161" t="str">
        <f t="shared" si="160"/>
        <v/>
      </c>
      <c r="Y268" s="161" t="str">
        <f t="shared" ref="Y268:AI268" si="183">IF(SUMIF($E$270:$E$275,2,Y$270:Y$275)=0,"",SUMIF($E$270:$E$275,2,Y$270:Y$275))</f>
        <v/>
      </c>
      <c r="Z268" s="161" t="str">
        <f t="shared" si="183"/>
        <v/>
      </c>
      <c r="AA268" s="161" t="str">
        <f t="shared" si="183"/>
        <v/>
      </c>
      <c r="AB268" s="161" t="str">
        <f t="shared" si="183"/>
        <v/>
      </c>
      <c r="AC268" s="161" t="str">
        <f t="shared" si="183"/>
        <v/>
      </c>
      <c r="AD268" s="161" t="str">
        <f t="shared" si="183"/>
        <v/>
      </c>
      <c r="AE268" s="161" t="str">
        <f t="shared" si="183"/>
        <v/>
      </c>
      <c r="AF268" s="161" t="str">
        <f t="shared" si="183"/>
        <v/>
      </c>
      <c r="AG268" s="161" t="str">
        <f t="shared" si="183"/>
        <v/>
      </c>
      <c r="AH268" s="161" t="str">
        <f t="shared" si="183"/>
        <v/>
      </c>
      <c r="AI268" s="161" t="str">
        <f t="shared" si="183"/>
        <v/>
      </c>
      <c r="AJ268" s="161" t="str">
        <f t="shared" si="155"/>
        <v/>
      </c>
      <c r="AK268" s="321" t="str">
        <f t="shared" si="164"/>
        <v/>
      </c>
      <c r="AL268" s="140"/>
      <c r="AM268" s="22"/>
      <c r="AN268" s="14"/>
      <c r="AO268" s="1"/>
    </row>
    <row r="269" spans="1:41" ht="36.75" hidden="1" customHeight="1" outlineLevel="1" x14ac:dyDescent="0.25">
      <c r="A269" s="1"/>
      <c r="B269" s="1"/>
      <c r="C269" s="413"/>
      <c r="D269" s="53"/>
      <c r="E269" s="328"/>
      <c r="F269" s="162" t="s">
        <v>269</v>
      </c>
      <c r="G269" s="34"/>
      <c r="H269" s="58"/>
      <c r="I269" s="58"/>
      <c r="J269" s="58"/>
      <c r="K269" s="58"/>
      <c r="L269" s="58"/>
      <c r="M269" s="117"/>
      <c r="N269" s="114"/>
      <c r="O269" s="114"/>
      <c r="P269" s="114"/>
      <c r="Q269" s="114"/>
      <c r="R269" s="114"/>
      <c r="S269" s="114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4"/>
      <c r="AL269" s="34"/>
      <c r="AM269" s="107"/>
      <c r="AN269" s="14"/>
      <c r="AO269" s="1"/>
    </row>
    <row r="270" spans="1:41" ht="22.5" hidden="1" customHeight="1" outlineLevel="1" x14ac:dyDescent="0.25">
      <c r="A270" s="1"/>
      <c r="B270" s="1"/>
      <c r="C270" s="413"/>
      <c r="D270" s="322" t="s">
        <v>270</v>
      </c>
      <c r="E270" s="333" t="str">
        <f t="shared" ref="E270:E275" si="184">MID(D270,SEARCH(".",D270,1)+1,1)</f>
        <v>1</v>
      </c>
      <c r="F270" s="144" t="s">
        <v>271</v>
      </c>
      <c r="G270" s="109" t="s">
        <v>52</v>
      </c>
      <c r="H270" s="302">
        <f>SUM(H259:H262)</f>
        <v>0</v>
      </c>
      <c r="I270" s="302">
        <f t="shared" ref="I270:L270" si="185">SUM(I259:I262)</f>
        <v>0</v>
      </c>
      <c r="J270" s="302">
        <f t="shared" si="185"/>
        <v>0</v>
      </c>
      <c r="K270" s="302">
        <f t="shared" si="185"/>
        <v>2083.4</v>
      </c>
      <c r="L270" s="302">
        <f t="shared" si="185"/>
        <v>0</v>
      </c>
      <c r="M270" s="297"/>
      <c r="N270" s="296"/>
      <c r="O270" s="298"/>
      <c r="P270" s="298"/>
      <c r="Q270" s="296"/>
      <c r="R270" s="44" t="str">
        <f>IF(SUM($J270:$L270)*INDEX('Таблица 6 (типы арм.)'!$F$6:$U$49,MATCH($D270,'Таблица 6 (типы арм.)'!$D$6:$D$49,0),MATCH((IF(COLUMN(R$5)&gt;COLUMN($X$5),CONCATENATE(R$5,"А500С"),IF(COLUMN(R$5)&gt;COLUMN($S$5),CONCATENATE(R$5,"А240"),CONCATENATE(R$5,"Вр-1")))),'Таблица 6 (типы арм.)'!$F$54:$U$54,0))=0,"",ROUND(SUM($J270:$L270)*INDEX('Таблица 6 (типы арм.)'!$F$6:$U$49,MATCH($D270,'Таблица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70" s="323" t="str">
        <f>IF((IF(R270="",0,R270))=0,"",(IF(R270="",0,R270)))</f>
        <v/>
      </c>
      <c r="T270" s="44" t="str">
        <f>IF(SUM($J270:$L270)*INDEX('Таблица 6 (типы арм.)'!$F$6:$U$49,MATCH($D270,'Таблица 6 (типы арм.)'!$D$6:$D$49,0),MATCH((IF(COLUMN(T$5)&gt;COLUMN($X$5),CONCATENATE(T$5,"А500С"),IF(COLUMN(T$5)&gt;COLUMN($S$5),CONCATENATE(T$5,"А240"),CONCATENATE(T$5,"Вр-1")))),'Таблица 6 (типы арм.)'!$F$54:$U$54,0))=0,"",ROUND(SUM($J270:$L270)*INDEX('Таблица 6 (типы арм.)'!$F$6:$U$49,MATCH($D270,'Таблица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70" s="44" t="str">
        <f>IF(SUM($J270:$L270)*INDEX('Таблица 6 (типы арм.)'!$F$6:$U$49,MATCH($D270,'Таблица 6 (типы арм.)'!$D$6:$D$49,0),MATCH((IF(COLUMN(U$5)&gt;COLUMN($X$5),CONCATENATE(U$5,"А500С"),IF(COLUMN(U$5)&gt;COLUMN($S$5),CONCATENATE(U$5,"А240"),CONCATENATE(U$5,"Вр-1")))),'Таблица 6 (типы арм.)'!$F$54:$U$54,0))=0,"",ROUND(SUM($J270:$L270)*INDEX('Таблица 6 (типы арм.)'!$F$6:$U$49,MATCH($D270,'Таблица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270" s="44" t="str">
        <f>IF(SUM($J270:$L270)*INDEX('Таблица 6 (типы арм.)'!$F$6:$U$49,MATCH($D270,'Таблица 6 (типы арм.)'!$D$6:$D$49,0),MATCH((IF(COLUMN(V$5)&gt;COLUMN($X$5),CONCATENATE(V$5,"А500С"),IF(COLUMN(V$5)&gt;COLUMN($S$5),CONCATENATE(V$5,"А240"),CONCATENATE(V$5,"Вр-1")))),'Таблица 6 (типы арм.)'!$F$54:$U$54,0))=0,"",ROUND(SUM($J270:$L270)*INDEX('Таблица 6 (типы арм.)'!$F$6:$U$49,MATCH($D270,'Таблица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70" s="44" t="str">
        <f>IF(SUM($J270:$L270)*INDEX('Таблица 6 (типы арм.)'!$F$6:$U$49,MATCH($D270,'Таблица 6 (типы арм.)'!$D$6:$D$49,0),MATCH((IF(COLUMN(W$5)&gt;COLUMN($X$5),CONCATENATE(W$5,"А500С"),IF(COLUMN(W$5)&gt;COLUMN($S$5),CONCATENATE(W$5,"А240"),CONCATENATE(W$5,"Вр-1")))),'Таблица 6 (типы арм.)'!$F$54:$U$54,0))=0,"",ROUND(SUM($J270:$L270)*INDEX('Таблица 6 (типы арм.)'!$F$6:$U$49,MATCH($D270,'Таблица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70" s="164" t="str">
        <f t="shared" ref="X270:X297" si="186">IF((IF(T270="",0,T270)+IF(U270="",0,U270)+IF(V270="",0,V270)+IF(W270="",0,W270))=0,"",(IF(T270="",0,T270)+IF(U270="",0,U270)+IF(V270="",0,V270)+IF(W270="",0,W270)))</f>
        <v/>
      </c>
      <c r="Y270" s="44" t="str">
        <f>IF(SUM($J270:$L270)*INDEX('Таблица 6 (типы арм.)'!$F$6:$U$49,MATCH($D270,'Таблица 6 (типы арм.)'!$D$6:$D$49,0),MATCH((IF(COLUMN(Y$5)&gt;COLUMN($X$5),CONCATENATE(Y$5,"А500С"),IF(COLUMN(Y$5)&gt;COLUMN($S$5),CONCATENATE(Y$5,"А240"),CONCATENATE(Y$5,"Вр-1")))),'Таблица 6 (типы арм.)'!$F$54:$U$54,0))=0,"",ROUND(SUM($J270:$L270)*INDEX('Таблица 6 (типы арм.)'!$F$6:$U$49,MATCH($D270,'Таблица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70" s="44" t="str">
        <f>IF(SUM($J270:$L270)*INDEX('Таблица 6 (типы арм.)'!$F$6:$U$49,MATCH($D270,'Таблица 6 (типы арм.)'!$D$6:$D$49,0),MATCH((IF(COLUMN(Z$5)&gt;COLUMN($X$5),CONCATENATE(Z$5,"А500С"),IF(COLUMN(Z$5)&gt;COLUMN($S$5),CONCATENATE(Z$5,"А240"),CONCATENATE(Z$5,"Вр-1")))),'Таблица 6 (типы арм.)'!$F$54:$U$54,0))=0,"",ROUND(SUM($J270:$L270)*INDEX('Таблица 6 (типы арм.)'!$F$6:$U$49,MATCH($D270,'Таблица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70" s="44" t="str">
        <f>IF(SUM($J270:$L270)*INDEX('Таблица 6 (типы арм.)'!$F$6:$U$49,MATCH($D270,'Таблица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арм.)'!$F$54:$U$54,0))=0,"",ROUND(SUM($J270:$L270)*INDEX('Таблица 6 (типы арм.)'!$F$6:$U$49,MATCH($D270,'Таблица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270" s="44" t="str">
        <f>IF(SUM($J270:$L270)*INDEX('Таблица 6 (типы арм.)'!$F$6:$U$49,MATCH($D270,'Таблица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арм.)'!$F$54:$U$54,0))=0,"",ROUND(SUM($J270:$L270)*INDEX('Таблица 6 (типы арм.)'!$F$6:$U$49,MATCH($D270,'Таблица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70" s="44" t="str">
        <f>IF(SUM($J270:$L270)*INDEX('Таблица 6 (типы арм.)'!$F$6:$U$49,MATCH($D270,'Таблица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арм.)'!$F$54:$U$54,0))=0,"",ROUND(SUM($J270:$L270)*INDEX('Таблица 6 (типы арм.)'!$F$6:$U$49,MATCH($D270,'Таблица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270" s="44" t="str">
        <f>IF(SUM($J270:$L270)*INDEX('Таблица 6 (типы арм.)'!$F$6:$U$49,MATCH($D270,'Таблица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арм.)'!$F$54:$U$54,0))=0,"",ROUND(SUM($J270:$L270)*INDEX('Таблица 6 (типы арм.)'!$F$6:$U$49,MATCH($D270,'Таблица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70" s="44" t="str">
        <f>IF(SUM($J270:$L270)*INDEX('Таблица 6 (типы арм.)'!$F$6:$U$49,MATCH($D270,'Таблица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арм.)'!$F$54:$U$54,0))=0,"",ROUND(SUM($J270:$L270)*INDEX('Таблица 6 (типы арм.)'!$F$6:$U$49,MATCH($D270,'Таблица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70" s="44" t="str">
        <f>IF(SUM($J270:$L270)*INDEX('Таблица 6 (типы арм.)'!$F$6:$U$49,MATCH($D270,'Таблица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арм.)'!$F$54:$U$54,0))=0,"",ROUND(SUM($J270:$L270)*INDEX('Таблица 6 (типы арм.)'!$F$6:$U$49,MATCH($D270,'Таблица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70" s="44" t="str">
        <f>IF(SUM($J270:$L270)*INDEX('Таблица 6 (типы арм.)'!$F$6:$U$49,MATCH($D270,'Таблица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арм.)'!$F$54:$U$54,0))=0,"",ROUND(SUM($J270:$L270)*INDEX('Таблица 6 (типы арм.)'!$F$6:$U$49,MATCH($D270,'Таблица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70" s="44" t="str">
        <f>IF(SUM($J270:$L270)*INDEX('Таблица 6 (типы арм.)'!$F$6:$U$49,MATCH($D270,'Таблица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арм.)'!$F$54:$U$54,0))=0,"",ROUND(SUM($J270:$L270)*INDEX('Таблица 6 (типы арм.)'!$F$6:$U$49,MATCH($D270,'Таблица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70" s="44" t="str">
        <f>IF(SUM($J270:$L270)*INDEX('Таблица 6 (типы арм.)'!$F$6:$U$49,MATCH($D270,'Таблица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арм.)'!$F$54:$U$54,0))=0,"",ROUND(SUM($J270:$L270)*INDEX('Таблица 6 (типы арм.)'!$F$6:$U$49,MATCH($D270,'Таблица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70" s="164" t="str">
        <f t="shared" ref="AJ270:AJ297" si="187">IF((IF(Y270="",0,Y270)+IF(Z270="",0,Z270)+IF(AA270="",0,AA270)+IF(AB270="",0,AB270)+IF(AC270="",0,AC270)+IF(AD270="",0,AD270)+IF(AE270="",0,AE270)+IF(AF270="",0,AF270)+IF(AG270="",0,AG270)+IF(AH270="",0,AH270)+IF(AI270="",0,AI270))=0,"",(IF(Y270="",0,Y270)+IF(Z270="",0,Z270)+IF(AA270="",0,AA270)+IF(AB270="",0,AB270)+IF(AC270="",0,AC270)+IF(AD270="",0,AD270)+IF(AE270="",0,AE270)+IF(AF270="",0,AF270)+IF(AG270="",0,AG270)+IF(AH270="",0,AH270)+IF(AI270="",0,AI270)))</f>
        <v/>
      </c>
      <c r="AK270" s="46" t="str">
        <f t="shared" ref="AK270:AK297" si="188">IF((IF(AJ270="",0,AJ270)+IF(X270="",0,X270)+IF(S270="",0,S270))=0,"",(IF(AJ270="",0,AJ270)+IF(X270="",0,X270)+IF(S270="",0,S270)))</f>
        <v/>
      </c>
      <c r="AL270" s="109"/>
      <c r="AM270" s="22"/>
      <c r="AN270" s="14"/>
      <c r="AO270" s="1"/>
    </row>
    <row r="271" spans="1:41" ht="27" hidden="1" customHeight="1" outlineLevel="1" x14ac:dyDescent="0.25">
      <c r="A271" s="1"/>
      <c r="B271" s="1"/>
      <c r="C271" s="413"/>
      <c r="D271" s="322" t="s">
        <v>272</v>
      </c>
      <c r="E271" s="333" t="str">
        <f t="shared" si="184"/>
        <v>2</v>
      </c>
      <c r="F271" s="144" t="s">
        <v>273</v>
      </c>
      <c r="G271" s="34" t="s">
        <v>52</v>
      </c>
      <c r="H271" s="278">
        <f>SUM(H259:H262)</f>
        <v>0</v>
      </c>
      <c r="I271" s="278">
        <f t="shared" ref="I271:L271" si="189">SUM(I259:I262)</f>
        <v>0</v>
      </c>
      <c r="J271" s="278">
        <f t="shared" si="189"/>
        <v>0</v>
      </c>
      <c r="K271" s="278">
        <f t="shared" si="189"/>
        <v>2083.4</v>
      </c>
      <c r="L271" s="278">
        <f t="shared" si="189"/>
        <v>0</v>
      </c>
      <c r="M271" s="300"/>
      <c r="N271" s="299"/>
      <c r="O271" s="301"/>
      <c r="P271" s="301"/>
      <c r="Q271" s="299"/>
      <c r="R271" s="44" t="str">
        <f>IF(SUM($J271:$L271)*INDEX('Таблица 6 (типы арм.)'!$F$6:$U$49,MATCH($D271,'Таблица 6 (типы арм.)'!$D$6:$D$49,0),MATCH((IF(COLUMN(R$5)&gt;COLUMN($X$5),CONCATENATE(R$5,"А500С"),IF(COLUMN(R$5)&gt;COLUMN($S$5),CONCATENATE(R$5,"А240"),CONCATENATE(R$5,"Вр-1")))),'Таблица 6 (типы арм.)'!$F$54:$U$54,0))=0,"",ROUND(SUM($J271:$L271)*INDEX('Таблица 6 (типы арм.)'!$F$6:$U$49,MATCH($D271,'Таблица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71" s="323" t="str">
        <f t="shared" ref="S271:S275" si="190">IF((IF(R271="",0,R271))=0,"",(IF(R271="",0,R271)))</f>
        <v/>
      </c>
      <c r="T271" s="44" t="str">
        <f>IF(SUM($J271:$L271)*INDEX('Таблица 6 (типы арм.)'!$F$6:$U$49,MATCH($D271,'Таблица 6 (типы арм.)'!$D$6:$D$49,0),MATCH((IF(COLUMN(T$5)&gt;COLUMN($X$5),CONCATENATE(T$5,"А500С"),IF(COLUMN(T$5)&gt;COLUMN($S$5),CONCATENATE(T$5,"А240"),CONCATENATE(T$5,"Вр-1")))),'Таблица 6 (типы арм.)'!$F$54:$U$54,0))=0,"",ROUND(SUM($J271:$L271)*INDEX('Таблица 6 (типы арм.)'!$F$6:$U$49,MATCH($D271,'Таблица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71" s="44" t="str">
        <f>IF(SUM($J271:$L271)*INDEX('Таблица 6 (типы арм.)'!$F$6:$U$49,MATCH($D271,'Таблица 6 (типы арм.)'!$D$6:$D$49,0),MATCH((IF(COLUMN(U$5)&gt;COLUMN($X$5),CONCATENATE(U$5,"А500С"),IF(COLUMN(U$5)&gt;COLUMN($S$5),CONCATENATE(U$5,"А240"),CONCATENATE(U$5,"Вр-1")))),'Таблица 6 (типы арм.)'!$F$54:$U$54,0))=0,"",ROUND(SUM($J271:$L271)*INDEX('Таблица 6 (типы арм.)'!$F$6:$U$49,MATCH($D271,'Таблица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271" s="44" t="str">
        <f>IF(SUM($J271:$L271)*INDEX('Таблица 6 (типы арм.)'!$F$6:$U$49,MATCH($D271,'Таблица 6 (типы арм.)'!$D$6:$D$49,0),MATCH((IF(COLUMN(V$5)&gt;COLUMN($X$5),CONCATENATE(V$5,"А500С"),IF(COLUMN(V$5)&gt;COLUMN($S$5),CONCATENATE(V$5,"А240"),CONCATENATE(V$5,"Вр-1")))),'Таблица 6 (типы арм.)'!$F$54:$U$54,0))=0,"",ROUND(SUM($J271:$L271)*INDEX('Таблица 6 (типы арм.)'!$F$6:$U$49,MATCH($D271,'Таблица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71" s="44" t="str">
        <f>IF(SUM($J271:$L271)*INDEX('Таблица 6 (типы арм.)'!$F$6:$U$49,MATCH($D271,'Таблица 6 (типы арм.)'!$D$6:$D$49,0),MATCH((IF(COLUMN(W$5)&gt;COLUMN($X$5),CONCATENATE(W$5,"А500С"),IF(COLUMN(W$5)&gt;COLUMN($S$5),CONCATENATE(W$5,"А240"),CONCATENATE(W$5,"Вр-1")))),'Таблица 6 (типы арм.)'!$F$54:$U$54,0))=0,"",ROUND(SUM($J271:$L271)*INDEX('Таблица 6 (типы арм.)'!$F$6:$U$49,MATCH($D271,'Таблица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71" s="45" t="str">
        <f t="shared" si="186"/>
        <v/>
      </c>
      <c r="Y271" s="44" t="str">
        <f>IF(SUM($J271:$L271)*INDEX('Таблица 6 (типы арм.)'!$F$6:$U$49,MATCH($D271,'Таблица 6 (типы арм.)'!$D$6:$D$49,0),MATCH((IF(COLUMN(Y$5)&gt;COLUMN($X$5),CONCATENATE(Y$5,"А500С"),IF(COLUMN(Y$5)&gt;COLUMN($S$5),CONCATENATE(Y$5,"А240"),CONCATENATE(Y$5,"Вр-1")))),'Таблица 6 (типы арм.)'!$F$54:$U$54,0))=0,"",ROUND(SUM($J271:$L271)*INDEX('Таблица 6 (типы арм.)'!$F$6:$U$49,MATCH($D271,'Таблица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71" s="44" t="str">
        <f>IF(SUM($J271:$L271)*INDEX('Таблица 6 (типы арм.)'!$F$6:$U$49,MATCH($D271,'Таблица 6 (типы арм.)'!$D$6:$D$49,0),MATCH((IF(COLUMN(Z$5)&gt;COLUMN($X$5),CONCATENATE(Z$5,"А500С"),IF(COLUMN(Z$5)&gt;COLUMN($S$5),CONCATENATE(Z$5,"А240"),CONCATENATE(Z$5,"Вр-1")))),'Таблица 6 (типы арм.)'!$F$54:$U$54,0))=0,"",ROUND(SUM($J271:$L271)*INDEX('Таблица 6 (типы арм.)'!$F$6:$U$49,MATCH($D271,'Таблица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71" s="44" t="str">
        <f>IF(SUM($J271:$L271)*INDEX('Таблица 6 (типы арм.)'!$F$6:$U$49,MATCH($D271,'Таблица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арм.)'!$F$54:$U$54,0))=0,"",ROUND(SUM($J271:$L271)*INDEX('Таблица 6 (типы арм.)'!$F$6:$U$49,MATCH($D271,'Таблица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271" s="44" t="str">
        <f>IF(SUM($J271:$L271)*INDEX('Таблица 6 (типы арм.)'!$F$6:$U$49,MATCH($D271,'Таблица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арм.)'!$F$54:$U$54,0))=0,"",ROUND(SUM($J271:$L271)*INDEX('Таблица 6 (типы арм.)'!$F$6:$U$49,MATCH($D271,'Таблица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71" s="44" t="str">
        <f>IF(SUM($J271:$L271)*INDEX('Таблица 6 (типы арм.)'!$F$6:$U$49,MATCH($D271,'Таблица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арм.)'!$F$54:$U$54,0))=0,"",ROUND(SUM($J271:$L271)*INDEX('Таблица 6 (типы арм.)'!$F$6:$U$49,MATCH($D271,'Таблица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271" s="44" t="str">
        <f>IF(SUM($J271:$L271)*INDEX('Таблица 6 (типы арм.)'!$F$6:$U$49,MATCH($D271,'Таблица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арм.)'!$F$54:$U$54,0))=0,"",ROUND(SUM($J271:$L271)*INDEX('Таблица 6 (типы арм.)'!$F$6:$U$49,MATCH($D271,'Таблица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71" s="44" t="str">
        <f>IF(SUM($J271:$L271)*INDEX('Таблица 6 (типы арм.)'!$F$6:$U$49,MATCH($D271,'Таблица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арм.)'!$F$54:$U$54,0))=0,"",ROUND(SUM($J271:$L271)*INDEX('Таблица 6 (типы арм.)'!$F$6:$U$49,MATCH($D271,'Таблица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71" s="44" t="str">
        <f>IF(SUM($J271:$L271)*INDEX('Таблица 6 (типы арм.)'!$F$6:$U$49,MATCH($D271,'Таблица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арм.)'!$F$54:$U$54,0))=0,"",ROUND(SUM($J271:$L271)*INDEX('Таблица 6 (типы арм.)'!$F$6:$U$49,MATCH($D271,'Таблица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71" s="44" t="str">
        <f>IF(SUM($J271:$L271)*INDEX('Таблица 6 (типы арм.)'!$F$6:$U$49,MATCH($D271,'Таблица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арм.)'!$F$54:$U$54,0))=0,"",ROUND(SUM($J271:$L271)*INDEX('Таблица 6 (типы арм.)'!$F$6:$U$49,MATCH($D271,'Таблица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71" s="44" t="str">
        <f>IF(SUM($J271:$L271)*INDEX('Таблица 6 (типы арм.)'!$F$6:$U$49,MATCH($D271,'Таблица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арм.)'!$F$54:$U$54,0))=0,"",ROUND(SUM($J271:$L271)*INDEX('Таблица 6 (типы арм.)'!$F$6:$U$49,MATCH($D271,'Таблица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71" s="44" t="str">
        <f>IF(SUM($J271:$L271)*INDEX('Таблица 6 (типы арм.)'!$F$6:$U$49,MATCH($D271,'Таблица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арм.)'!$F$54:$U$54,0))=0,"",ROUND(SUM($J271:$L271)*INDEX('Таблица 6 (типы арм.)'!$F$6:$U$49,MATCH($D271,'Таблица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71" s="45" t="str">
        <f t="shared" si="187"/>
        <v/>
      </c>
      <c r="AK271" s="46" t="str">
        <f t="shared" si="188"/>
        <v/>
      </c>
      <c r="AL271" s="34"/>
      <c r="AM271" s="22"/>
      <c r="AN271" s="14"/>
      <c r="AO271" s="1"/>
    </row>
    <row r="272" spans="1:41" ht="22.5" hidden="1" customHeight="1" outlineLevel="1" x14ac:dyDescent="0.25">
      <c r="A272" s="1"/>
      <c r="B272" s="1"/>
      <c r="C272" s="413"/>
      <c r="D272" s="322" t="s">
        <v>274</v>
      </c>
      <c r="E272" s="333" t="str">
        <f t="shared" si="184"/>
        <v>1</v>
      </c>
      <c r="F272" s="144" t="s">
        <v>275</v>
      </c>
      <c r="G272" s="34" t="s">
        <v>52</v>
      </c>
      <c r="H272" s="278">
        <f t="shared" ref="H272" si="191">SUM(H263:H264)</f>
        <v>0</v>
      </c>
      <c r="I272" s="278">
        <f t="shared" ref="I272:L272" si="192">SUM(I263:I264)</f>
        <v>0</v>
      </c>
      <c r="J272" s="278">
        <f t="shared" si="192"/>
        <v>0</v>
      </c>
      <c r="K272" s="278">
        <f t="shared" si="192"/>
        <v>56.269999999999996</v>
      </c>
      <c r="L272" s="278">
        <f t="shared" si="192"/>
        <v>0</v>
      </c>
      <c r="M272" s="300"/>
      <c r="N272" s="299"/>
      <c r="O272" s="301"/>
      <c r="P272" s="301"/>
      <c r="Q272" s="299"/>
      <c r="R272" s="44" t="str">
        <f>IF(SUM($J272:$L272)*INDEX('Таблица 6 (типы арм.)'!$F$6:$U$49,MATCH($D272,'Таблица 6 (типы арм.)'!$D$6:$D$49,0),MATCH((IF(COLUMN(R$5)&gt;COLUMN($X$5),CONCATENATE(R$5,"А500С"),IF(COLUMN(R$5)&gt;COLUMN($S$5),CONCATENATE(R$5,"А240"),CONCATENATE(R$5,"Вр-1")))),'Таблица 6 (типы арм.)'!$F$54:$U$54,0))=0,"",ROUND(SUM($J272:$L272)*INDEX('Таблица 6 (типы арм.)'!$F$6:$U$49,MATCH($D272,'Таблица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72" s="323" t="str">
        <f t="shared" si="190"/>
        <v/>
      </c>
      <c r="T272" s="44" t="str">
        <f>IF(SUM($J272:$L272)*INDEX('Таблица 6 (типы арм.)'!$F$6:$U$49,MATCH($D272,'Таблица 6 (типы арм.)'!$D$6:$D$49,0),MATCH((IF(COLUMN(T$5)&gt;COLUMN($X$5),CONCATENATE(T$5,"А500С"),IF(COLUMN(T$5)&gt;COLUMN($S$5),CONCATENATE(T$5,"А240"),CONCATENATE(T$5,"Вр-1")))),'Таблица 6 (типы арм.)'!$F$54:$U$54,0))=0,"",ROUND(SUM($J272:$L272)*INDEX('Таблица 6 (типы арм.)'!$F$6:$U$49,MATCH($D272,'Таблица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72" s="44" t="str">
        <f>IF(SUM($J272:$L272)*INDEX('Таблица 6 (типы арм.)'!$F$6:$U$49,MATCH($D272,'Таблица 6 (типы арм.)'!$D$6:$D$49,0),MATCH((IF(COLUMN(U$5)&gt;COLUMN($X$5),CONCATENATE(U$5,"А500С"),IF(COLUMN(U$5)&gt;COLUMN($S$5),CONCATENATE(U$5,"А240"),CONCATENATE(U$5,"Вр-1")))),'Таблица 6 (типы арм.)'!$F$54:$U$54,0))=0,"",ROUND(SUM($J272:$L272)*INDEX('Таблица 6 (типы арм.)'!$F$6:$U$49,MATCH($D272,'Таблица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272" s="44" t="str">
        <f>IF(SUM($J272:$L272)*INDEX('Таблица 6 (типы арм.)'!$F$6:$U$49,MATCH($D272,'Таблица 6 (типы арм.)'!$D$6:$D$49,0),MATCH((IF(COLUMN(V$5)&gt;COLUMN($X$5),CONCATENATE(V$5,"А500С"),IF(COLUMN(V$5)&gt;COLUMN($S$5),CONCATENATE(V$5,"А240"),CONCATENATE(V$5,"Вр-1")))),'Таблица 6 (типы арм.)'!$F$54:$U$54,0))=0,"",ROUND(SUM($J272:$L272)*INDEX('Таблица 6 (типы арм.)'!$F$6:$U$49,MATCH($D272,'Таблица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72" s="44" t="str">
        <f>IF(SUM($J272:$L272)*INDEX('Таблица 6 (типы арм.)'!$F$6:$U$49,MATCH($D272,'Таблица 6 (типы арм.)'!$D$6:$D$49,0),MATCH((IF(COLUMN(W$5)&gt;COLUMN($X$5),CONCATENATE(W$5,"А500С"),IF(COLUMN(W$5)&gt;COLUMN($S$5),CONCATENATE(W$5,"А240"),CONCATENATE(W$5,"Вр-1")))),'Таблица 6 (типы арм.)'!$F$54:$U$54,0))=0,"",ROUND(SUM($J272:$L272)*INDEX('Таблица 6 (типы арм.)'!$F$6:$U$49,MATCH($D272,'Таблица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72" s="45" t="str">
        <f t="shared" si="186"/>
        <v/>
      </c>
      <c r="Y272" s="44" t="str">
        <f>IF(SUM($J272:$L272)*INDEX('Таблица 6 (типы арм.)'!$F$6:$U$49,MATCH($D272,'Таблица 6 (типы арм.)'!$D$6:$D$49,0),MATCH((IF(COLUMN(Y$5)&gt;COLUMN($X$5),CONCATENATE(Y$5,"А500С"),IF(COLUMN(Y$5)&gt;COLUMN($S$5),CONCATENATE(Y$5,"А240"),CONCATENATE(Y$5,"Вр-1")))),'Таблица 6 (типы арм.)'!$F$54:$U$54,0))=0,"",ROUND(SUM($J272:$L272)*INDEX('Таблица 6 (типы арм.)'!$F$6:$U$49,MATCH($D272,'Таблица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72" s="44" t="str">
        <f>IF(SUM($J272:$L272)*INDEX('Таблица 6 (типы арм.)'!$F$6:$U$49,MATCH($D272,'Таблица 6 (типы арм.)'!$D$6:$D$49,0),MATCH((IF(COLUMN(Z$5)&gt;COLUMN($X$5),CONCATENATE(Z$5,"А500С"),IF(COLUMN(Z$5)&gt;COLUMN($S$5),CONCATENATE(Z$5,"А240"),CONCATENATE(Z$5,"Вр-1")))),'Таблица 6 (типы арм.)'!$F$54:$U$54,0))=0,"",ROUND(SUM($J272:$L272)*INDEX('Таблица 6 (типы арм.)'!$F$6:$U$49,MATCH($D272,'Таблица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72" s="44" t="str">
        <f>IF(SUM($J272:$L272)*INDEX('Таблица 6 (типы арм.)'!$F$6:$U$49,MATCH($D272,'Таблица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арм.)'!$F$54:$U$54,0))=0,"",ROUND(SUM($J272:$L272)*INDEX('Таблица 6 (типы арм.)'!$F$6:$U$49,MATCH($D272,'Таблица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272" s="44" t="str">
        <f>IF(SUM($J272:$L272)*INDEX('Таблица 6 (типы арм.)'!$F$6:$U$49,MATCH($D272,'Таблица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арм.)'!$F$54:$U$54,0))=0,"",ROUND(SUM($J272:$L272)*INDEX('Таблица 6 (типы арм.)'!$F$6:$U$49,MATCH($D272,'Таблица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72" s="44" t="str">
        <f>IF(SUM($J272:$L272)*INDEX('Таблица 6 (типы арм.)'!$F$6:$U$49,MATCH($D272,'Таблица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арм.)'!$F$54:$U$54,0))=0,"",ROUND(SUM($J272:$L272)*INDEX('Таблица 6 (типы арм.)'!$F$6:$U$49,MATCH($D272,'Таблица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272" s="44" t="str">
        <f>IF(SUM($J272:$L272)*INDEX('Таблица 6 (типы арм.)'!$F$6:$U$49,MATCH($D272,'Таблица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арм.)'!$F$54:$U$54,0))=0,"",ROUND(SUM($J272:$L272)*INDEX('Таблица 6 (типы арм.)'!$F$6:$U$49,MATCH($D272,'Таблица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72" s="44" t="str">
        <f>IF(SUM($J272:$L272)*INDEX('Таблица 6 (типы арм.)'!$F$6:$U$49,MATCH($D272,'Таблица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арм.)'!$F$54:$U$54,0))=0,"",ROUND(SUM($J272:$L272)*INDEX('Таблица 6 (типы арм.)'!$F$6:$U$49,MATCH($D272,'Таблица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72" s="44" t="str">
        <f>IF(SUM($J272:$L272)*INDEX('Таблица 6 (типы арм.)'!$F$6:$U$49,MATCH($D272,'Таблица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арм.)'!$F$54:$U$54,0))=0,"",ROUND(SUM($J272:$L272)*INDEX('Таблица 6 (типы арм.)'!$F$6:$U$49,MATCH($D272,'Таблица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72" s="44" t="str">
        <f>IF(SUM($J272:$L272)*INDEX('Таблица 6 (типы арм.)'!$F$6:$U$49,MATCH($D272,'Таблица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арм.)'!$F$54:$U$54,0))=0,"",ROUND(SUM($J272:$L272)*INDEX('Таблица 6 (типы арм.)'!$F$6:$U$49,MATCH($D272,'Таблица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72" s="44" t="str">
        <f>IF(SUM($J272:$L272)*INDEX('Таблица 6 (типы арм.)'!$F$6:$U$49,MATCH($D272,'Таблица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арм.)'!$F$54:$U$54,0))=0,"",ROUND(SUM($J272:$L272)*INDEX('Таблица 6 (типы арм.)'!$F$6:$U$49,MATCH($D272,'Таблица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72" s="44" t="str">
        <f>IF(SUM($J272:$L272)*INDEX('Таблица 6 (типы арм.)'!$F$6:$U$49,MATCH($D272,'Таблица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арм.)'!$F$54:$U$54,0))=0,"",ROUND(SUM($J272:$L272)*INDEX('Таблица 6 (типы арм.)'!$F$6:$U$49,MATCH($D272,'Таблица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72" s="45" t="str">
        <f t="shared" si="187"/>
        <v/>
      </c>
      <c r="AK272" s="46" t="str">
        <f t="shared" si="188"/>
        <v/>
      </c>
      <c r="AL272" s="34"/>
      <c r="AM272" s="22"/>
      <c r="AN272" s="14"/>
      <c r="AO272" s="1"/>
    </row>
    <row r="273" spans="1:59" ht="34.5" hidden="1" customHeight="1" outlineLevel="1" x14ac:dyDescent="0.25">
      <c r="A273" s="1"/>
      <c r="B273" s="1"/>
      <c r="C273" s="413"/>
      <c r="D273" s="322" t="s">
        <v>276</v>
      </c>
      <c r="E273" s="333" t="str">
        <f t="shared" si="184"/>
        <v>2</v>
      </c>
      <c r="F273" s="144" t="s">
        <v>277</v>
      </c>
      <c r="G273" s="34" t="s">
        <v>52</v>
      </c>
      <c r="H273" s="278">
        <f t="shared" ref="H273" si="193">SUM(H263:H264)</f>
        <v>0</v>
      </c>
      <c r="I273" s="278">
        <f t="shared" ref="I273:L273" si="194">SUM(I263:I264)</f>
        <v>0</v>
      </c>
      <c r="J273" s="278">
        <f t="shared" si="194"/>
        <v>0</v>
      </c>
      <c r="K273" s="278">
        <f t="shared" si="194"/>
        <v>56.269999999999996</v>
      </c>
      <c r="L273" s="278">
        <f t="shared" si="194"/>
        <v>0</v>
      </c>
      <c r="M273" s="300"/>
      <c r="N273" s="299"/>
      <c r="O273" s="301"/>
      <c r="P273" s="301"/>
      <c r="Q273" s="299"/>
      <c r="R273" s="44" t="str">
        <f>IF(SUM($J273:$L273)*INDEX('Таблица 6 (типы арм.)'!$F$6:$U$49,MATCH($D273,'Таблица 6 (типы арм.)'!$D$6:$D$49,0),MATCH((IF(COLUMN(R$5)&gt;COLUMN($X$5),CONCATENATE(R$5,"А500С"),IF(COLUMN(R$5)&gt;COLUMN($S$5),CONCATENATE(R$5,"А240"),CONCATENATE(R$5,"Вр-1")))),'Таблица 6 (типы арм.)'!$F$54:$U$54,0))=0,"",ROUND(SUM($J273:$L273)*INDEX('Таблица 6 (типы арм.)'!$F$6:$U$49,MATCH($D273,'Таблица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73" s="323" t="str">
        <f t="shared" si="190"/>
        <v/>
      </c>
      <c r="T273" s="44" t="str">
        <f>IF(SUM($J273:$L273)*INDEX('Таблица 6 (типы арм.)'!$F$6:$U$49,MATCH($D273,'Таблица 6 (типы арм.)'!$D$6:$D$49,0),MATCH((IF(COLUMN(T$5)&gt;COLUMN($X$5),CONCATENATE(T$5,"А500С"),IF(COLUMN(T$5)&gt;COLUMN($S$5),CONCATENATE(T$5,"А240"),CONCATENATE(T$5,"Вр-1")))),'Таблица 6 (типы арм.)'!$F$54:$U$54,0))=0,"",ROUND(SUM($J273:$L273)*INDEX('Таблица 6 (типы арм.)'!$F$6:$U$49,MATCH($D273,'Таблица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73" s="44" t="str">
        <f>IF(SUM($J273:$L273)*INDEX('Таблица 6 (типы арм.)'!$F$6:$U$49,MATCH($D273,'Таблица 6 (типы арм.)'!$D$6:$D$49,0),MATCH((IF(COLUMN(U$5)&gt;COLUMN($X$5),CONCATENATE(U$5,"А500С"),IF(COLUMN(U$5)&gt;COLUMN($S$5),CONCATENATE(U$5,"А240"),CONCATENATE(U$5,"Вр-1")))),'Таблица 6 (типы арм.)'!$F$54:$U$54,0))=0,"",ROUND(SUM($J273:$L273)*INDEX('Таблица 6 (типы арм.)'!$F$6:$U$49,MATCH($D273,'Таблица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273" s="44" t="str">
        <f>IF(SUM($J273:$L273)*INDEX('Таблица 6 (типы арм.)'!$F$6:$U$49,MATCH($D273,'Таблица 6 (типы арм.)'!$D$6:$D$49,0),MATCH((IF(COLUMN(V$5)&gt;COLUMN($X$5),CONCATENATE(V$5,"А500С"),IF(COLUMN(V$5)&gt;COLUMN($S$5),CONCATENATE(V$5,"А240"),CONCATENATE(V$5,"Вр-1")))),'Таблица 6 (типы арм.)'!$F$54:$U$54,0))=0,"",ROUND(SUM($J273:$L273)*INDEX('Таблица 6 (типы арм.)'!$F$6:$U$49,MATCH($D273,'Таблица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73" s="44" t="str">
        <f>IF(SUM($J273:$L273)*INDEX('Таблица 6 (типы арм.)'!$F$6:$U$49,MATCH($D273,'Таблица 6 (типы арм.)'!$D$6:$D$49,0),MATCH((IF(COLUMN(W$5)&gt;COLUMN($X$5),CONCATENATE(W$5,"А500С"),IF(COLUMN(W$5)&gt;COLUMN($S$5),CONCATENATE(W$5,"А240"),CONCATENATE(W$5,"Вр-1")))),'Таблица 6 (типы арм.)'!$F$54:$U$54,0))=0,"",ROUND(SUM($J273:$L273)*INDEX('Таблица 6 (типы арм.)'!$F$6:$U$49,MATCH($D273,'Таблица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73" s="45" t="str">
        <f t="shared" si="186"/>
        <v/>
      </c>
      <c r="Y273" s="44" t="str">
        <f>IF(SUM($J273:$L273)*INDEX('Таблица 6 (типы арм.)'!$F$6:$U$49,MATCH($D273,'Таблица 6 (типы арм.)'!$D$6:$D$49,0),MATCH((IF(COLUMN(Y$5)&gt;COLUMN($X$5),CONCATENATE(Y$5,"А500С"),IF(COLUMN(Y$5)&gt;COLUMN($S$5),CONCATENATE(Y$5,"А240"),CONCATENATE(Y$5,"Вр-1")))),'Таблица 6 (типы арм.)'!$F$54:$U$54,0))=0,"",ROUND(SUM($J273:$L273)*INDEX('Таблица 6 (типы арм.)'!$F$6:$U$49,MATCH($D273,'Таблица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73" s="44" t="str">
        <f>IF(SUM($J273:$L273)*INDEX('Таблица 6 (типы арм.)'!$F$6:$U$49,MATCH($D273,'Таблица 6 (типы арм.)'!$D$6:$D$49,0),MATCH((IF(COLUMN(Z$5)&gt;COLUMN($X$5),CONCATENATE(Z$5,"А500С"),IF(COLUMN(Z$5)&gt;COLUMN($S$5),CONCATENATE(Z$5,"А240"),CONCATENATE(Z$5,"Вр-1")))),'Таблица 6 (типы арм.)'!$F$54:$U$54,0))=0,"",ROUND(SUM($J273:$L273)*INDEX('Таблица 6 (типы арм.)'!$F$6:$U$49,MATCH($D273,'Таблица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73" s="44" t="str">
        <f>IF(SUM($J273:$L273)*INDEX('Таблица 6 (типы арм.)'!$F$6:$U$49,MATCH($D273,'Таблица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арм.)'!$F$54:$U$54,0))=0,"",ROUND(SUM($J273:$L273)*INDEX('Таблица 6 (типы арм.)'!$F$6:$U$49,MATCH($D273,'Таблица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273" s="44" t="str">
        <f>IF(SUM($J273:$L273)*INDEX('Таблица 6 (типы арм.)'!$F$6:$U$49,MATCH($D273,'Таблица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арм.)'!$F$54:$U$54,0))=0,"",ROUND(SUM($J273:$L273)*INDEX('Таблица 6 (типы арм.)'!$F$6:$U$49,MATCH($D273,'Таблица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73" s="44" t="str">
        <f>IF(SUM($J273:$L273)*INDEX('Таблица 6 (типы арм.)'!$F$6:$U$49,MATCH($D273,'Таблица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арм.)'!$F$54:$U$54,0))=0,"",ROUND(SUM($J273:$L273)*INDEX('Таблица 6 (типы арм.)'!$F$6:$U$49,MATCH($D273,'Таблица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273" s="44" t="str">
        <f>IF(SUM($J273:$L273)*INDEX('Таблица 6 (типы арм.)'!$F$6:$U$49,MATCH($D273,'Таблица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арм.)'!$F$54:$U$54,0))=0,"",ROUND(SUM($J273:$L273)*INDEX('Таблица 6 (типы арм.)'!$F$6:$U$49,MATCH($D273,'Таблица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73" s="44" t="str">
        <f>IF(SUM($J273:$L273)*INDEX('Таблица 6 (типы арм.)'!$F$6:$U$49,MATCH($D273,'Таблица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арм.)'!$F$54:$U$54,0))=0,"",ROUND(SUM($J273:$L273)*INDEX('Таблица 6 (типы арм.)'!$F$6:$U$49,MATCH($D273,'Таблица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73" s="44" t="str">
        <f>IF(SUM($J273:$L273)*INDEX('Таблица 6 (типы арм.)'!$F$6:$U$49,MATCH($D273,'Таблица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арм.)'!$F$54:$U$54,0))=0,"",ROUND(SUM($J273:$L273)*INDEX('Таблица 6 (типы арм.)'!$F$6:$U$49,MATCH($D273,'Таблица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73" s="44" t="str">
        <f>IF(SUM($J273:$L273)*INDEX('Таблица 6 (типы арм.)'!$F$6:$U$49,MATCH($D273,'Таблица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арм.)'!$F$54:$U$54,0))=0,"",ROUND(SUM($J273:$L273)*INDEX('Таблица 6 (типы арм.)'!$F$6:$U$49,MATCH($D273,'Таблица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73" s="44" t="str">
        <f>IF(SUM($J273:$L273)*INDEX('Таблица 6 (типы арм.)'!$F$6:$U$49,MATCH($D273,'Таблица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арм.)'!$F$54:$U$54,0))=0,"",ROUND(SUM($J273:$L273)*INDEX('Таблица 6 (типы арм.)'!$F$6:$U$49,MATCH($D273,'Таблица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73" s="44" t="str">
        <f>IF(SUM($J273:$L273)*INDEX('Таблица 6 (типы арм.)'!$F$6:$U$49,MATCH($D273,'Таблица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арм.)'!$F$54:$U$54,0))=0,"",ROUND(SUM($J273:$L273)*INDEX('Таблица 6 (типы арм.)'!$F$6:$U$49,MATCH($D273,'Таблица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73" s="45" t="str">
        <f t="shared" si="187"/>
        <v/>
      </c>
      <c r="AK273" s="46" t="str">
        <f t="shared" si="188"/>
        <v/>
      </c>
      <c r="AL273" s="34"/>
      <c r="AM273" s="22"/>
      <c r="AN273" s="14"/>
      <c r="AO273" s="1"/>
    </row>
    <row r="274" spans="1:59" ht="21.75" hidden="1" customHeight="1" outlineLevel="1" x14ac:dyDescent="0.25">
      <c r="A274" s="1"/>
      <c r="B274" s="1"/>
      <c r="C274" s="413"/>
      <c r="D274" s="322" t="s">
        <v>278</v>
      </c>
      <c r="E274" s="333" t="str">
        <f t="shared" si="184"/>
        <v>1</v>
      </c>
      <c r="F274" s="144" t="s">
        <v>279</v>
      </c>
      <c r="G274" s="34" t="s">
        <v>52</v>
      </c>
      <c r="H274" s="278">
        <f t="shared" ref="H274" si="195">SUM(H265:H266)</f>
        <v>0</v>
      </c>
      <c r="I274" s="278">
        <f t="shared" ref="I274:L274" si="196">SUM(I265:I266)</f>
        <v>0</v>
      </c>
      <c r="J274" s="278">
        <f t="shared" si="196"/>
        <v>0</v>
      </c>
      <c r="K274" s="278">
        <f t="shared" si="196"/>
        <v>52.26</v>
      </c>
      <c r="L274" s="278">
        <f t="shared" si="196"/>
        <v>0</v>
      </c>
      <c r="M274" s="300"/>
      <c r="N274" s="299"/>
      <c r="O274" s="301"/>
      <c r="P274" s="301"/>
      <c r="Q274" s="299"/>
      <c r="R274" s="44" t="str">
        <f>IF(SUM($J274:$L274)*INDEX('Таблица 6 (типы арм.)'!$F$6:$U$49,MATCH($D274,'Таблица 6 (типы арм.)'!$D$6:$D$49,0),MATCH((IF(COLUMN(R$5)&gt;COLUMN($X$5),CONCATENATE(R$5,"А500С"),IF(COLUMN(R$5)&gt;COLUMN($S$5),CONCATENATE(R$5,"А240"),CONCATENATE(R$5,"Вр-1")))),'Таблица 6 (типы арм.)'!$F$54:$U$54,0))=0,"",ROUND(SUM($J274:$L274)*INDEX('Таблица 6 (типы арм.)'!$F$6:$U$49,MATCH($D274,'Таблица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74" s="323" t="str">
        <f t="shared" si="190"/>
        <v/>
      </c>
      <c r="T274" s="44" t="str">
        <f>IF(SUM($J274:$L274)*INDEX('Таблица 6 (типы арм.)'!$F$6:$U$49,MATCH($D274,'Таблица 6 (типы арм.)'!$D$6:$D$49,0),MATCH((IF(COLUMN(T$5)&gt;COLUMN($X$5),CONCATENATE(T$5,"А500С"),IF(COLUMN(T$5)&gt;COLUMN($S$5),CONCATENATE(T$5,"А240"),CONCATENATE(T$5,"Вр-1")))),'Таблица 6 (типы арм.)'!$F$54:$U$54,0))=0,"",ROUND(SUM($J274:$L274)*INDEX('Таблица 6 (типы арм.)'!$F$6:$U$49,MATCH($D274,'Таблица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74" s="44" t="str">
        <f>IF(SUM($J274:$L274)*INDEX('Таблица 6 (типы арм.)'!$F$6:$U$49,MATCH($D274,'Таблица 6 (типы арм.)'!$D$6:$D$49,0),MATCH((IF(COLUMN(U$5)&gt;COLUMN($X$5),CONCATENATE(U$5,"А500С"),IF(COLUMN(U$5)&gt;COLUMN($S$5),CONCATENATE(U$5,"А240"),CONCATENATE(U$5,"Вр-1")))),'Таблица 6 (типы арм.)'!$F$54:$U$54,0))=0,"",ROUND(SUM($J274:$L274)*INDEX('Таблица 6 (типы арм.)'!$F$6:$U$49,MATCH($D274,'Таблица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274" s="44" t="str">
        <f>IF(SUM($J274:$L274)*INDEX('Таблица 6 (типы арм.)'!$F$6:$U$49,MATCH($D274,'Таблица 6 (типы арм.)'!$D$6:$D$49,0),MATCH((IF(COLUMN(V$5)&gt;COLUMN($X$5),CONCATENATE(V$5,"А500С"),IF(COLUMN(V$5)&gt;COLUMN($S$5),CONCATENATE(V$5,"А240"),CONCATENATE(V$5,"Вр-1")))),'Таблица 6 (типы арм.)'!$F$54:$U$54,0))=0,"",ROUND(SUM($J274:$L274)*INDEX('Таблица 6 (типы арм.)'!$F$6:$U$49,MATCH($D274,'Таблица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74" s="44" t="str">
        <f>IF(SUM($J274:$L274)*INDEX('Таблица 6 (типы арм.)'!$F$6:$U$49,MATCH($D274,'Таблица 6 (типы арм.)'!$D$6:$D$49,0),MATCH((IF(COLUMN(W$5)&gt;COLUMN($X$5),CONCATENATE(W$5,"А500С"),IF(COLUMN(W$5)&gt;COLUMN($S$5),CONCATENATE(W$5,"А240"),CONCATENATE(W$5,"Вр-1")))),'Таблица 6 (типы арм.)'!$F$54:$U$54,0))=0,"",ROUND(SUM($J274:$L274)*INDEX('Таблица 6 (типы арм.)'!$F$6:$U$49,MATCH($D274,'Таблица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74" s="45" t="str">
        <f t="shared" si="186"/>
        <v/>
      </c>
      <c r="Y274" s="44" t="str">
        <f>IF(SUM($J274:$L274)*INDEX('Таблица 6 (типы арм.)'!$F$6:$U$49,MATCH($D274,'Таблица 6 (типы арм.)'!$D$6:$D$49,0),MATCH((IF(COLUMN(Y$5)&gt;COLUMN($X$5),CONCATENATE(Y$5,"А500С"),IF(COLUMN(Y$5)&gt;COLUMN($S$5),CONCATENATE(Y$5,"А240"),CONCATENATE(Y$5,"Вр-1")))),'Таблица 6 (типы арм.)'!$F$54:$U$54,0))=0,"",ROUND(SUM($J274:$L274)*INDEX('Таблица 6 (типы арм.)'!$F$6:$U$49,MATCH($D274,'Таблица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74" s="44" t="str">
        <f>IF(SUM($J274:$L274)*INDEX('Таблица 6 (типы арм.)'!$F$6:$U$49,MATCH($D274,'Таблица 6 (типы арм.)'!$D$6:$D$49,0),MATCH((IF(COLUMN(Z$5)&gt;COLUMN($X$5),CONCATENATE(Z$5,"А500С"),IF(COLUMN(Z$5)&gt;COLUMN($S$5),CONCATENATE(Z$5,"А240"),CONCATENATE(Z$5,"Вр-1")))),'Таблица 6 (типы арм.)'!$F$54:$U$54,0))=0,"",ROUND(SUM($J274:$L274)*INDEX('Таблица 6 (типы арм.)'!$F$6:$U$49,MATCH($D274,'Таблица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74" s="44" t="str">
        <f>IF(SUM($J274:$L274)*INDEX('Таблица 6 (типы арм.)'!$F$6:$U$49,MATCH($D274,'Таблица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арм.)'!$F$54:$U$54,0))=0,"",ROUND(SUM($J274:$L274)*INDEX('Таблица 6 (типы арм.)'!$F$6:$U$49,MATCH($D274,'Таблица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274" s="44" t="str">
        <f>IF(SUM($J274:$L274)*INDEX('Таблица 6 (типы арм.)'!$F$6:$U$49,MATCH($D274,'Таблица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арм.)'!$F$54:$U$54,0))=0,"",ROUND(SUM($J274:$L274)*INDEX('Таблица 6 (типы арм.)'!$F$6:$U$49,MATCH($D274,'Таблица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74" s="44" t="str">
        <f>IF(SUM($J274:$L274)*INDEX('Таблица 6 (типы арм.)'!$F$6:$U$49,MATCH($D274,'Таблица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арм.)'!$F$54:$U$54,0))=0,"",ROUND(SUM($J274:$L274)*INDEX('Таблица 6 (типы арм.)'!$F$6:$U$49,MATCH($D274,'Таблица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274" s="44" t="str">
        <f>IF(SUM($J274:$L274)*INDEX('Таблица 6 (типы арм.)'!$F$6:$U$49,MATCH($D274,'Таблица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арм.)'!$F$54:$U$54,0))=0,"",ROUND(SUM($J274:$L274)*INDEX('Таблица 6 (типы арм.)'!$F$6:$U$49,MATCH($D274,'Таблица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74" s="44" t="str">
        <f>IF(SUM($J274:$L274)*INDEX('Таблица 6 (типы арм.)'!$F$6:$U$49,MATCH($D274,'Таблица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арм.)'!$F$54:$U$54,0))=0,"",ROUND(SUM($J274:$L274)*INDEX('Таблица 6 (типы арм.)'!$F$6:$U$49,MATCH($D274,'Таблица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74" s="44" t="str">
        <f>IF(SUM($J274:$L274)*INDEX('Таблица 6 (типы арм.)'!$F$6:$U$49,MATCH($D274,'Таблица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арм.)'!$F$54:$U$54,0))=0,"",ROUND(SUM($J274:$L274)*INDEX('Таблица 6 (типы арм.)'!$F$6:$U$49,MATCH($D274,'Таблица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74" s="44" t="str">
        <f>IF(SUM($J274:$L274)*INDEX('Таблица 6 (типы арм.)'!$F$6:$U$49,MATCH($D274,'Таблица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арм.)'!$F$54:$U$54,0))=0,"",ROUND(SUM($J274:$L274)*INDEX('Таблица 6 (типы арм.)'!$F$6:$U$49,MATCH($D274,'Таблица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74" s="44" t="str">
        <f>IF(SUM($J274:$L274)*INDEX('Таблица 6 (типы арм.)'!$F$6:$U$49,MATCH($D274,'Таблица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арм.)'!$F$54:$U$54,0))=0,"",ROUND(SUM($J274:$L274)*INDEX('Таблица 6 (типы арм.)'!$F$6:$U$49,MATCH($D274,'Таблица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74" s="44" t="str">
        <f>IF(SUM($J274:$L274)*INDEX('Таблица 6 (типы арм.)'!$F$6:$U$49,MATCH($D274,'Таблица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арм.)'!$F$54:$U$54,0))=0,"",ROUND(SUM($J274:$L274)*INDEX('Таблица 6 (типы арм.)'!$F$6:$U$49,MATCH($D274,'Таблица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74" s="45" t="str">
        <f t="shared" si="187"/>
        <v/>
      </c>
      <c r="AK274" s="46" t="str">
        <f t="shared" si="188"/>
        <v/>
      </c>
      <c r="AL274" s="34"/>
      <c r="AM274" s="22"/>
      <c r="AN274" s="14"/>
      <c r="AO274" s="1"/>
    </row>
    <row r="275" spans="1:59" ht="21.75" hidden="1" customHeight="1" outlineLevel="1" x14ac:dyDescent="0.25">
      <c r="A275" s="1"/>
      <c r="B275" s="1"/>
      <c r="C275" s="416"/>
      <c r="D275" s="322" t="s">
        <v>280</v>
      </c>
      <c r="E275" s="333" t="str">
        <f t="shared" si="184"/>
        <v>2</v>
      </c>
      <c r="F275" s="144" t="s">
        <v>281</v>
      </c>
      <c r="G275" s="34" t="s">
        <v>52</v>
      </c>
      <c r="H275" s="278">
        <f t="shared" ref="H275" si="197">SUM(H265:H266)</f>
        <v>0</v>
      </c>
      <c r="I275" s="278">
        <f t="shared" ref="I275:L275" si="198">SUM(I265:I266)</f>
        <v>0</v>
      </c>
      <c r="J275" s="278">
        <f t="shared" si="198"/>
        <v>0</v>
      </c>
      <c r="K275" s="278">
        <f t="shared" si="198"/>
        <v>52.26</v>
      </c>
      <c r="L275" s="278">
        <f t="shared" si="198"/>
        <v>0</v>
      </c>
      <c r="M275" s="300"/>
      <c r="N275" s="299"/>
      <c r="O275" s="301"/>
      <c r="P275" s="301"/>
      <c r="Q275" s="299"/>
      <c r="R275" s="44" t="str">
        <f>IF(SUM($J275:$L275)*INDEX('Таблица 6 (типы арм.)'!$F$6:$U$49,MATCH($D275,'Таблица 6 (типы арм.)'!$D$6:$D$49,0),MATCH((IF(COLUMN(R$5)&gt;COLUMN($X$5),CONCATENATE(R$5,"А500С"),IF(COLUMN(R$5)&gt;COLUMN($S$5),CONCATENATE(R$5,"А240"),CONCATENATE(R$5,"Вр-1")))),'Таблица 6 (типы арм.)'!$F$54:$U$54,0))=0,"",ROUND(SUM($J275:$L275)*INDEX('Таблица 6 (типы арм.)'!$F$6:$U$49,MATCH($D275,'Таблица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75" s="323" t="str">
        <f t="shared" si="190"/>
        <v/>
      </c>
      <c r="T275" s="44" t="str">
        <f>IF(SUM($J275:$L275)*INDEX('Таблица 6 (типы арм.)'!$F$6:$U$49,MATCH($D275,'Таблица 6 (типы арм.)'!$D$6:$D$49,0),MATCH((IF(COLUMN(T$5)&gt;COLUMN($X$5),CONCATENATE(T$5,"А500С"),IF(COLUMN(T$5)&gt;COLUMN($S$5),CONCATENATE(T$5,"А240"),CONCATENATE(T$5,"Вр-1")))),'Таблица 6 (типы арм.)'!$F$54:$U$54,0))=0,"",ROUND(SUM($J275:$L275)*INDEX('Таблица 6 (типы арм.)'!$F$6:$U$49,MATCH($D275,'Таблица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75" s="44" t="str">
        <f>IF(SUM($J275:$L275)*INDEX('Таблица 6 (типы арм.)'!$F$6:$U$49,MATCH($D275,'Таблица 6 (типы арм.)'!$D$6:$D$49,0),MATCH((IF(COLUMN(U$5)&gt;COLUMN($X$5),CONCATENATE(U$5,"А500С"),IF(COLUMN(U$5)&gt;COLUMN($S$5),CONCATENATE(U$5,"А240"),CONCATENATE(U$5,"Вр-1")))),'Таблица 6 (типы арм.)'!$F$54:$U$54,0))=0,"",ROUND(SUM($J275:$L275)*INDEX('Таблица 6 (типы арм.)'!$F$6:$U$49,MATCH($D275,'Таблица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275" s="44" t="str">
        <f>IF(SUM($J275:$L275)*INDEX('Таблица 6 (типы арм.)'!$F$6:$U$49,MATCH($D275,'Таблица 6 (типы арм.)'!$D$6:$D$49,0),MATCH((IF(COLUMN(V$5)&gt;COLUMN($X$5),CONCATENATE(V$5,"А500С"),IF(COLUMN(V$5)&gt;COLUMN($S$5),CONCATENATE(V$5,"А240"),CONCATENATE(V$5,"Вр-1")))),'Таблица 6 (типы арм.)'!$F$54:$U$54,0))=0,"",ROUND(SUM($J275:$L275)*INDEX('Таблица 6 (типы арм.)'!$F$6:$U$49,MATCH($D275,'Таблица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75" s="44" t="str">
        <f>IF(SUM($J275:$L275)*INDEX('Таблица 6 (типы арм.)'!$F$6:$U$49,MATCH($D275,'Таблица 6 (типы арм.)'!$D$6:$D$49,0),MATCH((IF(COLUMN(W$5)&gt;COLUMN($X$5),CONCATENATE(W$5,"А500С"),IF(COLUMN(W$5)&gt;COLUMN($S$5),CONCATENATE(W$5,"А240"),CONCATENATE(W$5,"Вр-1")))),'Таблица 6 (типы арм.)'!$F$54:$U$54,0))=0,"",ROUND(SUM($J275:$L275)*INDEX('Таблица 6 (типы арм.)'!$F$6:$U$49,MATCH($D275,'Таблица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75" s="45" t="str">
        <f t="shared" si="186"/>
        <v/>
      </c>
      <c r="Y275" s="44" t="str">
        <f>IF(SUM($J275:$L275)*INDEX('Таблица 6 (типы арм.)'!$F$6:$U$49,MATCH($D275,'Таблица 6 (типы арм.)'!$D$6:$D$49,0),MATCH((IF(COLUMN(Y$5)&gt;COLUMN($X$5),CONCATENATE(Y$5,"А500С"),IF(COLUMN(Y$5)&gt;COLUMN($S$5),CONCATENATE(Y$5,"А240"),CONCATENATE(Y$5,"Вр-1")))),'Таблица 6 (типы арм.)'!$F$54:$U$54,0))=0,"",ROUND(SUM($J275:$L275)*INDEX('Таблица 6 (типы арм.)'!$F$6:$U$49,MATCH($D275,'Таблица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75" s="44" t="str">
        <f>IF(SUM($J275:$L275)*INDEX('Таблица 6 (типы арм.)'!$F$6:$U$49,MATCH($D275,'Таблица 6 (типы арм.)'!$D$6:$D$49,0),MATCH((IF(COLUMN(Z$5)&gt;COLUMN($X$5),CONCATENATE(Z$5,"А500С"),IF(COLUMN(Z$5)&gt;COLUMN($S$5),CONCATENATE(Z$5,"А240"),CONCATENATE(Z$5,"Вр-1")))),'Таблица 6 (типы арм.)'!$F$54:$U$54,0))=0,"",ROUND(SUM($J275:$L275)*INDEX('Таблица 6 (типы арм.)'!$F$6:$U$49,MATCH($D275,'Таблица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75" s="44" t="str">
        <f>IF(SUM($J275:$L275)*INDEX('Таблица 6 (типы арм.)'!$F$6:$U$49,MATCH($D275,'Таблица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арм.)'!$F$54:$U$54,0))=0,"",ROUND(SUM($J275:$L275)*INDEX('Таблица 6 (типы арм.)'!$F$6:$U$49,MATCH($D275,'Таблица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275" s="44" t="str">
        <f>IF(SUM($J275:$L275)*INDEX('Таблица 6 (типы арм.)'!$F$6:$U$49,MATCH($D275,'Таблица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арм.)'!$F$54:$U$54,0))=0,"",ROUND(SUM($J275:$L275)*INDEX('Таблица 6 (типы арм.)'!$F$6:$U$49,MATCH($D275,'Таблица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75" s="44" t="str">
        <f>IF(SUM($J275:$L275)*INDEX('Таблица 6 (типы арм.)'!$F$6:$U$49,MATCH($D275,'Таблица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арм.)'!$F$54:$U$54,0))=0,"",ROUND(SUM($J275:$L275)*INDEX('Таблица 6 (типы арм.)'!$F$6:$U$49,MATCH($D275,'Таблица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275" s="44" t="str">
        <f>IF(SUM($J275:$L275)*INDEX('Таблица 6 (типы арм.)'!$F$6:$U$49,MATCH($D275,'Таблица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арм.)'!$F$54:$U$54,0))=0,"",ROUND(SUM($J275:$L275)*INDEX('Таблица 6 (типы арм.)'!$F$6:$U$49,MATCH($D275,'Таблица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75" s="44" t="str">
        <f>IF(SUM($J275:$L275)*INDEX('Таблица 6 (типы арм.)'!$F$6:$U$49,MATCH($D275,'Таблица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арм.)'!$F$54:$U$54,0))=0,"",ROUND(SUM($J275:$L275)*INDEX('Таблица 6 (типы арм.)'!$F$6:$U$49,MATCH($D275,'Таблица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75" s="44" t="str">
        <f>IF(SUM($J275:$L275)*INDEX('Таблица 6 (типы арм.)'!$F$6:$U$49,MATCH($D275,'Таблица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арм.)'!$F$54:$U$54,0))=0,"",ROUND(SUM($J275:$L275)*INDEX('Таблица 6 (типы арм.)'!$F$6:$U$49,MATCH($D275,'Таблица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75" s="44" t="str">
        <f>IF(SUM($J275:$L275)*INDEX('Таблица 6 (типы арм.)'!$F$6:$U$49,MATCH($D275,'Таблица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арм.)'!$F$54:$U$54,0))=0,"",ROUND(SUM($J275:$L275)*INDEX('Таблица 6 (типы арм.)'!$F$6:$U$49,MATCH($D275,'Таблица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75" s="44" t="str">
        <f>IF(SUM($J275:$L275)*INDEX('Таблица 6 (типы арм.)'!$F$6:$U$49,MATCH($D275,'Таблица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арм.)'!$F$54:$U$54,0))=0,"",ROUND(SUM($J275:$L275)*INDEX('Таблица 6 (типы арм.)'!$F$6:$U$49,MATCH($D275,'Таблица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75" s="44" t="str">
        <f>IF(SUM($J275:$L275)*INDEX('Таблица 6 (типы арм.)'!$F$6:$U$49,MATCH($D275,'Таблица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арм.)'!$F$54:$U$54,0))=0,"",ROUND(SUM($J275:$L275)*INDEX('Таблица 6 (типы арм.)'!$F$6:$U$49,MATCH($D275,'Таблица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75" s="45" t="str">
        <f t="shared" si="187"/>
        <v/>
      </c>
      <c r="AK275" s="46" t="str">
        <f t="shared" si="188"/>
        <v/>
      </c>
      <c r="AL275" s="34"/>
      <c r="AM275" s="22"/>
      <c r="AN275" s="14"/>
      <c r="AO275" s="1"/>
    </row>
    <row r="276" spans="1:59" ht="51" customHeight="1" collapsed="1" x14ac:dyDescent="0.25">
      <c r="A276" s="1"/>
      <c r="B276" s="1"/>
      <c r="C276" s="414" t="s">
        <v>282</v>
      </c>
      <c r="D276" s="32"/>
      <c r="E276" s="331">
        <f>E268+1</f>
        <v>166</v>
      </c>
      <c r="F276" s="33" t="s">
        <v>283</v>
      </c>
      <c r="G276" s="34" t="s">
        <v>39</v>
      </c>
      <c r="H276" s="34" t="str">
        <f t="shared" ref="H276:L276" si="199">IF(H277=0,"",H277)</f>
        <v/>
      </c>
      <c r="I276" s="34" t="str">
        <f t="shared" si="199"/>
        <v/>
      </c>
      <c r="J276" s="34" t="str">
        <f t="shared" si="199"/>
        <v/>
      </c>
      <c r="K276" s="34">
        <f t="shared" si="199"/>
        <v>8.5399999999999991</v>
      </c>
      <c r="L276" s="34" t="str">
        <f t="shared" si="199"/>
        <v/>
      </c>
      <c r="M276" s="35">
        <f t="shared" ref="M276:M295" si="200">IF((IF(H276="",0,H276)+IF(I276="",0,I276)+IF(J276="",0,J276)+IF(K276="",0,K276)+IF(L276="",0,L276))=0,"",(IF(H276="",0,H276)+IF(I276="",0,I276)+IF(J276="",0,J276)+IF(K276="",0,K276)+IF(L276="",0,L276)))</f>
        <v>8.5399999999999991</v>
      </c>
      <c r="N276" s="34"/>
      <c r="O276" s="34" t="s">
        <v>41</v>
      </c>
      <c r="P276" s="344">
        <f>IF(P277=0,"",P277)</f>
        <v>136.63999999999999</v>
      </c>
      <c r="Q276" s="34"/>
      <c r="R276" s="36" t="str">
        <f t="shared" ref="R276:W276" si="201">IF(R277=0,"",R277)</f>
        <v/>
      </c>
      <c r="S276" s="325" t="str">
        <f t="shared" ref="S276:S284" si="202">IF((IF(R276="",0,R276))=0,"",(IF(R276="",0,R276)))</f>
        <v/>
      </c>
      <c r="T276" s="36" t="str">
        <f t="shared" si="201"/>
        <v/>
      </c>
      <c r="U276" s="36">
        <f t="shared" si="201"/>
        <v>136</v>
      </c>
      <c r="V276" s="36" t="str">
        <f t="shared" si="201"/>
        <v/>
      </c>
      <c r="W276" s="36" t="str">
        <f t="shared" si="201"/>
        <v/>
      </c>
      <c r="X276" s="37">
        <f t="shared" si="186"/>
        <v>136</v>
      </c>
      <c r="Y276" s="36">
        <f t="shared" ref="Y276:AI276" si="203">IF(Y277=0,"",Y277)</f>
        <v>238</v>
      </c>
      <c r="Z276" s="36">
        <f t="shared" si="203"/>
        <v>260</v>
      </c>
      <c r="AA276" s="36">
        <f t="shared" si="203"/>
        <v>119</v>
      </c>
      <c r="AB276" s="36" t="str">
        <f t="shared" si="203"/>
        <v/>
      </c>
      <c r="AC276" s="36">
        <f t="shared" si="203"/>
        <v>420</v>
      </c>
      <c r="AD276" s="36" t="str">
        <f t="shared" si="203"/>
        <v/>
      </c>
      <c r="AE276" s="36">
        <f t="shared" si="203"/>
        <v>108</v>
      </c>
      <c r="AF276" s="36" t="str">
        <f t="shared" si="203"/>
        <v/>
      </c>
      <c r="AG276" s="36" t="str">
        <f t="shared" si="203"/>
        <v/>
      </c>
      <c r="AH276" s="36" t="str">
        <f t="shared" si="203"/>
        <v/>
      </c>
      <c r="AI276" s="36" t="str">
        <f t="shared" si="203"/>
        <v/>
      </c>
      <c r="AJ276" s="37">
        <f t="shared" si="187"/>
        <v>1145</v>
      </c>
      <c r="AK276" s="321">
        <f t="shared" si="188"/>
        <v>1281</v>
      </c>
      <c r="AL276" s="118"/>
      <c r="AM276" s="48"/>
      <c r="AN276" s="14"/>
      <c r="AO276" s="1"/>
    </row>
    <row r="277" spans="1:59" ht="27.75" hidden="1" customHeight="1" outlineLevel="1" x14ac:dyDescent="0.25">
      <c r="A277" s="1"/>
      <c r="B277" s="1"/>
      <c r="C277" s="415"/>
      <c r="D277" s="322">
        <v>15</v>
      </c>
      <c r="E277" s="334" t="str">
        <f>CONCATENATE($E$276,".",(ROW(G277)-ROW($G$276)))</f>
        <v>166.1</v>
      </c>
      <c r="F277" s="39" t="s">
        <v>284</v>
      </c>
      <c r="G277" s="41" t="s">
        <v>39</v>
      </c>
      <c r="H277" s="41"/>
      <c r="I277" s="41"/>
      <c r="J277" s="42"/>
      <c r="K277" s="42">
        <v>8.5399999999999991</v>
      </c>
      <c r="L277" s="41"/>
      <c r="M277" s="43">
        <f t="shared" si="200"/>
        <v>8.5399999999999991</v>
      </c>
      <c r="N277" s="41"/>
      <c r="O277" s="41" t="s">
        <v>41</v>
      </c>
      <c r="P277" s="350">
        <f>IF(M277="","",IF(M277=0,"",IF(MID(F277,1,4)="Стен",M277/(VALUE(MID(F277,SEARCH(" ",F277,1)+1,SEARCH("мм",F277,1)-SEARCH(" ",F277,1)-2))/1000),IF(MID(F277,1,10)="Плита фунд",SQRT(M277/(VALUE(MID(F277,SEARCH(" ",F277,1)+14,SEARCH("мм",F277,1)-SEARCH(" ",F277,1)-15))/1000))*(4+1)*(VALUE(MID(F277,SEARCH(" ",F277,1)+14,SEARCH("мм",F277,1)-SEARCH(" ",F277,1)-15))/1000),IF(MID(F277,1,4)="Плит",M277/(VALUE(MID(F277,SEARCH(" ",F277,1)+1,SEARCH("мм",F277,1)-SEARCH(" ",F277,1)-2))/1000),IF(MID(F277,1,4)="Площ",M277/(VALUE(MID(F277,SEARCH(" ",F277,1)+12,SEARCH("мм",F277,1)-SEARCH(" ",F277,1)-13))/1000),IF(MID(F277,1,4)="Марш",M277/0.263,IF(MID(F277,1,4)="Коло",M277/((VALUE(LEFT(MID(F277,SEARCH(" ",F277,1)+1,SEARCH("мм",F277,1)-SEARCH(" ",F277,1)-2),SEARCH("х",MID(F277,SEARCH(" ",F277,1)+1,SEARCH("мм",F277,1)-SEARCH(" ",F277,1)-2),1)-1))*VALUE(RIGHT(MID(F277,SEARCH(" ",F277,1)+1,SEARCH("мм",F277,1)-SEARCH(" ",F277,1)-2),LEN(MID(F277,SEARCH(" ",F277,1)+1,SEARCH("мм",F277,1)-SEARCH(" ",F277,1)-2))-SEARCH("х",MID(F277,SEARCH(" ",F277,1)+1,SEARCH("мм",F277,1)-SEARCH(" ",F277,1)-2),1))))/1000000*3.2)*((VALUE(LEFT(MID(F277,SEARCH(" ",F277,1)+1,SEARCH("мм",F277,1)-SEARCH(" ",F277,1)-2),SEARCH("х",MID(F277,SEARCH(" ",F277,1)+1,SEARCH("мм",F277,1)-SEARCH(" ",F277,1)-2),1)-1))+VALUE(RIGHT(MID(F277,SEARCH(" ",F277,1)+1,SEARCH("мм",F277,1)-SEARCH(" ",F277,1)-2),LEN(MID(F277,SEARCH(" ",F277,1)+1,SEARCH("мм",F277,1)-SEARCH(" ",F277,1)-2))-SEARCH("х",MID(F277,SEARCH(" ",F277,1)+1,SEARCH("мм",F277,1)-SEARCH(" ",F277,1)-2),1))))/1000*2*3.2),IF(MID(F277,1,4)="Балк",M277/((VALUE(LEFT(MID(F277,SEARCH(" ",F277,1)+1,SEARCH("мм",F277,1)-SEARCH(" ",F277,1)-5),SEARCH("х",MID(F277,SEARCH(" ",F277,1)+1,SEARCH("мм",F277,1)-SEARCH(" ",F277,1)-5),1)-1))*VALUE(RIGHT(MID(F277,SEARCH(" ",F277,1)+1,SEARCH("мм",F277,1)-SEARCH(" ",F277,1)-5),LEN(MID(F277,SEARCH(" ",F277,1)+1,SEARCH("мм",F277,1)-SEARCH(" ",F277,1)-5))-SEARCH("х",MID(F277,SEARCH(" ",F277,1)+1,SEARCH("мм",F277,1)-SEARCH(" ",F277,1)-5),1))))/1000000*1)*((2*VALUE(LEFT(MID(F277,SEARCH(" ",F277,1)+1,SEARCH("мм",F277,1)-SEARCH(" ",F277,1)-5),SEARCH("х",MID(F277,SEARCH(" ",F277,1)+1,SEARCH("мм",F277,1)-SEARCH(" ",F277,1)-5),1)-1))+VALUE(RIGHT(MID(F277,SEARCH(" ",F277,1)+1,SEARCH("мм",F277,1)-SEARCH(" ",F277,1)-5),LEN(MID(F277,SEARCH(" ",F277,1)+1,SEARCH("мм",F277,1)-SEARCH(" ",F277,1)-5))-SEARCH("х",MID(F277,SEARCH(" ",F277,1)+1,SEARCH("мм",F277,1)-SEARCH(" ",F277,1)-5),1))))/1000*1),IF(MID(F277,1,4)="Капи",M277/(2.8*3.6*0.4)*((2.8+3.6)*2*0.4),""))))))))))</f>
        <v>136.63999999999999</v>
      </c>
      <c r="Q277" s="347"/>
      <c r="R277" s="44" t="str">
        <f>IF(SUM($J277:$L277)*INDEX('Таблица 6 (типы арм.)'!$F$6:$U$49,MATCH($D277,'Таблица 6 (типы арм.)'!$D$6:$D$49,0),MATCH((IF(COLUMN(R$5)&gt;COLUMN($X$5),CONCATENATE(R$5,"А500С"),IF(COLUMN(R$5)&gt;COLUMN($S$5),CONCATENATE(R$5,"А240"),CONCATENATE(R$5,"Вр-1")))),'Таблица 6 (типы арм.)'!$F$54:$U$54,0))=0,"",ROUND(SUM($J277:$L277)*INDEX('Таблица 6 (типы арм.)'!$F$6:$U$49,MATCH($D277,'Таблица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77" s="323" t="str">
        <f t="shared" si="202"/>
        <v/>
      </c>
      <c r="T277" s="44" t="str">
        <f>IF(SUM($J277:$L277)*INDEX('Таблица 6 (типы арм.)'!$F$6:$U$49,MATCH($D277,'Таблица 6 (типы арм.)'!$D$6:$D$49,0),MATCH((IF(COLUMN(T$5)&gt;COLUMN($X$5),CONCATENATE(T$5,"А500С"),IF(COLUMN(T$5)&gt;COLUMN($S$5),CONCATENATE(T$5,"А240"),CONCATENATE(T$5,"Вр-1")))),'Таблица 6 (типы арм.)'!$F$54:$U$54,0))=0,"",ROUND(SUM($J277:$L277)*INDEX('Таблица 6 (типы арм.)'!$F$6:$U$49,MATCH($D277,'Таблица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77" s="44">
        <f>IF(SUM($J277:$L277)*INDEX('Таблица 6 (типы арм.)'!$F$6:$U$49,MATCH($D277,'Таблица 6 (типы арм.)'!$D$6:$D$49,0),MATCH((IF(COLUMN(U$5)&gt;COLUMN($X$5),CONCATENATE(U$5,"А500С"),IF(COLUMN(U$5)&gt;COLUMN($S$5),CONCATENATE(U$5,"А240"),CONCATENATE(U$5,"Вр-1")))),'Таблица 6 (типы арм.)'!$F$54:$U$54,0))=0,"",ROUND(SUM($J277:$L277)*INDEX('Таблица 6 (типы арм.)'!$F$6:$U$49,MATCH($D277,'Таблица 6 (типы арм.)'!$D$6:$D$49,0),MATCH((IF(COLUMN(U$5)&gt;COLUMN($X$5),CONCATENATE(U$5,"А500С"),IF(COLUMN(U$5)&gt;COLUMN($S$5),CONCATENATE(U$5,"А240"),CONCATENATE(U$5,"Вр-1")))),'Таблица 6 (типы арм.)'!$F$54:$U$54,0)),0))</f>
        <v>136</v>
      </c>
      <c r="V277" s="44" t="str">
        <f>IF(SUM($J277:$L277)*INDEX('Таблица 6 (типы арм.)'!$F$6:$U$49,MATCH($D277,'Таблица 6 (типы арм.)'!$D$6:$D$49,0),MATCH((IF(COLUMN(V$5)&gt;COLUMN($X$5),CONCATENATE(V$5,"А500С"),IF(COLUMN(V$5)&gt;COLUMN($S$5),CONCATENATE(V$5,"А240"),CONCATENATE(V$5,"Вр-1")))),'Таблица 6 (типы арм.)'!$F$54:$U$54,0))=0,"",ROUND(SUM($J277:$L277)*INDEX('Таблица 6 (типы арм.)'!$F$6:$U$49,MATCH($D277,'Таблица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77" s="44" t="str">
        <f>IF(SUM($J277:$L277)*INDEX('Таблица 6 (типы арм.)'!$F$6:$U$49,MATCH($D277,'Таблица 6 (типы арм.)'!$D$6:$D$49,0),MATCH((IF(COLUMN(W$5)&gt;COLUMN($X$5),CONCATENATE(W$5,"А500С"),IF(COLUMN(W$5)&gt;COLUMN($S$5),CONCATENATE(W$5,"А240"),CONCATENATE(W$5,"Вр-1")))),'Таблица 6 (типы арм.)'!$F$54:$U$54,0))=0,"",ROUND(SUM($J277:$L277)*INDEX('Таблица 6 (типы арм.)'!$F$6:$U$49,MATCH($D277,'Таблица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77" s="45">
        <f t="shared" si="186"/>
        <v>136</v>
      </c>
      <c r="Y277" s="44">
        <f>IF(SUM($J277:$L277)*INDEX('Таблица 6 (типы арм.)'!$F$6:$U$49,MATCH($D277,'Таблица 6 (типы арм.)'!$D$6:$D$49,0),MATCH((IF(COLUMN(Y$5)&gt;COLUMN($X$5),CONCATENATE(Y$5,"А500С"),IF(COLUMN(Y$5)&gt;COLUMN($S$5),CONCATENATE(Y$5,"А240"),CONCATENATE(Y$5,"Вр-1")))),'Таблица 6 (типы арм.)'!$F$54:$U$54,0))=0,"",ROUND(SUM($J277:$L277)*INDEX('Таблица 6 (типы арм.)'!$F$6:$U$49,MATCH($D277,'Таблица 6 (типы арм.)'!$D$6:$D$49,0),MATCH((IF(COLUMN(Y$5)&gt;COLUMN($X$5),CONCATENATE(Y$5,"А500С"),IF(COLUMN(Y$5)&gt;COLUMN($S$5),CONCATENATE(Y$5,"А240"),CONCATENATE(Y$5,"Вр-1")))),'Таблица 6 (типы арм.)'!$F$54:$U$54,0)),0))</f>
        <v>238</v>
      </c>
      <c r="Z277" s="44">
        <f>IF(SUM($J277:$L277)*INDEX('Таблица 6 (типы арм.)'!$F$6:$U$49,MATCH($D277,'Таблица 6 (типы арм.)'!$D$6:$D$49,0),MATCH((IF(COLUMN(Z$5)&gt;COLUMN($X$5),CONCATENATE(Z$5,"А500С"),IF(COLUMN(Z$5)&gt;COLUMN($S$5),CONCATENATE(Z$5,"А240"),CONCATENATE(Z$5,"Вр-1")))),'Таблица 6 (типы арм.)'!$F$54:$U$54,0))=0,"",ROUND(SUM($J277:$L277)*INDEX('Таблица 6 (типы арм.)'!$F$6:$U$49,MATCH($D277,'Таблица 6 (типы арм.)'!$D$6:$D$49,0),MATCH((IF(COLUMN(Z$5)&gt;COLUMN($X$5),CONCATENATE(Z$5,"А500С"),IF(COLUMN(Z$5)&gt;COLUMN($S$5),CONCATENATE(Z$5,"А240"),CONCATENATE(Z$5,"Вр-1")))),'Таблица 6 (типы арм.)'!$F$54:$U$54,0)),0))</f>
        <v>260</v>
      </c>
      <c r="AA277" s="44">
        <f>IF(SUM($J277:$L277)*INDEX('Таблица 6 (типы арм.)'!$F$6:$U$49,MATCH($D277,'Таблица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арм.)'!$F$54:$U$54,0))=0,"",ROUND(SUM($J277:$L277)*INDEX('Таблица 6 (типы арм.)'!$F$6:$U$49,MATCH($D277,'Таблица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119</v>
      </c>
      <c r="AB277" s="44" t="str">
        <f>IF(SUM($J277:$L277)*INDEX('Таблица 6 (типы арм.)'!$F$6:$U$49,MATCH($D277,'Таблица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арм.)'!$F$54:$U$54,0))=0,"",ROUND(SUM($J277:$L277)*INDEX('Таблица 6 (типы арм.)'!$F$6:$U$49,MATCH($D277,'Таблица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77" s="44">
        <f>IF(SUM($J277:$L277)*INDEX('Таблица 6 (типы арм.)'!$F$6:$U$49,MATCH($D277,'Таблица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арм.)'!$F$54:$U$54,0))=0,"",ROUND(SUM($J277:$L277)*INDEX('Таблица 6 (типы арм.)'!$F$6:$U$49,MATCH($D277,'Таблица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420</v>
      </c>
      <c r="AD277" s="44" t="str">
        <f>IF(SUM($J277:$L277)*INDEX('Таблица 6 (типы арм.)'!$F$6:$U$49,MATCH($D277,'Таблица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арм.)'!$F$54:$U$54,0))=0,"",ROUND(SUM($J277:$L277)*INDEX('Таблица 6 (типы арм.)'!$F$6:$U$49,MATCH($D277,'Таблица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77" s="44">
        <f>IF(SUM($J277:$L277)*INDEX('Таблица 6 (типы арм.)'!$F$6:$U$49,MATCH($D277,'Таблица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арм.)'!$F$54:$U$54,0))=0,"",ROUND(SUM($J277:$L277)*INDEX('Таблица 6 (типы арм.)'!$F$6:$U$49,MATCH($D277,'Таблица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108</v>
      </c>
      <c r="AF277" s="44" t="str">
        <f>IF(SUM($J277:$L277)*INDEX('Таблица 6 (типы арм.)'!$F$6:$U$49,MATCH($D277,'Таблица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арм.)'!$F$54:$U$54,0))=0,"",ROUND(SUM($J277:$L277)*INDEX('Таблица 6 (типы арм.)'!$F$6:$U$49,MATCH($D277,'Таблица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77" s="44" t="str">
        <f>IF(SUM($J277:$L277)*INDEX('Таблица 6 (типы арм.)'!$F$6:$U$49,MATCH($D277,'Таблица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арм.)'!$F$54:$U$54,0))=0,"",ROUND(SUM($J277:$L277)*INDEX('Таблица 6 (типы арм.)'!$F$6:$U$49,MATCH($D277,'Таблица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77" s="44" t="str">
        <f>IF(SUM($J277:$L277)*INDEX('Таблица 6 (типы арм.)'!$F$6:$U$49,MATCH($D277,'Таблица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арм.)'!$F$54:$U$54,0))=0,"",ROUND(SUM($J277:$L277)*INDEX('Таблица 6 (типы арм.)'!$F$6:$U$49,MATCH($D277,'Таблица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77" s="44" t="str">
        <f>IF(SUM($J277:$L277)*INDEX('Таблица 6 (типы арм.)'!$F$6:$U$49,MATCH($D277,'Таблица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арм.)'!$F$54:$U$54,0))=0,"",ROUND(SUM($J277:$L277)*INDEX('Таблица 6 (типы арм.)'!$F$6:$U$49,MATCH($D277,'Таблица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77" s="45">
        <f t="shared" si="187"/>
        <v>1145</v>
      </c>
      <c r="AK277" s="46">
        <f t="shared" si="188"/>
        <v>1281</v>
      </c>
      <c r="AL277" s="52"/>
      <c r="AM277" s="48"/>
      <c r="AN277" s="14"/>
      <c r="AO277" s="1"/>
    </row>
    <row r="278" spans="1:59" ht="235.15" customHeight="1" collapsed="1" x14ac:dyDescent="0.25">
      <c r="A278" s="1"/>
      <c r="B278" s="1"/>
      <c r="C278" s="414" t="s">
        <v>494</v>
      </c>
      <c r="D278" s="32"/>
      <c r="E278" s="331">
        <f>E276+1</f>
        <v>167</v>
      </c>
      <c r="F278" s="33" t="s">
        <v>245</v>
      </c>
      <c r="G278" s="34" t="s">
        <v>39</v>
      </c>
      <c r="H278" s="34" t="str">
        <f>IF(SUM(H279:H280)=0,"",SUM(H279:H280))</f>
        <v/>
      </c>
      <c r="I278" s="34" t="str">
        <f t="shared" ref="I278:L278" si="204">IF(SUM(I279:I280)=0,"",SUM(I279:I280))</f>
        <v/>
      </c>
      <c r="J278" s="34" t="str">
        <f t="shared" si="204"/>
        <v/>
      </c>
      <c r="K278" s="34">
        <f t="shared" si="204"/>
        <v>8.5399999999999991</v>
      </c>
      <c r="L278" s="34">
        <f t="shared" si="204"/>
        <v>11.8</v>
      </c>
      <c r="M278" s="35">
        <f t="shared" si="200"/>
        <v>20.34</v>
      </c>
      <c r="N278" s="34"/>
      <c r="O278" s="34" t="s">
        <v>41</v>
      </c>
      <c r="P278" s="344">
        <f t="shared" ref="P278" si="205">IF(SUM(P279:P280)=0,"",SUM(P279:P280))</f>
        <v>150.75384615384615</v>
      </c>
      <c r="Q278" s="34"/>
      <c r="R278" s="36" t="str">
        <f>IF(SUM(R279:R280)=0,"",SUM(R279:R280))</f>
        <v/>
      </c>
      <c r="S278" s="325" t="str">
        <f t="shared" si="202"/>
        <v/>
      </c>
      <c r="T278" s="36">
        <f>IF(SUM(T279:T280)=0,"",SUM(T279:T280))</f>
        <v>94</v>
      </c>
      <c r="U278" s="36">
        <f t="shared" ref="U278:W278" si="206">IF(SUM(U279:U280)=0,"",SUM(U279:U280))</f>
        <v>149</v>
      </c>
      <c r="V278" s="36" t="str">
        <f t="shared" si="206"/>
        <v/>
      </c>
      <c r="W278" s="36" t="str">
        <f t="shared" si="206"/>
        <v/>
      </c>
      <c r="X278" s="37">
        <f t="shared" si="186"/>
        <v>243</v>
      </c>
      <c r="Y278" s="36">
        <f>IF(SUM(Y279:Y280)=0,"",SUM(Y279:Y280))</f>
        <v>238</v>
      </c>
      <c r="Z278" s="36">
        <f t="shared" ref="Z278:AI278" si="207">IF(SUM(Z279:Z280)=0,"",SUM(Z279:Z280))</f>
        <v>260</v>
      </c>
      <c r="AA278" s="36">
        <f t="shared" si="207"/>
        <v>1752</v>
      </c>
      <c r="AB278" s="36" t="str">
        <f t="shared" si="207"/>
        <v/>
      </c>
      <c r="AC278" s="36">
        <f t="shared" si="207"/>
        <v>756</v>
      </c>
      <c r="AD278" s="36" t="str">
        <f t="shared" si="207"/>
        <v/>
      </c>
      <c r="AE278" s="36">
        <f t="shared" si="207"/>
        <v>413</v>
      </c>
      <c r="AF278" s="36" t="str">
        <f t="shared" si="207"/>
        <v/>
      </c>
      <c r="AG278" s="36">
        <f t="shared" si="207"/>
        <v>61</v>
      </c>
      <c r="AH278" s="36" t="str">
        <f t="shared" si="207"/>
        <v/>
      </c>
      <c r="AI278" s="36">
        <f t="shared" si="207"/>
        <v>35</v>
      </c>
      <c r="AJ278" s="37">
        <f t="shared" si="187"/>
        <v>3515</v>
      </c>
      <c r="AK278" s="321">
        <f t="shared" si="188"/>
        <v>3758</v>
      </c>
      <c r="AL278" s="118"/>
      <c r="AM278" s="48"/>
      <c r="AN278" s="14"/>
      <c r="AO278" s="1"/>
    </row>
    <row r="279" spans="1:59" ht="25.15" hidden="1" customHeight="1" outlineLevel="1" x14ac:dyDescent="0.25">
      <c r="A279" s="254"/>
      <c r="B279" s="254"/>
      <c r="C279" s="443"/>
      <c r="D279" s="322">
        <v>9</v>
      </c>
      <c r="E279" s="334" t="str">
        <f>CONCATENATE($E$278,".",(ROW(G279)-ROW($G$278)))</f>
        <v>167.1</v>
      </c>
      <c r="F279" s="39" t="s">
        <v>493</v>
      </c>
      <c r="G279" s="41" t="s">
        <v>39</v>
      </c>
      <c r="H279" s="41"/>
      <c r="I279" s="41"/>
      <c r="J279" s="42"/>
      <c r="K279" s="42"/>
      <c r="L279" s="42">
        <v>11.8</v>
      </c>
      <c r="M279" s="43">
        <f t="shared" si="200"/>
        <v>11.8</v>
      </c>
      <c r="N279" s="41"/>
      <c r="O279" s="41" t="s">
        <v>41</v>
      </c>
      <c r="P279" s="350">
        <f>IF(M279="","",IF(M279=0,"",IF(MID(F279,1,4)="Стен",M279/(VALUE(MID(F279,SEARCH(" ",F279,1)+1,SEARCH("мм",F279,1)-SEARCH(" ",F279,1)-2))/1000),IF(MID(F279,1,10)="Плита фунд",SQRT(M279/(VALUE(MID(F279,SEARCH(" ",F279,1)+14,SEARCH("мм",F279,1)-SEARCH(" ",F279,1)-15))/1000))*(4+1)*(VALUE(MID(F279,SEARCH(" ",F279,1)+14,SEARCH("мм",F279,1)-SEARCH(" ",F279,1)-15))/1000),IF(MID(F279,1,4)="Плит",M279/(VALUE(MID(F279,SEARCH(" ",F279,1)+1,SEARCH("мм",F279,1)-SEARCH(" ",F279,1)-2))/1000),IF(MID(F279,1,4)="Площ",M279/(VALUE(MID(F279,SEARCH(" ",F279,1)+12,SEARCH("мм",F279,1)-SEARCH(" ",F279,1)-13))/1000),IF(MID(F279,1,4)="Марш",M279/0.263,IF(MID(F279,1,4)="Коло",M279/((VALUE(LEFT(MID(F279,SEARCH(" ",F279,1)+1,SEARCH("мм",F279,1)-SEARCH(" ",F279,1)-2),SEARCH("х",MID(F279,SEARCH(" ",F279,1)+1,SEARCH("мм",F279,1)-SEARCH(" ",F279,1)-2),1)-1))*VALUE(RIGHT(MID(F279,SEARCH(" ",F279,1)+1,SEARCH("мм",F279,1)-SEARCH(" ",F279,1)-2),LEN(MID(F279,SEARCH(" ",F279,1)+1,SEARCH("мм",F279,1)-SEARCH(" ",F279,1)-2))-SEARCH("х",MID(F279,SEARCH(" ",F279,1)+1,SEARCH("мм",F279,1)-SEARCH(" ",F279,1)-2),1))))/1000000*3.2)*((VALUE(LEFT(MID(F279,SEARCH(" ",F279,1)+1,SEARCH("мм",F279,1)-SEARCH(" ",F279,1)-2),SEARCH("х",MID(F279,SEARCH(" ",F279,1)+1,SEARCH("мм",F279,1)-SEARCH(" ",F279,1)-2),1)-1))+VALUE(RIGHT(MID(F279,SEARCH(" ",F279,1)+1,SEARCH("мм",F279,1)-SEARCH(" ",F279,1)-2),LEN(MID(F279,SEARCH(" ",F279,1)+1,SEARCH("мм",F279,1)-SEARCH(" ",F279,1)-2))-SEARCH("х",MID(F279,SEARCH(" ",F279,1)+1,SEARCH("мм",F279,1)-SEARCH(" ",F279,1)-2),1))))/1000*2*3.2),IF(MID(F279,1,4)="Балк",M279/((VALUE(LEFT(MID(F279,SEARCH(" ",F279,1)+1,SEARCH("мм",F279,1)-SEARCH(" ",F279,1)-5),SEARCH("х",MID(F279,SEARCH(" ",F279,1)+1,SEARCH("мм",F279,1)-SEARCH(" ",F279,1)-5),1)-1))*VALUE(RIGHT(MID(F279,SEARCH(" ",F279,1)+1,SEARCH("мм",F279,1)-SEARCH(" ",F279,1)-5),LEN(MID(F279,SEARCH(" ",F279,1)+1,SEARCH("мм",F279,1)-SEARCH(" ",F279,1)-5))-SEARCH("х",MID(F279,SEARCH(" ",F279,1)+1,SEARCH("мм",F279,1)-SEARCH(" ",F279,1)-5),1))))/1000000*1)*((2*VALUE(LEFT(MID(F279,SEARCH(" ",F279,1)+1,SEARCH("мм",F279,1)-SEARCH(" ",F279,1)-5),SEARCH("х",MID(F279,SEARCH(" ",F279,1)+1,SEARCH("мм",F279,1)-SEARCH(" ",F279,1)-5),1)-1))+VALUE(RIGHT(MID(F279,SEARCH(" ",F279,1)+1,SEARCH("мм",F279,1)-SEARCH(" ",F279,1)-5),LEN(MID(F279,SEARCH(" ",F279,1)+1,SEARCH("мм",F279,1)-SEARCH(" ",F279,1)-5))-SEARCH("х",MID(F279,SEARCH(" ",F279,1)+1,SEARCH("мм",F279,1)-SEARCH(" ",F279,1)-5),1))))/1000*1),IF(MID(F279,1,4)="Капи",M279/(2.8*3.6*0.4)*((2.8+3.6)*2*0.4),""))))))))))</f>
        <v>65.353846153846163</v>
      </c>
      <c r="Q279" s="347"/>
      <c r="R279" s="44" t="str">
        <f>IF(SUM($J279:$L279)*INDEX('Таблица 6 (типы арм.)'!$F$6:$U$49,MATCH($D279,'Таблица 6 (типы арм.)'!$D$6:$D$49,0),MATCH((IF(COLUMN(R$5)&gt;COLUMN($X$5),CONCATENATE(R$5,"А500С"),IF(COLUMN(R$5)&gt;COLUMN($S$5),CONCATENATE(R$5,"А240"),CONCATENATE(R$5,"Вр-1")))),'Таблица 6 (типы арм.)'!$F$54:$U$54,0))=0,"",ROUND(SUM($J279:$L279)*INDEX('Таблица 6 (типы арм.)'!$F$6:$U$49,MATCH($D279,'Таблица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79" s="323" t="str">
        <f t="shared" si="202"/>
        <v/>
      </c>
      <c r="T279" s="44">
        <f>IF(SUM($J279:$L279)*INDEX('Таблица 6 (типы арм.)'!$F$6:$U$49,MATCH($D279,'Таблица 6 (типы арм.)'!$D$6:$D$49,0),MATCH((IF(COLUMN(T$5)&gt;COLUMN($X$5),CONCATENATE(T$5,"А500С"),IF(COLUMN(T$5)&gt;COLUMN($S$5),CONCATENATE(T$5,"А240"),CONCATENATE(T$5,"Вр-1")))),'Таблица 6 (типы арм.)'!$F$54:$U$54,0))=0,"",ROUND(SUM($J279:$L279)*INDEX('Таблица 6 (типы арм.)'!$F$6:$U$49,MATCH($D279,'Таблица 6 (типы арм.)'!$D$6:$D$49,0),MATCH((IF(COLUMN(T$5)&gt;COLUMN($X$5),CONCATENATE(T$5,"А500С"),IF(COLUMN(T$5)&gt;COLUMN($S$5),CONCATENATE(T$5,"А240"),CONCATENATE(T$5,"Вр-1")))),'Таблица 6 (типы арм.)'!$F$54:$U$54,0)),0))</f>
        <v>94</v>
      </c>
      <c r="U279" s="44">
        <f>IF(SUM($J279:$L279)*INDEX('Таблица 6 (типы арм.)'!$F$6:$U$49,MATCH($D279,'Таблица 6 (типы арм.)'!$D$6:$D$49,0),MATCH((IF(COLUMN(U$5)&gt;COLUMN($X$5),CONCATENATE(U$5,"А500С"),IF(COLUMN(U$5)&gt;COLUMN($S$5),CONCATENATE(U$5,"А240"),CONCATENATE(U$5,"Вр-1")))),'Таблица 6 (типы арм.)'!$F$54:$U$54,0))=0,"",ROUND(SUM($J279:$L279)*INDEX('Таблица 6 (типы арм.)'!$F$6:$U$49,MATCH($D279,'Таблица 6 (типы арм.)'!$D$6:$D$49,0),MATCH((IF(COLUMN(U$5)&gt;COLUMN($X$5),CONCATENATE(U$5,"А500С"),IF(COLUMN(U$5)&gt;COLUMN($S$5),CONCATENATE(U$5,"А240"),CONCATENATE(U$5,"Вр-1")))),'Таблица 6 (типы арм.)'!$F$54:$U$54,0)),0))</f>
        <v>13</v>
      </c>
      <c r="V279" s="44" t="str">
        <f>IF(SUM($J279:$L279)*INDEX('Таблица 6 (типы арм.)'!$F$6:$U$49,MATCH($D279,'Таблица 6 (типы арм.)'!$D$6:$D$49,0),MATCH((IF(COLUMN(V$5)&gt;COLUMN($X$5),CONCATENATE(V$5,"А500С"),IF(COLUMN(V$5)&gt;COLUMN($S$5),CONCATENATE(V$5,"А240"),CONCATENATE(V$5,"Вр-1")))),'Таблица 6 (типы арм.)'!$F$54:$U$54,0))=0,"",ROUND(SUM($J279:$L279)*INDEX('Таблица 6 (типы арм.)'!$F$6:$U$49,MATCH($D279,'Таблица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79" s="44" t="str">
        <f>IF(SUM($J279:$L279)*INDEX('Таблица 6 (типы арм.)'!$F$6:$U$49,MATCH($D279,'Таблица 6 (типы арм.)'!$D$6:$D$49,0),MATCH((IF(COLUMN(W$5)&gt;COLUMN($X$5),CONCATENATE(W$5,"А500С"),IF(COLUMN(W$5)&gt;COLUMN($S$5),CONCATENATE(W$5,"А240"),CONCATENATE(W$5,"Вр-1")))),'Таблица 6 (типы арм.)'!$F$54:$U$54,0))=0,"",ROUND(SUM($J279:$L279)*INDEX('Таблица 6 (типы арм.)'!$F$6:$U$49,MATCH($D279,'Таблица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79" s="45">
        <f t="shared" ref="X279" si="208">IF((IF(T279="",0,T279)+IF(U279="",0,U279)+IF(V279="",0,V279)+IF(W279="",0,W279))=0,"",(IF(T279="",0,T279)+IF(U279="",0,U279)+IF(V279="",0,V279)+IF(W279="",0,W279)))</f>
        <v>107</v>
      </c>
      <c r="Y279" s="44" t="str">
        <f>IF(SUM($J279:$L279)*INDEX('Таблица 6 (типы арм.)'!$F$6:$U$49,MATCH($D279,'Таблица 6 (типы арм.)'!$D$6:$D$49,0),MATCH((IF(COLUMN(Y$5)&gt;COLUMN($X$5),CONCATENATE(Y$5,"А500С"),IF(COLUMN(Y$5)&gt;COLUMN($S$5),CONCATENATE(Y$5,"А240"),CONCATENATE(Y$5,"Вр-1")))),'Таблица 6 (типы арм.)'!$F$54:$U$54,0))=0,"",ROUND(SUM($J279:$L279)*INDEX('Таблица 6 (типы арм.)'!$F$6:$U$49,MATCH($D279,'Таблица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79" s="44" t="str">
        <f>IF(SUM($J279:$L279)*INDEX('Таблица 6 (типы арм.)'!$F$6:$U$49,MATCH($D279,'Таблица 6 (типы арм.)'!$D$6:$D$49,0),MATCH((IF(COLUMN(Z$5)&gt;COLUMN($X$5),CONCATENATE(Z$5,"А500С"),IF(COLUMN(Z$5)&gt;COLUMN($S$5),CONCATENATE(Z$5,"А240"),CONCATENATE(Z$5,"Вр-1")))),'Таблица 6 (типы арм.)'!$F$54:$U$54,0))=0,"",ROUND(SUM($J279:$L279)*INDEX('Таблица 6 (типы арм.)'!$F$6:$U$49,MATCH($D279,'Таблица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279" s="44">
        <f>IF(SUM($J279:$L279)*INDEX('Таблица 6 (типы арм.)'!$F$6:$U$49,MATCH($D279,'Таблица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арм.)'!$F$54:$U$54,0))=0,"",ROUND(SUM($J279:$L279)*INDEX('Таблица 6 (типы арм.)'!$F$6:$U$49,MATCH($D279,'Таблица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1633</v>
      </c>
      <c r="AB279" s="44" t="str">
        <f>IF(SUM($J279:$L279)*INDEX('Таблица 6 (типы арм.)'!$F$6:$U$49,MATCH($D279,'Таблица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арм.)'!$F$54:$U$54,0))=0,"",ROUND(SUM($J279:$L279)*INDEX('Таблица 6 (типы арм.)'!$F$6:$U$49,MATCH($D279,'Таблица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79" s="44">
        <f>IF(SUM($J279:$L279)*INDEX('Таблица 6 (типы арм.)'!$F$6:$U$49,MATCH($D279,'Таблица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арм.)'!$F$54:$U$54,0))=0,"",ROUND(SUM($J279:$L279)*INDEX('Таблица 6 (типы арм.)'!$F$6:$U$49,MATCH($D279,'Таблица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336</v>
      </c>
      <c r="AD279" s="44" t="str">
        <f>IF(SUM($J279:$L279)*INDEX('Таблица 6 (типы арм.)'!$F$6:$U$49,MATCH($D279,'Таблица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арм.)'!$F$54:$U$54,0))=0,"",ROUND(SUM($J279:$L279)*INDEX('Таблица 6 (типы арм.)'!$F$6:$U$49,MATCH($D279,'Таблица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79" s="44">
        <f>IF(SUM($J279:$L279)*INDEX('Таблица 6 (типы арм.)'!$F$6:$U$49,MATCH($D279,'Таблица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арм.)'!$F$54:$U$54,0))=0,"",ROUND(SUM($J279:$L279)*INDEX('Таблица 6 (типы арм.)'!$F$6:$U$49,MATCH($D279,'Таблица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305</v>
      </c>
      <c r="AF279" s="44" t="str">
        <f>IF(SUM($J279:$L279)*INDEX('Таблица 6 (типы арм.)'!$F$6:$U$49,MATCH($D279,'Таблица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арм.)'!$F$54:$U$54,0))=0,"",ROUND(SUM($J279:$L279)*INDEX('Таблица 6 (типы арм.)'!$F$6:$U$49,MATCH($D279,'Таблица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79" s="44">
        <f>IF(SUM($J279:$L279)*INDEX('Таблица 6 (типы арм.)'!$F$6:$U$49,MATCH($D279,'Таблица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арм.)'!$F$54:$U$54,0))=0,"",ROUND(SUM($J279:$L279)*INDEX('Таблица 6 (типы арм.)'!$F$6:$U$49,MATCH($D279,'Таблица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61</v>
      </c>
      <c r="AH279" s="44" t="str">
        <f>IF(SUM($J279:$L279)*INDEX('Таблица 6 (типы арм.)'!$F$6:$U$49,MATCH($D279,'Таблица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арм.)'!$F$54:$U$54,0))=0,"",ROUND(SUM($J279:$L279)*INDEX('Таблица 6 (типы арм.)'!$F$6:$U$49,MATCH($D279,'Таблица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79" s="44">
        <f>IF(SUM($J279:$L279)*INDEX('Таблица 6 (типы арм.)'!$F$6:$U$49,MATCH($D279,'Таблица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арм.)'!$F$54:$U$54,0))=0,"",ROUND(SUM($J279:$L279)*INDEX('Таблица 6 (типы арм.)'!$F$6:$U$49,MATCH($D279,'Таблица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35</v>
      </c>
      <c r="AJ279" s="45">
        <f t="shared" si="187"/>
        <v>2370</v>
      </c>
      <c r="AK279" s="46">
        <f t="shared" si="188"/>
        <v>2477</v>
      </c>
      <c r="AL279" s="47"/>
      <c r="AM279" s="257"/>
      <c r="AN279" s="256"/>
      <c r="AO279" s="254"/>
    </row>
    <row r="280" spans="1:59" ht="24.75" hidden="1" customHeight="1" outlineLevel="1" x14ac:dyDescent="0.25">
      <c r="A280" s="1"/>
      <c r="B280" s="1"/>
      <c r="C280" s="415"/>
      <c r="D280" s="322">
        <v>15</v>
      </c>
      <c r="E280" s="334" t="str">
        <f>CONCATENATE($E$278,".",(ROW(G280)-ROW($G$278)))</f>
        <v>167.2</v>
      </c>
      <c r="F280" s="39" t="s">
        <v>492</v>
      </c>
      <c r="G280" s="41" t="s">
        <v>39</v>
      </c>
      <c r="H280" s="41"/>
      <c r="I280" s="41"/>
      <c r="J280" s="42"/>
      <c r="K280" s="42">
        <v>8.5399999999999991</v>
      </c>
      <c r="L280" s="41"/>
      <c r="M280" s="43">
        <f t="shared" si="200"/>
        <v>8.5399999999999991</v>
      </c>
      <c r="N280" s="41"/>
      <c r="O280" s="41" t="s">
        <v>41</v>
      </c>
      <c r="P280" s="350">
        <f>IF(M280="","",IF(M280=0,"",IF(MID(F280,1,4)="Стен",M280/(VALUE(MID(F280,SEARCH(" ",F280,1)+1,SEARCH("мм",F280,1)-SEARCH(" ",F280,1)-2))/1000),IF(MID(F280,1,10)="Плита фунд",SQRT(M280/(VALUE(MID(F280,SEARCH(" ",F280,1)+14,SEARCH("мм",F280,1)-SEARCH(" ",F280,1)-15))/1000))*(4+1)*(VALUE(MID(F280,SEARCH(" ",F280,1)+14,SEARCH("мм",F280,1)-SEARCH(" ",F280,1)-15))/1000),IF(MID(F280,1,4)="Плит",M280/(VALUE(MID(F280,SEARCH(" ",F280,1)+1,SEARCH("мм",F280,1)-SEARCH(" ",F280,1)-2))/1000),IF(MID(F280,1,4)="Площ",M280/(VALUE(MID(F280,SEARCH(" ",F280,1)+12,SEARCH("мм",F280,1)-SEARCH(" ",F280,1)-13))/1000),IF(MID(F280,1,4)="Марш",M280/0.263,IF(MID(F280,1,4)="Коло",M280/((VALUE(LEFT(MID(F280,SEARCH(" ",F280,1)+1,SEARCH("мм",F280,1)-SEARCH(" ",F280,1)-2),SEARCH("х",MID(F280,SEARCH(" ",F280,1)+1,SEARCH("мм",F280,1)-SEARCH(" ",F280,1)-2),1)-1))*VALUE(RIGHT(MID(F280,SEARCH(" ",F280,1)+1,SEARCH("мм",F280,1)-SEARCH(" ",F280,1)-2),LEN(MID(F280,SEARCH(" ",F280,1)+1,SEARCH("мм",F280,1)-SEARCH(" ",F280,1)-2))-SEARCH("х",MID(F280,SEARCH(" ",F280,1)+1,SEARCH("мм",F280,1)-SEARCH(" ",F280,1)-2),1))))/1000000*3.2)*((VALUE(LEFT(MID(F280,SEARCH(" ",F280,1)+1,SEARCH("мм",F280,1)-SEARCH(" ",F280,1)-2),SEARCH("х",MID(F280,SEARCH(" ",F280,1)+1,SEARCH("мм",F280,1)-SEARCH(" ",F280,1)-2),1)-1))+VALUE(RIGHT(MID(F280,SEARCH(" ",F280,1)+1,SEARCH("мм",F280,1)-SEARCH(" ",F280,1)-2),LEN(MID(F280,SEARCH(" ",F280,1)+1,SEARCH("мм",F280,1)-SEARCH(" ",F280,1)-2))-SEARCH("х",MID(F280,SEARCH(" ",F280,1)+1,SEARCH("мм",F280,1)-SEARCH(" ",F280,1)-2),1))))/1000*2*3.2),IF(MID(F280,1,4)="Балк",M280/((VALUE(LEFT(MID(F280,SEARCH(" ",F280,1)+1,SEARCH("мм",F280,1)-SEARCH(" ",F280,1)-5),SEARCH("х",MID(F280,SEARCH(" ",F280,1)+1,SEARCH("мм",F280,1)-SEARCH(" ",F280,1)-5),1)-1))*VALUE(RIGHT(MID(F280,SEARCH(" ",F280,1)+1,SEARCH("мм",F280,1)-SEARCH(" ",F280,1)-5),LEN(MID(F280,SEARCH(" ",F280,1)+1,SEARCH("мм",F280,1)-SEARCH(" ",F280,1)-5))-SEARCH("х",MID(F280,SEARCH(" ",F280,1)+1,SEARCH("мм",F280,1)-SEARCH(" ",F280,1)-5),1))))/1000000*1)*((2*VALUE(LEFT(MID(F280,SEARCH(" ",F280,1)+1,SEARCH("мм",F280,1)-SEARCH(" ",F280,1)-5),SEARCH("х",MID(F280,SEARCH(" ",F280,1)+1,SEARCH("мм",F280,1)-SEARCH(" ",F280,1)-5),1)-1))+VALUE(RIGHT(MID(F280,SEARCH(" ",F280,1)+1,SEARCH("мм",F280,1)-SEARCH(" ",F280,1)-5),LEN(MID(F280,SEARCH(" ",F280,1)+1,SEARCH("мм",F280,1)-SEARCH(" ",F280,1)-5))-SEARCH("х",MID(F280,SEARCH(" ",F280,1)+1,SEARCH("мм",F280,1)-SEARCH(" ",F280,1)-5),1))))/1000*1),IF(MID(F280,1,4)="Капи",M280/(2.8*3.6*0.4)*((2.8+3.6)*2*0.4),""))))))))))</f>
        <v>85.399999999999991</v>
      </c>
      <c r="Q280" s="41"/>
      <c r="R280" s="44" t="str">
        <f>IF(SUM($J280:$L280)*INDEX('Таблица 6 (типы арм.)'!$F$6:$U$49,MATCH($D280,'Таблица 6 (типы арм.)'!$D$6:$D$49,0),MATCH((IF(COLUMN(R$5)&gt;COLUMN($X$5),CONCATENATE(R$5,"А500С"),IF(COLUMN(R$5)&gt;COLUMN($S$5),CONCATENATE(R$5,"А240"),CONCATENATE(R$5,"Вр-1")))),'Таблица 6 (типы арм.)'!$F$54:$U$54,0))=0,"",ROUND(SUM($J280:$L280)*INDEX('Таблица 6 (типы арм.)'!$F$6:$U$49,MATCH($D280,'Таблица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80" s="323" t="str">
        <f t="shared" si="202"/>
        <v/>
      </c>
      <c r="T280" s="44" t="str">
        <f>IF(SUM($J280:$L280)*INDEX('Таблица 6 (типы арм.)'!$F$6:$U$49,MATCH($D280,'Таблица 6 (типы арм.)'!$D$6:$D$49,0),MATCH((IF(COLUMN(T$5)&gt;COLUMN($X$5),CONCATENATE(T$5,"А500С"),IF(COLUMN(T$5)&gt;COLUMN($S$5),CONCATENATE(T$5,"А240"),CONCATENATE(T$5,"Вр-1")))),'Таблица 6 (типы арм.)'!$F$54:$U$54,0))=0,"",ROUND(SUM($J280:$L280)*INDEX('Таблица 6 (типы арм.)'!$F$6:$U$49,MATCH($D280,'Таблица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80" s="44">
        <f>IF(SUM($J280:$L280)*INDEX('Таблица 6 (типы арм.)'!$F$6:$U$49,MATCH($D280,'Таблица 6 (типы арм.)'!$D$6:$D$49,0),MATCH((IF(COLUMN(U$5)&gt;COLUMN($X$5),CONCATENATE(U$5,"А500С"),IF(COLUMN(U$5)&gt;COLUMN($S$5),CONCATENATE(U$5,"А240"),CONCATENATE(U$5,"Вр-1")))),'Таблица 6 (типы арм.)'!$F$54:$U$54,0))=0,"",ROUND(SUM($J280:$L280)*INDEX('Таблица 6 (типы арм.)'!$F$6:$U$49,MATCH($D280,'Таблица 6 (типы арм.)'!$D$6:$D$49,0),MATCH((IF(COLUMN(U$5)&gt;COLUMN($X$5),CONCATENATE(U$5,"А500С"),IF(COLUMN(U$5)&gt;COLUMN($S$5),CONCATENATE(U$5,"А240"),CONCATENATE(U$5,"Вр-1")))),'Таблица 6 (типы арм.)'!$F$54:$U$54,0)),0))</f>
        <v>136</v>
      </c>
      <c r="V280" s="44" t="str">
        <f>IF(SUM($J280:$L280)*INDEX('Таблица 6 (типы арм.)'!$F$6:$U$49,MATCH($D280,'Таблица 6 (типы арм.)'!$D$6:$D$49,0),MATCH((IF(COLUMN(V$5)&gt;COLUMN($X$5),CONCATENATE(V$5,"А500С"),IF(COLUMN(V$5)&gt;COLUMN($S$5),CONCATENATE(V$5,"А240"),CONCATENATE(V$5,"Вр-1")))),'Таблица 6 (типы арм.)'!$F$54:$U$54,0))=0,"",ROUND(SUM($J280:$L280)*INDEX('Таблица 6 (типы арм.)'!$F$6:$U$49,MATCH($D280,'Таблица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80" s="44" t="str">
        <f>IF(SUM($J280:$L280)*INDEX('Таблица 6 (типы арм.)'!$F$6:$U$49,MATCH($D280,'Таблица 6 (типы арм.)'!$D$6:$D$49,0),MATCH((IF(COLUMN(W$5)&gt;COLUMN($X$5),CONCATENATE(W$5,"А500С"),IF(COLUMN(W$5)&gt;COLUMN($S$5),CONCATENATE(W$5,"А240"),CONCATENATE(W$5,"Вр-1")))),'Таблица 6 (типы арм.)'!$F$54:$U$54,0))=0,"",ROUND(SUM($J280:$L280)*INDEX('Таблица 6 (типы арм.)'!$F$6:$U$49,MATCH($D280,'Таблица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80" s="45">
        <f t="shared" si="186"/>
        <v>136</v>
      </c>
      <c r="Y280" s="44">
        <f>IF(SUM($J280:$L280)*INDEX('Таблица 6 (типы арм.)'!$F$6:$U$49,MATCH($D280,'Таблица 6 (типы арм.)'!$D$6:$D$49,0),MATCH((IF(COLUMN(Y$5)&gt;COLUMN($X$5),CONCATENATE(Y$5,"А500С"),IF(COLUMN(Y$5)&gt;COLUMN($S$5),CONCATENATE(Y$5,"А240"),CONCATENATE(Y$5,"Вр-1")))),'Таблица 6 (типы арм.)'!$F$54:$U$54,0))=0,"",ROUND(SUM($J280:$L280)*INDEX('Таблица 6 (типы арм.)'!$F$6:$U$49,MATCH($D280,'Таблица 6 (типы арм.)'!$D$6:$D$49,0),MATCH((IF(COLUMN(Y$5)&gt;COLUMN($X$5),CONCATENATE(Y$5,"А500С"),IF(COLUMN(Y$5)&gt;COLUMN($S$5),CONCATENATE(Y$5,"А240"),CONCATENATE(Y$5,"Вр-1")))),'Таблица 6 (типы арм.)'!$F$54:$U$54,0)),0))</f>
        <v>238</v>
      </c>
      <c r="Z280" s="44">
        <f>IF(SUM($J280:$L280)*INDEX('Таблица 6 (типы арм.)'!$F$6:$U$49,MATCH($D280,'Таблица 6 (типы арм.)'!$D$6:$D$49,0),MATCH((IF(COLUMN(Z$5)&gt;COLUMN($X$5),CONCATENATE(Z$5,"А500С"),IF(COLUMN(Z$5)&gt;COLUMN($S$5),CONCATENATE(Z$5,"А240"),CONCATENATE(Z$5,"Вр-1")))),'Таблица 6 (типы арм.)'!$F$54:$U$54,0))=0,"",ROUND(SUM($J280:$L280)*INDEX('Таблица 6 (типы арм.)'!$F$6:$U$49,MATCH($D280,'Таблица 6 (типы арм.)'!$D$6:$D$49,0),MATCH((IF(COLUMN(Z$5)&gt;COLUMN($X$5),CONCATENATE(Z$5,"А500С"),IF(COLUMN(Z$5)&gt;COLUMN($S$5),CONCATENATE(Z$5,"А240"),CONCATENATE(Z$5,"Вр-1")))),'Таблица 6 (типы арм.)'!$F$54:$U$54,0)),0))</f>
        <v>260</v>
      </c>
      <c r="AA280" s="44">
        <f>IF(SUM($J280:$L280)*INDEX('Таблица 6 (типы арм.)'!$F$6:$U$49,MATCH($D280,'Таблица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арм.)'!$F$54:$U$54,0))=0,"",ROUND(SUM($J280:$L280)*INDEX('Таблица 6 (типы арм.)'!$F$6:$U$49,MATCH($D280,'Таблица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119</v>
      </c>
      <c r="AB280" s="44" t="str">
        <f>IF(SUM($J280:$L280)*INDEX('Таблица 6 (типы арм.)'!$F$6:$U$49,MATCH($D280,'Таблица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арм.)'!$F$54:$U$54,0))=0,"",ROUND(SUM($J280:$L280)*INDEX('Таблица 6 (типы арм.)'!$F$6:$U$49,MATCH($D280,'Таблица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80" s="44">
        <f>IF(SUM($J280:$L280)*INDEX('Таблица 6 (типы арм.)'!$F$6:$U$49,MATCH($D280,'Таблица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арм.)'!$F$54:$U$54,0))=0,"",ROUND(SUM($J280:$L280)*INDEX('Таблица 6 (типы арм.)'!$F$6:$U$49,MATCH($D280,'Таблица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420</v>
      </c>
      <c r="AD280" s="44" t="str">
        <f>IF(SUM($J280:$L280)*INDEX('Таблица 6 (типы арм.)'!$F$6:$U$49,MATCH($D280,'Таблица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арм.)'!$F$54:$U$54,0))=0,"",ROUND(SUM($J280:$L280)*INDEX('Таблица 6 (типы арм.)'!$F$6:$U$49,MATCH($D280,'Таблица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80" s="44">
        <f>IF(SUM($J280:$L280)*INDEX('Таблица 6 (типы арм.)'!$F$6:$U$49,MATCH($D280,'Таблица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арм.)'!$F$54:$U$54,0))=0,"",ROUND(SUM($J280:$L280)*INDEX('Таблица 6 (типы арм.)'!$F$6:$U$49,MATCH($D280,'Таблица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108</v>
      </c>
      <c r="AF280" s="44" t="str">
        <f>IF(SUM($J280:$L280)*INDEX('Таблица 6 (типы арм.)'!$F$6:$U$49,MATCH($D280,'Таблица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арм.)'!$F$54:$U$54,0))=0,"",ROUND(SUM($J280:$L280)*INDEX('Таблица 6 (типы арм.)'!$F$6:$U$49,MATCH($D280,'Таблица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80" s="44" t="str">
        <f>IF(SUM($J280:$L280)*INDEX('Таблица 6 (типы арм.)'!$F$6:$U$49,MATCH($D280,'Таблица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арм.)'!$F$54:$U$54,0))=0,"",ROUND(SUM($J280:$L280)*INDEX('Таблица 6 (типы арм.)'!$F$6:$U$49,MATCH($D280,'Таблица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80" s="44" t="str">
        <f>IF(SUM($J280:$L280)*INDEX('Таблица 6 (типы арм.)'!$F$6:$U$49,MATCH($D280,'Таблица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арм.)'!$F$54:$U$54,0))=0,"",ROUND(SUM($J280:$L280)*INDEX('Таблица 6 (типы арм.)'!$F$6:$U$49,MATCH($D280,'Таблица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80" s="44" t="str">
        <f>IF(SUM($J280:$L280)*INDEX('Таблица 6 (типы арм.)'!$F$6:$U$49,MATCH($D280,'Таблица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арм.)'!$F$54:$U$54,0))=0,"",ROUND(SUM($J280:$L280)*INDEX('Таблица 6 (типы арм.)'!$F$6:$U$49,MATCH($D280,'Таблица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80" s="45">
        <f t="shared" si="187"/>
        <v>1145</v>
      </c>
      <c r="AK280" s="46">
        <f t="shared" si="188"/>
        <v>1281</v>
      </c>
      <c r="AL280" s="52"/>
      <c r="AM280" s="48"/>
      <c r="AN280" s="14"/>
      <c r="AO280" s="1"/>
    </row>
    <row r="281" spans="1:59" ht="39" customHeight="1" collapsed="1" x14ac:dyDescent="0.25">
      <c r="A281" s="1"/>
      <c r="B281" s="1"/>
      <c r="C281" s="410" t="s">
        <v>285</v>
      </c>
      <c r="D281" s="53"/>
      <c r="E281" s="331">
        <f>E278+1</f>
        <v>168</v>
      </c>
      <c r="F281" s="33" t="s">
        <v>158</v>
      </c>
      <c r="G281" s="34" t="s">
        <v>39</v>
      </c>
      <c r="H281" s="35" t="str">
        <f t="shared" ref="H281:L281" si="209">IF(SUM(H282)=0,"",SUM(H282))</f>
        <v/>
      </c>
      <c r="I281" s="35" t="str">
        <f t="shared" si="209"/>
        <v/>
      </c>
      <c r="J281" s="35">
        <f t="shared" si="209"/>
        <v>0.8</v>
      </c>
      <c r="K281" s="35" t="str">
        <f t="shared" si="209"/>
        <v/>
      </c>
      <c r="L281" s="35" t="str">
        <f t="shared" si="209"/>
        <v/>
      </c>
      <c r="M281" s="35">
        <f t="shared" si="200"/>
        <v>0.8</v>
      </c>
      <c r="N281" s="34"/>
      <c r="O281" s="34" t="s">
        <v>61</v>
      </c>
      <c r="P281" s="354">
        <f>IF(SUM(P282)=0,"",SUM(P282))</f>
        <v>5</v>
      </c>
      <c r="Q281" s="34"/>
      <c r="R281" s="37" t="str">
        <f t="shared" ref="R281:W281" si="210">IF(SUM(R282)=0,"",SUM(R282))</f>
        <v/>
      </c>
      <c r="S281" s="325" t="str">
        <f t="shared" si="202"/>
        <v/>
      </c>
      <c r="T281" s="37" t="str">
        <f t="shared" si="210"/>
        <v/>
      </c>
      <c r="U281" s="37">
        <f t="shared" si="210"/>
        <v>1</v>
      </c>
      <c r="V281" s="37" t="str">
        <f t="shared" si="210"/>
        <v/>
      </c>
      <c r="W281" s="37" t="str">
        <f t="shared" si="210"/>
        <v/>
      </c>
      <c r="X281" s="37">
        <f t="shared" si="186"/>
        <v>1</v>
      </c>
      <c r="Y281" s="37">
        <f t="shared" ref="Y281:AI281" si="211">IF(SUM(Y282)=0,"",SUM(Y282))</f>
        <v>3</v>
      </c>
      <c r="Z281" s="37">
        <f t="shared" si="211"/>
        <v>10</v>
      </c>
      <c r="AA281" s="37">
        <f t="shared" si="211"/>
        <v>97</v>
      </c>
      <c r="AB281" s="37" t="str">
        <f t="shared" si="211"/>
        <v/>
      </c>
      <c r="AC281" s="37">
        <f t="shared" si="211"/>
        <v>8</v>
      </c>
      <c r="AD281" s="37" t="str">
        <f t="shared" si="211"/>
        <v/>
      </c>
      <c r="AE281" s="37" t="str">
        <f t="shared" si="211"/>
        <v/>
      </c>
      <c r="AF281" s="37" t="str">
        <f t="shared" si="211"/>
        <v/>
      </c>
      <c r="AG281" s="37" t="str">
        <f t="shared" si="211"/>
        <v/>
      </c>
      <c r="AH281" s="37" t="str">
        <f t="shared" si="211"/>
        <v/>
      </c>
      <c r="AI281" s="37" t="str">
        <f t="shared" si="211"/>
        <v/>
      </c>
      <c r="AJ281" s="37">
        <f t="shared" si="187"/>
        <v>118</v>
      </c>
      <c r="AK281" s="321">
        <f t="shared" si="188"/>
        <v>119</v>
      </c>
      <c r="AL281" s="35" t="str">
        <f>IF(SUM(AL282)=0,"",SUM(AL282))</f>
        <v/>
      </c>
      <c r="AM281" s="48"/>
      <c r="AN281" s="14"/>
      <c r="AO281" s="1"/>
    </row>
    <row r="282" spans="1:59" ht="24.75" hidden="1" customHeight="1" outlineLevel="1" x14ac:dyDescent="0.25">
      <c r="A282" s="1"/>
      <c r="B282" s="1"/>
      <c r="C282" s="411"/>
      <c r="D282" s="322">
        <v>16</v>
      </c>
      <c r="E282" s="334" t="str">
        <f>CONCATENATE($E$281,".",(ROW(G282)-ROW($G$281)))</f>
        <v>168.1</v>
      </c>
      <c r="F282" s="39" t="s">
        <v>286</v>
      </c>
      <c r="G282" s="41" t="s">
        <v>39</v>
      </c>
      <c r="H282" s="41"/>
      <c r="I282" s="41"/>
      <c r="J282" s="42">
        <v>0.8</v>
      </c>
      <c r="K282" s="42"/>
      <c r="L282" s="42"/>
      <c r="M282" s="43">
        <f t="shared" si="200"/>
        <v>0.8</v>
      </c>
      <c r="N282" s="41"/>
      <c r="O282" s="41" t="s">
        <v>61</v>
      </c>
      <c r="P282" s="350">
        <f>IF(M282="","",IF(M282=0,"",IF(MID(F282,1,4)="Стен",M282/(VALUE(MID(F282,SEARCH(" ",F282,1)+1,SEARCH("мм",F282,1)-SEARCH(" ",F282,1)-2))/1000),IF(MID(F282,1,10)="Плита фунд",SQRT(M282/(VALUE(MID(F282,SEARCH(" ",F282,1)+14,SEARCH("мм",F282,1)-SEARCH(" ",F282,1)-15))/1000))*(4+1)*(VALUE(MID(F282,SEARCH(" ",F282,1)+14,SEARCH("мм",F282,1)-SEARCH(" ",F282,1)-15))/1000),IF(MID(F282,1,4)="Плит",M282/(VALUE(MID(F282,SEARCH(" ",F282,1)+1,SEARCH("мм",F282,1)-SEARCH(" ",F282,1)-2))/1000),IF(MID(F282,1,4)="Площ",M282/(VALUE(MID(F282,SEARCH(" ",F282,1)+12,SEARCH("мм",F282,1)-SEARCH(" ",F282,1)-13))/1000),IF(MID(F282,1,4)="Марш",M282/0.263,IF(MID(F282,1,4)="Коло",M282/((VALUE(LEFT(MID(F282,SEARCH(" ",F282,1)+1,SEARCH("мм",F282,1)-SEARCH(" ",F282,1)-2),SEARCH("х",MID(F282,SEARCH(" ",F282,1)+1,SEARCH("мм",F282,1)-SEARCH(" ",F282,1)-2),1)-1))*VALUE(RIGHT(MID(F282,SEARCH(" ",F282,1)+1,SEARCH("мм",F282,1)-SEARCH(" ",F282,1)-2),LEN(MID(F282,SEARCH(" ",F282,1)+1,SEARCH("мм",F282,1)-SEARCH(" ",F282,1)-2))-SEARCH("х",MID(F282,SEARCH(" ",F282,1)+1,SEARCH("мм",F282,1)-SEARCH(" ",F282,1)-2),1))))/1000000*3.2)*((VALUE(LEFT(MID(F282,SEARCH(" ",F282,1)+1,SEARCH("мм",F282,1)-SEARCH(" ",F282,1)-2),SEARCH("х",MID(F282,SEARCH(" ",F282,1)+1,SEARCH("мм",F282,1)-SEARCH(" ",F282,1)-2),1)-1))+VALUE(RIGHT(MID(F282,SEARCH(" ",F282,1)+1,SEARCH("мм",F282,1)-SEARCH(" ",F282,1)-2),LEN(MID(F282,SEARCH(" ",F282,1)+1,SEARCH("мм",F282,1)-SEARCH(" ",F282,1)-2))-SEARCH("х",MID(F282,SEARCH(" ",F282,1)+1,SEARCH("мм",F282,1)-SEARCH(" ",F282,1)-2),1))))/1000*2*3.2),IF(MID(F282,1,4)="Балк",M282/((VALUE(LEFT(MID(F282,SEARCH(" ",F282,1)+1,SEARCH("мм",F282,1)-SEARCH(" ",F282,1)-5),SEARCH("х",MID(F282,SEARCH(" ",F282,1)+1,SEARCH("мм",F282,1)-SEARCH(" ",F282,1)-5),1)-1))*VALUE(RIGHT(MID(F282,SEARCH(" ",F282,1)+1,SEARCH("мм",F282,1)-SEARCH(" ",F282,1)-5),LEN(MID(F282,SEARCH(" ",F282,1)+1,SEARCH("мм",F282,1)-SEARCH(" ",F282,1)-5))-SEARCH("х",MID(F282,SEARCH(" ",F282,1)+1,SEARCH("мм",F282,1)-SEARCH(" ",F282,1)-5),1))))/1000000*1)*((2*VALUE(LEFT(MID(F282,SEARCH(" ",F282,1)+1,SEARCH("мм",F282,1)-SEARCH(" ",F282,1)-5),SEARCH("х",MID(F282,SEARCH(" ",F282,1)+1,SEARCH("мм",F282,1)-SEARCH(" ",F282,1)-5),1)-1))+VALUE(RIGHT(MID(F282,SEARCH(" ",F282,1)+1,SEARCH("мм",F282,1)-SEARCH(" ",F282,1)-5),LEN(MID(F282,SEARCH(" ",F282,1)+1,SEARCH("мм",F282,1)-SEARCH(" ",F282,1)-5))-SEARCH("х",MID(F282,SEARCH(" ",F282,1)+1,SEARCH("мм",F282,1)-SEARCH(" ",F282,1)-5),1))))/1000*1),IF(MID(F282,1,4)="Капи",M282/(2.8*3.6*0.4)*((2.8+3.6)*2*0.4),""))))))))))</f>
        <v>5</v>
      </c>
      <c r="Q282" s="347"/>
      <c r="R282" s="44" t="str">
        <f>IF(SUM($J282:$L282)*INDEX('Таблица 6 (типы арм.)'!$F$6:$U$49,MATCH($D282,'Таблица 6 (типы арм.)'!$D$6:$D$49,0),MATCH((IF(COLUMN(R$5)&gt;COLUMN($X$5),CONCATENATE(R$5,"А500С"),IF(COLUMN(R$5)&gt;COLUMN($S$5),CONCATENATE(R$5,"А240"),CONCATENATE(R$5,"Вр-1")))),'Таблица 6 (типы арм.)'!$F$54:$U$54,0))=0,"",ROUND(SUM($J282:$L282)*INDEX('Таблица 6 (типы арм.)'!$F$6:$U$49,MATCH($D282,'Таблица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82" s="323" t="str">
        <f t="shared" si="202"/>
        <v/>
      </c>
      <c r="T282" s="44" t="str">
        <f>IF(SUM($J282:$L282)*INDEX('Таблица 6 (типы арм.)'!$F$6:$U$49,MATCH($D282,'Таблица 6 (типы арм.)'!$D$6:$D$49,0),MATCH((IF(COLUMN(T$5)&gt;COLUMN($X$5),CONCATENATE(T$5,"А500С"),IF(COLUMN(T$5)&gt;COLUMN($S$5),CONCATENATE(T$5,"А240"),CONCATENATE(T$5,"Вр-1")))),'Таблица 6 (типы арм.)'!$F$54:$U$54,0))=0,"",ROUND(SUM($J282:$L282)*INDEX('Таблица 6 (типы арм.)'!$F$6:$U$49,MATCH($D282,'Таблица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82" s="44">
        <f>IF(SUM($J282:$L282)*INDEX('Таблица 6 (типы арм.)'!$F$6:$U$49,MATCH($D282,'Таблица 6 (типы арм.)'!$D$6:$D$49,0),MATCH((IF(COLUMN(U$5)&gt;COLUMN($X$5),CONCATENATE(U$5,"А500С"),IF(COLUMN(U$5)&gt;COLUMN($S$5),CONCATENATE(U$5,"А240"),CONCATENATE(U$5,"Вр-1")))),'Таблица 6 (типы арм.)'!$F$54:$U$54,0))=0,"",ROUND(SUM($J282:$L282)*INDEX('Таблица 6 (типы арм.)'!$F$6:$U$49,MATCH($D282,'Таблица 6 (типы арм.)'!$D$6:$D$49,0),MATCH((IF(COLUMN(U$5)&gt;COLUMN($X$5),CONCATENATE(U$5,"А500С"),IF(COLUMN(U$5)&gt;COLUMN($S$5),CONCATENATE(U$5,"А240"),CONCATENATE(U$5,"Вр-1")))),'Таблица 6 (типы арм.)'!$F$54:$U$54,0)),0))</f>
        <v>1</v>
      </c>
      <c r="V282" s="44" t="str">
        <f>IF(SUM($J282:$L282)*INDEX('Таблица 6 (типы арм.)'!$F$6:$U$49,MATCH($D282,'Таблица 6 (типы арм.)'!$D$6:$D$49,0),MATCH((IF(COLUMN(V$5)&gt;COLUMN($X$5),CONCATENATE(V$5,"А500С"),IF(COLUMN(V$5)&gt;COLUMN($S$5),CONCATENATE(V$5,"А240"),CONCATENATE(V$5,"Вр-1")))),'Таблица 6 (типы арм.)'!$F$54:$U$54,0))=0,"",ROUND(SUM($J282:$L282)*INDEX('Таблица 6 (типы арм.)'!$F$6:$U$49,MATCH($D282,'Таблица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82" s="44" t="str">
        <f>IF(SUM($J282:$L282)*INDEX('Таблица 6 (типы арм.)'!$F$6:$U$49,MATCH($D282,'Таблица 6 (типы арм.)'!$D$6:$D$49,0),MATCH((IF(COLUMN(W$5)&gt;COLUMN($X$5),CONCATENATE(W$5,"А500С"),IF(COLUMN(W$5)&gt;COLUMN($S$5),CONCATENATE(W$5,"А240"),CONCATENATE(W$5,"Вр-1")))),'Таблица 6 (типы арм.)'!$F$54:$U$54,0))=0,"",ROUND(SUM($J282:$L282)*INDEX('Таблица 6 (типы арм.)'!$F$6:$U$49,MATCH($D282,'Таблица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82" s="45">
        <f t="shared" si="186"/>
        <v>1</v>
      </c>
      <c r="Y282" s="44">
        <f>IF(SUM($J282:$L282)*INDEX('Таблица 6 (типы арм.)'!$F$6:$U$49,MATCH($D282,'Таблица 6 (типы арм.)'!$D$6:$D$49,0),MATCH((IF(COLUMN(Y$5)&gt;COLUMN($X$5),CONCATENATE(Y$5,"А500С"),IF(COLUMN(Y$5)&gt;COLUMN($S$5),CONCATENATE(Y$5,"А240"),CONCATENATE(Y$5,"Вр-1")))),'Таблица 6 (типы арм.)'!$F$54:$U$54,0))=0,"",ROUND(SUM($J282:$L282)*INDEX('Таблица 6 (типы арм.)'!$F$6:$U$49,MATCH($D282,'Таблица 6 (типы арм.)'!$D$6:$D$49,0),MATCH((IF(COLUMN(Y$5)&gt;COLUMN($X$5),CONCATENATE(Y$5,"А500С"),IF(COLUMN(Y$5)&gt;COLUMN($S$5),CONCATENATE(Y$5,"А240"),CONCATENATE(Y$5,"Вр-1")))),'Таблица 6 (типы арм.)'!$F$54:$U$54,0)),0))</f>
        <v>3</v>
      </c>
      <c r="Z282" s="44">
        <f>IF(SUM($J282:$L282)*INDEX('Таблица 6 (типы арм.)'!$F$6:$U$49,MATCH($D282,'Таблица 6 (типы арм.)'!$D$6:$D$49,0),MATCH((IF(COLUMN(Z$5)&gt;COLUMN($X$5),CONCATENATE(Z$5,"А500С"),IF(COLUMN(Z$5)&gt;COLUMN($S$5),CONCATENATE(Z$5,"А240"),CONCATENATE(Z$5,"Вр-1")))),'Таблица 6 (типы арм.)'!$F$54:$U$54,0))=0,"",ROUND(SUM($J282:$L282)*INDEX('Таблица 6 (типы арм.)'!$F$6:$U$49,MATCH($D282,'Таблица 6 (типы арм.)'!$D$6:$D$49,0),MATCH((IF(COLUMN(Z$5)&gt;COLUMN($X$5),CONCATENATE(Z$5,"А500С"),IF(COLUMN(Z$5)&gt;COLUMN($S$5),CONCATENATE(Z$5,"А240"),CONCATENATE(Z$5,"Вр-1")))),'Таблица 6 (типы арм.)'!$F$54:$U$54,0)),0))</f>
        <v>10</v>
      </c>
      <c r="AA282" s="44">
        <f>IF(SUM($J282:$L282)*INDEX('Таблица 6 (типы арм.)'!$F$6:$U$49,MATCH($D282,'Таблица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арм.)'!$F$54:$U$54,0))=0,"",ROUND(SUM($J282:$L282)*INDEX('Таблица 6 (типы арм.)'!$F$6:$U$49,MATCH($D282,'Таблица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97</v>
      </c>
      <c r="AB282" s="44" t="str">
        <f>IF(SUM($J282:$L282)*INDEX('Таблица 6 (типы арм.)'!$F$6:$U$49,MATCH($D282,'Таблица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арм.)'!$F$54:$U$54,0))=0,"",ROUND(SUM($J282:$L282)*INDEX('Таблица 6 (типы арм.)'!$F$6:$U$49,MATCH($D282,'Таблица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82" s="44">
        <f>IF(SUM($J282:$L282)*INDEX('Таблица 6 (типы арм.)'!$F$6:$U$49,MATCH($D282,'Таблица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арм.)'!$F$54:$U$54,0))=0,"",ROUND(SUM($J282:$L282)*INDEX('Таблица 6 (типы арм.)'!$F$6:$U$49,MATCH($D282,'Таблица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8</v>
      </c>
      <c r="AD282" s="44" t="str">
        <f>IF(SUM($J282:$L282)*INDEX('Таблица 6 (типы арм.)'!$F$6:$U$49,MATCH($D282,'Таблица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арм.)'!$F$54:$U$54,0))=0,"",ROUND(SUM($J282:$L282)*INDEX('Таблица 6 (типы арм.)'!$F$6:$U$49,MATCH($D282,'Таблица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82" s="44" t="str">
        <f>IF(SUM($J282:$L282)*INDEX('Таблица 6 (типы арм.)'!$F$6:$U$49,MATCH($D282,'Таблица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арм.)'!$F$54:$U$54,0))=0,"",ROUND(SUM($J282:$L282)*INDEX('Таблица 6 (типы арм.)'!$F$6:$U$49,MATCH($D282,'Таблица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82" s="44" t="str">
        <f>IF(SUM($J282:$L282)*INDEX('Таблица 6 (типы арм.)'!$F$6:$U$49,MATCH($D282,'Таблица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арм.)'!$F$54:$U$54,0))=0,"",ROUND(SUM($J282:$L282)*INDEX('Таблица 6 (типы арм.)'!$F$6:$U$49,MATCH($D282,'Таблица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82" s="44" t="str">
        <f>IF(SUM($J282:$L282)*INDEX('Таблица 6 (типы арм.)'!$F$6:$U$49,MATCH($D282,'Таблица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арм.)'!$F$54:$U$54,0))=0,"",ROUND(SUM($J282:$L282)*INDEX('Таблица 6 (типы арм.)'!$F$6:$U$49,MATCH($D282,'Таблица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82" s="44" t="str">
        <f>IF(SUM($J282:$L282)*INDEX('Таблица 6 (типы арм.)'!$F$6:$U$49,MATCH($D282,'Таблица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арм.)'!$F$54:$U$54,0))=0,"",ROUND(SUM($J282:$L282)*INDEX('Таблица 6 (типы арм.)'!$F$6:$U$49,MATCH($D282,'Таблица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82" s="44" t="str">
        <f>IF(SUM($J282:$L282)*INDEX('Таблица 6 (типы арм.)'!$F$6:$U$49,MATCH($D282,'Таблица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арм.)'!$F$54:$U$54,0))=0,"",ROUND(SUM($J282:$L282)*INDEX('Таблица 6 (типы арм.)'!$F$6:$U$49,MATCH($D282,'Таблица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82" s="45">
        <f t="shared" si="187"/>
        <v>118</v>
      </c>
      <c r="AK282" s="46">
        <f t="shared" si="188"/>
        <v>119</v>
      </c>
      <c r="AL282" s="52"/>
      <c r="AM282" s="48"/>
      <c r="AN282" s="14"/>
      <c r="AO282" s="1"/>
    </row>
    <row r="283" spans="1:59" ht="150" customHeight="1" collapsed="1" x14ac:dyDescent="0.25">
      <c r="A283" s="1"/>
      <c r="B283" s="1"/>
      <c r="C283" s="412" t="s">
        <v>497</v>
      </c>
      <c r="D283" s="53"/>
      <c r="E283" s="328">
        <f>E281+1</f>
        <v>169</v>
      </c>
      <c r="F283" s="33" t="s">
        <v>287</v>
      </c>
      <c r="G283" s="34" t="s">
        <v>39</v>
      </c>
      <c r="H283" s="34" t="str">
        <f>IF(SUM(H284:H295)=0,"",SUM(H284:H295))</f>
        <v/>
      </c>
      <c r="I283" s="34" t="str">
        <f>IF(SUM(I284:I295)=0,"",SUM(I284:I295))</f>
        <v/>
      </c>
      <c r="J283" s="34">
        <f>IF(SUM(J284:J295)=0,"",SUM(J284:J295))</f>
        <v>3624.68</v>
      </c>
      <c r="K283" s="34">
        <f>IF(SUM(K284:K295)=0,"",SUM(K284:K295))</f>
        <v>34.799999999999997</v>
      </c>
      <c r="L283" s="34">
        <f>IF(SUM(L284:L295)=0,"",SUM(L284:L295))</f>
        <v>234.07</v>
      </c>
      <c r="M283" s="35">
        <f t="shared" si="200"/>
        <v>3893.55</v>
      </c>
      <c r="N283" s="34"/>
      <c r="O283" s="34" t="s">
        <v>61</v>
      </c>
      <c r="P283" s="344">
        <f>IF(SUM(P284:P295)=0,"",SUM(P284:P295))</f>
        <v>19338.800000000003</v>
      </c>
      <c r="Q283" s="34"/>
      <c r="R283" s="36" t="str">
        <f>IF(SUM(R284:R295)=0,"",SUM(R284:R295))</f>
        <v/>
      </c>
      <c r="S283" s="325" t="str">
        <f t="shared" si="202"/>
        <v/>
      </c>
      <c r="T283" s="36">
        <f>IF(SUM(T284:T295)=0,"",SUM(T284:T295))</f>
        <v>160</v>
      </c>
      <c r="U283" s="36">
        <f>IF(SUM(U284:U295)=0,"",SUM(U284:U295))</f>
        <v>7412</v>
      </c>
      <c r="V283" s="36" t="str">
        <f>IF(SUM(V284:V295)=0,"",SUM(V284:V295))</f>
        <v/>
      </c>
      <c r="W283" s="36" t="str">
        <f>IF(SUM(W284:W295)=0,"",SUM(W284:W295))</f>
        <v/>
      </c>
      <c r="X283" s="37">
        <f t="shared" si="186"/>
        <v>7572</v>
      </c>
      <c r="Y283" s="36">
        <f t="shared" ref="Y283:AI283" si="212">IF(SUM(Y284:Y295)=0,"",SUM(Y284:Y295))</f>
        <v>14696</v>
      </c>
      <c r="Z283" s="36">
        <f t="shared" si="212"/>
        <v>49811</v>
      </c>
      <c r="AA283" s="36">
        <f t="shared" si="212"/>
        <v>418375</v>
      </c>
      <c r="AB283" s="36">
        <f t="shared" si="212"/>
        <v>11462</v>
      </c>
      <c r="AC283" s="36">
        <f t="shared" si="212"/>
        <v>42243</v>
      </c>
      <c r="AD283" s="36">
        <f t="shared" si="212"/>
        <v>716</v>
      </c>
      <c r="AE283" s="36">
        <f t="shared" si="212"/>
        <v>260</v>
      </c>
      <c r="AF283" s="36" t="str">
        <f t="shared" si="212"/>
        <v/>
      </c>
      <c r="AG283" s="36">
        <f t="shared" si="212"/>
        <v>506</v>
      </c>
      <c r="AH283" s="36">
        <f t="shared" si="212"/>
        <v>286</v>
      </c>
      <c r="AI283" s="36">
        <f t="shared" si="212"/>
        <v>412</v>
      </c>
      <c r="AJ283" s="37">
        <f t="shared" si="187"/>
        <v>538767</v>
      </c>
      <c r="AK283" s="321">
        <f t="shared" si="188"/>
        <v>546339</v>
      </c>
      <c r="AL283" s="36">
        <f>IF(SUM(AL284:AL295)=0,"",SUM(AL284:AL295))</f>
        <v>2606</v>
      </c>
      <c r="AM283" s="61"/>
      <c r="AN283" s="14"/>
      <c r="AO283" s="1"/>
    </row>
    <row r="284" spans="1:59" ht="27.75" hidden="1" customHeight="1" outlineLevel="1" x14ac:dyDescent="0.25">
      <c r="A284" s="1"/>
      <c r="B284" s="1"/>
      <c r="C284" s="413"/>
      <c r="D284" s="322">
        <v>10</v>
      </c>
      <c r="E284" s="334" t="str">
        <f t="shared" ref="E284:E295" si="213">CONCATENATE($E$283,".",(ROW(G284)-ROW($G$283)))</f>
        <v>169.1</v>
      </c>
      <c r="F284" s="39" t="s">
        <v>246</v>
      </c>
      <c r="G284" s="41" t="s">
        <v>39</v>
      </c>
      <c r="H284" s="41"/>
      <c r="I284" s="41"/>
      <c r="J284" s="42"/>
      <c r="K284" s="42"/>
      <c r="L284" s="42">
        <v>177.3</v>
      </c>
      <c r="M284" s="43">
        <f t="shared" si="200"/>
        <v>177.3</v>
      </c>
      <c r="N284" s="41"/>
      <c r="O284" s="41" t="s">
        <v>41</v>
      </c>
      <c r="P284" s="350">
        <f>IF(M284="","",IF(M284=0,"",IF(MID(F284,1,4)="Стен",M284/(VALUE(MID(F284,SEARCH(" ",F284,1)+1,SEARCH("мм",F284,1)-SEARCH(" ",F284,1)-2))/1000),IF(MID(F284,1,10)="Плита фунд",SQRT(M284/(VALUE(MID(F284,SEARCH(" ",F284,1)+14,SEARCH("мм",F284,1)-SEARCH(" ",F284,1)-15))/1000))*(4+1)*(VALUE(MID(F284,SEARCH(" ",F284,1)+14,SEARCH("мм",F284,1)-SEARCH(" ",F284,1)-15))/1000),IF(MID(F284,1,4)="Плит",M284/(VALUE(MID(F284,SEARCH(" ",F284,1)+1,SEARCH("мм",F284,1)-SEARCH(" ",F284,1)-2))/1000),IF(MID(F284,1,4)="Площ",M284/(VALUE(MID(F284,SEARCH(" ",F284,1)+12,SEARCH("мм",F284,1)-SEARCH(" ",F284,1)-13))/1000),IF(MID(F284,1,4)="Марш",M284/0.263,IF(MID(F284,1,4)="Коло",M284/((VALUE(LEFT(MID(F284,SEARCH(" ",F284,1)+1,SEARCH("мм",F284,1)-SEARCH(" ",F284,1)-2),SEARCH("х",MID(F284,SEARCH(" ",F284,1)+1,SEARCH("мм",F284,1)-SEARCH(" ",F284,1)-2),1)-1))*VALUE(RIGHT(MID(F284,SEARCH(" ",F284,1)+1,SEARCH("мм",F284,1)-SEARCH(" ",F284,1)-2),LEN(MID(F284,SEARCH(" ",F284,1)+1,SEARCH("мм",F284,1)-SEARCH(" ",F284,1)-2))-SEARCH("х",MID(F284,SEARCH(" ",F284,1)+1,SEARCH("мм",F284,1)-SEARCH(" ",F284,1)-2),1))))/1000000*3.2)*((VALUE(LEFT(MID(F284,SEARCH(" ",F284,1)+1,SEARCH("мм",F284,1)-SEARCH(" ",F284,1)-2),SEARCH("х",MID(F284,SEARCH(" ",F284,1)+1,SEARCH("мм",F284,1)-SEARCH(" ",F284,1)-2),1)-1))+VALUE(RIGHT(MID(F284,SEARCH(" ",F284,1)+1,SEARCH("мм",F284,1)-SEARCH(" ",F284,1)-2),LEN(MID(F284,SEARCH(" ",F284,1)+1,SEARCH("мм",F284,1)-SEARCH(" ",F284,1)-2))-SEARCH("х",MID(F284,SEARCH(" ",F284,1)+1,SEARCH("мм",F284,1)-SEARCH(" ",F284,1)-2),1))))/1000*2*3.2),IF(MID(F284,1,4)="Балк",M284/((VALUE(LEFT(MID(F284,SEARCH(" ",F284,1)+1,SEARCH("мм",F284,1)-SEARCH(" ",F284,1)-5),SEARCH("х",MID(F284,SEARCH(" ",F284,1)+1,SEARCH("мм",F284,1)-SEARCH(" ",F284,1)-5),1)-1))*VALUE(RIGHT(MID(F284,SEARCH(" ",F284,1)+1,SEARCH("мм",F284,1)-SEARCH(" ",F284,1)-5),LEN(MID(F284,SEARCH(" ",F284,1)+1,SEARCH("мм",F284,1)-SEARCH(" ",F284,1)-5))-SEARCH("х",MID(F284,SEARCH(" ",F284,1)+1,SEARCH("мм",F284,1)-SEARCH(" ",F284,1)-5),1))))/1000000*1)*((2*VALUE(LEFT(MID(F284,SEARCH(" ",F284,1)+1,SEARCH("мм",F284,1)-SEARCH(" ",F284,1)-5),SEARCH("х",MID(F284,SEARCH(" ",F284,1)+1,SEARCH("мм",F284,1)-SEARCH(" ",F284,1)-5),1)-1))+VALUE(RIGHT(MID(F284,SEARCH(" ",F284,1)+1,SEARCH("мм",F284,1)-SEARCH(" ",F284,1)-5),LEN(MID(F284,SEARCH(" ",F284,1)+1,SEARCH("мм",F284,1)-SEARCH(" ",F284,1)-5))-SEARCH("х",MID(F284,SEARCH(" ",F284,1)+1,SEARCH("мм",F284,1)-SEARCH(" ",F284,1)-5),1))))/1000*1),IF(MID(F284,1,4)="Капи",M284/(2.8*3.6*0.4)*((2.8+3.6)*2*0.4),""))))))))))</f>
        <v>886.5</v>
      </c>
      <c r="Q284" s="347"/>
      <c r="R284" s="44" t="str">
        <f>IF(SUM($J284:$L284)*INDEX('Таблица 6 (типы арм.)'!$F$6:$U$49,MATCH($D284,'Таблица 6 (типы арм.)'!$D$6:$D$49,0),MATCH((IF(COLUMN(R$5)&gt;COLUMN($X$5),CONCATENATE(R$5,"А500С"),IF(COLUMN(R$5)&gt;COLUMN($S$5),CONCATENATE(R$5,"А240"),CONCATENATE(R$5,"Вр-1")))),'Таблица 6 (типы арм.)'!$F$54:$U$54,0))=0,"",ROUND(SUM($J284:$L284)*INDEX('Таблица 6 (типы арм.)'!$F$6:$U$49,MATCH($D284,'Таблица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84" s="323" t="str">
        <f t="shared" si="202"/>
        <v/>
      </c>
      <c r="T284" s="44" t="str">
        <f>IF(SUM($J284:$L284)*INDEX('Таблица 6 (типы арм.)'!$F$6:$U$49,MATCH($D284,'Таблица 6 (типы арм.)'!$D$6:$D$49,0),MATCH((IF(COLUMN(T$5)&gt;COLUMN($X$5),CONCATENATE(T$5,"А500С"),IF(COLUMN(T$5)&gt;COLUMN($S$5),CONCATENATE(T$5,"А240"),CONCATENATE(T$5,"Вр-1")))),'Таблица 6 (типы арм.)'!$F$54:$U$54,0))=0,"",ROUND(SUM($J284:$L284)*INDEX('Таблица 6 (типы арм.)'!$F$6:$U$49,MATCH($D284,'Таблица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84" s="44">
        <f>IF(SUM($J284:$L284)*INDEX('Таблица 6 (типы арм.)'!$F$6:$U$49,MATCH($D284,'Таблица 6 (типы арм.)'!$D$6:$D$49,0),MATCH((IF(COLUMN(U$5)&gt;COLUMN($X$5),CONCATENATE(U$5,"А500С"),IF(COLUMN(U$5)&gt;COLUMN($S$5),CONCATENATE(U$5,"А240"),CONCATENATE(U$5,"Вр-1")))),'Таблица 6 (типы арм.)'!$F$54:$U$54,0))=0,"",ROUND(SUM($J284:$L284)*INDEX('Таблица 6 (типы арм.)'!$F$6:$U$49,MATCH($D284,'Таблица 6 (типы арм.)'!$D$6:$D$49,0),MATCH((IF(COLUMN(U$5)&gt;COLUMN($X$5),CONCATENATE(U$5,"А500С"),IF(COLUMN(U$5)&gt;COLUMN($S$5),CONCATENATE(U$5,"А240"),CONCATENATE(U$5,"Вр-1")))),'Таблица 6 (типы арм.)'!$F$54:$U$54,0)),0))</f>
        <v>432</v>
      </c>
      <c r="V284" s="44" t="str">
        <f>IF(SUM($J284:$L284)*INDEX('Таблица 6 (типы арм.)'!$F$6:$U$49,MATCH($D284,'Таблица 6 (типы арм.)'!$D$6:$D$49,0),MATCH((IF(COLUMN(V$5)&gt;COLUMN($X$5),CONCATENATE(V$5,"А500С"),IF(COLUMN(V$5)&gt;COLUMN($S$5),CONCATENATE(V$5,"А240"),CONCATENATE(V$5,"Вр-1")))),'Таблица 6 (типы арм.)'!$F$54:$U$54,0))=0,"",ROUND(SUM($J284:$L284)*INDEX('Таблица 6 (типы арм.)'!$F$6:$U$49,MATCH($D284,'Таблица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84" s="44" t="str">
        <f>IF(SUM($J284:$L284)*INDEX('Таблица 6 (типы арм.)'!$F$6:$U$49,MATCH($D284,'Таблица 6 (типы арм.)'!$D$6:$D$49,0),MATCH((IF(COLUMN(W$5)&gt;COLUMN($X$5),CONCATENATE(W$5,"А500С"),IF(COLUMN(W$5)&gt;COLUMN($S$5),CONCATENATE(W$5,"А240"),CONCATENATE(W$5,"Вр-1")))),'Таблица 6 (типы арм.)'!$F$54:$U$54,0))=0,"",ROUND(SUM($J284:$L284)*INDEX('Таблица 6 (типы арм.)'!$F$6:$U$49,MATCH($D284,'Таблица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84" s="45">
        <f t="shared" si="186"/>
        <v>432</v>
      </c>
      <c r="Y284" s="44" t="str">
        <f>IF(SUM($J284:$L284)*INDEX('Таблица 6 (типы арм.)'!$F$6:$U$49,MATCH($D284,'Таблица 6 (типы арм.)'!$D$6:$D$49,0),MATCH((IF(COLUMN(Y$5)&gt;COLUMN($X$5),CONCATENATE(Y$5,"А500С"),IF(COLUMN(Y$5)&gt;COLUMN($S$5),CONCATENATE(Y$5,"А240"),CONCATENATE(Y$5,"Вр-1")))),'Таблица 6 (типы арм.)'!$F$54:$U$54,0))=0,"",ROUND(SUM($J284:$L284)*INDEX('Таблица 6 (типы арм.)'!$F$6:$U$49,MATCH($D284,'Таблица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84" s="44">
        <f>IF(SUM($J284:$L284)*INDEX('Таблица 6 (типы арм.)'!$F$6:$U$49,MATCH($D284,'Таблица 6 (типы арм.)'!$D$6:$D$49,0),MATCH((IF(COLUMN(Z$5)&gt;COLUMN($X$5),CONCATENATE(Z$5,"А500С"),IF(COLUMN(Z$5)&gt;COLUMN($S$5),CONCATENATE(Z$5,"А240"),CONCATENATE(Z$5,"Вр-1")))),'Таблица 6 (типы арм.)'!$F$54:$U$54,0))=0,"",ROUND(SUM($J284:$L284)*INDEX('Таблица 6 (типы арм.)'!$F$6:$U$49,MATCH($D284,'Таблица 6 (типы арм.)'!$D$6:$D$49,0),MATCH((IF(COLUMN(Z$5)&gt;COLUMN($X$5),CONCATENATE(Z$5,"А500С"),IF(COLUMN(Z$5)&gt;COLUMN($S$5),CONCATENATE(Z$5,"А240"),CONCATENATE(Z$5,"Вр-1")))),'Таблица 6 (типы арм.)'!$F$54:$U$54,0)),0))</f>
        <v>1152</v>
      </c>
      <c r="AA284" s="44">
        <f>IF(SUM($J284:$L284)*INDEX('Таблица 6 (типы арм.)'!$F$6:$U$49,MATCH($D284,'Таблица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арм.)'!$F$54:$U$54,0))=0,"",ROUND(SUM($J284:$L284)*INDEX('Таблица 6 (типы арм.)'!$F$6:$U$49,MATCH($D284,'Таблица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17783</v>
      </c>
      <c r="AB284" s="44">
        <f>IF(SUM($J284:$L284)*INDEX('Таблица 6 (типы арм.)'!$F$6:$U$49,MATCH($D284,'Таблица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арм.)'!$F$54:$U$54,0))=0,"",ROUND(SUM($J284:$L284)*INDEX('Таблица 6 (типы арм.)'!$F$6:$U$49,MATCH($D284,'Таблица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>6264</v>
      </c>
      <c r="AC284" s="44">
        <f>IF(SUM($J284:$L284)*INDEX('Таблица 6 (типы арм.)'!$F$6:$U$49,MATCH($D284,'Таблица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арм.)'!$F$54:$U$54,0))=0,"",ROUND(SUM($J284:$L284)*INDEX('Таблица 6 (типы арм.)'!$F$6:$U$49,MATCH($D284,'Таблица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504</v>
      </c>
      <c r="AD284" s="44" t="str">
        <f>IF(SUM($J284:$L284)*INDEX('Таблица 6 (типы арм.)'!$F$6:$U$49,MATCH($D284,'Таблица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арм.)'!$F$54:$U$54,0))=0,"",ROUND(SUM($J284:$L284)*INDEX('Таблица 6 (типы арм.)'!$F$6:$U$49,MATCH($D284,'Таблица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84" s="44" t="str">
        <f>IF(SUM($J284:$L284)*INDEX('Таблица 6 (типы арм.)'!$F$6:$U$49,MATCH($D284,'Таблица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арм.)'!$F$54:$U$54,0))=0,"",ROUND(SUM($J284:$L284)*INDEX('Таблица 6 (типы арм.)'!$F$6:$U$49,MATCH($D284,'Таблица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84" s="44" t="str">
        <f>IF(SUM($J284:$L284)*INDEX('Таблица 6 (типы арм.)'!$F$6:$U$49,MATCH($D284,'Таблица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арм.)'!$F$54:$U$54,0))=0,"",ROUND(SUM($J284:$L284)*INDEX('Таблица 6 (типы арм.)'!$F$6:$U$49,MATCH($D284,'Таблица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84" s="44">
        <f>IF(SUM($J284:$L284)*INDEX('Таблица 6 (типы арм.)'!$F$6:$U$49,MATCH($D284,'Таблица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арм.)'!$F$54:$U$54,0))=0,"",ROUND(SUM($J284:$L284)*INDEX('Таблица 6 (типы арм.)'!$F$6:$U$49,MATCH($D284,'Таблица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384</v>
      </c>
      <c r="AH284" s="44">
        <f>IF(SUM($J284:$L284)*INDEX('Таблица 6 (типы арм.)'!$F$6:$U$49,MATCH($D284,'Таблица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арм.)'!$F$54:$U$54,0))=0,"",ROUND(SUM($J284:$L284)*INDEX('Таблица 6 (типы арм.)'!$F$6:$U$49,MATCH($D284,'Таблица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216</v>
      </c>
      <c r="AI284" s="44">
        <f>IF(SUM($J284:$L284)*INDEX('Таблица 6 (типы арм.)'!$F$6:$U$49,MATCH($D284,'Таблица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арм.)'!$F$54:$U$54,0))=0,"",ROUND(SUM($J284:$L284)*INDEX('Таблица 6 (типы арм.)'!$F$6:$U$49,MATCH($D284,'Таблица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312</v>
      </c>
      <c r="AJ284" s="45">
        <f t="shared" si="187"/>
        <v>26615</v>
      </c>
      <c r="AK284" s="46">
        <f t="shared" si="188"/>
        <v>27047</v>
      </c>
      <c r="AL284" s="47">
        <v>82</v>
      </c>
      <c r="AM284" s="61"/>
      <c r="AN284" s="14"/>
      <c r="AO284" s="1"/>
    </row>
    <row r="285" spans="1:59" s="253" customFormat="1" ht="27.75" hidden="1" customHeight="1" outlineLevel="1" x14ac:dyDescent="0.25">
      <c r="A285" s="254"/>
      <c r="B285" s="254"/>
      <c r="C285" s="416"/>
      <c r="D285" s="322">
        <v>10</v>
      </c>
      <c r="E285" s="334" t="str">
        <f t="shared" si="213"/>
        <v>169.2</v>
      </c>
      <c r="F285" s="39" t="s">
        <v>247</v>
      </c>
      <c r="G285" s="41" t="s">
        <v>39</v>
      </c>
      <c r="H285" s="41"/>
      <c r="I285" s="41"/>
      <c r="J285" s="42"/>
      <c r="K285" s="42"/>
      <c r="L285" s="42">
        <v>20.2</v>
      </c>
      <c r="M285" s="43">
        <f t="shared" si="200"/>
        <v>20.2</v>
      </c>
      <c r="N285" s="41"/>
      <c r="O285" s="41" t="s">
        <v>41</v>
      </c>
      <c r="P285" s="350">
        <f t="shared" ref="P285:P295" si="214">IF(M285="","",IF(M285=0,"",IF(MID(F285,1,4)="Стен",M285/(VALUE(MID(F285,SEARCH(" ",F285,1)+1,SEARCH("мм",F285,1)-SEARCH(" ",F285,1)-2))/1000),IF(MID(F285,1,10)="Плита фунд",SQRT(M285/(VALUE(MID(F285,SEARCH(" ",F285,1)+14,SEARCH("мм",F285,1)-SEARCH(" ",F285,1)-15))/1000))*(4+1)*(VALUE(MID(F285,SEARCH(" ",F285,1)+14,SEARCH("мм",F285,1)-SEARCH(" ",F285,1)-15))/1000),IF(MID(F285,1,4)="Плит",M285/(VALUE(MID(F285,SEARCH(" ",F285,1)+1,SEARCH("мм",F285,1)-SEARCH(" ",F285,1)-2))/1000),IF(MID(F285,1,4)="Площ",M285/(VALUE(MID(F285,SEARCH(" ",F285,1)+12,SEARCH("мм",F285,1)-SEARCH(" ",F285,1)-13))/1000),IF(MID(F285,1,4)="Марш",M285/0.263,IF(MID(F285,1,4)="Коло",M285/((VALUE(LEFT(MID(F285,SEARCH(" ",F285,1)+1,SEARCH("мм",F285,1)-SEARCH(" ",F285,1)-2),SEARCH("х",MID(F285,SEARCH(" ",F285,1)+1,SEARCH("мм",F285,1)-SEARCH(" ",F285,1)-2),1)-1))*VALUE(RIGHT(MID(F285,SEARCH(" ",F285,1)+1,SEARCH("мм",F285,1)-SEARCH(" ",F285,1)-2),LEN(MID(F285,SEARCH(" ",F285,1)+1,SEARCH("мм",F285,1)-SEARCH(" ",F285,1)-2))-SEARCH("х",MID(F285,SEARCH(" ",F285,1)+1,SEARCH("мм",F285,1)-SEARCH(" ",F285,1)-2),1))))/1000000*3.2)*((VALUE(LEFT(MID(F285,SEARCH(" ",F285,1)+1,SEARCH("мм",F285,1)-SEARCH(" ",F285,1)-2),SEARCH("х",MID(F285,SEARCH(" ",F285,1)+1,SEARCH("мм",F285,1)-SEARCH(" ",F285,1)-2),1)-1))+VALUE(RIGHT(MID(F285,SEARCH(" ",F285,1)+1,SEARCH("мм",F285,1)-SEARCH(" ",F285,1)-2),LEN(MID(F285,SEARCH(" ",F285,1)+1,SEARCH("мм",F285,1)-SEARCH(" ",F285,1)-2))-SEARCH("х",MID(F285,SEARCH(" ",F285,1)+1,SEARCH("мм",F285,1)-SEARCH(" ",F285,1)-2),1))))/1000*2*3.2),IF(MID(F285,1,4)="Балк",M285/((VALUE(LEFT(MID(F285,SEARCH(" ",F285,1)+1,SEARCH("мм",F285,1)-SEARCH(" ",F285,1)-5),SEARCH("х",MID(F285,SEARCH(" ",F285,1)+1,SEARCH("мм",F285,1)-SEARCH(" ",F285,1)-5),1)-1))*VALUE(RIGHT(MID(F285,SEARCH(" ",F285,1)+1,SEARCH("мм",F285,1)-SEARCH(" ",F285,1)-5),LEN(MID(F285,SEARCH(" ",F285,1)+1,SEARCH("мм",F285,1)-SEARCH(" ",F285,1)-5))-SEARCH("х",MID(F285,SEARCH(" ",F285,1)+1,SEARCH("мм",F285,1)-SEARCH(" ",F285,1)-5),1))))/1000000*1)*((2*VALUE(LEFT(MID(F285,SEARCH(" ",F285,1)+1,SEARCH("мм",F285,1)-SEARCH(" ",F285,1)-5),SEARCH("х",MID(F285,SEARCH(" ",F285,1)+1,SEARCH("мм",F285,1)-SEARCH(" ",F285,1)-5),1)-1))+VALUE(RIGHT(MID(F285,SEARCH(" ",F285,1)+1,SEARCH("мм",F285,1)-SEARCH(" ",F285,1)-5),LEN(MID(F285,SEARCH(" ",F285,1)+1,SEARCH("мм",F285,1)-SEARCH(" ",F285,1)-5))-SEARCH("х",MID(F285,SEARCH(" ",F285,1)+1,SEARCH("мм",F285,1)-SEARCH(" ",F285,1)-5),1))))/1000*1),IF(MID(F285,1,4)="Капи",M285/(2.8*3.6*0.4)*((2.8+3.6)*2*0.4),""))))))))))</f>
        <v>25.249999999999996</v>
      </c>
      <c r="Q285" s="347"/>
      <c r="R285" s="44" t="str">
        <f>IF(SUM($J285:$L285)*INDEX('Таблица 6 (типы арм.)'!$F$6:$U$49,MATCH($D285,'Таблица 6 (типы арм.)'!$D$6:$D$49,0),MATCH((IF(COLUMN(R$5)&gt;COLUMN($X$5),CONCATENATE(R$5,"А500С"),IF(COLUMN(R$5)&gt;COLUMN($S$5),CONCATENATE(R$5,"А240"),CONCATENATE(R$5,"Вр-1")))),'Таблица 6 (типы арм.)'!$F$54:$U$54,0))=0,"",ROUND(SUM($J285:$L285)*INDEX('Таблица 6 (типы арм.)'!$F$6:$U$49,MATCH($D285,'Таблица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85" s="323" t="str">
        <f t="shared" ref="S285:S295" si="215">IF((IF(R285="",0,R285))=0,"",(IF(R285="",0,R285)))</f>
        <v/>
      </c>
      <c r="T285" s="44" t="str">
        <f>IF(SUM($J285:$L285)*INDEX('Таблица 6 (типы арм.)'!$F$6:$U$49,MATCH($D285,'Таблица 6 (типы арм.)'!$D$6:$D$49,0),MATCH((IF(COLUMN(T$5)&gt;COLUMN($X$5),CONCATENATE(T$5,"А500С"),IF(COLUMN(T$5)&gt;COLUMN($S$5),CONCATENATE(T$5,"А240"),CONCATENATE(T$5,"Вр-1")))),'Таблица 6 (типы арм.)'!$F$54:$U$54,0))=0,"",ROUND(SUM($J285:$L285)*INDEX('Таблица 6 (типы арм.)'!$F$6:$U$49,MATCH($D285,'Таблица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85" s="44">
        <f>IF(SUM($J285:$L285)*INDEX('Таблица 6 (типы арм.)'!$F$6:$U$49,MATCH($D285,'Таблица 6 (типы арм.)'!$D$6:$D$49,0),MATCH((IF(COLUMN(U$5)&gt;COLUMN($X$5),CONCATENATE(U$5,"А500С"),IF(COLUMN(U$5)&gt;COLUMN($S$5),CONCATENATE(U$5,"А240"),CONCATENATE(U$5,"Вр-1")))),'Таблица 6 (типы арм.)'!$F$54:$U$54,0))=0,"",ROUND(SUM($J285:$L285)*INDEX('Таблица 6 (типы арм.)'!$F$6:$U$49,MATCH($D285,'Таблица 6 (типы арм.)'!$D$6:$D$49,0),MATCH((IF(COLUMN(U$5)&gt;COLUMN($X$5),CONCATENATE(U$5,"А500С"),IF(COLUMN(U$5)&gt;COLUMN($S$5),CONCATENATE(U$5,"А240"),CONCATENATE(U$5,"Вр-1")))),'Таблица 6 (типы арм.)'!$F$54:$U$54,0)),0))</f>
        <v>49</v>
      </c>
      <c r="V285" s="44" t="str">
        <f>IF(SUM($J285:$L285)*INDEX('Таблица 6 (типы арм.)'!$F$6:$U$49,MATCH($D285,'Таблица 6 (типы арм.)'!$D$6:$D$49,0),MATCH((IF(COLUMN(V$5)&gt;COLUMN($X$5),CONCATENATE(V$5,"А500С"),IF(COLUMN(V$5)&gt;COLUMN($S$5),CONCATENATE(V$5,"А240"),CONCATENATE(V$5,"Вр-1")))),'Таблица 6 (типы арм.)'!$F$54:$U$54,0))=0,"",ROUND(SUM($J285:$L285)*INDEX('Таблица 6 (типы арм.)'!$F$6:$U$49,MATCH($D285,'Таблица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85" s="44" t="str">
        <f>IF(SUM($J285:$L285)*INDEX('Таблица 6 (типы арм.)'!$F$6:$U$49,MATCH($D285,'Таблица 6 (типы арм.)'!$D$6:$D$49,0),MATCH((IF(COLUMN(W$5)&gt;COLUMN($X$5),CONCATENATE(W$5,"А500С"),IF(COLUMN(W$5)&gt;COLUMN($S$5),CONCATENATE(W$5,"А240"),CONCATENATE(W$5,"Вр-1")))),'Таблица 6 (типы арм.)'!$F$54:$U$54,0))=0,"",ROUND(SUM($J285:$L285)*INDEX('Таблица 6 (типы арм.)'!$F$6:$U$49,MATCH($D285,'Таблица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85" s="45">
        <f t="shared" ref="X285" si="216">IF((IF(T285="",0,T285)+IF(U285="",0,U285)+IF(V285="",0,V285)+IF(W285="",0,W285))=0,"",(IF(T285="",0,T285)+IF(U285="",0,U285)+IF(V285="",0,V285)+IF(W285="",0,W285)))</f>
        <v>49</v>
      </c>
      <c r="Y285" s="44" t="str">
        <f>IF(SUM($J285:$L285)*INDEX('Таблица 6 (типы арм.)'!$F$6:$U$49,MATCH($D285,'Таблица 6 (типы арм.)'!$D$6:$D$49,0),MATCH((IF(COLUMN(Y$5)&gt;COLUMN($X$5),CONCATENATE(Y$5,"А500С"),IF(COLUMN(Y$5)&gt;COLUMN($S$5),CONCATENATE(Y$5,"А240"),CONCATENATE(Y$5,"Вр-1")))),'Таблица 6 (типы арм.)'!$F$54:$U$54,0))=0,"",ROUND(SUM($J285:$L285)*INDEX('Таблица 6 (типы арм.)'!$F$6:$U$49,MATCH($D285,'Таблица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85" s="44">
        <f>IF(SUM($J285:$L285)*INDEX('Таблица 6 (типы арм.)'!$F$6:$U$49,MATCH($D285,'Таблица 6 (типы арм.)'!$D$6:$D$49,0),MATCH((IF(COLUMN(Z$5)&gt;COLUMN($X$5),CONCATENATE(Z$5,"А500С"),IF(COLUMN(Z$5)&gt;COLUMN($S$5),CONCATENATE(Z$5,"А240"),CONCATENATE(Z$5,"Вр-1")))),'Таблица 6 (типы арм.)'!$F$54:$U$54,0))=0,"",ROUND(SUM($J285:$L285)*INDEX('Таблица 6 (типы арм.)'!$F$6:$U$49,MATCH($D285,'Таблица 6 (типы арм.)'!$D$6:$D$49,0),MATCH((IF(COLUMN(Z$5)&gt;COLUMN($X$5),CONCATENATE(Z$5,"А500С"),IF(COLUMN(Z$5)&gt;COLUMN($S$5),CONCATENATE(Z$5,"А240"),CONCATENATE(Z$5,"Вр-1")))),'Таблица 6 (типы арм.)'!$F$54:$U$54,0)),0))</f>
        <v>131</v>
      </c>
      <c r="AA285" s="44">
        <f>IF(SUM($J285:$L285)*INDEX('Таблица 6 (типы арм.)'!$F$6:$U$49,MATCH($D285,'Таблица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арм.)'!$F$54:$U$54,0))=0,"",ROUND(SUM($J285:$L285)*INDEX('Таблица 6 (типы арм.)'!$F$6:$U$49,MATCH($D285,'Таблица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2026</v>
      </c>
      <c r="AB285" s="44">
        <f>IF(SUM($J285:$L285)*INDEX('Таблица 6 (типы арм.)'!$F$6:$U$49,MATCH($D285,'Таблица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арм.)'!$F$54:$U$54,0))=0,"",ROUND(SUM($J285:$L285)*INDEX('Таблица 6 (типы арм.)'!$F$6:$U$49,MATCH($D285,'Таблица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>714</v>
      </c>
      <c r="AC285" s="44">
        <f>IF(SUM($J285:$L285)*INDEX('Таблица 6 (типы арм.)'!$F$6:$U$49,MATCH($D285,'Таблица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арм.)'!$F$54:$U$54,0))=0,"",ROUND(SUM($J285:$L285)*INDEX('Таблица 6 (типы арм.)'!$F$6:$U$49,MATCH($D285,'Таблица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57</v>
      </c>
      <c r="AD285" s="44" t="str">
        <f>IF(SUM($J285:$L285)*INDEX('Таблица 6 (типы арм.)'!$F$6:$U$49,MATCH($D285,'Таблица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арм.)'!$F$54:$U$54,0))=0,"",ROUND(SUM($J285:$L285)*INDEX('Таблица 6 (типы арм.)'!$F$6:$U$49,MATCH($D285,'Таблица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85" s="44" t="str">
        <f>IF(SUM($J285:$L285)*INDEX('Таблица 6 (типы арм.)'!$F$6:$U$49,MATCH($D285,'Таблица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арм.)'!$F$54:$U$54,0))=0,"",ROUND(SUM($J285:$L285)*INDEX('Таблица 6 (типы арм.)'!$F$6:$U$49,MATCH($D285,'Таблица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85" s="44" t="str">
        <f>IF(SUM($J285:$L285)*INDEX('Таблица 6 (типы арм.)'!$F$6:$U$49,MATCH($D285,'Таблица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арм.)'!$F$54:$U$54,0))=0,"",ROUND(SUM($J285:$L285)*INDEX('Таблица 6 (типы арм.)'!$F$6:$U$49,MATCH($D285,'Таблица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85" s="44">
        <f>IF(SUM($J285:$L285)*INDEX('Таблица 6 (типы арм.)'!$F$6:$U$49,MATCH($D285,'Таблица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арм.)'!$F$54:$U$54,0))=0,"",ROUND(SUM($J285:$L285)*INDEX('Таблица 6 (типы арм.)'!$F$6:$U$49,MATCH($D285,'Таблица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44</v>
      </c>
      <c r="AH285" s="44">
        <f>IF(SUM($J285:$L285)*INDEX('Таблица 6 (типы арм.)'!$F$6:$U$49,MATCH($D285,'Таблица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арм.)'!$F$54:$U$54,0))=0,"",ROUND(SUM($J285:$L285)*INDEX('Таблица 6 (типы арм.)'!$F$6:$U$49,MATCH($D285,'Таблица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25</v>
      </c>
      <c r="AI285" s="44">
        <f>IF(SUM($J285:$L285)*INDEX('Таблица 6 (типы арм.)'!$F$6:$U$49,MATCH($D285,'Таблица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арм.)'!$F$54:$U$54,0))=0,"",ROUND(SUM($J285:$L285)*INDEX('Таблица 6 (типы арм.)'!$F$6:$U$49,MATCH($D285,'Таблица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36</v>
      </c>
      <c r="AJ285" s="45">
        <f t="shared" si="187"/>
        <v>3033</v>
      </c>
      <c r="AK285" s="46">
        <f t="shared" si="188"/>
        <v>3082</v>
      </c>
      <c r="AL285" s="52"/>
      <c r="AM285" s="259"/>
      <c r="AN285" s="256"/>
      <c r="AO285" s="254"/>
      <c r="AP285" s="324"/>
      <c r="AQ285" s="324"/>
      <c r="AR285" s="324"/>
      <c r="AS285" s="324"/>
      <c r="AT285" s="324"/>
      <c r="AU285" s="324"/>
      <c r="AV285" s="324"/>
      <c r="AW285" s="324"/>
      <c r="AX285" s="324"/>
      <c r="AY285" s="324"/>
      <c r="AZ285" s="324"/>
      <c r="BA285" s="324"/>
      <c r="BB285" s="324"/>
      <c r="BC285" s="324"/>
      <c r="BD285" s="324"/>
      <c r="BE285" s="324"/>
      <c r="BF285" s="324"/>
      <c r="BG285" s="324"/>
    </row>
    <row r="286" spans="1:59" s="253" customFormat="1" ht="27.75" hidden="1" customHeight="1" outlineLevel="1" x14ac:dyDescent="0.25">
      <c r="A286" s="254"/>
      <c r="B286" s="254"/>
      <c r="C286" s="416"/>
      <c r="D286" s="322">
        <v>10</v>
      </c>
      <c r="E286" s="334" t="str">
        <f t="shared" si="213"/>
        <v>169.3</v>
      </c>
      <c r="F286" s="39" t="s">
        <v>248</v>
      </c>
      <c r="G286" s="41" t="s">
        <v>39</v>
      </c>
      <c r="H286" s="41"/>
      <c r="I286" s="41"/>
      <c r="J286" s="42"/>
      <c r="K286" s="42"/>
      <c r="L286" s="42">
        <v>15</v>
      </c>
      <c r="M286" s="43">
        <f t="shared" si="200"/>
        <v>15</v>
      </c>
      <c r="N286" s="41"/>
      <c r="O286" s="41" t="s">
        <v>41</v>
      </c>
      <c r="P286" s="350">
        <f t="shared" si="214"/>
        <v>15</v>
      </c>
      <c r="Q286" s="347"/>
      <c r="R286" s="44" t="str">
        <f>IF(SUM($J286:$L286)*INDEX('Таблица 6 (типы арм.)'!$F$6:$U$49,MATCH($D286,'Таблица 6 (типы арм.)'!$D$6:$D$49,0),MATCH((IF(COLUMN(R$5)&gt;COLUMN($X$5),CONCATENATE(R$5,"А500С"),IF(COLUMN(R$5)&gt;COLUMN($S$5),CONCATENATE(R$5,"А240"),CONCATENATE(R$5,"Вр-1")))),'Таблица 6 (типы арм.)'!$F$54:$U$54,0))=0,"",ROUND(SUM($J286:$L286)*INDEX('Таблица 6 (типы арм.)'!$F$6:$U$49,MATCH($D286,'Таблица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86" s="323" t="str">
        <f t="shared" si="215"/>
        <v/>
      </c>
      <c r="T286" s="44" t="str">
        <f>IF(SUM($J286:$L286)*INDEX('Таблица 6 (типы арм.)'!$F$6:$U$49,MATCH($D286,'Таблица 6 (типы арм.)'!$D$6:$D$49,0),MATCH((IF(COLUMN(T$5)&gt;COLUMN($X$5),CONCATENATE(T$5,"А500С"),IF(COLUMN(T$5)&gt;COLUMN($S$5),CONCATENATE(T$5,"А240"),CONCATENATE(T$5,"Вр-1")))),'Таблица 6 (типы арм.)'!$F$54:$U$54,0))=0,"",ROUND(SUM($J286:$L286)*INDEX('Таблица 6 (типы арм.)'!$F$6:$U$49,MATCH($D286,'Таблица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86" s="44">
        <f>IF(SUM($J286:$L286)*INDEX('Таблица 6 (типы арм.)'!$F$6:$U$49,MATCH($D286,'Таблица 6 (типы арм.)'!$D$6:$D$49,0),MATCH((IF(COLUMN(U$5)&gt;COLUMN($X$5),CONCATENATE(U$5,"А500С"),IF(COLUMN(U$5)&gt;COLUMN($S$5),CONCATENATE(U$5,"А240"),CONCATENATE(U$5,"Вр-1")))),'Таблица 6 (типы арм.)'!$F$54:$U$54,0))=0,"",ROUND(SUM($J286:$L286)*INDEX('Таблица 6 (типы арм.)'!$F$6:$U$49,MATCH($D286,'Таблица 6 (типы арм.)'!$D$6:$D$49,0),MATCH((IF(COLUMN(U$5)&gt;COLUMN($X$5),CONCATENATE(U$5,"А500С"),IF(COLUMN(U$5)&gt;COLUMN($S$5),CONCATENATE(U$5,"А240"),CONCATENATE(U$5,"Вр-1")))),'Таблица 6 (типы арм.)'!$F$54:$U$54,0)),0))</f>
        <v>37</v>
      </c>
      <c r="V286" s="44" t="str">
        <f>IF(SUM($J286:$L286)*INDEX('Таблица 6 (типы арм.)'!$F$6:$U$49,MATCH($D286,'Таблица 6 (типы арм.)'!$D$6:$D$49,0),MATCH((IF(COLUMN(V$5)&gt;COLUMN($X$5),CONCATENATE(V$5,"А500С"),IF(COLUMN(V$5)&gt;COLUMN($S$5),CONCATENATE(V$5,"А240"),CONCATENATE(V$5,"Вр-1")))),'Таблица 6 (типы арм.)'!$F$54:$U$54,0))=0,"",ROUND(SUM($J286:$L286)*INDEX('Таблица 6 (типы арм.)'!$F$6:$U$49,MATCH($D286,'Таблица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86" s="44" t="str">
        <f>IF(SUM($J286:$L286)*INDEX('Таблица 6 (типы арм.)'!$F$6:$U$49,MATCH($D286,'Таблица 6 (типы арм.)'!$D$6:$D$49,0),MATCH((IF(COLUMN(W$5)&gt;COLUMN($X$5),CONCATENATE(W$5,"А500С"),IF(COLUMN(W$5)&gt;COLUMN($S$5),CONCATENATE(W$5,"А240"),CONCATENATE(W$5,"Вр-1")))),'Таблица 6 (типы арм.)'!$F$54:$U$54,0))=0,"",ROUND(SUM($J286:$L286)*INDEX('Таблица 6 (типы арм.)'!$F$6:$U$49,MATCH($D286,'Таблица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86" s="45">
        <f t="shared" ref="X286" si="217">IF((IF(T286="",0,T286)+IF(U286="",0,U286)+IF(V286="",0,V286)+IF(W286="",0,W286))=0,"",(IF(T286="",0,T286)+IF(U286="",0,U286)+IF(V286="",0,V286)+IF(W286="",0,W286)))</f>
        <v>37</v>
      </c>
      <c r="Y286" s="44" t="str">
        <f>IF(SUM($J286:$L286)*INDEX('Таблица 6 (типы арм.)'!$F$6:$U$49,MATCH($D286,'Таблица 6 (типы арм.)'!$D$6:$D$49,0),MATCH((IF(COLUMN(Y$5)&gt;COLUMN($X$5),CONCATENATE(Y$5,"А500С"),IF(COLUMN(Y$5)&gt;COLUMN($S$5),CONCATENATE(Y$5,"А240"),CONCATENATE(Y$5,"Вр-1")))),'Таблица 6 (типы арм.)'!$F$54:$U$54,0))=0,"",ROUND(SUM($J286:$L286)*INDEX('Таблица 6 (типы арм.)'!$F$6:$U$49,MATCH($D286,'Таблица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86" s="44">
        <f>IF(SUM($J286:$L286)*INDEX('Таблица 6 (типы арм.)'!$F$6:$U$49,MATCH($D286,'Таблица 6 (типы арм.)'!$D$6:$D$49,0),MATCH((IF(COLUMN(Z$5)&gt;COLUMN($X$5),CONCATENATE(Z$5,"А500С"),IF(COLUMN(Z$5)&gt;COLUMN($S$5),CONCATENATE(Z$5,"А240"),CONCATENATE(Z$5,"Вр-1")))),'Таблица 6 (типы арм.)'!$F$54:$U$54,0))=0,"",ROUND(SUM($J286:$L286)*INDEX('Таблица 6 (типы арм.)'!$F$6:$U$49,MATCH($D286,'Таблица 6 (типы арм.)'!$D$6:$D$49,0),MATCH((IF(COLUMN(Z$5)&gt;COLUMN($X$5),CONCATENATE(Z$5,"А500С"),IF(COLUMN(Z$5)&gt;COLUMN($S$5),CONCATENATE(Z$5,"А240"),CONCATENATE(Z$5,"Вр-1")))),'Таблица 6 (типы арм.)'!$F$54:$U$54,0)),0))</f>
        <v>97</v>
      </c>
      <c r="AA286" s="44">
        <f>IF(SUM($J286:$L286)*INDEX('Таблица 6 (типы арм.)'!$F$6:$U$49,MATCH($D286,'Таблица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арм.)'!$F$54:$U$54,0))=0,"",ROUND(SUM($J286:$L286)*INDEX('Таблица 6 (типы арм.)'!$F$6:$U$49,MATCH($D286,'Таблица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1504</v>
      </c>
      <c r="AB286" s="44">
        <f>IF(SUM($J286:$L286)*INDEX('Таблица 6 (типы арм.)'!$F$6:$U$49,MATCH($D286,'Таблица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арм.)'!$F$54:$U$54,0))=0,"",ROUND(SUM($J286:$L286)*INDEX('Таблица 6 (типы арм.)'!$F$6:$U$49,MATCH($D286,'Таблица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>530</v>
      </c>
      <c r="AC286" s="44">
        <f>IF(SUM($J286:$L286)*INDEX('Таблица 6 (типы арм.)'!$F$6:$U$49,MATCH($D286,'Таблица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арм.)'!$F$54:$U$54,0))=0,"",ROUND(SUM($J286:$L286)*INDEX('Таблица 6 (типы арм.)'!$F$6:$U$49,MATCH($D286,'Таблица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43</v>
      </c>
      <c r="AD286" s="44" t="str">
        <f>IF(SUM($J286:$L286)*INDEX('Таблица 6 (типы арм.)'!$F$6:$U$49,MATCH($D286,'Таблица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арм.)'!$F$54:$U$54,0))=0,"",ROUND(SUM($J286:$L286)*INDEX('Таблица 6 (типы арм.)'!$F$6:$U$49,MATCH($D286,'Таблица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86" s="44" t="str">
        <f>IF(SUM($J286:$L286)*INDEX('Таблица 6 (типы арм.)'!$F$6:$U$49,MATCH($D286,'Таблица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арм.)'!$F$54:$U$54,0))=0,"",ROUND(SUM($J286:$L286)*INDEX('Таблица 6 (типы арм.)'!$F$6:$U$49,MATCH($D286,'Таблица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86" s="44" t="str">
        <f>IF(SUM($J286:$L286)*INDEX('Таблица 6 (типы арм.)'!$F$6:$U$49,MATCH($D286,'Таблица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арм.)'!$F$54:$U$54,0))=0,"",ROUND(SUM($J286:$L286)*INDEX('Таблица 6 (типы арм.)'!$F$6:$U$49,MATCH($D286,'Таблица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86" s="44">
        <f>IF(SUM($J286:$L286)*INDEX('Таблица 6 (типы арм.)'!$F$6:$U$49,MATCH($D286,'Таблица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арм.)'!$F$54:$U$54,0))=0,"",ROUND(SUM($J286:$L286)*INDEX('Таблица 6 (типы арм.)'!$F$6:$U$49,MATCH($D286,'Таблица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32</v>
      </c>
      <c r="AH286" s="44">
        <f>IF(SUM($J286:$L286)*INDEX('Таблица 6 (типы арм.)'!$F$6:$U$49,MATCH($D286,'Таблица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арм.)'!$F$54:$U$54,0))=0,"",ROUND(SUM($J286:$L286)*INDEX('Таблица 6 (типы арм.)'!$F$6:$U$49,MATCH($D286,'Таблица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18</v>
      </c>
      <c r="AI286" s="44">
        <f>IF(SUM($J286:$L286)*INDEX('Таблица 6 (типы арм.)'!$F$6:$U$49,MATCH($D286,'Таблица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арм.)'!$F$54:$U$54,0))=0,"",ROUND(SUM($J286:$L286)*INDEX('Таблица 6 (типы арм.)'!$F$6:$U$49,MATCH($D286,'Таблица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26</v>
      </c>
      <c r="AJ286" s="45">
        <f t="shared" si="187"/>
        <v>2250</v>
      </c>
      <c r="AK286" s="46">
        <f t="shared" si="188"/>
        <v>2287</v>
      </c>
      <c r="AL286" s="52"/>
      <c r="AM286" s="259"/>
      <c r="AN286" s="256"/>
      <c r="AO286" s="254"/>
      <c r="AP286" s="324"/>
      <c r="AQ286" s="324"/>
      <c r="AR286" s="324"/>
      <c r="AS286" s="324"/>
      <c r="AT286" s="324"/>
      <c r="AU286" s="324"/>
      <c r="AV286" s="324"/>
      <c r="AW286" s="324"/>
      <c r="AX286" s="324"/>
      <c r="AY286" s="324"/>
      <c r="AZ286" s="324"/>
      <c r="BA286" s="324"/>
      <c r="BB286" s="324"/>
      <c r="BC286" s="324"/>
      <c r="BD286" s="324"/>
      <c r="BE286" s="324"/>
      <c r="BF286" s="324"/>
      <c r="BG286" s="324"/>
    </row>
    <row r="287" spans="1:59" s="253" customFormat="1" ht="30" hidden="1" outlineLevel="1" x14ac:dyDescent="0.25">
      <c r="A287" s="254"/>
      <c r="B287" s="254"/>
      <c r="C287" s="416"/>
      <c r="D287" s="322">
        <v>10</v>
      </c>
      <c r="E287" s="334" t="str">
        <f t="shared" si="213"/>
        <v>169.4</v>
      </c>
      <c r="F287" s="39" t="s">
        <v>249</v>
      </c>
      <c r="G287" s="41" t="s">
        <v>39</v>
      </c>
      <c r="H287" s="41"/>
      <c r="I287" s="41"/>
      <c r="J287" s="42"/>
      <c r="K287" s="42"/>
      <c r="L287" s="42">
        <v>2.0699999999999998</v>
      </c>
      <c r="M287" s="43">
        <f t="shared" si="200"/>
        <v>2.0699999999999998</v>
      </c>
      <c r="N287" s="41"/>
      <c r="O287" s="41" t="s">
        <v>41</v>
      </c>
      <c r="P287" s="350">
        <f t="shared" si="214"/>
        <v>10.349999999999998</v>
      </c>
      <c r="Q287" s="347"/>
      <c r="R287" s="44" t="str">
        <f>IF(SUM($J287:$L287)*INDEX('Таблица 6 (типы арм.)'!$F$6:$U$49,MATCH($D287,'Таблица 6 (типы арм.)'!$D$6:$D$49,0),MATCH((IF(COLUMN(R$5)&gt;COLUMN($X$5),CONCATENATE(R$5,"А500С"),IF(COLUMN(R$5)&gt;COLUMN($S$5),CONCATENATE(R$5,"А240"),CONCATENATE(R$5,"Вр-1")))),'Таблица 6 (типы арм.)'!$F$54:$U$54,0))=0,"",ROUND(SUM($J287:$L287)*INDEX('Таблица 6 (типы арм.)'!$F$6:$U$49,MATCH($D287,'Таблица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87" s="323" t="str">
        <f t="shared" si="215"/>
        <v/>
      </c>
      <c r="T287" s="44" t="str">
        <f>IF(SUM($J287:$L287)*INDEX('Таблица 6 (типы арм.)'!$F$6:$U$49,MATCH($D287,'Таблица 6 (типы арм.)'!$D$6:$D$49,0),MATCH((IF(COLUMN(T$5)&gt;COLUMN($X$5),CONCATENATE(T$5,"А500С"),IF(COLUMN(T$5)&gt;COLUMN($S$5),CONCATENATE(T$5,"А240"),CONCATENATE(T$5,"Вр-1")))),'Таблица 6 (типы арм.)'!$F$54:$U$54,0))=0,"",ROUND(SUM($J287:$L287)*INDEX('Таблица 6 (типы арм.)'!$F$6:$U$49,MATCH($D287,'Таблица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87" s="44">
        <f>IF(SUM($J287:$L287)*INDEX('Таблица 6 (типы арм.)'!$F$6:$U$49,MATCH($D287,'Таблица 6 (типы арм.)'!$D$6:$D$49,0),MATCH((IF(COLUMN(U$5)&gt;COLUMN($X$5),CONCATENATE(U$5,"А500С"),IF(COLUMN(U$5)&gt;COLUMN($S$5),CONCATENATE(U$5,"А240"),CONCATENATE(U$5,"Вр-1")))),'Таблица 6 (типы арм.)'!$F$54:$U$54,0))=0,"",ROUND(SUM($J287:$L287)*INDEX('Таблица 6 (типы арм.)'!$F$6:$U$49,MATCH($D287,'Таблица 6 (типы арм.)'!$D$6:$D$49,0),MATCH((IF(COLUMN(U$5)&gt;COLUMN($X$5),CONCATENATE(U$5,"А500С"),IF(COLUMN(U$5)&gt;COLUMN($S$5),CONCATENATE(U$5,"А240"),CONCATENATE(U$5,"Вр-1")))),'Таблица 6 (типы арм.)'!$F$54:$U$54,0)),0))</f>
        <v>5</v>
      </c>
      <c r="V287" s="44" t="str">
        <f>IF(SUM($J287:$L287)*INDEX('Таблица 6 (типы арм.)'!$F$6:$U$49,MATCH($D287,'Таблица 6 (типы арм.)'!$D$6:$D$49,0),MATCH((IF(COLUMN(V$5)&gt;COLUMN($X$5),CONCATENATE(V$5,"А500С"),IF(COLUMN(V$5)&gt;COLUMN($S$5),CONCATENATE(V$5,"А240"),CONCATENATE(V$5,"Вр-1")))),'Таблица 6 (типы арм.)'!$F$54:$U$54,0))=0,"",ROUND(SUM($J287:$L287)*INDEX('Таблица 6 (типы арм.)'!$F$6:$U$49,MATCH($D287,'Таблица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87" s="44" t="str">
        <f>IF(SUM($J287:$L287)*INDEX('Таблица 6 (типы арм.)'!$F$6:$U$49,MATCH($D287,'Таблица 6 (типы арм.)'!$D$6:$D$49,0),MATCH((IF(COLUMN(W$5)&gt;COLUMN($X$5),CONCATENATE(W$5,"А500С"),IF(COLUMN(W$5)&gt;COLUMN($S$5),CONCATENATE(W$5,"А240"),CONCATENATE(W$5,"Вр-1")))),'Таблица 6 (типы арм.)'!$F$54:$U$54,0))=0,"",ROUND(SUM($J287:$L287)*INDEX('Таблица 6 (типы арм.)'!$F$6:$U$49,MATCH($D287,'Таблица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87" s="45">
        <f t="shared" ref="X287" si="218">IF((IF(T287="",0,T287)+IF(U287="",0,U287)+IF(V287="",0,V287)+IF(W287="",0,W287))=0,"",(IF(T287="",0,T287)+IF(U287="",0,U287)+IF(V287="",0,V287)+IF(W287="",0,W287)))</f>
        <v>5</v>
      </c>
      <c r="Y287" s="44" t="str">
        <f>IF(SUM($J287:$L287)*INDEX('Таблица 6 (типы арм.)'!$F$6:$U$49,MATCH($D287,'Таблица 6 (типы арм.)'!$D$6:$D$49,0),MATCH((IF(COLUMN(Y$5)&gt;COLUMN($X$5),CONCATENATE(Y$5,"А500С"),IF(COLUMN(Y$5)&gt;COLUMN($S$5),CONCATENATE(Y$5,"А240"),CONCATENATE(Y$5,"Вр-1")))),'Таблица 6 (типы арм.)'!$F$54:$U$54,0))=0,"",ROUND(SUM($J287:$L287)*INDEX('Таблица 6 (типы арм.)'!$F$6:$U$49,MATCH($D287,'Таблица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87" s="44">
        <f>IF(SUM($J287:$L287)*INDEX('Таблица 6 (типы арм.)'!$F$6:$U$49,MATCH($D287,'Таблица 6 (типы арм.)'!$D$6:$D$49,0),MATCH((IF(COLUMN(Z$5)&gt;COLUMN($X$5),CONCATENATE(Z$5,"А500С"),IF(COLUMN(Z$5)&gt;COLUMN($S$5),CONCATENATE(Z$5,"А240"),CONCATENATE(Z$5,"Вр-1")))),'Таблица 6 (типы арм.)'!$F$54:$U$54,0))=0,"",ROUND(SUM($J287:$L287)*INDEX('Таблица 6 (типы арм.)'!$F$6:$U$49,MATCH($D287,'Таблица 6 (типы арм.)'!$D$6:$D$49,0),MATCH((IF(COLUMN(Z$5)&gt;COLUMN($X$5),CONCATENATE(Z$5,"А500С"),IF(COLUMN(Z$5)&gt;COLUMN($S$5),CONCATENATE(Z$5,"А240"),CONCATENATE(Z$5,"Вр-1")))),'Таблица 6 (типы арм.)'!$F$54:$U$54,0)),0))</f>
        <v>13</v>
      </c>
      <c r="AA287" s="44">
        <f>IF(SUM($J287:$L287)*INDEX('Таблица 6 (типы арм.)'!$F$6:$U$49,MATCH($D287,'Таблица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арм.)'!$F$54:$U$54,0))=0,"",ROUND(SUM($J287:$L287)*INDEX('Таблица 6 (типы арм.)'!$F$6:$U$49,MATCH($D287,'Таблица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208</v>
      </c>
      <c r="AB287" s="44">
        <f>IF(SUM($J287:$L287)*INDEX('Таблица 6 (типы арм.)'!$F$6:$U$49,MATCH($D287,'Таблица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арм.)'!$F$54:$U$54,0))=0,"",ROUND(SUM($J287:$L287)*INDEX('Таблица 6 (типы арм.)'!$F$6:$U$49,MATCH($D287,'Таблица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>73</v>
      </c>
      <c r="AC287" s="44">
        <f>IF(SUM($J287:$L287)*INDEX('Таблица 6 (типы арм.)'!$F$6:$U$49,MATCH($D287,'Таблица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арм.)'!$F$54:$U$54,0))=0,"",ROUND(SUM($J287:$L287)*INDEX('Таблица 6 (типы арм.)'!$F$6:$U$49,MATCH($D287,'Таблица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6</v>
      </c>
      <c r="AD287" s="44" t="str">
        <f>IF(SUM($J287:$L287)*INDEX('Таблица 6 (типы арм.)'!$F$6:$U$49,MATCH($D287,'Таблица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арм.)'!$F$54:$U$54,0))=0,"",ROUND(SUM($J287:$L287)*INDEX('Таблица 6 (типы арм.)'!$F$6:$U$49,MATCH($D287,'Таблица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87" s="44" t="str">
        <f>IF(SUM($J287:$L287)*INDEX('Таблица 6 (типы арм.)'!$F$6:$U$49,MATCH($D287,'Таблица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арм.)'!$F$54:$U$54,0))=0,"",ROUND(SUM($J287:$L287)*INDEX('Таблица 6 (типы арм.)'!$F$6:$U$49,MATCH($D287,'Таблица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87" s="44" t="str">
        <f>IF(SUM($J287:$L287)*INDEX('Таблица 6 (типы арм.)'!$F$6:$U$49,MATCH($D287,'Таблица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арм.)'!$F$54:$U$54,0))=0,"",ROUND(SUM($J287:$L287)*INDEX('Таблица 6 (типы арм.)'!$F$6:$U$49,MATCH($D287,'Таблица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87" s="44">
        <f>IF(SUM($J287:$L287)*INDEX('Таблица 6 (типы арм.)'!$F$6:$U$49,MATCH($D287,'Таблица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арм.)'!$F$54:$U$54,0))=0,"",ROUND(SUM($J287:$L287)*INDEX('Таблица 6 (типы арм.)'!$F$6:$U$49,MATCH($D287,'Таблица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4</v>
      </c>
      <c r="AH287" s="44">
        <f>IF(SUM($J287:$L287)*INDEX('Таблица 6 (типы арм.)'!$F$6:$U$49,MATCH($D287,'Таблица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арм.)'!$F$54:$U$54,0))=0,"",ROUND(SUM($J287:$L287)*INDEX('Таблица 6 (типы арм.)'!$F$6:$U$49,MATCH($D287,'Таблица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3</v>
      </c>
      <c r="AI287" s="44">
        <f>IF(SUM($J287:$L287)*INDEX('Таблица 6 (типы арм.)'!$F$6:$U$49,MATCH($D287,'Таблица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арм.)'!$F$54:$U$54,0))=0,"",ROUND(SUM($J287:$L287)*INDEX('Таблица 6 (типы арм.)'!$F$6:$U$49,MATCH($D287,'Таблица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4</v>
      </c>
      <c r="AJ287" s="45">
        <f t="shared" si="187"/>
        <v>311</v>
      </c>
      <c r="AK287" s="46">
        <f t="shared" si="188"/>
        <v>316</v>
      </c>
      <c r="AL287" s="52"/>
      <c r="AM287" s="259"/>
      <c r="AN287" s="256"/>
      <c r="AO287" s="254"/>
      <c r="AP287" s="324"/>
      <c r="AQ287" s="324"/>
      <c r="AR287" s="324"/>
      <c r="AS287" s="324"/>
      <c r="AT287" s="324"/>
      <c r="AU287" s="324"/>
      <c r="AV287" s="324"/>
      <c r="AW287" s="324"/>
      <c r="AX287" s="324"/>
      <c r="AY287" s="324"/>
      <c r="AZ287" s="324"/>
      <c r="BA287" s="324"/>
      <c r="BB287" s="324"/>
      <c r="BC287" s="324"/>
      <c r="BD287" s="324"/>
      <c r="BE287" s="324"/>
      <c r="BF287" s="324"/>
      <c r="BG287" s="324"/>
    </row>
    <row r="288" spans="1:59" s="253" customFormat="1" ht="30" hidden="1" outlineLevel="1" x14ac:dyDescent="0.25">
      <c r="A288" s="254"/>
      <c r="B288" s="254"/>
      <c r="C288" s="416"/>
      <c r="D288" s="322">
        <v>10</v>
      </c>
      <c r="E288" s="334" t="str">
        <f t="shared" si="213"/>
        <v>169.5</v>
      </c>
      <c r="F288" s="39" t="s">
        <v>250</v>
      </c>
      <c r="G288" s="41" t="s">
        <v>39</v>
      </c>
      <c r="H288" s="41"/>
      <c r="I288" s="41"/>
      <c r="J288" s="42"/>
      <c r="K288" s="42"/>
      <c r="L288" s="42">
        <v>18.82</v>
      </c>
      <c r="M288" s="43">
        <f t="shared" si="200"/>
        <v>18.82</v>
      </c>
      <c r="N288" s="41"/>
      <c r="O288" s="41" t="s">
        <v>41</v>
      </c>
      <c r="P288" s="350">
        <f t="shared" si="214"/>
        <v>94.1</v>
      </c>
      <c r="Q288" s="347"/>
      <c r="R288" s="44" t="str">
        <f>IF(SUM($J288:$L288)*INDEX('Таблица 6 (типы арм.)'!$F$6:$U$49,MATCH($D288,'Таблица 6 (типы арм.)'!$D$6:$D$49,0),MATCH((IF(COLUMN(R$5)&gt;COLUMN($X$5),CONCATENATE(R$5,"А500С"),IF(COLUMN(R$5)&gt;COLUMN($S$5),CONCATENATE(R$5,"А240"),CONCATENATE(R$5,"Вр-1")))),'Таблица 6 (типы арм.)'!$F$54:$U$54,0))=0,"",ROUND(SUM($J288:$L288)*INDEX('Таблица 6 (типы арм.)'!$F$6:$U$49,MATCH($D288,'Таблица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88" s="323" t="str">
        <f t="shared" si="215"/>
        <v/>
      </c>
      <c r="T288" s="44" t="str">
        <f>IF(SUM($J288:$L288)*INDEX('Таблица 6 (типы арм.)'!$F$6:$U$49,MATCH($D288,'Таблица 6 (типы арм.)'!$D$6:$D$49,0),MATCH((IF(COLUMN(T$5)&gt;COLUMN($X$5),CONCATENATE(T$5,"А500С"),IF(COLUMN(T$5)&gt;COLUMN($S$5),CONCATENATE(T$5,"А240"),CONCATENATE(T$5,"Вр-1")))),'Таблица 6 (типы арм.)'!$F$54:$U$54,0))=0,"",ROUND(SUM($J288:$L288)*INDEX('Таблица 6 (типы арм.)'!$F$6:$U$49,MATCH($D288,'Таблица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88" s="44">
        <f>IF(SUM($J288:$L288)*INDEX('Таблица 6 (типы арм.)'!$F$6:$U$49,MATCH($D288,'Таблица 6 (типы арм.)'!$D$6:$D$49,0),MATCH((IF(COLUMN(U$5)&gt;COLUMN($X$5),CONCATENATE(U$5,"А500С"),IF(COLUMN(U$5)&gt;COLUMN($S$5),CONCATENATE(U$5,"А240"),CONCATENATE(U$5,"Вр-1")))),'Таблица 6 (типы арм.)'!$F$54:$U$54,0))=0,"",ROUND(SUM($J288:$L288)*INDEX('Таблица 6 (типы арм.)'!$F$6:$U$49,MATCH($D288,'Таблица 6 (типы арм.)'!$D$6:$D$49,0),MATCH((IF(COLUMN(U$5)&gt;COLUMN($X$5),CONCATENATE(U$5,"А500С"),IF(COLUMN(U$5)&gt;COLUMN($S$5),CONCATENATE(U$5,"А240"),CONCATENATE(U$5,"Вр-1")))),'Таблица 6 (типы арм.)'!$F$54:$U$54,0)),0))</f>
        <v>46</v>
      </c>
      <c r="V288" s="44" t="str">
        <f>IF(SUM($J288:$L288)*INDEX('Таблица 6 (типы арм.)'!$F$6:$U$49,MATCH($D288,'Таблица 6 (типы арм.)'!$D$6:$D$49,0),MATCH((IF(COLUMN(V$5)&gt;COLUMN($X$5),CONCATENATE(V$5,"А500С"),IF(COLUMN(V$5)&gt;COLUMN($S$5),CONCATENATE(V$5,"А240"),CONCATENATE(V$5,"Вр-1")))),'Таблица 6 (типы арм.)'!$F$54:$U$54,0))=0,"",ROUND(SUM($J288:$L288)*INDEX('Таблица 6 (типы арм.)'!$F$6:$U$49,MATCH($D288,'Таблица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88" s="44" t="str">
        <f>IF(SUM($J288:$L288)*INDEX('Таблица 6 (типы арм.)'!$F$6:$U$49,MATCH($D288,'Таблица 6 (типы арм.)'!$D$6:$D$49,0),MATCH((IF(COLUMN(W$5)&gt;COLUMN($X$5),CONCATENATE(W$5,"А500С"),IF(COLUMN(W$5)&gt;COLUMN($S$5),CONCATENATE(W$5,"А240"),CONCATENATE(W$5,"Вр-1")))),'Таблица 6 (типы арм.)'!$F$54:$U$54,0))=0,"",ROUND(SUM($J288:$L288)*INDEX('Таблица 6 (типы арм.)'!$F$6:$U$49,MATCH($D288,'Таблица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88" s="45">
        <f t="shared" ref="X288" si="219">IF((IF(T288="",0,T288)+IF(U288="",0,U288)+IF(V288="",0,V288)+IF(W288="",0,W288))=0,"",(IF(T288="",0,T288)+IF(U288="",0,U288)+IF(V288="",0,V288)+IF(W288="",0,W288)))</f>
        <v>46</v>
      </c>
      <c r="Y288" s="44" t="str">
        <f>IF(SUM($J288:$L288)*INDEX('Таблица 6 (типы арм.)'!$F$6:$U$49,MATCH($D288,'Таблица 6 (типы арм.)'!$D$6:$D$49,0),MATCH((IF(COLUMN(Y$5)&gt;COLUMN($X$5),CONCATENATE(Y$5,"А500С"),IF(COLUMN(Y$5)&gt;COLUMN($S$5),CONCATENATE(Y$5,"А240"),CONCATENATE(Y$5,"Вр-1")))),'Таблица 6 (типы арм.)'!$F$54:$U$54,0))=0,"",ROUND(SUM($J288:$L288)*INDEX('Таблица 6 (типы арм.)'!$F$6:$U$49,MATCH($D288,'Таблица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88" s="44">
        <f>IF(SUM($J288:$L288)*INDEX('Таблица 6 (типы арм.)'!$F$6:$U$49,MATCH($D288,'Таблица 6 (типы арм.)'!$D$6:$D$49,0),MATCH((IF(COLUMN(Z$5)&gt;COLUMN($X$5),CONCATENATE(Z$5,"А500С"),IF(COLUMN(Z$5)&gt;COLUMN($S$5),CONCATENATE(Z$5,"А240"),CONCATENATE(Z$5,"Вр-1")))),'Таблица 6 (типы арм.)'!$F$54:$U$54,0))=0,"",ROUND(SUM($J288:$L288)*INDEX('Таблица 6 (типы арм.)'!$F$6:$U$49,MATCH($D288,'Таблица 6 (типы арм.)'!$D$6:$D$49,0),MATCH((IF(COLUMN(Z$5)&gt;COLUMN($X$5),CONCATENATE(Z$5,"А500С"),IF(COLUMN(Z$5)&gt;COLUMN($S$5),CONCATENATE(Z$5,"А240"),CONCATENATE(Z$5,"Вр-1")))),'Таблица 6 (типы арм.)'!$F$54:$U$54,0)),0))</f>
        <v>122</v>
      </c>
      <c r="AA288" s="44">
        <f>IF(SUM($J288:$L288)*INDEX('Таблица 6 (типы арм.)'!$F$6:$U$49,MATCH($D288,'Таблица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арм.)'!$F$54:$U$54,0))=0,"",ROUND(SUM($J288:$L288)*INDEX('Таблица 6 (типы арм.)'!$F$6:$U$49,MATCH($D288,'Таблица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1888</v>
      </c>
      <c r="AB288" s="44">
        <f>IF(SUM($J288:$L288)*INDEX('Таблица 6 (типы арм.)'!$F$6:$U$49,MATCH($D288,'Таблица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арм.)'!$F$54:$U$54,0))=0,"",ROUND(SUM($J288:$L288)*INDEX('Таблица 6 (типы арм.)'!$F$6:$U$49,MATCH($D288,'Таблица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>665</v>
      </c>
      <c r="AC288" s="44">
        <f>IF(SUM($J288:$L288)*INDEX('Таблица 6 (типы арм.)'!$F$6:$U$49,MATCH($D288,'Таблица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арм.)'!$F$54:$U$54,0))=0,"",ROUND(SUM($J288:$L288)*INDEX('Таблица 6 (типы арм.)'!$F$6:$U$49,MATCH($D288,'Таблица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53</v>
      </c>
      <c r="AD288" s="44" t="str">
        <f>IF(SUM($J288:$L288)*INDEX('Таблица 6 (типы арм.)'!$F$6:$U$49,MATCH($D288,'Таблица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арм.)'!$F$54:$U$54,0))=0,"",ROUND(SUM($J288:$L288)*INDEX('Таблица 6 (типы арм.)'!$F$6:$U$49,MATCH($D288,'Таблица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88" s="44" t="str">
        <f>IF(SUM($J288:$L288)*INDEX('Таблица 6 (типы арм.)'!$F$6:$U$49,MATCH($D288,'Таблица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арм.)'!$F$54:$U$54,0))=0,"",ROUND(SUM($J288:$L288)*INDEX('Таблица 6 (типы арм.)'!$F$6:$U$49,MATCH($D288,'Таблица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88" s="44" t="str">
        <f>IF(SUM($J288:$L288)*INDEX('Таблица 6 (типы арм.)'!$F$6:$U$49,MATCH($D288,'Таблица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арм.)'!$F$54:$U$54,0))=0,"",ROUND(SUM($J288:$L288)*INDEX('Таблица 6 (типы арм.)'!$F$6:$U$49,MATCH($D288,'Таблица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88" s="44">
        <f>IF(SUM($J288:$L288)*INDEX('Таблица 6 (типы арм.)'!$F$6:$U$49,MATCH($D288,'Таблица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арм.)'!$F$54:$U$54,0))=0,"",ROUND(SUM($J288:$L288)*INDEX('Таблица 6 (типы арм.)'!$F$6:$U$49,MATCH($D288,'Таблица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41</v>
      </c>
      <c r="AH288" s="44">
        <f>IF(SUM($J288:$L288)*INDEX('Таблица 6 (типы арм.)'!$F$6:$U$49,MATCH($D288,'Таблица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арм.)'!$F$54:$U$54,0))=0,"",ROUND(SUM($J288:$L288)*INDEX('Таблица 6 (типы арм.)'!$F$6:$U$49,MATCH($D288,'Таблица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23</v>
      </c>
      <c r="AI288" s="44">
        <f>IF(SUM($J288:$L288)*INDEX('Таблица 6 (типы арм.)'!$F$6:$U$49,MATCH($D288,'Таблица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арм.)'!$F$54:$U$54,0))=0,"",ROUND(SUM($J288:$L288)*INDEX('Таблица 6 (типы арм.)'!$F$6:$U$49,MATCH($D288,'Таблица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33</v>
      </c>
      <c r="AJ288" s="45">
        <f t="shared" si="187"/>
        <v>2825</v>
      </c>
      <c r="AK288" s="46">
        <f t="shared" si="188"/>
        <v>2871</v>
      </c>
      <c r="AL288" s="52"/>
      <c r="AM288" s="259"/>
      <c r="AN288" s="256"/>
      <c r="AO288" s="254"/>
      <c r="AP288" s="324"/>
      <c r="AQ288" s="324"/>
      <c r="AR288" s="324"/>
      <c r="AS288" s="324"/>
      <c r="AT288" s="324"/>
      <c r="AU288" s="324"/>
      <c r="AV288" s="324"/>
      <c r="AW288" s="324"/>
      <c r="AX288" s="324"/>
      <c r="AY288" s="324"/>
      <c r="AZ288" s="324"/>
      <c r="BA288" s="324"/>
      <c r="BB288" s="324"/>
      <c r="BC288" s="324"/>
      <c r="BD288" s="324"/>
      <c r="BE288" s="324"/>
      <c r="BF288" s="324"/>
      <c r="BG288" s="324"/>
    </row>
    <row r="289" spans="1:59" s="253" customFormat="1" ht="30" hidden="1" outlineLevel="1" x14ac:dyDescent="0.25">
      <c r="A289" s="254"/>
      <c r="B289" s="254"/>
      <c r="C289" s="416"/>
      <c r="D289" s="322">
        <v>10</v>
      </c>
      <c r="E289" s="334" t="str">
        <f t="shared" si="213"/>
        <v>169.6</v>
      </c>
      <c r="F289" s="39" t="s">
        <v>251</v>
      </c>
      <c r="G289" s="41" t="s">
        <v>39</v>
      </c>
      <c r="H289" s="41"/>
      <c r="I289" s="41"/>
      <c r="J289" s="42"/>
      <c r="K289" s="42"/>
      <c r="L289" s="42">
        <v>0.68</v>
      </c>
      <c r="M289" s="43">
        <f t="shared" si="200"/>
        <v>0.68</v>
      </c>
      <c r="N289" s="41"/>
      <c r="O289" s="41" t="s">
        <v>41</v>
      </c>
      <c r="P289" s="350">
        <f t="shared" si="214"/>
        <v>10.199999999999999</v>
      </c>
      <c r="Q289" s="347"/>
      <c r="R289" s="44" t="str">
        <f>IF(SUM($J289:$L289)*INDEX('Таблица 6 (типы арм.)'!$F$6:$U$49,MATCH($D289,'Таблица 6 (типы арм.)'!$D$6:$D$49,0),MATCH((IF(COLUMN(R$5)&gt;COLUMN($X$5),CONCATENATE(R$5,"А500С"),IF(COLUMN(R$5)&gt;COLUMN($S$5),CONCATENATE(R$5,"А240"),CONCATENATE(R$5,"Вр-1")))),'Таблица 6 (типы арм.)'!$F$54:$U$54,0))=0,"",ROUND(SUM($J289:$L289)*INDEX('Таблица 6 (типы арм.)'!$F$6:$U$49,MATCH($D289,'Таблица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89" s="323" t="str">
        <f t="shared" si="215"/>
        <v/>
      </c>
      <c r="T289" s="44" t="str">
        <f>IF(SUM($J289:$L289)*INDEX('Таблица 6 (типы арм.)'!$F$6:$U$49,MATCH($D289,'Таблица 6 (типы арм.)'!$D$6:$D$49,0),MATCH((IF(COLUMN(T$5)&gt;COLUMN($X$5),CONCATENATE(T$5,"А500С"),IF(COLUMN(T$5)&gt;COLUMN($S$5),CONCATENATE(T$5,"А240"),CONCATENATE(T$5,"Вр-1")))),'Таблица 6 (типы арм.)'!$F$54:$U$54,0))=0,"",ROUND(SUM($J289:$L289)*INDEX('Таблица 6 (типы арм.)'!$F$6:$U$49,MATCH($D289,'Таблица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89" s="44">
        <f>IF(SUM($J289:$L289)*INDEX('Таблица 6 (типы арм.)'!$F$6:$U$49,MATCH($D289,'Таблица 6 (типы арм.)'!$D$6:$D$49,0),MATCH((IF(COLUMN(U$5)&gt;COLUMN($X$5),CONCATENATE(U$5,"А500С"),IF(COLUMN(U$5)&gt;COLUMN($S$5),CONCATENATE(U$5,"А240"),CONCATENATE(U$5,"Вр-1")))),'Таблица 6 (типы арм.)'!$F$54:$U$54,0))=0,"",ROUND(SUM($J289:$L289)*INDEX('Таблица 6 (типы арм.)'!$F$6:$U$49,MATCH($D289,'Таблица 6 (типы арм.)'!$D$6:$D$49,0),MATCH((IF(COLUMN(U$5)&gt;COLUMN($X$5),CONCATENATE(U$5,"А500С"),IF(COLUMN(U$5)&gt;COLUMN($S$5),CONCATENATE(U$5,"А240"),CONCATENATE(U$5,"Вр-1")))),'Таблица 6 (типы арм.)'!$F$54:$U$54,0)),0))</f>
        <v>2</v>
      </c>
      <c r="V289" s="44" t="str">
        <f>IF(SUM($J289:$L289)*INDEX('Таблица 6 (типы арм.)'!$F$6:$U$49,MATCH($D289,'Таблица 6 (типы арм.)'!$D$6:$D$49,0),MATCH((IF(COLUMN(V$5)&gt;COLUMN($X$5),CONCATENATE(V$5,"А500С"),IF(COLUMN(V$5)&gt;COLUMN($S$5),CONCATENATE(V$5,"А240"),CONCATENATE(V$5,"Вр-1")))),'Таблица 6 (типы арм.)'!$F$54:$U$54,0))=0,"",ROUND(SUM($J289:$L289)*INDEX('Таблица 6 (типы арм.)'!$F$6:$U$49,MATCH($D289,'Таблица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89" s="44" t="str">
        <f>IF(SUM($J289:$L289)*INDEX('Таблица 6 (типы арм.)'!$F$6:$U$49,MATCH($D289,'Таблица 6 (типы арм.)'!$D$6:$D$49,0),MATCH((IF(COLUMN(W$5)&gt;COLUMN($X$5),CONCATENATE(W$5,"А500С"),IF(COLUMN(W$5)&gt;COLUMN($S$5),CONCATENATE(W$5,"А240"),CONCATENATE(W$5,"Вр-1")))),'Таблица 6 (типы арм.)'!$F$54:$U$54,0))=0,"",ROUND(SUM($J289:$L289)*INDEX('Таблица 6 (типы арм.)'!$F$6:$U$49,MATCH($D289,'Таблица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89" s="45">
        <f t="shared" ref="X289" si="220">IF((IF(T289="",0,T289)+IF(U289="",0,U289)+IF(V289="",0,V289)+IF(W289="",0,W289))=0,"",(IF(T289="",0,T289)+IF(U289="",0,U289)+IF(V289="",0,V289)+IF(W289="",0,W289)))</f>
        <v>2</v>
      </c>
      <c r="Y289" s="44" t="str">
        <f>IF(SUM($J289:$L289)*INDEX('Таблица 6 (типы арм.)'!$F$6:$U$49,MATCH($D289,'Таблица 6 (типы арм.)'!$D$6:$D$49,0),MATCH((IF(COLUMN(Y$5)&gt;COLUMN($X$5),CONCATENATE(Y$5,"А500С"),IF(COLUMN(Y$5)&gt;COLUMN($S$5),CONCATENATE(Y$5,"А240"),CONCATENATE(Y$5,"Вр-1")))),'Таблица 6 (типы арм.)'!$F$54:$U$54,0))=0,"",ROUND(SUM($J289:$L289)*INDEX('Таблица 6 (типы арм.)'!$F$6:$U$49,MATCH($D289,'Таблица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89" s="44">
        <f>IF(SUM($J289:$L289)*INDEX('Таблица 6 (типы арм.)'!$F$6:$U$49,MATCH($D289,'Таблица 6 (типы арм.)'!$D$6:$D$49,0),MATCH((IF(COLUMN(Z$5)&gt;COLUMN($X$5),CONCATENATE(Z$5,"А500С"),IF(COLUMN(Z$5)&gt;COLUMN($S$5),CONCATENATE(Z$5,"А240"),CONCATENATE(Z$5,"Вр-1")))),'Таблица 6 (типы арм.)'!$F$54:$U$54,0))=0,"",ROUND(SUM($J289:$L289)*INDEX('Таблица 6 (типы арм.)'!$F$6:$U$49,MATCH($D289,'Таблица 6 (типы арм.)'!$D$6:$D$49,0),MATCH((IF(COLUMN(Z$5)&gt;COLUMN($X$5),CONCATENATE(Z$5,"А500С"),IF(COLUMN(Z$5)&gt;COLUMN($S$5),CONCATENATE(Z$5,"А240"),CONCATENATE(Z$5,"Вр-1")))),'Таблица 6 (типы арм.)'!$F$54:$U$54,0)),0))</f>
        <v>4</v>
      </c>
      <c r="AA289" s="44">
        <f>IF(SUM($J289:$L289)*INDEX('Таблица 6 (типы арм.)'!$F$6:$U$49,MATCH($D289,'Таблица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арм.)'!$F$54:$U$54,0))=0,"",ROUND(SUM($J289:$L289)*INDEX('Таблица 6 (типы арм.)'!$F$6:$U$49,MATCH($D289,'Таблица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68</v>
      </c>
      <c r="AB289" s="44">
        <f>IF(SUM($J289:$L289)*INDEX('Таблица 6 (типы арм.)'!$F$6:$U$49,MATCH($D289,'Таблица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арм.)'!$F$54:$U$54,0))=0,"",ROUND(SUM($J289:$L289)*INDEX('Таблица 6 (типы арм.)'!$F$6:$U$49,MATCH($D289,'Таблица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>24</v>
      </c>
      <c r="AC289" s="44">
        <f>IF(SUM($J289:$L289)*INDEX('Таблица 6 (типы арм.)'!$F$6:$U$49,MATCH($D289,'Таблица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арм.)'!$F$54:$U$54,0))=0,"",ROUND(SUM($J289:$L289)*INDEX('Таблица 6 (типы арм.)'!$F$6:$U$49,MATCH($D289,'Таблица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</v>
      </c>
      <c r="AD289" s="44" t="str">
        <f>IF(SUM($J289:$L289)*INDEX('Таблица 6 (типы арм.)'!$F$6:$U$49,MATCH($D289,'Таблица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арм.)'!$F$54:$U$54,0))=0,"",ROUND(SUM($J289:$L289)*INDEX('Таблица 6 (типы арм.)'!$F$6:$U$49,MATCH($D289,'Таблица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89" s="44" t="str">
        <f>IF(SUM($J289:$L289)*INDEX('Таблица 6 (типы арм.)'!$F$6:$U$49,MATCH($D289,'Таблица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арм.)'!$F$54:$U$54,0))=0,"",ROUND(SUM($J289:$L289)*INDEX('Таблица 6 (типы арм.)'!$F$6:$U$49,MATCH($D289,'Таблица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89" s="44" t="str">
        <f>IF(SUM($J289:$L289)*INDEX('Таблица 6 (типы арм.)'!$F$6:$U$49,MATCH($D289,'Таблица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арм.)'!$F$54:$U$54,0))=0,"",ROUND(SUM($J289:$L289)*INDEX('Таблица 6 (типы арм.)'!$F$6:$U$49,MATCH($D289,'Таблица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89" s="44">
        <f>IF(SUM($J289:$L289)*INDEX('Таблица 6 (типы арм.)'!$F$6:$U$49,MATCH($D289,'Таблица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арм.)'!$F$54:$U$54,0))=0,"",ROUND(SUM($J289:$L289)*INDEX('Таблица 6 (типы арм.)'!$F$6:$U$49,MATCH($D289,'Таблица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1</v>
      </c>
      <c r="AH289" s="44">
        <f>IF(SUM($J289:$L289)*INDEX('Таблица 6 (типы арм.)'!$F$6:$U$49,MATCH($D289,'Таблица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арм.)'!$F$54:$U$54,0))=0,"",ROUND(SUM($J289:$L289)*INDEX('Таблица 6 (типы арм.)'!$F$6:$U$49,MATCH($D289,'Таблица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>1</v>
      </c>
      <c r="AI289" s="44">
        <f>IF(SUM($J289:$L289)*INDEX('Таблица 6 (типы арм.)'!$F$6:$U$49,MATCH($D289,'Таблица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арм.)'!$F$54:$U$54,0))=0,"",ROUND(SUM($J289:$L289)*INDEX('Таблица 6 (типы арм.)'!$F$6:$U$49,MATCH($D289,'Таблица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1</v>
      </c>
      <c r="AJ289" s="45">
        <f t="shared" si="187"/>
        <v>101</v>
      </c>
      <c r="AK289" s="46">
        <f t="shared" si="188"/>
        <v>103</v>
      </c>
      <c r="AL289" s="52"/>
      <c r="AM289" s="259"/>
      <c r="AN289" s="256"/>
      <c r="AO289" s="254"/>
      <c r="AP289" s="324"/>
      <c r="AQ289" s="324"/>
      <c r="AR289" s="324"/>
      <c r="AS289" s="324"/>
      <c r="AT289" s="324"/>
      <c r="AU289" s="324"/>
      <c r="AV289" s="324"/>
      <c r="AW289" s="324"/>
      <c r="AX289" s="324"/>
      <c r="AY289" s="324"/>
      <c r="AZ289" s="324"/>
      <c r="BA289" s="324"/>
      <c r="BB289" s="324"/>
      <c r="BC289" s="324"/>
      <c r="BD289" s="324"/>
      <c r="BE289" s="324"/>
      <c r="BF289" s="324"/>
      <c r="BG289" s="324"/>
    </row>
    <row r="290" spans="1:59" s="253" customFormat="1" ht="27.75" hidden="1" customHeight="1" outlineLevel="1" x14ac:dyDescent="0.25">
      <c r="A290" s="254"/>
      <c r="B290" s="254"/>
      <c r="C290" s="416"/>
      <c r="D290" s="322">
        <v>19</v>
      </c>
      <c r="E290" s="334" t="str">
        <f t="shared" si="213"/>
        <v>169.7</v>
      </c>
      <c r="F290" s="39" t="s">
        <v>252</v>
      </c>
      <c r="G290" s="41" t="s">
        <v>39</v>
      </c>
      <c r="H290" s="41"/>
      <c r="I290" s="41"/>
      <c r="J290" s="42"/>
      <c r="K290" s="42">
        <v>10</v>
      </c>
      <c r="L290" s="42"/>
      <c r="M290" s="43">
        <f t="shared" si="200"/>
        <v>10</v>
      </c>
      <c r="N290" s="41"/>
      <c r="O290" s="41" t="s">
        <v>41</v>
      </c>
      <c r="P290" s="350">
        <f t="shared" si="214"/>
        <v>50</v>
      </c>
      <c r="Q290" s="347"/>
      <c r="R290" s="44" t="str">
        <f>IF(SUM($J290:$L290)*INDEX('Таблица 6 (типы арм.)'!$F$6:$U$49,MATCH($D290,'Таблица 6 (типы арм.)'!$D$6:$D$49,0),MATCH((IF(COLUMN(R$5)&gt;COLUMN($X$5),CONCATENATE(R$5,"А500С"),IF(COLUMN(R$5)&gt;COLUMN($S$5),CONCATENATE(R$5,"А240"),CONCATENATE(R$5,"Вр-1")))),'Таблица 6 (типы арм.)'!$F$54:$U$54,0))=0,"",ROUND(SUM($J290:$L290)*INDEX('Таблица 6 (типы арм.)'!$F$6:$U$49,MATCH($D290,'Таблица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90" s="323" t="str">
        <f t="shared" si="215"/>
        <v/>
      </c>
      <c r="T290" s="44">
        <f>IF(SUM($J290:$L290)*INDEX('Таблица 6 (типы арм.)'!$F$6:$U$49,MATCH($D290,'Таблица 6 (типы арм.)'!$D$6:$D$49,0),MATCH((IF(COLUMN(T$5)&gt;COLUMN($X$5),CONCATENATE(T$5,"А500С"),IF(COLUMN(T$5)&gt;COLUMN($S$5),CONCATENATE(T$5,"А240"),CONCATENATE(T$5,"Вр-1")))),'Таблица 6 (типы арм.)'!$F$54:$U$54,0))=0,"",ROUND(SUM($J290:$L290)*INDEX('Таблица 6 (типы арм.)'!$F$6:$U$49,MATCH($D290,'Таблица 6 (типы арм.)'!$D$6:$D$49,0),MATCH((IF(COLUMN(T$5)&gt;COLUMN($X$5),CONCATENATE(T$5,"А500С"),IF(COLUMN(T$5)&gt;COLUMN($S$5),CONCATENATE(T$5,"А240"),CONCATENATE(T$5,"Вр-1")))),'Таблица 6 (типы арм.)'!$F$54:$U$54,0)),0))</f>
        <v>46</v>
      </c>
      <c r="U290" s="44">
        <f>IF(SUM($J290:$L290)*INDEX('Таблица 6 (типы арм.)'!$F$6:$U$49,MATCH($D290,'Таблица 6 (типы арм.)'!$D$6:$D$49,0),MATCH((IF(COLUMN(U$5)&gt;COLUMN($X$5),CONCATENATE(U$5,"А500С"),IF(COLUMN(U$5)&gt;COLUMN($S$5),CONCATENATE(U$5,"А240"),CONCATENATE(U$5,"Вр-1")))),'Таблица 6 (типы арм.)'!$F$54:$U$54,0))=0,"",ROUND(SUM($J290:$L290)*INDEX('Таблица 6 (типы арм.)'!$F$6:$U$49,MATCH($D290,'Таблица 6 (типы арм.)'!$D$6:$D$49,0),MATCH((IF(COLUMN(U$5)&gt;COLUMN($X$5),CONCATENATE(U$5,"А500С"),IF(COLUMN(U$5)&gt;COLUMN($S$5),CONCATENATE(U$5,"А240"),CONCATENATE(U$5,"Вр-1")))),'Таблица 6 (типы арм.)'!$F$54:$U$54,0)),0))</f>
        <v>57</v>
      </c>
      <c r="V290" s="44" t="str">
        <f>IF(SUM($J290:$L290)*INDEX('Таблица 6 (типы арм.)'!$F$6:$U$49,MATCH($D290,'Таблица 6 (типы арм.)'!$D$6:$D$49,0),MATCH((IF(COLUMN(V$5)&gt;COLUMN($X$5),CONCATENATE(V$5,"А500С"),IF(COLUMN(V$5)&gt;COLUMN($S$5),CONCATENATE(V$5,"А240"),CONCATENATE(V$5,"Вр-1")))),'Таблица 6 (типы арм.)'!$F$54:$U$54,0))=0,"",ROUND(SUM($J290:$L290)*INDEX('Таблица 6 (типы арм.)'!$F$6:$U$49,MATCH($D290,'Таблица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90" s="44" t="str">
        <f>IF(SUM($J290:$L290)*INDEX('Таблица 6 (типы арм.)'!$F$6:$U$49,MATCH($D290,'Таблица 6 (типы арм.)'!$D$6:$D$49,0),MATCH((IF(COLUMN(W$5)&gt;COLUMN($X$5),CONCATENATE(W$5,"А500С"),IF(COLUMN(W$5)&gt;COLUMN($S$5),CONCATENATE(W$5,"А240"),CONCATENATE(W$5,"Вр-1")))),'Таблица 6 (типы арм.)'!$F$54:$U$54,0))=0,"",ROUND(SUM($J290:$L290)*INDEX('Таблица 6 (типы арм.)'!$F$6:$U$49,MATCH($D290,'Таблица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90" s="45">
        <f t="shared" ref="X290" si="221">IF((IF(T290="",0,T290)+IF(U290="",0,U290)+IF(V290="",0,V290)+IF(W290="",0,W290))=0,"",(IF(T290="",0,T290)+IF(U290="",0,U290)+IF(V290="",0,V290)+IF(W290="",0,W290)))</f>
        <v>103</v>
      </c>
      <c r="Y290" s="44" t="str">
        <f>IF(SUM($J290:$L290)*INDEX('Таблица 6 (типы арм.)'!$F$6:$U$49,MATCH($D290,'Таблица 6 (типы арм.)'!$D$6:$D$49,0),MATCH((IF(COLUMN(Y$5)&gt;COLUMN($X$5),CONCATENATE(Y$5,"А500С"),IF(COLUMN(Y$5)&gt;COLUMN($S$5),CONCATENATE(Y$5,"А240"),CONCATENATE(Y$5,"Вр-1")))),'Таблица 6 (типы арм.)'!$F$54:$U$54,0))=0,"",ROUND(SUM($J290:$L290)*INDEX('Таблица 6 (типы арм.)'!$F$6:$U$49,MATCH($D290,'Таблица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90" s="44">
        <f>IF(SUM($J290:$L290)*INDEX('Таблица 6 (типы арм.)'!$F$6:$U$49,MATCH($D290,'Таблица 6 (типы арм.)'!$D$6:$D$49,0),MATCH((IF(COLUMN(Z$5)&gt;COLUMN($X$5),CONCATENATE(Z$5,"А500С"),IF(COLUMN(Z$5)&gt;COLUMN($S$5),CONCATENATE(Z$5,"А240"),CONCATENATE(Z$5,"Вр-1")))),'Таблица 6 (типы арм.)'!$F$54:$U$54,0))=0,"",ROUND(SUM($J290:$L290)*INDEX('Таблица 6 (типы арм.)'!$F$6:$U$49,MATCH($D290,'Таблица 6 (типы арм.)'!$D$6:$D$49,0),MATCH((IF(COLUMN(Z$5)&gt;COLUMN($X$5),CONCATENATE(Z$5,"А500С"),IF(COLUMN(Z$5)&gt;COLUMN($S$5),CONCATENATE(Z$5,"А240"),CONCATENATE(Z$5,"Вр-1")))),'Таблица 6 (типы арм.)'!$F$54:$U$54,0)),0))</f>
        <v>561</v>
      </c>
      <c r="AA290" s="44">
        <f>IF(SUM($J290:$L290)*INDEX('Таблица 6 (типы арм.)'!$F$6:$U$49,MATCH($D290,'Таблица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арм.)'!$F$54:$U$54,0))=0,"",ROUND(SUM($J290:$L290)*INDEX('Таблица 6 (типы арм.)'!$F$6:$U$49,MATCH($D290,'Таблица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733</v>
      </c>
      <c r="AB290" s="44" t="str">
        <f>IF(SUM($J290:$L290)*INDEX('Таблица 6 (типы арм.)'!$F$6:$U$49,MATCH($D290,'Таблица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арм.)'!$F$54:$U$54,0))=0,"",ROUND(SUM($J290:$L290)*INDEX('Таблица 6 (типы арм.)'!$F$6:$U$49,MATCH($D290,'Таблица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90" s="44">
        <f>IF(SUM($J290:$L290)*INDEX('Таблица 6 (типы арм.)'!$F$6:$U$49,MATCH($D290,'Таблица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арм.)'!$F$54:$U$54,0))=0,"",ROUND(SUM($J290:$L290)*INDEX('Таблица 6 (типы арм.)'!$F$6:$U$49,MATCH($D290,'Таблица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48</v>
      </c>
      <c r="AD290" s="44">
        <f>IF(SUM($J290:$L290)*INDEX('Таблица 6 (типы арм.)'!$F$6:$U$49,MATCH($D290,'Таблица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арм.)'!$F$54:$U$54,0))=0,"",ROUND(SUM($J290:$L290)*INDEX('Таблица 6 (типы арм.)'!$F$6:$U$49,MATCH($D290,'Таблица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>206</v>
      </c>
      <c r="AE290" s="44" t="str">
        <f>IF(SUM($J290:$L290)*INDEX('Таблица 6 (типы арм.)'!$F$6:$U$49,MATCH($D290,'Таблица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арм.)'!$F$54:$U$54,0))=0,"",ROUND(SUM($J290:$L290)*INDEX('Таблица 6 (типы арм.)'!$F$6:$U$49,MATCH($D290,'Таблица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90" s="44" t="str">
        <f>IF(SUM($J290:$L290)*INDEX('Таблица 6 (типы арм.)'!$F$6:$U$49,MATCH($D290,'Таблица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арм.)'!$F$54:$U$54,0))=0,"",ROUND(SUM($J290:$L290)*INDEX('Таблица 6 (типы арм.)'!$F$6:$U$49,MATCH($D290,'Таблица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90" s="44" t="str">
        <f>IF(SUM($J290:$L290)*INDEX('Таблица 6 (типы арм.)'!$F$6:$U$49,MATCH($D290,'Таблица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арм.)'!$F$54:$U$54,0))=0,"",ROUND(SUM($J290:$L290)*INDEX('Таблица 6 (типы арм.)'!$F$6:$U$49,MATCH($D290,'Таблица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90" s="44" t="str">
        <f>IF(SUM($J290:$L290)*INDEX('Таблица 6 (типы арм.)'!$F$6:$U$49,MATCH($D290,'Таблица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арм.)'!$F$54:$U$54,0))=0,"",ROUND(SUM($J290:$L290)*INDEX('Таблица 6 (типы арм.)'!$F$6:$U$49,MATCH($D290,'Таблица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90" s="44" t="str">
        <f>IF(SUM($J290:$L290)*INDEX('Таблица 6 (типы арм.)'!$F$6:$U$49,MATCH($D290,'Таблица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арм.)'!$F$54:$U$54,0))=0,"",ROUND(SUM($J290:$L290)*INDEX('Таблица 6 (типы арм.)'!$F$6:$U$49,MATCH($D290,'Таблица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90" s="45">
        <f t="shared" si="187"/>
        <v>1548</v>
      </c>
      <c r="AK290" s="46">
        <f t="shared" si="188"/>
        <v>1651</v>
      </c>
      <c r="AL290" s="52"/>
      <c r="AM290" s="259"/>
      <c r="AN290" s="256"/>
      <c r="AO290" s="254"/>
      <c r="AP290" s="324"/>
      <c r="AQ290" s="324"/>
      <c r="AR290" s="324"/>
      <c r="AS290" s="324"/>
      <c r="AT290" s="324"/>
      <c r="AU290" s="324"/>
      <c r="AV290" s="324"/>
      <c r="AW290" s="324"/>
      <c r="AX290" s="324"/>
      <c r="AY290" s="324"/>
      <c r="AZ290" s="324"/>
      <c r="BA290" s="324"/>
      <c r="BB290" s="324"/>
      <c r="BC290" s="324"/>
      <c r="BD290" s="324"/>
      <c r="BE290" s="324"/>
      <c r="BF290" s="324"/>
      <c r="BG290" s="324"/>
    </row>
    <row r="291" spans="1:59" s="253" customFormat="1" ht="27.75" hidden="1" customHeight="1" outlineLevel="1" x14ac:dyDescent="0.25">
      <c r="A291" s="254"/>
      <c r="B291" s="254"/>
      <c r="C291" s="416"/>
      <c r="D291" s="322">
        <v>19</v>
      </c>
      <c r="E291" s="334" t="str">
        <f t="shared" si="213"/>
        <v>169.8</v>
      </c>
      <c r="F291" s="39" t="s">
        <v>253</v>
      </c>
      <c r="G291" s="41" t="s">
        <v>39</v>
      </c>
      <c r="H291" s="41"/>
      <c r="I291" s="41"/>
      <c r="J291" s="42"/>
      <c r="K291" s="42">
        <v>24.8</v>
      </c>
      <c r="L291" s="42"/>
      <c r="M291" s="43">
        <f t="shared" si="200"/>
        <v>24.8</v>
      </c>
      <c r="N291" s="41"/>
      <c r="O291" s="41" t="s">
        <v>41</v>
      </c>
      <c r="P291" s="350">
        <f t="shared" si="214"/>
        <v>124</v>
      </c>
      <c r="Q291" s="347"/>
      <c r="R291" s="44" t="str">
        <f>IF(SUM($J291:$L291)*INDEX('Таблица 6 (типы арм.)'!$F$6:$U$49,MATCH($D291,'Таблица 6 (типы арм.)'!$D$6:$D$49,0),MATCH((IF(COLUMN(R$5)&gt;COLUMN($X$5),CONCATENATE(R$5,"А500С"),IF(COLUMN(R$5)&gt;COLUMN($S$5),CONCATENATE(R$5,"А240"),CONCATENATE(R$5,"Вр-1")))),'Таблица 6 (типы арм.)'!$F$54:$U$54,0))=0,"",ROUND(SUM($J291:$L291)*INDEX('Таблица 6 (типы арм.)'!$F$6:$U$49,MATCH($D291,'Таблица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91" s="323" t="str">
        <f t="shared" si="215"/>
        <v/>
      </c>
      <c r="T291" s="44">
        <f>IF(SUM($J291:$L291)*INDEX('Таблица 6 (типы арм.)'!$F$6:$U$49,MATCH($D291,'Таблица 6 (типы арм.)'!$D$6:$D$49,0),MATCH((IF(COLUMN(T$5)&gt;COLUMN($X$5),CONCATENATE(T$5,"А500С"),IF(COLUMN(T$5)&gt;COLUMN($S$5),CONCATENATE(T$5,"А240"),CONCATENATE(T$5,"Вр-1")))),'Таблица 6 (типы арм.)'!$F$54:$U$54,0))=0,"",ROUND(SUM($J291:$L291)*INDEX('Таблица 6 (типы арм.)'!$F$6:$U$49,MATCH($D291,'Таблица 6 (типы арм.)'!$D$6:$D$49,0),MATCH((IF(COLUMN(T$5)&gt;COLUMN($X$5),CONCATENATE(T$5,"А500С"),IF(COLUMN(T$5)&gt;COLUMN($S$5),CONCATENATE(T$5,"А240"),CONCATENATE(T$5,"Вр-1")))),'Таблица 6 (типы арм.)'!$F$54:$U$54,0)),0))</f>
        <v>114</v>
      </c>
      <c r="U291" s="44">
        <f>IF(SUM($J291:$L291)*INDEX('Таблица 6 (типы арм.)'!$F$6:$U$49,MATCH($D291,'Таблица 6 (типы арм.)'!$D$6:$D$49,0),MATCH((IF(COLUMN(U$5)&gt;COLUMN($X$5),CONCATENATE(U$5,"А500С"),IF(COLUMN(U$5)&gt;COLUMN($S$5),CONCATENATE(U$5,"А240"),CONCATENATE(U$5,"Вр-1")))),'Таблица 6 (типы арм.)'!$F$54:$U$54,0))=0,"",ROUND(SUM($J291:$L291)*INDEX('Таблица 6 (типы арм.)'!$F$6:$U$49,MATCH($D291,'Таблица 6 (типы арм.)'!$D$6:$D$49,0),MATCH((IF(COLUMN(U$5)&gt;COLUMN($X$5),CONCATENATE(U$5,"А500С"),IF(COLUMN(U$5)&gt;COLUMN($S$5),CONCATENATE(U$5,"А240"),CONCATENATE(U$5,"Вр-1")))),'Таблица 6 (типы арм.)'!$F$54:$U$54,0)),0))</f>
        <v>141</v>
      </c>
      <c r="V291" s="44" t="str">
        <f>IF(SUM($J291:$L291)*INDEX('Таблица 6 (типы арм.)'!$F$6:$U$49,MATCH($D291,'Таблица 6 (типы арм.)'!$D$6:$D$49,0),MATCH((IF(COLUMN(V$5)&gt;COLUMN($X$5),CONCATENATE(V$5,"А500С"),IF(COLUMN(V$5)&gt;COLUMN($S$5),CONCATENATE(V$5,"А240"),CONCATENATE(V$5,"Вр-1")))),'Таблица 6 (типы арм.)'!$F$54:$U$54,0))=0,"",ROUND(SUM($J291:$L291)*INDEX('Таблица 6 (типы арм.)'!$F$6:$U$49,MATCH($D291,'Таблица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91" s="44" t="str">
        <f>IF(SUM($J291:$L291)*INDEX('Таблица 6 (типы арм.)'!$F$6:$U$49,MATCH($D291,'Таблица 6 (типы арм.)'!$D$6:$D$49,0),MATCH((IF(COLUMN(W$5)&gt;COLUMN($X$5),CONCATENATE(W$5,"А500С"),IF(COLUMN(W$5)&gt;COLUMN($S$5),CONCATENATE(W$5,"А240"),CONCATENATE(W$5,"Вр-1")))),'Таблица 6 (типы арм.)'!$F$54:$U$54,0))=0,"",ROUND(SUM($J291:$L291)*INDEX('Таблица 6 (типы арм.)'!$F$6:$U$49,MATCH($D291,'Таблица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91" s="45">
        <f t="shared" ref="X291" si="222">IF((IF(T291="",0,T291)+IF(U291="",0,U291)+IF(V291="",0,V291)+IF(W291="",0,W291))=0,"",(IF(T291="",0,T291)+IF(U291="",0,U291)+IF(V291="",0,V291)+IF(W291="",0,W291)))</f>
        <v>255</v>
      </c>
      <c r="Y291" s="44" t="str">
        <f>IF(SUM($J291:$L291)*INDEX('Таблица 6 (типы арм.)'!$F$6:$U$49,MATCH($D291,'Таблица 6 (типы арм.)'!$D$6:$D$49,0),MATCH((IF(COLUMN(Y$5)&gt;COLUMN($X$5),CONCATENATE(Y$5,"А500С"),IF(COLUMN(Y$5)&gt;COLUMN($S$5),CONCATENATE(Y$5,"А240"),CONCATENATE(Y$5,"Вр-1")))),'Таблица 6 (типы арм.)'!$F$54:$U$54,0))=0,"",ROUND(SUM($J291:$L291)*INDEX('Таблица 6 (типы арм.)'!$F$6:$U$49,MATCH($D291,'Таблица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91" s="44">
        <f>IF(SUM($J291:$L291)*INDEX('Таблица 6 (типы арм.)'!$F$6:$U$49,MATCH($D291,'Таблица 6 (типы арм.)'!$D$6:$D$49,0),MATCH((IF(COLUMN(Z$5)&gt;COLUMN($X$5),CONCATENATE(Z$5,"А500С"),IF(COLUMN(Z$5)&gt;COLUMN($S$5),CONCATENATE(Z$5,"А240"),CONCATENATE(Z$5,"Вр-1")))),'Таблица 6 (типы арм.)'!$F$54:$U$54,0))=0,"",ROUND(SUM($J291:$L291)*INDEX('Таблица 6 (типы арм.)'!$F$6:$U$49,MATCH($D291,'Таблица 6 (типы арм.)'!$D$6:$D$49,0),MATCH((IF(COLUMN(Z$5)&gt;COLUMN($X$5),CONCATENATE(Z$5,"А500С"),IF(COLUMN(Z$5)&gt;COLUMN($S$5),CONCATENATE(Z$5,"А240"),CONCATENATE(Z$5,"Вр-1")))),'Таблица 6 (типы арм.)'!$F$54:$U$54,0)),0))</f>
        <v>1390</v>
      </c>
      <c r="AA291" s="44">
        <f>IF(SUM($J291:$L291)*INDEX('Таблица 6 (типы арм.)'!$F$6:$U$49,MATCH($D291,'Таблица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арм.)'!$F$54:$U$54,0))=0,"",ROUND(SUM($J291:$L291)*INDEX('Таблица 6 (типы арм.)'!$F$6:$U$49,MATCH($D291,'Таблица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1817</v>
      </c>
      <c r="AB291" s="44" t="str">
        <f>IF(SUM($J291:$L291)*INDEX('Таблица 6 (типы арм.)'!$F$6:$U$49,MATCH($D291,'Таблица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арм.)'!$F$54:$U$54,0))=0,"",ROUND(SUM($J291:$L291)*INDEX('Таблица 6 (типы арм.)'!$F$6:$U$49,MATCH($D291,'Таблица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91" s="44">
        <f>IF(SUM($J291:$L291)*INDEX('Таблица 6 (типы арм.)'!$F$6:$U$49,MATCH($D291,'Таблица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арм.)'!$F$54:$U$54,0))=0,"",ROUND(SUM($J291:$L291)*INDEX('Таблица 6 (типы арм.)'!$F$6:$U$49,MATCH($D291,'Таблица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119</v>
      </c>
      <c r="AD291" s="44">
        <f>IF(SUM($J291:$L291)*INDEX('Таблица 6 (типы арм.)'!$F$6:$U$49,MATCH($D291,'Таблица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арм.)'!$F$54:$U$54,0))=0,"",ROUND(SUM($J291:$L291)*INDEX('Таблица 6 (типы арм.)'!$F$6:$U$49,MATCH($D291,'Таблица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>510</v>
      </c>
      <c r="AE291" s="44" t="str">
        <f>IF(SUM($J291:$L291)*INDEX('Таблица 6 (типы арм.)'!$F$6:$U$49,MATCH($D291,'Таблица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арм.)'!$F$54:$U$54,0))=0,"",ROUND(SUM($J291:$L291)*INDEX('Таблица 6 (типы арм.)'!$F$6:$U$49,MATCH($D291,'Таблица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91" s="44" t="str">
        <f>IF(SUM($J291:$L291)*INDEX('Таблица 6 (типы арм.)'!$F$6:$U$49,MATCH($D291,'Таблица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арм.)'!$F$54:$U$54,0))=0,"",ROUND(SUM($J291:$L291)*INDEX('Таблица 6 (типы арм.)'!$F$6:$U$49,MATCH($D291,'Таблица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91" s="44" t="str">
        <f>IF(SUM($J291:$L291)*INDEX('Таблица 6 (типы арм.)'!$F$6:$U$49,MATCH($D291,'Таблица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арм.)'!$F$54:$U$54,0))=0,"",ROUND(SUM($J291:$L291)*INDEX('Таблица 6 (типы арм.)'!$F$6:$U$49,MATCH($D291,'Таблица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91" s="44" t="str">
        <f>IF(SUM($J291:$L291)*INDEX('Таблица 6 (типы арм.)'!$F$6:$U$49,MATCH($D291,'Таблица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арм.)'!$F$54:$U$54,0))=0,"",ROUND(SUM($J291:$L291)*INDEX('Таблица 6 (типы арм.)'!$F$6:$U$49,MATCH($D291,'Таблица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91" s="44" t="str">
        <f>IF(SUM($J291:$L291)*INDEX('Таблица 6 (типы арм.)'!$F$6:$U$49,MATCH($D291,'Таблица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арм.)'!$F$54:$U$54,0))=0,"",ROUND(SUM($J291:$L291)*INDEX('Таблица 6 (типы арм.)'!$F$6:$U$49,MATCH($D291,'Таблица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91" s="45">
        <f t="shared" si="187"/>
        <v>3836</v>
      </c>
      <c r="AK291" s="46">
        <f t="shared" si="188"/>
        <v>4091</v>
      </c>
      <c r="AL291" s="52"/>
      <c r="AM291" s="259"/>
      <c r="AN291" s="256"/>
      <c r="AO291" s="254"/>
      <c r="AP291" s="324"/>
      <c r="AQ291" s="324"/>
      <c r="AR291" s="324"/>
      <c r="AS291" s="324"/>
      <c r="AT291" s="324"/>
      <c r="AU291" s="324"/>
      <c r="AV291" s="324"/>
      <c r="AW291" s="324"/>
      <c r="AX291" s="324"/>
      <c r="AY291" s="324"/>
      <c r="AZ291" s="324"/>
      <c r="BA291" s="324"/>
      <c r="BB291" s="324"/>
      <c r="BC291" s="324"/>
      <c r="BD291" s="324"/>
      <c r="BE291" s="324"/>
      <c r="BF291" s="324"/>
      <c r="BG291" s="324"/>
    </row>
    <row r="292" spans="1:59" s="253" customFormat="1" ht="27.75" hidden="1" customHeight="1" outlineLevel="1" x14ac:dyDescent="0.25">
      <c r="A292" s="254"/>
      <c r="B292" s="254"/>
      <c r="C292" s="416"/>
      <c r="D292" s="322">
        <v>12</v>
      </c>
      <c r="E292" s="334" t="str">
        <f t="shared" si="213"/>
        <v>169.9</v>
      </c>
      <c r="F292" s="39" t="s">
        <v>288</v>
      </c>
      <c r="G292" s="41" t="s">
        <v>39</v>
      </c>
      <c r="H292" s="41"/>
      <c r="I292" s="41"/>
      <c r="J292" s="42">
        <v>3243.15</v>
      </c>
      <c r="K292" s="42"/>
      <c r="L292" s="42"/>
      <c r="M292" s="43">
        <f t="shared" ref="M292" si="223">IF((IF(H292="",0,H292)+IF(I292="",0,I292)+IF(J292="",0,J292)+IF(K292="",0,K292)+IF(L292="",0,L292))=0,"",(IF(H292="",0,H292)+IF(I292="",0,I292)+IF(J292="",0,J292)+IF(K292="",0,K292)+IF(L292="",0,L292)))</f>
        <v>3243.15</v>
      </c>
      <c r="N292" s="41"/>
      <c r="O292" s="41" t="s">
        <v>61</v>
      </c>
      <c r="P292" s="350">
        <f t="shared" si="214"/>
        <v>16215.75</v>
      </c>
      <c r="Q292" s="347"/>
      <c r="R292" s="44" t="str">
        <f>IF(SUM($J292:$L292)*INDEX('Таблица 6 (типы арм.)'!$F$6:$U$49,MATCH($D292,'Таблица 6 (типы арм.)'!$D$6:$D$49,0),MATCH((IF(COLUMN(R$5)&gt;COLUMN($X$5),CONCATENATE(R$5,"А500С"),IF(COLUMN(R$5)&gt;COLUMN($S$5),CONCATENATE(R$5,"А240"),CONCATENATE(R$5,"Вр-1")))),'Таблица 6 (типы арм.)'!$F$54:$U$54,0))=0,"",ROUND(SUM($J292:$L292)*INDEX('Таблица 6 (типы арм.)'!$F$6:$U$49,MATCH($D292,'Таблица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92" s="323" t="str">
        <f t="shared" si="215"/>
        <v/>
      </c>
      <c r="T292" s="44" t="str">
        <f>IF(SUM($J292:$L292)*INDEX('Таблица 6 (типы арм.)'!$F$6:$U$49,MATCH($D292,'Таблица 6 (типы арм.)'!$D$6:$D$49,0),MATCH((IF(COLUMN(T$5)&gt;COLUMN($X$5),CONCATENATE(T$5,"А500С"),IF(COLUMN(T$5)&gt;COLUMN($S$5),CONCATENATE(T$5,"А240"),CONCATENATE(T$5,"Вр-1")))),'Таблица 6 (типы арм.)'!$F$54:$U$54,0))=0,"",ROUND(SUM($J292:$L292)*INDEX('Таблица 6 (типы арм.)'!$F$6:$U$49,MATCH($D292,'Таблица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92" s="44">
        <f>IF(SUM($J292:$L292)*INDEX('Таблица 6 (типы арм.)'!$F$6:$U$49,MATCH($D292,'Таблица 6 (типы арм.)'!$D$6:$D$49,0),MATCH((IF(COLUMN(U$5)&gt;COLUMN($X$5),CONCATENATE(U$5,"А500С"),IF(COLUMN(U$5)&gt;COLUMN($S$5),CONCATENATE(U$5,"А240"),CONCATENATE(U$5,"Вр-1")))),'Таблица 6 (типы арм.)'!$F$54:$U$54,0))=0,"",ROUND(SUM($J292:$L292)*INDEX('Таблица 6 (типы арм.)'!$F$6:$U$49,MATCH($D292,'Таблица 6 (типы арм.)'!$D$6:$D$49,0),MATCH((IF(COLUMN(U$5)&gt;COLUMN($X$5),CONCATENATE(U$5,"А500С"),IF(COLUMN(U$5)&gt;COLUMN($S$5),CONCATENATE(U$5,"А240"),CONCATENATE(U$5,"Вр-1")))),'Таблица 6 (типы арм.)'!$F$54:$U$54,0)),0))</f>
        <v>5729</v>
      </c>
      <c r="V292" s="44" t="str">
        <f>IF(SUM($J292:$L292)*INDEX('Таблица 6 (типы арм.)'!$F$6:$U$49,MATCH($D292,'Таблица 6 (типы арм.)'!$D$6:$D$49,0),MATCH((IF(COLUMN(V$5)&gt;COLUMN($X$5),CONCATENATE(V$5,"А500С"),IF(COLUMN(V$5)&gt;COLUMN($S$5),CONCATENATE(V$5,"А240"),CONCATENATE(V$5,"Вр-1")))),'Таблица 6 (типы арм.)'!$F$54:$U$54,0))=0,"",ROUND(SUM($J292:$L292)*INDEX('Таблица 6 (типы арм.)'!$F$6:$U$49,MATCH($D292,'Таблица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92" s="44" t="str">
        <f>IF(SUM($J292:$L292)*INDEX('Таблица 6 (типы арм.)'!$F$6:$U$49,MATCH($D292,'Таблица 6 (типы арм.)'!$D$6:$D$49,0),MATCH((IF(COLUMN(W$5)&gt;COLUMN($X$5),CONCATENATE(W$5,"А500С"),IF(COLUMN(W$5)&gt;COLUMN($S$5),CONCATENATE(W$5,"А240"),CONCATENATE(W$5,"Вр-1")))),'Таблица 6 (типы арм.)'!$F$54:$U$54,0))=0,"",ROUND(SUM($J292:$L292)*INDEX('Таблица 6 (типы арм.)'!$F$6:$U$49,MATCH($D292,'Таблица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92" s="45">
        <f t="shared" ref="X292" si="224">IF((IF(T292="",0,T292)+IF(U292="",0,U292)+IF(V292="",0,V292)+IF(W292="",0,W292))=0,"",(IF(T292="",0,T292)+IF(U292="",0,U292)+IF(V292="",0,V292)+IF(W292="",0,W292)))</f>
        <v>5729</v>
      </c>
      <c r="Y292" s="44">
        <f>IF(SUM($J292:$L292)*INDEX('Таблица 6 (типы арм.)'!$F$6:$U$49,MATCH($D292,'Таблица 6 (типы арм.)'!$D$6:$D$49,0),MATCH((IF(COLUMN(Y$5)&gt;COLUMN($X$5),CONCATENATE(Y$5,"А500С"),IF(COLUMN(Y$5)&gt;COLUMN($S$5),CONCATENATE(Y$5,"А240"),CONCATENATE(Y$5,"Вр-1")))),'Таблица 6 (типы арм.)'!$F$54:$U$54,0))=0,"",ROUND(SUM($J292:$L292)*INDEX('Таблица 6 (типы арм.)'!$F$6:$U$49,MATCH($D292,'Таблица 6 (типы арм.)'!$D$6:$D$49,0),MATCH((IF(COLUMN(Y$5)&gt;COLUMN($X$5),CONCATENATE(Y$5,"А500С"),IF(COLUMN(Y$5)&gt;COLUMN($S$5),CONCATENATE(Y$5,"А240"),CONCATENATE(Y$5,"Вр-1")))),'Таблица 6 (типы арм.)'!$F$54:$U$54,0)),0))</f>
        <v>13367</v>
      </c>
      <c r="Z292" s="44">
        <f>IF(SUM($J292:$L292)*INDEX('Таблица 6 (типы арм.)'!$F$6:$U$49,MATCH($D292,'Таблица 6 (типы арм.)'!$D$6:$D$49,0),MATCH((IF(COLUMN(Z$5)&gt;COLUMN($X$5),CONCATENATE(Z$5,"А500С"),IF(COLUMN(Z$5)&gt;COLUMN($S$5),CONCATENATE(Z$5,"А240"),CONCATENATE(Z$5,"Вр-1")))),'Таблица 6 (типы арм.)'!$F$54:$U$54,0))=0,"",ROUND(SUM($J292:$L292)*INDEX('Таблица 6 (типы арм.)'!$F$6:$U$49,MATCH($D292,'Таблица 6 (типы арм.)'!$D$6:$D$49,0),MATCH((IF(COLUMN(Z$5)&gt;COLUMN($X$5),CONCATENATE(Z$5,"А500С"),IF(COLUMN(Z$5)&gt;COLUMN($S$5),CONCATENATE(Z$5,"А240"),CONCATENATE(Z$5,"Вр-1")))),'Таблица 6 (типы арм.)'!$F$54:$U$54,0)),0))</f>
        <v>41534</v>
      </c>
      <c r="AA292" s="44">
        <f>IF(SUM($J292:$L292)*INDEX('Таблица 6 (типы арм.)'!$F$6:$U$49,MATCH($D292,'Таблица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арм.)'!$F$54:$U$54,0))=0,"",ROUND(SUM($J292:$L292)*INDEX('Таблица 6 (типы арм.)'!$F$6:$U$49,MATCH($D292,'Таблица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356142</v>
      </c>
      <c r="AB292" s="44" t="str">
        <f>IF(SUM($J292:$L292)*INDEX('Таблица 6 (типы арм.)'!$F$6:$U$49,MATCH($D292,'Таблица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арм.)'!$F$54:$U$54,0))=0,"",ROUND(SUM($J292:$L292)*INDEX('Таблица 6 (типы арм.)'!$F$6:$U$49,MATCH($D292,'Таблица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92" s="44">
        <f>IF(SUM($J292:$L292)*INDEX('Таблица 6 (типы арм.)'!$F$6:$U$49,MATCH($D292,'Таблица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арм.)'!$F$54:$U$54,0))=0,"",ROUND(SUM($J292:$L292)*INDEX('Таблица 6 (типы арм.)'!$F$6:$U$49,MATCH($D292,'Таблица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32941</v>
      </c>
      <c r="AD292" s="44" t="str">
        <f>IF(SUM($J292:$L292)*INDEX('Таблица 6 (типы арм.)'!$F$6:$U$49,MATCH($D292,'Таблица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арм.)'!$F$54:$U$54,0))=0,"",ROUND(SUM($J292:$L292)*INDEX('Таблица 6 (типы арм.)'!$F$6:$U$49,MATCH($D292,'Таблица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92" s="44" t="str">
        <f>IF(SUM($J292:$L292)*INDEX('Таблица 6 (типы арм.)'!$F$6:$U$49,MATCH($D292,'Таблица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арм.)'!$F$54:$U$54,0))=0,"",ROUND(SUM($J292:$L292)*INDEX('Таблица 6 (типы арм.)'!$F$6:$U$49,MATCH($D292,'Таблица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92" s="44" t="str">
        <f>IF(SUM($J292:$L292)*INDEX('Таблица 6 (типы арм.)'!$F$6:$U$49,MATCH($D292,'Таблица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арм.)'!$F$54:$U$54,0))=0,"",ROUND(SUM($J292:$L292)*INDEX('Таблица 6 (типы арм.)'!$F$6:$U$49,MATCH($D292,'Таблица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92" s="44" t="str">
        <f>IF(SUM($J292:$L292)*INDEX('Таблица 6 (типы арм.)'!$F$6:$U$49,MATCH($D292,'Таблица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арм.)'!$F$54:$U$54,0))=0,"",ROUND(SUM($J292:$L292)*INDEX('Таблица 6 (типы арм.)'!$F$6:$U$49,MATCH($D292,'Таблица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92" s="44" t="str">
        <f>IF(SUM($J292:$L292)*INDEX('Таблица 6 (типы арм.)'!$F$6:$U$49,MATCH($D292,'Таблица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арм.)'!$F$54:$U$54,0))=0,"",ROUND(SUM($J292:$L292)*INDEX('Таблица 6 (типы арм.)'!$F$6:$U$49,MATCH($D292,'Таблица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92" s="44" t="str">
        <f>IF(SUM($J292:$L292)*INDEX('Таблица 6 (типы арм.)'!$F$6:$U$49,MATCH($D292,'Таблица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арм.)'!$F$54:$U$54,0))=0,"",ROUND(SUM($J292:$L292)*INDEX('Таблица 6 (типы арм.)'!$F$6:$U$49,MATCH($D292,'Таблица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92" s="45">
        <f t="shared" si="187"/>
        <v>443984</v>
      </c>
      <c r="AK292" s="46">
        <f t="shared" si="188"/>
        <v>449713</v>
      </c>
      <c r="AL292" s="47">
        <v>1172</v>
      </c>
      <c r="AM292" s="259"/>
      <c r="AN292" s="256"/>
      <c r="AO292" s="254"/>
      <c r="AP292" s="324"/>
      <c r="AQ292" s="324"/>
      <c r="AR292" s="324"/>
      <c r="AS292" s="324"/>
      <c r="AT292" s="324"/>
      <c r="AU292" s="324"/>
      <c r="AV292" s="324"/>
      <c r="AW292" s="324"/>
      <c r="AX292" s="324"/>
      <c r="AY292" s="324"/>
      <c r="AZ292" s="324"/>
      <c r="BA292" s="324"/>
      <c r="BB292" s="324"/>
      <c r="BC292" s="324"/>
      <c r="BD292" s="324"/>
      <c r="BE292" s="324"/>
      <c r="BF292" s="324"/>
      <c r="BG292" s="324"/>
    </row>
    <row r="293" spans="1:59" ht="27" hidden="1" customHeight="1" outlineLevel="1" x14ac:dyDescent="0.25">
      <c r="A293" s="1"/>
      <c r="B293" s="1"/>
      <c r="C293" s="413"/>
      <c r="D293" s="322">
        <v>12</v>
      </c>
      <c r="E293" s="334" t="str">
        <f t="shared" si="213"/>
        <v>169.10</v>
      </c>
      <c r="F293" s="39" t="s">
        <v>289</v>
      </c>
      <c r="G293" s="41" t="s">
        <v>39</v>
      </c>
      <c r="H293" s="41"/>
      <c r="I293" s="41"/>
      <c r="J293" s="42">
        <v>182.95</v>
      </c>
      <c r="K293" s="42"/>
      <c r="L293" s="42"/>
      <c r="M293" s="43">
        <f t="shared" si="200"/>
        <v>182.95</v>
      </c>
      <c r="N293" s="41"/>
      <c r="O293" s="41" t="s">
        <v>61</v>
      </c>
      <c r="P293" s="350">
        <f t="shared" si="214"/>
        <v>914.74999999999989</v>
      </c>
      <c r="Q293" s="347"/>
      <c r="R293" s="44" t="str">
        <f>IF(SUM($J293:$L293)*INDEX('Таблица 6 (типы арм.)'!$F$6:$U$49,MATCH($D293,'Таблица 6 (типы арм.)'!$D$6:$D$49,0),MATCH((IF(COLUMN(R$5)&gt;COLUMN($X$5),CONCATENATE(R$5,"А500С"),IF(COLUMN(R$5)&gt;COLUMN($S$5),CONCATENATE(R$5,"А240"),CONCATENATE(R$5,"Вр-1")))),'Таблица 6 (типы арм.)'!$F$54:$U$54,0))=0,"",ROUND(SUM($J293:$L293)*INDEX('Таблица 6 (типы арм.)'!$F$6:$U$49,MATCH($D293,'Таблица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93" s="323" t="str">
        <f t="shared" si="215"/>
        <v/>
      </c>
      <c r="T293" s="44" t="str">
        <f>IF(SUM($J293:$L293)*INDEX('Таблица 6 (типы арм.)'!$F$6:$U$49,MATCH($D293,'Таблица 6 (типы арм.)'!$D$6:$D$49,0),MATCH((IF(COLUMN(T$5)&gt;COLUMN($X$5),CONCATENATE(T$5,"А500С"),IF(COLUMN(T$5)&gt;COLUMN($S$5),CONCATENATE(T$5,"А240"),CONCATENATE(T$5,"Вр-1")))),'Таблица 6 (типы арм.)'!$F$54:$U$54,0))=0,"",ROUND(SUM($J293:$L293)*INDEX('Таблица 6 (типы арм.)'!$F$6:$U$49,MATCH($D293,'Таблица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93" s="44">
        <f>IF(SUM($J293:$L293)*INDEX('Таблица 6 (типы арм.)'!$F$6:$U$49,MATCH($D293,'Таблица 6 (типы арм.)'!$D$6:$D$49,0),MATCH((IF(COLUMN(U$5)&gt;COLUMN($X$5),CONCATENATE(U$5,"А500С"),IF(COLUMN(U$5)&gt;COLUMN($S$5),CONCATENATE(U$5,"А240"),CONCATENATE(U$5,"Вр-1")))),'Таблица 6 (типы арм.)'!$F$54:$U$54,0))=0,"",ROUND(SUM($J293:$L293)*INDEX('Таблица 6 (типы арм.)'!$F$6:$U$49,MATCH($D293,'Таблица 6 (типы арм.)'!$D$6:$D$49,0),MATCH((IF(COLUMN(U$5)&gt;COLUMN($X$5),CONCATENATE(U$5,"А500С"),IF(COLUMN(U$5)&gt;COLUMN($S$5),CONCATENATE(U$5,"А240"),CONCATENATE(U$5,"Вр-1")))),'Таблица 6 (типы арм.)'!$F$54:$U$54,0)),0))</f>
        <v>323</v>
      </c>
      <c r="V293" s="44" t="str">
        <f>IF(SUM($J293:$L293)*INDEX('Таблица 6 (типы арм.)'!$F$6:$U$49,MATCH($D293,'Таблица 6 (типы арм.)'!$D$6:$D$49,0),MATCH((IF(COLUMN(V$5)&gt;COLUMN($X$5),CONCATENATE(V$5,"А500С"),IF(COLUMN(V$5)&gt;COLUMN($S$5),CONCATENATE(V$5,"А240"),CONCATENATE(V$5,"Вр-1")))),'Таблица 6 (типы арм.)'!$F$54:$U$54,0))=0,"",ROUND(SUM($J293:$L293)*INDEX('Таблица 6 (типы арм.)'!$F$6:$U$49,MATCH($D293,'Таблица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93" s="44" t="str">
        <f>IF(SUM($J293:$L293)*INDEX('Таблица 6 (типы арм.)'!$F$6:$U$49,MATCH($D293,'Таблица 6 (типы арм.)'!$D$6:$D$49,0),MATCH((IF(COLUMN(W$5)&gt;COLUMN($X$5),CONCATENATE(W$5,"А500С"),IF(COLUMN(W$5)&gt;COLUMN($S$5),CONCATENATE(W$5,"А240"),CONCATENATE(W$5,"Вр-1")))),'Таблица 6 (типы арм.)'!$F$54:$U$54,0))=0,"",ROUND(SUM($J293:$L293)*INDEX('Таблица 6 (типы арм.)'!$F$6:$U$49,MATCH($D293,'Таблица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93" s="45">
        <f t="shared" si="186"/>
        <v>323</v>
      </c>
      <c r="Y293" s="44">
        <f>IF(SUM($J293:$L293)*INDEX('Таблица 6 (типы арм.)'!$F$6:$U$49,MATCH($D293,'Таблица 6 (типы арм.)'!$D$6:$D$49,0),MATCH((IF(COLUMN(Y$5)&gt;COLUMN($X$5),CONCATENATE(Y$5,"А500С"),IF(COLUMN(Y$5)&gt;COLUMN($S$5),CONCATENATE(Y$5,"А240"),CONCATENATE(Y$5,"Вр-1")))),'Таблица 6 (типы арм.)'!$F$54:$U$54,0))=0,"",ROUND(SUM($J293:$L293)*INDEX('Таблица 6 (типы арм.)'!$F$6:$U$49,MATCH($D293,'Таблица 6 (типы арм.)'!$D$6:$D$49,0),MATCH((IF(COLUMN(Y$5)&gt;COLUMN($X$5),CONCATENATE(Y$5,"А500С"),IF(COLUMN(Y$5)&gt;COLUMN($S$5),CONCATENATE(Y$5,"А240"),CONCATENATE(Y$5,"Вр-1")))),'Таблица 6 (типы арм.)'!$F$54:$U$54,0)),0))</f>
        <v>754</v>
      </c>
      <c r="Z293" s="44">
        <f>IF(SUM($J293:$L293)*INDEX('Таблица 6 (типы арм.)'!$F$6:$U$49,MATCH($D293,'Таблица 6 (типы арм.)'!$D$6:$D$49,0),MATCH((IF(COLUMN(Z$5)&gt;COLUMN($X$5),CONCATENATE(Z$5,"А500С"),IF(COLUMN(Z$5)&gt;COLUMN($S$5),CONCATENATE(Z$5,"А240"),CONCATENATE(Z$5,"Вр-1")))),'Таблица 6 (типы арм.)'!$F$54:$U$54,0))=0,"",ROUND(SUM($J293:$L293)*INDEX('Таблица 6 (типы арм.)'!$F$6:$U$49,MATCH($D293,'Таблица 6 (типы арм.)'!$D$6:$D$49,0),MATCH((IF(COLUMN(Z$5)&gt;COLUMN($X$5),CONCATENATE(Z$5,"А500С"),IF(COLUMN(Z$5)&gt;COLUMN($S$5),CONCATENATE(Z$5,"А240"),CONCATENATE(Z$5,"Вр-1")))),'Таблица 6 (типы арм.)'!$F$54:$U$54,0)),0))</f>
        <v>2343</v>
      </c>
      <c r="AA293" s="44">
        <f>IF(SUM($J293:$L293)*INDEX('Таблица 6 (типы арм.)'!$F$6:$U$49,MATCH($D293,'Таблица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арм.)'!$F$54:$U$54,0))=0,"",ROUND(SUM($J293:$L293)*INDEX('Таблица 6 (типы арм.)'!$F$6:$U$49,MATCH($D293,'Таблица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20090</v>
      </c>
      <c r="AB293" s="44" t="str">
        <f>IF(SUM($J293:$L293)*INDEX('Таблица 6 (типы арм.)'!$F$6:$U$49,MATCH($D293,'Таблица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арм.)'!$F$54:$U$54,0))=0,"",ROUND(SUM($J293:$L293)*INDEX('Таблица 6 (типы арм.)'!$F$6:$U$49,MATCH($D293,'Таблица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93" s="44">
        <f>IF(SUM($J293:$L293)*INDEX('Таблица 6 (типы арм.)'!$F$6:$U$49,MATCH($D293,'Таблица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арм.)'!$F$54:$U$54,0))=0,"",ROUND(SUM($J293:$L293)*INDEX('Таблица 6 (типы арм.)'!$F$6:$U$49,MATCH($D293,'Таблица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1858</v>
      </c>
      <c r="AD293" s="44" t="str">
        <f>IF(SUM($J293:$L293)*INDEX('Таблица 6 (типы арм.)'!$F$6:$U$49,MATCH($D293,'Таблица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арм.)'!$F$54:$U$54,0))=0,"",ROUND(SUM($J293:$L293)*INDEX('Таблица 6 (типы арм.)'!$F$6:$U$49,MATCH($D293,'Таблица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93" s="44" t="str">
        <f>IF(SUM($J293:$L293)*INDEX('Таблица 6 (типы арм.)'!$F$6:$U$49,MATCH($D293,'Таблица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арм.)'!$F$54:$U$54,0))=0,"",ROUND(SUM($J293:$L293)*INDEX('Таблица 6 (типы арм.)'!$F$6:$U$49,MATCH($D293,'Таблица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93" s="44" t="str">
        <f>IF(SUM($J293:$L293)*INDEX('Таблица 6 (типы арм.)'!$F$6:$U$49,MATCH($D293,'Таблица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арм.)'!$F$54:$U$54,0))=0,"",ROUND(SUM($J293:$L293)*INDEX('Таблица 6 (типы арм.)'!$F$6:$U$49,MATCH($D293,'Таблица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93" s="44" t="str">
        <f>IF(SUM($J293:$L293)*INDEX('Таблица 6 (типы арм.)'!$F$6:$U$49,MATCH($D293,'Таблица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арм.)'!$F$54:$U$54,0))=0,"",ROUND(SUM($J293:$L293)*INDEX('Таблица 6 (типы арм.)'!$F$6:$U$49,MATCH($D293,'Таблица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93" s="44" t="str">
        <f>IF(SUM($J293:$L293)*INDEX('Таблица 6 (типы арм.)'!$F$6:$U$49,MATCH($D293,'Таблица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арм.)'!$F$54:$U$54,0))=0,"",ROUND(SUM($J293:$L293)*INDEX('Таблица 6 (типы арм.)'!$F$6:$U$49,MATCH($D293,'Таблица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93" s="44" t="str">
        <f>IF(SUM($J293:$L293)*INDEX('Таблица 6 (типы арм.)'!$F$6:$U$49,MATCH($D293,'Таблица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арм.)'!$F$54:$U$54,0))=0,"",ROUND(SUM($J293:$L293)*INDEX('Таблица 6 (типы арм.)'!$F$6:$U$49,MATCH($D293,'Таблица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93" s="45">
        <f t="shared" si="187"/>
        <v>25045</v>
      </c>
      <c r="AK293" s="46">
        <f t="shared" si="188"/>
        <v>25368</v>
      </c>
      <c r="AL293" s="47">
        <v>56</v>
      </c>
      <c r="AM293" s="61"/>
      <c r="AN293" s="14"/>
      <c r="AO293" s="1"/>
    </row>
    <row r="294" spans="1:59" ht="27" hidden="1" customHeight="1" outlineLevel="1" x14ac:dyDescent="0.25">
      <c r="A294" s="1"/>
      <c r="B294" s="1"/>
      <c r="C294" s="413"/>
      <c r="D294" s="322">
        <v>14</v>
      </c>
      <c r="E294" s="334" t="str">
        <f t="shared" si="213"/>
        <v>169.11</v>
      </c>
      <c r="F294" s="39" t="s">
        <v>290</v>
      </c>
      <c r="G294" s="41" t="s">
        <v>39</v>
      </c>
      <c r="H294" s="41"/>
      <c r="I294" s="41"/>
      <c r="J294" s="42">
        <v>177.95</v>
      </c>
      <c r="K294" s="42"/>
      <c r="L294" s="42"/>
      <c r="M294" s="43">
        <f t="shared" si="200"/>
        <v>177.95</v>
      </c>
      <c r="N294" s="41"/>
      <c r="O294" s="41" t="s">
        <v>61</v>
      </c>
      <c r="P294" s="350">
        <f t="shared" si="214"/>
        <v>889.74999999999989</v>
      </c>
      <c r="Q294" s="347"/>
      <c r="R294" s="44" t="str">
        <f>IF(SUM($J294:$L294)*INDEX('Таблица 6 (типы арм.)'!$F$6:$U$49,MATCH($D294,'Таблица 6 (типы арм.)'!$D$6:$D$49,0),MATCH((IF(COLUMN(R$5)&gt;COLUMN($X$5),CONCATENATE(R$5,"А500С"),IF(COLUMN(R$5)&gt;COLUMN($S$5),CONCATENATE(R$5,"А240"),CONCATENATE(R$5,"Вр-1")))),'Таблица 6 (типы арм.)'!$F$54:$U$54,0))=0,"",ROUND(SUM($J294:$L294)*INDEX('Таблица 6 (типы арм.)'!$F$6:$U$49,MATCH($D294,'Таблица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94" s="323" t="str">
        <f t="shared" si="215"/>
        <v/>
      </c>
      <c r="T294" s="44" t="str">
        <f>IF(SUM($J294:$L294)*INDEX('Таблица 6 (типы арм.)'!$F$6:$U$49,MATCH($D294,'Таблица 6 (типы арм.)'!$D$6:$D$49,0),MATCH((IF(COLUMN(T$5)&gt;COLUMN($X$5),CONCATENATE(T$5,"А500С"),IF(COLUMN(T$5)&gt;COLUMN($S$5),CONCATENATE(T$5,"А240"),CONCATENATE(T$5,"Вр-1")))),'Таблица 6 (типы арм.)'!$F$54:$U$54,0))=0,"",ROUND(SUM($J294:$L294)*INDEX('Таблица 6 (типы арм.)'!$F$6:$U$49,MATCH($D294,'Таблица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94" s="44">
        <f>IF(SUM($J294:$L294)*INDEX('Таблица 6 (типы арм.)'!$F$6:$U$49,MATCH($D294,'Таблица 6 (типы арм.)'!$D$6:$D$49,0),MATCH((IF(COLUMN(U$5)&gt;COLUMN($X$5),CONCATENATE(U$5,"А500С"),IF(COLUMN(U$5)&gt;COLUMN($S$5),CONCATENATE(U$5,"А240"),CONCATENATE(U$5,"Вр-1")))),'Таблица 6 (типы арм.)'!$F$54:$U$54,0))=0,"",ROUND(SUM($J294:$L294)*INDEX('Таблица 6 (типы арм.)'!$F$6:$U$49,MATCH($D294,'Таблица 6 (типы арм.)'!$D$6:$D$49,0),MATCH((IF(COLUMN(U$5)&gt;COLUMN($X$5),CONCATENATE(U$5,"А500С"),IF(COLUMN(U$5)&gt;COLUMN($S$5),CONCATENATE(U$5,"А240"),CONCATENATE(U$5,"Вр-1")))),'Таблица 6 (типы арм.)'!$F$54:$U$54,0)),0))</f>
        <v>262</v>
      </c>
      <c r="V294" s="44" t="str">
        <f>IF(SUM($J294:$L294)*INDEX('Таблица 6 (типы арм.)'!$F$6:$U$49,MATCH($D294,'Таблица 6 (типы арм.)'!$D$6:$D$49,0),MATCH((IF(COLUMN(V$5)&gt;COLUMN($X$5),CONCATENATE(V$5,"А500С"),IF(COLUMN(V$5)&gt;COLUMN($S$5),CONCATENATE(V$5,"А240"),CONCATENATE(V$5,"Вр-1")))),'Таблица 6 (типы арм.)'!$F$54:$U$54,0))=0,"",ROUND(SUM($J294:$L294)*INDEX('Таблица 6 (типы арм.)'!$F$6:$U$49,MATCH($D294,'Таблица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94" s="44" t="str">
        <f>IF(SUM($J294:$L294)*INDEX('Таблица 6 (типы арм.)'!$F$6:$U$49,MATCH($D294,'Таблица 6 (типы арм.)'!$D$6:$D$49,0),MATCH((IF(COLUMN(W$5)&gt;COLUMN($X$5),CONCATENATE(W$5,"А500С"),IF(COLUMN(W$5)&gt;COLUMN($S$5),CONCATENATE(W$5,"А240"),CONCATENATE(W$5,"Вр-1")))),'Таблица 6 (типы арм.)'!$F$54:$U$54,0))=0,"",ROUND(SUM($J294:$L294)*INDEX('Таблица 6 (типы арм.)'!$F$6:$U$49,MATCH($D294,'Таблица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94" s="45">
        <f t="shared" si="186"/>
        <v>262</v>
      </c>
      <c r="Y294" s="44" t="str">
        <f>IF(SUM($J294:$L294)*INDEX('Таблица 6 (типы арм.)'!$F$6:$U$49,MATCH($D294,'Таблица 6 (типы арм.)'!$D$6:$D$49,0),MATCH((IF(COLUMN(Y$5)&gt;COLUMN($X$5),CONCATENATE(Y$5,"А500С"),IF(COLUMN(Y$5)&gt;COLUMN($S$5),CONCATENATE(Y$5,"А240"),CONCATENATE(Y$5,"Вр-1")))),'Таблица 6 (типы арм.)'!$F$54:$U$54,0))=0,"",ROUND(SUM($J294:$L294)*INDEX('Таблица 6 (типы арм.)'!$F$6:$U$49,MATCH($D294,'Таблица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94" s="44">
        <f>IF(SUM($J294:$L294)*INDEX('Таблица 6 (типы арм.)'!$F$6:$U$49,MATCH($D294,'Таблица 6 (типы арм.)'!$D$6:$D$49,0),MATCH((IF(COLUMN(Z$5)&gt;COLUMN($X$5),CONCATENATE(Z$5,"А500С"),IF(COLUMN(Z$5)&gt;COLUMN($S$5),CONCATENATE(Z$5,"А240"),CONCATENATE(Z$5,"Вр-1")))),'Таблица 6 (типы арм.)'!$F$54:$U$54,0))=0,"",ROUND(SUM($J294:$L294)*INDEX('Таблица 6 (типы арм.)'!$F$6:$U$49,MATCH($D294,'Таблица 6 (типы арм.)'!$D$6:$D$49,0),MATCH((IF(COLUMN(Z$5)&gt;COLUMN($X$5),CONCATENATE(Z$5,"А500С"),IF(COLUMN(Z$5)&gt;COLUMN($S$5),CONCATENATE(Z$5,"А240"),CONCATENATE(Z$5,"Вр-1")))),'Таблица 6 (типы арм.)'!$F$54:$U$54,0)),0))</f>
        <v>1836</v>
      </c>
      <c r="AA294" s="44">
        <f>IF(SUM($J294:$L294)*INDEX('Таблица 6 (типы арм.)'!$F$6:$U$49,MATCH($D294,'Таблица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арм.)'!$F$54:$U$54,0))=0,"",ROUND(SUM($J294:$L294)*INDEX('Таблица 6 (типы арм.)'!$F$6:$U$49,MATCH($D294,'Таблица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15829</v>
      </c>
      <c r="AB294" s="44">
        <f>IF(SUM($J294:$L294)*INDEX('Таблица 6 (типы арм.)'!$F$6:$U$49,MATCH($D294,'Таблица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арм.)'!$F$54:$U$54,0))=0,"",ROUND(SUM($J294:$L294)*INDEX('Таблица 6 (типы арм.)'!$F$6:$U$49,MATCH($D294,'Таблица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>3192</v>
      </c>
      <c r="AC294" s="44">
        <f>IF(SUM($J294:$L294)*INDEX('Таблица 6 (типы арм.)'!$F$6:$U$49,MATCH($D294,'Таблица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арм.)'!$F$54:$U$54,0))=0,"",ROUND(SUM($J294:$L294)*INDEX('Таблица 6 (типы арм.)'!$F$6:$U$49,MATCH($D294,'Таблица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5597</v>
      </c>
      <c r="AD294" s="44" t="str">
        <f>IF(SUM($J294:$L294)*INDEX('Таблица 6 (типы арм.)'!$F$6:$U$49,MATCH($D294,'Таблица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арм.)'!$F$54:$U$54,0))=0,"",ROUND(SUM($J294:$L294)*INDEX('Таблица 6 (типы арм.)'!$F$6:$U$49,MATCH($D294,'Таблица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94" s="44" t="str">
        <f>IF(SUM($J294:$L294)*INDEX('Таблица 6 (типы арм.)'!$F$6:$U$49,MATCH($D294,'Таблица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арм.)'!$F$54:$U$54,0))=0,"",ROUND(SUM($J294:$L294)*INDEX('Таблица 6 (типы арм.)'!$F$6:$U$49,MATCH($D294,'Таблица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94" s="44" t="str">
        <f>IF(SUM($J294:$L294)*INDEX('Таблица 6 (типы арм.)'!$F$6:$U$49,MATCH($D294,'Таблица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арм.)'!$F$54:$U$54,0))=0,"",ROUND(SUM($J294:$L294)*INDEX('Таблица 6 (типы арм.)'!$F$6:$U$49,MATCH($D294,'Таблица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94" s="44" t="str">
        <f>IF(SUM($J294:$L294)*INDEX('Таблица 6 (типы арм.)'!$F$6:$U$49,MATCH($D294,'Таблица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арм.)'!$F$54:$U$54,0))=0,"",ROUND(SUM($J294:$L294)*INDEX('Таблица 6 (типы арм.)'!$F$6:$U$49,MATCH($D294,'Таблица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94" s="44" t="str">
        <f>IF(SUM($J294:$L294)*INDEX('Таблица 6 (типы арм.)'!$F$6:$U$49,MATCH($D294,'Таблица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арм.)'!$F$54:$U$54,0))=0,"",ROUND(SUM($J294:$L294)*INDEX('Таблица 6 (типы арм.)'!$F$6:$U$49,MATCH($D294,'Таблица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94" s="44" t="str">
        <f>IF(SUM($J294:$L294)*INDEX('Таблица 6 (типы арм.)'!$F$6:$U$49,MATCH($D294,'Таблица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арм.)'!$F$54:$U$54,0))=0,"",ROUND(SUM($J294:$L294)*INDEX('Таблица 6 (типы арм.)'!$F$6:$U$49,MATCH($D294,'Таблица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94" s="45">
        <f t="shared" si="187"/>
        <v>26454</v>
      </c>
      <c r="AK294" s="46">
        <f t="shared" si="188"/>
        <v>26716</v>
      </c>
      <c r="AL294" s="47">
        <v>1296</v>
      </c>
      <c r="AM294" s="61"/>
      <c r="AN294" s="14"/>
      <c r="AO294" s="1"/>
    </row>
    <row r="295" spans="1:59" ht="27" hidden="1" customHeight="1" outlineLevel="1" x14ac:dyDescent="0.25">
      <c r="A295" s="1"/>
      <c r="B295" s="1"/>
      <c r="C295" s="411"/>
      <c r="D295" s="322">
        <v>15</v>
      </c>
      <c r="E295" s="334" t="str">
        <f t="shared" si="213"/>
        <v>169.12</v>
      </c>
      <c r="F295" s="39" t="s">
        <v>291</v>
      </c>
      <c r="G295" s="41" t="s">
        <v>39</v>
      </c>
      <c r="H295" s="41"/>
      <c r="I295" s="41"/>
      <c r="J295" s="42">
        <v>20.63</v>
      </c>
      <c r="K295" s="42"/>
      <c r="L295" s="42"/>
      <c r="M295" s="43">
        <f t="shared" si="200"/>
        <v>20.63</v>
      </c>
      <c r="N295" s="41"/>
      <c r="O295" s="41" t="s">
        <v>61</v>
      </c>
      <c r="P295" s="350">
        <f t="shared" si="214"/>
        <v>103.14999999999999</v>
      </c>
      <c r="Q295" s="347"/>
      <c r="R295" s="44" t="str">
        <f>IF(SUM($J295:$L295)*INDEX('Таблица 6 (типы арм.)'!$F$6:$U$49,MATCH($D295,'Таблица 6 (типы арм.)'!$D$6:$D$49,0),MATCH((IF(COLUMN(R$5)&gt;COLUMN($X$5),CONCATENATE(R$5,"А500С"),IF(COLUMN(R$5)&gt;COLUMN($S$5),CONCATENATE(R$5,"А240"),CONCATENATE(R$5,"Вр-1")))),'Таблица 6 (типы арм.)'!$F$54:$U$54,0))=0,"",ROUND(SUM($J295:$L295)*INDEX('Таблица 6 (типы арм.)'!$F$6:$U$49,MATCH($D295,'Таблица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95" s="323" t="str">
        <f t="shared" si="215"/>
        <v/>
      </c>
      <c r="T295" s="44" t="str">
        <f>IF(SUM($J295:$L295)*INDEX('Таблица 6 (типы арм.)'!$F$6:$U$49,MATCH($D295,'Таблица 6 (типы арм.)'!$D$6:$D$49,0),MATCH((IF(COLUMN(T$5)&gt;COLUMN($X$5),CONCATENATE(T$5,"А500С"),IF(COLUMN(T$5)&gt;COLUMN($S$5),CONCATENATE(T$5,"А240"),CONCATENATE(T$5,"Вр-1")))),'Таблица 6 (типы арм.)'!$F$54:$U$54,0))=0,"",ROUND(SUM($J295:$L295)*INDEX('Таблица 6 (типы арм.)'!$F$6:$U$49,MATCH($D295,'Таблица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95" s="44">
        <f>IF(SUM($J295:$L295)*INDEX('Таблица 6 (типы арм.)'!$F$6:$U$49,MATCH($D295,'Таблица 6 (типы арм.)'!$D$6:$D$49,0),MATCH((IF(COLUMN(U$5)&gt;COLUMN($X$5),CONCATENATE(U$5,"А500С"),IF(COLUMN(U$5)&gt;COLUMN($S$5),CONCATENATE(U$5,"А240"),CONCATENATE(U$5,"Вр-1")))),'Таблица 6 (типы арм.)'!$F$54:$U$54,0))=0,"",ROUND(SUM($J295:$L295)*INDEX('Таблица 6 (типы арм.)'!$F$6:$U$49,MATCH($D295,'Таблица 6 (типы арм.)'!$D$6:$D$49,0),MATCH((IF(COLUMN(U$5)&gt;COLUMN($X$5),CONCATENATE(U$5,"А500С"),IF(COLUMN(U$5)&gt;COLUMN($S$5),CONCATENATE(U$5,"А240"),CONCATENATE(U$5,"Вр-1")))),'Таблица 6 (типы арм.)'!$F$54:$U$54,0)),0))</f>
        <v>329</v>
      </c>
      <c r="V295" s="44" t="str">
        <f>IF(SUM($J295:$L295)*INDEX('Таблица 6 (типы арм.)'!$F$6:$U$49,MATCH($D295,'Таблица 6 (типы арм.)'!$D$6:$D$49,0),MATCH((IF(COLUMN(V$5)&gt;COLUMN($X$5),CONCATENATE(V$5,"А500С"),IF(COLUMN(V$5)&gt;COLUMN($S$5),CONCATENATE(V$5,"А240"),CONCATENATE(V$5,"Вр-1")))),'Таблица 6 (типы арм.)'!$F$54:$U$54,0))=0,"",ROUND(SUM($J295:$L295)*INDEX('Таблица 6 (типы арм.)'!$F$6:$U$49,MATCH($D295,'Таблица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95" s="44" t="str">
        <f>IF(SUM($J295:$L295)*INDEX('Таблица 6 (типы арм.)'!$F$6:$U$49,MATCH($D295,'Таблица 6 (типы арм.)'!$D$6:$D$49,0),MATCH((IF(COLUMN(W$5)&gt;COLUMN($X$5),CONCATENATE(W$5,"А500С"),IF(COLUMN(W$5)&gt;COLUMN($S$5),CONCATENATE(W$5,"А240"),CONCATENATE(W$5,"Вр-1")))),'Таблица 6 (типы арм.)'!$F$54:$U$54,0))=0,"",ROUND(SUM($J295:$L295)*INDEX('Таблица 6 (типы арм.)'!$F$6:$U$49,MATCH($D295,'Таблица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95" s="45">
        <f t="shared" si="186"/>
        <v>329</v>
      </c>
      <c r="Y295" s="44">
        <f>IF(SUM($J295:$L295)*INDEX('Таблица 6 (типы арм.)'!$F$6:$U$49,MATCH($D295,'Таблица 6 (типы арм.)'!$D$6:$D$49,0),MATCH((IF(COLUMN(Y$5)&gt;COLUMN($X$5),CONCATENATE(Y$5,"А500С"),IF(COLUMN(Y$5)&gt;COLUMN($S$5),CONCATENATE(Y$5,"А240"),CONCATENATE(Y$5,"Вр-1")))),'Таблица 6 (типы арм.)'!$F$54:$U$54,0))=0,"",ROUND(SUM($J295:$L295)*INDEX('Таблица 6 (типы арм.)'!$F$6:$U$49,MATCH($D295,'Таблица 6 (типы арм.)'!$D$6:$D$49,0),MATCH((IF(COLUMN(Y$5)&gt;COLUMN($X$5),CONCATENATE(Y$5,"А500С"),IF(COLUMN(Y$5)&gt;COLUMN($S$5),CONCATENATE(Y$5,"А240"),CONCATENATE(Y$5,"Вр-1")))),'Таблица 6 (типы арм.)'!$F$54:$U$54,0)),0))</f>
        <v>575</v>
      </c>
      <c r="Z295" s="44">
        <f>IF(SUM($J295:$L295)*INDEX('Таблица 6 (типы арм.)'!$F$6:$U$49,MATCH($D295,'Таблица 6 (типы арм.)'!$D$6:$D$49,0),MATCH((IF(COLUMN(Z$5)&gt;COLUMN($X$5),CONCATENATE(Z$5,"А500С"),IF(COLUMN(Z$5)&gt;COLUMN($S$5),CONCATENATE(Z$5,"А240"),CONCATENATE(Z$5,"Вр-1")))),'Таблица 6 (типы арм.)'!$F$54:$U$54,0))=0,"",ROUND(SUM($J295:$L295)*INDEX('Таблица 6 (типы арм.)'!$F$6:$U$49,MATCH($D295,'Таблица 6 (типы арм.)'!$D$6:$D$49,0),MATCH((IF(COLUMN(Z$5)&gt;COLUMN($X$5),CONCATENATE(Z$5,"А500С"),IF(COLUMN(Z$5)&gt;COLUMN($S$5),CONCATENATE(Z$5,"А240"),CONCATENATE(Z$5,"Вр-1")))),'Таблица 6 (типы арм.)'!$F$54:$U$54,0)),0))</f>
        <v>628</v>
      </c>
      <c r="AA295" s="44">
        <f>IF(SUM($J295:$L295)*INDEX('Таблица 6 (типы арм.)'!$F$6:$U$49,MATCH($D295,'Таблица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арм.)'!$F$54:$U$54,0))=0,"",ROUND(SUM($J295:$L295)*INDEX('Таблица 6 (типы арм.)'!$F$6:$U$49,MATCH($D295,'Таблица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287</v>
      </c>
      <c r="AB295" s="44" t="str">
        <f>IF(SUM($J295:$L295)*INDEX('Таблица 6 (типы арм.)'!$F$6:$U$49,MATCH($D295,'Таблица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арм.)'!$F$54:$U$54,0))=0,"",ROUND(SUM($J295:$L295)*INDEX('Таблица 6 (типы арм.)'!$F$6:$U$49,MATCH($D295,'Таблица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95" s="44">
        <f>IF(SUM($J295:$L295)*INDEX('Таблица 6 (типы арм.)'!$F$6:$U$49,MATCH($D295,'Таблица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арм.)'!$F$54:$U$54,0))=0,"",ROUND(SUM($J295:$L295)*INDEX('Таблица 6 (типы арм.)'!$F$6:$U$49,MATCH($D295,'Таблица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1015</v>
      </c>
      <c r="AD295" s="44" t="str">
        <f>IF(SUM($J295:$L295)*INDEX('Таблица 6 (типы арм.)'!$F$6:$U$49,MATCH($D295,'Таблица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арм.)'!$F$54:$U$54,0))=0,"",ROUND(SUM($J295:$L295)*INDEX('Таблица 6 (типы арм.)'!$F$6:$U$49,MATCH($D295,'Таблица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95" s="44">
        <f>IF(SUM($J295:$L295)*INDEX('Таблица 6 (типы арм.)'!$F$6:$U$49,MATCH($D295,'Таблица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арм.)'!$F$54:$U$54,0))=0,"",ROUND(SUM($J295:$L295)*INDEX('Таблица 6 (типы арм.)'!$F$6:$U$49,MATCH($D295,'Таблица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260</v>
      </c>
      <c r="AF295" s="44" t="str">
        <f>IF(SUM($J295:$L295)*INDEX('Таблица 6 (типы арм.)'!$F$6:$U$49,MATCH($D295,'Таблица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арм.)'!$F$54:$U$54,0))=0,"",ROUND(SUM($J295:$L295)*INDEX('Таблица 6 (типы арм.)'!$F$6:$U$49,MATCH($D295,'Таблица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95" s="44" t="str">
        <f>IF(SUM($J295:$L295)*INDEX('Таблица 6 (типы арм.)'!$F$6:$U$49,MATCH($D295,'Таблица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арм.)'!$F$54:$U$54,0))=0,"",ROUND(SUM($J295:$L295)*INDEX('Таблица 6 (типы арм.)'!$F$6:$U$49,MATCH($D295,'Таблица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95" s="44" t="str">
        <f>IF(SUM($J295:$L295)*INDEX('Таблица 6 (типы арм.)'!$F$6:$U$49,MATCH($D295,'Таблица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арм.)'!$F$54:$U$54,0))=0,"",ROUND(SUM($J295:$L295)*INDEX('Таблица 6 (типы арм.)'!$F$6:$U$49,MATCH($D295,'Таблица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95" s="44" t="str">
        <f>IF(SUM($J295:$L295)*INDEX('Таблица 6 (типы арм.)'!$F$6:$U$49,MATCH($D295,'Таблица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арм.)'!$F$54:$U$54,0))=0,"",ROUND(SUM($J295:$L295)*INDEX('Таблица 6 (типы арм.)'!$F$6:$U$49,MATCH($D295,'Таблица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95" s="45">
        <f t="shared" si="187"/>
        <v>2765</v>
      </c>
      <c r="AK295" s="46">
        <f t="shared" si="188"/>
        <v>3094</v>
      </c>
      <c r="AL295" s="52"/>
      <c r="AM295" s="61"/>
      <c r="AN295" s="14"/>
      <c r="AO295" s="1"/>
    </row>
    <row r="296" spans="1:59" ht="43.5" customHeight="1" collapsed="1" x14ac:dyDescent="0.25">
      <c r="A296" s="1"/>
      <c r="B296" s="1"/>
      <c r="C296" s="412" t="s">
        <v>527</v>
      </c>
      <c r="D296" s="53"/>
      <c r="E296" s="328">
        <f>E283+1</f>
        <v>170</v>
      </c>
      <c r="F296" s="116" t="s">
        <v>173</v>
      </c>
      <c r="G296" s="34" t="s">
        <v>52</v>
      </c>
      <c r="H296" s="58"/>
      <c r="I296" s="58"/>
      <c r="J296" s="58"/>
      <c r="K296" s="58"/>
      <c r="L296" s="58"/>
      <c r="M296" s="117"/>
      <c r="N296" s="114"/>
      <c r="O296" s="114"/>
      <c r="P296" s="114"/>
      <c r="Q296" s="114"/>
      <c r="R296" s="37" t="str">
        <f>IF(SUMIF($E$299:$E$306,1,R$299:R$306)=0,"",SUMIF($E$299:$E$306,1,R$299:R$306))</f>
        <v/>
      </c>
      <c r="S296" s="325" t="str">
        <f>IF((IF(R296="",0,R296))=0,"",(IF(R296="",0,R296)))</f>
        <v/>
      </c>
      <c r="T296" s="37" t="str">
        <f>IF(SUMIF($E$299:$E$306,1,T$299:T$306)=0,"",SUMIF($E$299:$E$306,1,T$299:T$306))</f>
        <v/>
      </c>
      <c r="U296" s="37" t="str">
        <f t="shared" ref="U296:W296" si="225">IF(SUMIF($E$299:$E$306,1,U$299:U$306)=0,"",SUMIF($E$299:$E$306,1,U$299:U$306))</f>
        <v/>
      </c>
      <c r="V296" s="37" t="str">
        <f t="shared" si="225"/>
        <v/>
      </c>
      <c r="W296" s="37" t="str">
        <f t="shared" si="225"/>
        <v/>
      </c>
      <c r="X296" s="37" t="str">
        <f t="shared" si="186"/>
        <v/>
      </c>
      <c r="Y296" s="37" t="str">
        <f>IF(SUMIF($E$299:$E$306,1,Y$299:Y$306)=0,"",SUMIF($E$299:$E$306,1,Y$299:Y$306))</f>
        <v/>
      </c>
      <c r="Z296" s="37">
        <f t="shared" ref="Z296:AI296" si="226">IF(SUMIF($E$299:$E$306,1,Z$299:Z$306)=0,"",SUMIF($E$299:$E$306,1,Z$299:Z$306))</f>
        <v>44827</v>
      </c>
      <c r="AA296" s="37" t="str">
        <f t="shared" si="226"/>
        <v/>
      </c>
      <c r="AB296" s="37" t="str">
        <f t="shared" si="226"/>
        <v/>
      </c>
      <c r="AC296" s="37" t="str">
        <f t="shared" si="226"/>
        <v/>
      </c>
      <c r="AD296" s="37" t="str">
        <f t="shared" si="226"/>
        <v/>
      </c>
      <c r="AE296" s="37" t="str">
        <f t="shared" si="226"/>
        <v/>
      </c>
      <c r="AF296" s="37" t="str">
        <f t="shared" si="226"/>
        <v/>
      </c>
      <c r="AG296" s="37" t="str">
        <f t="shared" si="226"/>
        <v/>
      </c>
      <c r="AH296" s="37" t="str">
        <f t="shared" si="226"/>
        <v/>
      </c>
      <c r="AI296" s="37" t="str">
        <f t="shared" si="226"/>
        <v/>
      </c>
      <c r="AJ296" s="37">
        <f t="shared" si="187"/>
        <v>44827</v>
      </c>
      <c r="AK296" s="321">
        <f t="shared" si="188"/>
        <v>44827</v>
      </c>
      <c r="AL296" s="34"/>
      <c r="AM296" s="61"/>
      <c r="AN296" s="14"/>
      <c r="AO296" s="1"/>
    </row>
    <row r="297" spans="1:59" ht="43.5" customHeight="1" x14ac:dyDescent="0.25">
      <c r="A297" s="1"/>
      <c r="B297" s="1"/>
      <c r="C297" s="413"/>
      <c r="D297" s="147"/>
      <c r="E297" s="335">
        <f>E296+1</f>
        <v>171</v>
      </c>
      <c r="F297" s="165" t="s">
        <v>174</v>
      </c>
      <c r="G297" s="140" t="s">
        <v>52</v>
      </c>
      <c r="H297" s="142"/>
      <c r="I297" s="142"/>
      <c r="J297" s="142"/>
      <c r="K297" s="142"/>
      <c r="L297" s="142"/>
      <c r="M297" s="159"/>
      <c r="N297" s="160"/>
      <c r="O297" s="160"/>
      <c r="P297" s="160"/>
      <c r="Q297" s="160"/>
      <c r="R297" s="37" t="str">
        <f>IF(SUMIF($E$299:$E$306,2,R$299:R$306)=0,"",SUMIF($E$299:$E$306,2,R$299:R$306))</f>
        <v/>
      </c>
      <c r="S297" s="325" t="str">
        <f>IF((IF(R297="",0,R297))=0,"",(IF(R297="",0,R297)))</f>
        <v/>
      </c>
      <c r="T297" s="37" t="str">
        <f>IF(SUMIF($E$299:$E$306,2,T$299:T$306)=0,"",SUMIF($E$299:$E$306,2,T$299:T$306))</f>
        <v/>
      </c>
      <c r="U297" s="37" t="str">
        <f t="shared" ref="U297:W297" si="227">IF(SUMIF($E$299:$E$306,2,U$299:U$306)=0,"",SUMIF($E$299:$E$306,2,U$299:U$306))</f>
        <v/>
      </c>
      <c r="V297" s="37" t="str">
        <f t="shared" si="227"/>
        <v/>
      </c>
      <c r="W297" s="37" t="str">
        <f t="shared" si="227"/>
        <v/>
      </c>
      <c r="X297" s="37" t="str">
        <f t="shared" si="186"/>
        <v/>
      </c>
      <c r="Y297" s="37" t="str">
        <f>IF(SUMIF($E$299:$E$306,2,Y$299:Y$306)=0,"",SUMIF($E$299:$E$306,2,Y$299:Y$306))</f>
        <v/>
      </c>
      <c r="Z297" s="37" t="str">
        <f t="shared" ref="Z297:AI297" si="228">IF(SUMIF($E$299:$E$306,2,Z$299:Z$306)=0,"",SUMIF($E$299:$E$306,2,Z$299:Z$306))</f>
        <v/>
      </c>
      <c r="AA297" s="37" t="str">
        <f t="shared" si="228"/>
        <v/>
      </c>
      <c r="AB297" s="37" t="str">
        <f t="shared" si="228"/>
        <v/>
      </c>
      <c r="AC297" s="37" t="str">
        <f t="shared" si="228"/>
        <v/>
      </c>
      <c r="AD297" s="37" t="str">
        <f t="shared" si="228"/>
        <v/>
      </c>
      <c r="AE297" s="37" t="str">
        <f t="shared" si="228"/>
        <v/>
      </c>
      <c r="AF297" s="37" t="str">
        <f t="shared" si="228"/>
        <v/>
      </c>
      <c r="AG297" s="37" t="str">
        <f t="shared" si="228"/>
        <v/>
      </c>
      <c r="AH297" s="37" t="str">
        <f t="shared" si="228"/>
        <v/>
      </c>
      <c r="AI297" s="37" t="str">
        <f t="shared" si="228"/>
        <v/>
      </c>
      <c r="AJ297" s="37" t="str">
        <f t="shared" si="187"/>
        <v/>
      </c>
      <c r="AK297" s="321" t="str">
        <f t="shared" si="188"/>
        <v/>
      </c>
      <c r="AL297" s="34"/>
      <c r="AM297" s="61"/>
      <c r="AN297" s="14"/>
      <c r="AO297" s="1"/>
    </row>
    <row r="298" spans="1:59" ht="43.5" hidden="1" customHeight="1" outlineLevel="1" x14ac:dyDescent="0.25">
      <c r="A298" s="1"/>
      <c r="B298" s="1"/>
      <c r="C298" s="413"/>
      <c r="D298" s="53"/>
      <c r="E298" s="335"/>
      <c r="F298" s="162" t="s">
        <v>175</v>
      </c>
      <c r="G298" s="118"/>
      <c r="H298" s="41"/>
      <c r="I298" s="41"/>
      <c r="J298" s="41"/>
      <c r="K298" s="41"/>
      <c r="L298" s="41"/>
      <c r="M298" s="43"/>
      <c r="N298" s="119"/>
      <c r="O298" s="119"/>
      <c r="P298" s="119"/>
      <c r="Q298" s="119"/>
      <c r="R298" s="306"/>
      <c r="S298" s="306"/>
      <c r="T298" s="166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118"/>
      <c r="AL298" s="34"/>
      <c r="AM298" s="61"/>
      <c r="AN298" s="14"/>
      <c r="AO298" s="1"/>
    </row>
    <row r="299" spans="1:59" s="273" customFormat="1" ht="43.5" hidden="1" customHeight="1" outlineLevel="1" x14ac:dyDescent="0.25">
      <c r="A299" s="254"/>
      <c r="B299" s="254"/>
      <c r="C299" s="416"/>
      <c r="D299" s="322" t="s">
        <v>254</v>
      </c>
      <c r="E299" s="333" t="str">
        <f t="shared" ref="E299:E306" si="229">MID(D299,SEARCH(".",D299,1)+1,1)</f>
        <v>1</v>
      </c>
      <c r="F299" s="279" t="s">
        <v>529</v>
      </c>
      <c r="G299" s="34" t="s">
        <v>52</v>
      </c>
      <c r="H299" s="276">
        <f>SUM(H284:H291)</f>
        <v>0</v>
      </c>
      <c r="I299" s="276">
        <f t="shared" ref="I299:L299" si="230">SUM(I284:I291)</f>
        <v>0</v>
      </c>
      <c r="J299" s="276">
        <f t="shared" si="230"/>
        <v>0</v>
      </c>
      <c r="K299" s="276">
        <f t="shared" si="230"/>
        <v>34.799999999999997</v>
      </c>
      <c r="L299" s="276">
        <f t="shared" si="230"/>
        <v>234.07</v>
      </c>
      <c r="M299" s="277"/>
      <c r="N299" s="41"/>
      <c r="O299" s="41"/>
      <c r="P299" s="41"/>
      <c r="Q299" s="40"/>
      <c r="R299" s="44" t="str">
        <f>IF(SUM($J299:$L299)*INDEX('Таблица 6 (типы арм.)'!$F$6:$U$49,MATCH($D299,'Таблица 6 (типы арм.)'!$D$6:$D$49,0),MATCH((IF(COLUMN(R$5)&gt;COLUMN($X$5),CONCATENATE(R$5,"А500С"),IF(COLUMN(R$5)&gt;COLUMN($S$5),CONCATENATE(R$5,"А240"),CONCATENATE(R$5,"Вр-1")))),'Таблица 6 (типы арм.)'!$F$54:$U$54,0))=0,"",ROUND(SUM($J299:$L299)*INDEX('Таблица 6 (типы арм.)'!$F$6:$U$49,MATCH($D299,'Таблица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299" s="323" t="str">
        <f>IF((IF(R299="",0,R299))=0,"",(IF(R299="",0,R299)))</f>
        <v/>
      </c>
      <c r="T299" s="44" t="str">
        <f>IF(SUM($J299:$L299)*INDEX('Таблица 6 (типы арм.)'!$F$6:$U$49,MATCH($D299,'Таблица 6 (типы арм.)'!$D$6:$D$49,0),MATCH((IF(COLUMN(T$5)&gt;COLUMN($X$5),CONCATENATE(T$5,"А500С"),IF(COLUMN(T$5)&gt;COLUMN($S$5),CONCATENATE(T$5,"А240"),CONCATENATE(T$5,"Вр-1")))),'Таблица 6 (типы арм.)'!$F$54:$U$54,0))=0,"",ROUND(SUM($J299:$L299)*INDEX('Таблица 6 (типы арм.)'!$F$6:$U$49,MATCH($D299,'Таблица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299" s="44" t="str">
        <f>IF(SUM($J299:$L299)*INDEX('Таблица 6 (типы арм.)'!$F$6:$U$49,MATCH($D299,'Таблица 6 (типы арм.)'!$D$6:$D$49,0),MATCH((IF(COLUMN(U$5)&gt;COLUMN($X$5),CONCATENATE(U$5,"А500С"),IF(COLUMN(U$5)&gt;COLUMN($S$5),CONCATENATE(U$5,"А240"),CONCATENATE(U$5,"Вр-1")))),'Таблица 6 (типы арм.)'!$F$54:$U$54,0))=0,"",ROUND(SUM($J299:$L299)*INDEX('Таблица 6 (типы арм.)'!$F$6:$U$49,MATCH($D299,'Таблица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299" s="44" t="str">
        <f>IF(SUM($J299:$L299)*INDEX('Таблица 6 (типы арм.)'!$F$6:$U$49,MATCH($D299,'Таблица 6 (типы арм.)'!$D$6:$D$49,0),MATCH((IF(COLUMN(V$5)&gt;COLUMN($X$5),CONCATENATE(V$5,"А500С"),IF(COLUMN(V$5)&gt;COLUMN($S$5),CONCATENATE(V$5,"А240"),CONCATENATE(V$5,"Вр-1")))),'Таблица 6 (типы арм.)'!$F$54:$U$54,0))=0,"",ROUND(SUM($J299:$L299)*INDEX('Таблица 6 (типы арм.)'!$F$6:$U$49,MATCH($D299,'Таблица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299" s="44" t="str">
        <f>IF(SUM($J299:$L299)*INDEX('Таблица 6 (типы арм.)'!$F$6:$U$49,MATCH($D299,'Таблица 6 (типы арм.)'!$D$6:$D$49,0),MATCH((IF(COLUMN(W$5)&gt;COLUMN($X$5),CONCATENATE(W$5,"А500С"),IF(COLUMN(W$5)&gt;COLUMN($S$5),CONCATENATE(W$5,"А240"),CONCATENATE(W$5,"Вр-1")))),'Таблица 6 (типы арм.)'!$F$54:$U$54,0))=0,"",ROUND(SUM($J299:$L299)*INDEX('Таблица 6 (типы арм.)'!$F$6:$U$49,MATCH($D299,'Таблица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299" s="37" t="str">
        <f t="shared" ref="X299:X300" si="231">IF((IF(T299="",0,T299)+IF(U299="",0,U299)+IF(V299="",0,V299)+IF(W299="",0,W299))=0,"",(IF(T299="",0,T299)+IF(U299="",0,U299)+IF(V299="",0,V299)+IF(W299="",0,W299)))</f>
        <v/>
      </c>
      <c r="Y299" s="44" t="str">
        <f>IF(SUM($J299:$L299)*INDEX('Таблица 6 (типы арм.)'!$F$6:$U$49,MATCH($D299,'Таблица 6 (типы арм.)'!$D$6:$D$49,0),MATCH((IF(COLUMN(Y$5)&gt;COLUMN($X$5),CONCATENATE(Y$5,"А500С"),IF(COLUMN(Y$5)&gt;COLUMN($S$5),CONCATENATE(Y$5,"А240"),CONCATENATE(Y$5,"Вр-1")))),'Таблица 6 (типы арм.)'!$F$54:$U$54,0))=0,"",ROUND(SUM($J299:$L299)*INDEX('Таблица 6 (типы арм.)'!$F$6:$U$49,MATCH($D299,'Таблица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299" s="44">
        <f>IF(SUM($J299:$L299)*INDEX('Таблица 6 (типы арм.)'!$F$6:$U$49,MATCH($D299,'Таблица 6 (типы арм.)'!$D$6:$D$49,0),MATCH((IF(COLUMN(Z$5)&gt;COLUMN($X$5),CONCATENATE(Z$5,"А500С"),IF(COLUMN(Z$5)&gt;COLUMN($S$5),CONCATENATE(Z$5,"А240"),CONCATENATE(Z$5,"Вр-1")))),'Таблица 6 (типы арм.)'!$F$54:$U$54,0))=0,"",ROUND(SUM($J299:$L299)*INDEX('Таблица 6 (типы арм.)'!$F$6:$U$49,MATCH($D299,'Таблица 6 (типы арм.)'!$D$6:$D$49,0),MATCH((IF(COLUMN(Z$5)&gt;COLUMN($X$5),CONCATENATE(Z$5,"А500С"),IF(COLUMN(Z$5)&gt;COLUMN($S$5),CONCATENATE(Z$5,"А240"),CONCATENATE(Z$5,"Вр-1")))),'Таблица 6 (типы арм.)'!$F$54:$U$54,0)),0))</f>
        <v>3348</v>
      </c>
      <c r="AA299" s="44" t="str">
        <f>IF(SUM($J299:$L299)*INDEX('Таблица 6 (типы арм.)'!$F$6:$U$49,MATCH($D299,'Таблица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арм.)'!$F$54:$U$54,0))=0,"",ROUND(SUM($J299:$L299)*INDEX('Таблица 6 (типы арм.)'!$F$6:$U$49,MATCH($D299,'Таблица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299" s="44" t="str">
        <f>IF(SUM($J299:$L299)*INDEX('Таблица 6 (типы арм.)'!$F$6:$U$49,MATCH($D299,'Таблица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арм.)'!$F$54:$U$54,0))=0,"",ROUND(SUM($J299:$L299)*INDEX('Таблица 6 (типы арм.)'!$F$6:$U$49,MATCH($D299,'Таблица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299" s="44" t="str">
        <f>IF(SUM($J299:$L299)*INDEX('Таблица 6 (типы арм.)'!$F$6:$U$49,MATCH($D299,'Таблица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арм.)'!$F$54:$U$54,0))=0,"",ROUND(SUM($J299:$L299)*INDEX('Таблица 6 (типы арм.)'!$F$6:$U$49,MATCH($D299,'Таблица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299" s="44" t="str">
        <f>IF(SUM($J299:$L299)*INDEX('Таблица 6 (типы арм.)'!$F$6:$U$49,MATCH($D299,'Таблица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арм.)'!$F$54:$U$54,0))=0,"",ROUND(SUM($J299:$L299)*INDEX('Таблица 6 (типы арм.)'!$F$6:$U$49,MATCH($D299,'Таблица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299" s="44" t="str">
        <f>IF(SUM($J299:$L299)*INDEX('Таблица 6 (типы арм.)'!$F$6:$U$49,MATCH($D299,'Таблица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арм.)'!$F$54:$U$54,0))=0,"",ROUND(SUM($J299:$L299)*INDEX('Таблица 6 (типы арм.)'!$F$6:$U$49,MATCH($D299,'Таблица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299" s="44" t="str">
        <f>IF(SUM($J299:$L299)*INDEX('Таблица 6 (типы арм.)'!$F$6:$U$49,MATCH($D299,'Таблица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арм.)'!$F$54:$U$54,0))=0,"",ROUND(SUM($J299:$L299)*INDEX('Таблица 6 (типы арм.)'!$F$6:$U$49,MATCH($D299,'Таблица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299" s="44" t="str">
        <f>IF(SUM($J299:$L299)*INDEX('Таблица 6 (типы арм.)'!$F$6:$U$49,MATCH($D299,'Таблица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арм.)'!$F$54:$U$54,0))=0,"",ROUND(SUM($J299:$L299)*INDEX('Таблица 6 (типы арм.)'!$F$6:$U$49,MATCH($D299,'Таблица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299" s="44" t="str">
        <f>IF(SUM($J299:$L299)*INDEX('Таблица 6 (типы арм.)'!$F$6:$U$49,MATCH($D299,'Таблица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арм.)'!$F$54:$U$54,0))=0,"",ROUND(SUM($J299:$L299)*INDEX('Таблица 6 (типы арм.)'!$F$6:$U$49,MATCH($D299,'Таблица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299" s="44" t="str">
        <f>IF(SUM($J299:$L299)*INDEX('Таблица 6 (типы арм.)'!$F$6:$U$49,MATCH($D299,'Таблица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арм.)'!$F$54:$U$54,0))=0,"",ROUND(SUM($J299:$L299)*INDEX('Таблица 6 (типы арм.)'!$F$6:$U$49,MATCH($D299,'Таблица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299" s="45">
        <f t="shared" ref="AJ299:AJ310" si="232">IF((IF(Y299="",0,Y299)+IF(Z299="",0,Z299)+IF(AA299="",0,AA299)+IF(AB299="",0,AB299)+IF(AC299="",0,AC299)+IF(AD299="",0,AD299)+IF(AE299="",0,AE299)+IF(AF299="",0,AF299)+IF(AG299="",0,AG299)+IF(AH299="",0,AH299)+IF(AI299="",0,AI299))=0,"",(IF(Y299="",0,Y299)+IF(Z299="",0,Z299)+IF(AA299="",0,AA299)+IF(AB299="",0,AB299)+IF(AC299="",0,AC299)+IF(AD299="",0,AD299)+IF(AE299="",0,AE299)+IF(AF299="",0,AF299)+IF(AG299="",0,AG299)+IF(AH299="",0,AH299)+IF(AI299="",0,AI299)))</f>
        <v>3348</v>
      </c>
      <c r="AK299" s="46">
        <f t="shared" ref="AK299:AK315" si="233">IF((IF(AJ299="",0,AJ299)+IF(X299="",0,X299)+IF(S299="",0,S299))=0,"",(IF(AJ299="",0,AJ299)+IF(X299="",0,X299)+IF(S299="",0,S299)))</f>
        <v>3348</v>
      </c>
      <c r="AL299" s="41"/>
      <c r="AM299" s="259"/>
      <c r="AN299" s="256"/>
      <c r="AO299" s="254"/>
      <c r="AP299" s="324"/>
      <c r="AQ299" s="324"/>
      <c r="AR299" s="324"/>
      <c r="AS299" s="324"/>
      <c r="AT299" s="324"/>
      <c r="AU299" s="324"/>
      <c r="AV299" s="324"/>
      <c r="AW299" s="324"/>
      <c r="AX299" s="324"/>
      <c r="AY299" s="324"/>
      <c r="AZ299" s="324"/>
      <c r="BA299" s="324"/>
      <c r="BB299" s="324"/>
      <c r="BC299" s="324"/>
      <c r="BD299" s="324"/>
      <c r="BE299" s="324"/>
      <c r="BF299" s="324"/>
      <c r="BG299" s="324"/>
    </row>
    <row r="300" spans="1:59" s="273" customFormat="1" ht="43.5" hidden="1" customHeight="1" outlineLevel="1" x14ac:dyDescent="0.25">
      <c r="A300" s="254"/>
      <c r="B300" s="254"/>
      <c r="C300" s="416"/>
      <c r="D300" s="322" t="s">
        <v>255</v>
      </c>
      <c r="E300" s="333" t="str">
        <f t="shared" si="229"/>
        <v>2</v>
      </c>
      <c r="F300" s="260" t="s">
        <v>528</v>
      </c>
      <c r="G300" s="109" t="s">
        <v>52</v>
      </c>
      <c r="H300" s="276">
        <f>SUM(H284:H291)</f>
        <v>0</v>
      </c>
      <c r="I300" s="276">
        <f t="shared" ref="I300:L300" si="234">SUM(I284:I291)</f>
        <v>0</v>
      </c>
      <c r="J300" s="276">
        <f t="shared" si="234"/>
        <v>0</v>
      </c>
      <c r="K300" s="276">
        <f t="shared" si="234"/>
        <v>34.799999999999997</v>
      </c>
      <c r="L300" s="276">
        <f t="shared" si="234"/>
        <v>234.07</v>
      </c>
      <c r="M300" s="277"/>
      <c r="N300" s="41"/>
      <c r="O300" s="41"/>
      <c r="P300" s="41"/>
      <c r="Q300" s="40"/>
      <c r="R300" s="44" t="str">
        <f>IF(SUM($J300:$L300)*INDEX('Таблица 6 (типы арм.)'!$F$6:$U$49,MATCH($D300,'Таблица 6 (типы арм.)'!$D$6:$D$49,0),MATCH((IF(COLUMN(R$5)&gt;COLUMN($X$5),CONCATENATE(R$5,"А500С"),IF(COLUMN(R$5)&gt;COLUMN($S$5),CONCATENATE(R$5,"А240"),CONCATENATE(R$5,"Вр-1")))),'Таблица 6 (типы арм.)'!$F$54:$U$54,0))=0,"",ROUND(SUM($J300:$L300)*INDEX('Таблица 6 (типы арм.)'!$F$6:$U$49,MATCH($D300,'Таблица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00" s="323" t="str">
        <f t="shared" ref="S300:S315" si="235">IF((IF(R300="",0,R300))=0,"",(IF(R300="",0,R300)))</f>
        <v/>
      </c>
      <c r="T300" s="44" t="str">
        <f>IF(SUM($J300:$L300)*INDEX('Таблица 6 (типы арм.)'!$F$6:$U$49,MATCH($D300,'Таблица 6 (типы арм.)'!$D$6:$D$49,0),MATCH((IF(COLUMN(T$5)&gt;COLUMN($X$5),CONCATENATE(T$5,"А500С"),IF(COLUMN(T$5)&gt;COLUMN($S$5),CONCATENATE(T$5,"А240"),CONCATENATE(T$5,"Вр-1")))),'Таблица 6 (типы арм.)'!$F$54:$U$54,0))=0,"",ROUND(SUM($J300:$L300)*INDEX('Таблица 6 (типы арм.)'!$F$6:$U$49,MATCH($D300,'Таблица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00" s="44" t="str">
        <f>IF(SUM($J300:$L300)*INDEX('Таблица 6 (типы арм.)'!$F$6:$U$49,MATCH($D300,'Таблица 6 (типы арм.)'!$D$6:$D$49,0),MATCH((IF(COLUMN(U$5)&gt;COLUMN($X$5),CONCATENATE(U$5,"А500С"),IF(COLUMN(U$5)&gt;COLUMN($S$5),CONCATENATE(U$5,"А240"),CONCATENATE(U$5,"Вр-1")))),'Таблица 6 (типы арм.)'!$F$54:$U$54,0))=0,"",ROUND(SUM($J300:$L300)*INDEX('Таблица 6 (типы арм.)'!$F$6:$U$49,MATCH($D300,'Таблица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00" s="44" t="str">
        <f>IF(SUM($J300:$L300)*INDEX('Таблица 6 (типы арм.)'!$F$6:$U$49,MATCH($D300,'Таблица 6 (типы арм.)'!$D$6:$D$49,0),MATCH((IF(COLUMN(V$5)&gt;COLUMN($X$5),CONCATENATE(V$5,"А500С"),IF(COLUMN(V$5)&gt;COLUMN($S$5),CONCATENATE(V$5,"А240"),CONCATENATE(V$5,"Вр-1")))),'Таблица 6 (типы арм.)'!$F$54:$U$54,0))=0,"",ROUND(SUM($J300:$L300)*INDEX('Таблица 6 (типы арм.)'!$F$6:$U$49,MATCH($D300,'Таблица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00" s="44" t="str">
        <f>IF(SUM($J300:$L300)*INDEX('Таблица 6 (типы арм.)'!$F$6:$U$49,MATCH($D300,'Таблица 6 (типы арм.)'!$D$6:$D$49,0),MATCH((IF(COLUMN(W$5)&gt;COLUMN($X$5),CONCATENATE(W$5,"А500С"),IF(COLUMN(W$5)&gt;COLUMN($S$5),CONCATENATE(W$5,"А240"),CONCATENATE(W$5,"Вр-1")))),'Таблица 6 (типы арм.)'!$F$54:$U$54,0))=0,"",ROUND(SUM($J300:$L300)*INDEX('Таблица 6 (типы арм.)'!$F$6:$U$49,MATCH($D300,'Таблица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00" s="37" t="str">
        <f t="shared" si="231"/>
        <v/>
      </c>
      <c r="Y300" s="44" t="str">
        <f>IF(SUM($J300:$L300)*INDEX('Таблица 6 (типы арм.)'!$F$6:$U$49,MATCH($D300,'Таблица 6 (типы арм.)'!$D$6:$D$49,0),MATCH((IF(COLUMN(Y$5)&gt;COLUMN($X$5),CONCATENATE(Y$5,"А500С"),IF(COLUMN(Y$5)&gt;COLUMN($S$5),CONCATENATE(Y$5,"А240"),CONCATENATE(Y$5,"Вр-1")))),'Таблица 6 (типы арм.)'!$F$54:$U$54,0))=0,"",ROUND(SUM($J300:$L300)*INDEX('Таблица 6 (типы арм.)'!$F$6:$U$49,MATCH($D300,'Таблица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00" s="44" t="str">
        <f>IF(SUM($J300:$L300)*INDEX('Таблица 6 (типы арм.)'!$F$6:$U$49,MATCH($D300,'Таблица 6 (типы арм.)'!$D$6:$D$49,0),MATCH((IF(COLUMN(Z$5)&gt;COLUMN($X$5),CONCATENATE(Z$5,"А500С"),IF(COLUMN(Z$5)&gt;COLUMN($S$5),CONCATENATE(Z$5,"А240"),CONCATENATE(Z$5,"Вр-1")))),'Таблица 6 (типы арм.)'!$F$54:$U$54,0))=0,"",ROUND(SUM($J300:$L300)*INDEX('Таблица 6 (типы арм.)'!$F$6:$U$49,MATCH($D300,'Таблица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300" s="44" t="str">
        <f>IF(SUM($J300:$L300)*INDEX('Таблица 6 (типы арм.)'!$F$6:$U$49,MATCH($D300,'Таблица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арм.)'!$F$54:$U$54,0))=0,"",ROUND(SUM($J300:$L300)*INDEX('Таблица 6 (типы арм.)'!$F$6:$U$49,MATCH($D300,'Таблица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00" s="44" t="str">
        <f>IF(SUM($J300:$L300)*INDEX('Таблица 6 (типы арм.)'!$F$6:$U$49,MATCH($D300,'Таблица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арм.)'!$F$54:$U$54,0))=0,"",ROUND(SUM($J300:$L300)*INDEX('Таблица 6 (типы арм.)'!$F$6:$U$49,MATCH($D300,'Таблица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00" s="44" t="str">
        <f>IF(SUM($J300:$L300)*INDEX('Таблица 6 (типы арм.)'!$F$6:$U$49,MATCH($D300,'Таблица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арм.)'!$F$54:$U$54,0))=0,"",ROUND(SUM($J300:$L300)*INDEX('Таблица 6 (типы арм.)'!$F$6:$U$49,MATCH($D300,'Таблица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00" s="44" t="str">
        <f>IF(SUM($J300:$L300)*INDEX('Таблица 6 (типы арм.)'!$F$6:$U$49,MATCH($D300,'Таблица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арм.)'!$F$54:$U$54,0))=0,"",ROUND(SUM($J300:$L300)*INDEX('Таблица 6 (типы арм.)'!$F$6:$U$49,MATCH($D300,'Таблица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00" s="44" t="str">
        <f>IF(SUM($J300:$L300)*INDEX('Таблица 6 (типы арм.)'!$F$6:$U$49,MATCH($D300,'Таблица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арм.)'!$F$54:$U$54,0))=0,"",ROUND(SUM($J300:$L300)*INDEX('Таблица 6 (типы арм.)'!$F$6:$U$49,MATCH($D300,'Таблица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00" s="44" t="str">
        <f>IF(SUM($J300:$L300)*INDEX('Таблица 6 (типы арм.)'!$F$6:$U$49,MATCH($D300,'Таблица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арм.)'!$F$54:$U$54,0))=0,"",ROUND(SUM($J300:$L300)*INDEX('Таблица 6 (типы арм.)'!$F$6:$U$49,MATCH($D300,'Таблица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00" s="44" t="str">
        <f>IF(SUM($J300:$L300)*INDEX('Таблица 6 (типы арм.)'!$F$6:$U$49,MATCH($D300,'Таблица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арм.)'!$F$54:$U$54,0))=0,"",ROUND(SUM($J300:$L300)*INDEX('Таблица 6 (типы арм.)'!$F$6:$U$49,MATCH($D300,'Таблица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00" s="44" t="str">
        <f>IF(SUM($J300:$L300)*INDEX('Таблица 6 (типы арм.)'!$F$6:$U$49,MATCH($D300,'Таблица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арм.)'!$F$54:$U$54,0))=0,"",ROUND(SUM($J300:$L300)*INDEX('Таблица 6 (типы арм.)'!$F$6:$U$49,MATCH($D300,'Таблица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00" s="44" t="str">
        <f>IF(SUM($J300:$L300)*INDEX('Таблица 6 (типы арм.)'!$F$6:$U$49,MATCH($D300,'Таблица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арм.)'!$F$54:$U$54,0))=0,"",ROUND(SUM($J300:$L300)*INDEX('Таблица 6 (типы арм.)'!$F$6:$U$49,MATCH($D300,'Таблица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00" s="45" t="str">
        <f t="shared" si="232"/>
        <v/>
      </c>
      <c r="AK300" s="46" t="str">
        <f t="shared" si="233"/>
        <v/>
      </c>
      <c r="AL300" s="41"/>
      <c r="AM300" s="259"/>
      <c r="AN300" s="256"/>
      <c r="AO300" s="254"/>
      <c r="AP300" s="324"/>
      <c r="AQ300" s="324"/>
      <c r="AR300" s="324"/>
      <c r="AS300" s="324"/>
      <c r="AT300" s="324"/>
      <c r="AU300" s="324"/>
      <c r="AV300" s="324"/>
      <c r="AW300" s="324"/>
      <c r="AX300" s="324"/>
      <c r="AY300" s="324"/>
      <c r="AZ300" s="324"/>
      <c r="BA300" s="324"/>
      <c r="BB300" s="324"/>
      <c r="BC300" s="324"/>
      <c r="BD300" s="324"/>
      <c r="BE300" s="324"/>
      <c r="BF300" s="324"/>
      <c r="BG300" s="324"/>
    </row>
    <row r="301" spans="1:59" ht="43.5" hidden="1" customHeight="1" outlineLevel="1" x14ac:dyDescent="0.25">
      <c r="A301" s="1"/>
      <c r="B301" s="1"/>
      <c r="C301" s="413"/>
      <c r="D301" s="322" t="s">
        <v>292</v>
      </c>
      <c r="E301" s="333" t="str">
        <f t="shared" si="229"/>
        <v>1</v>
      </c>
      <c r="F301" s="279" t="s">
        <v>525</v>
      </c>
      <c r="G301" s="34" t="s">
        <v>52</v>
      </c>
      <c r="H301" s="278">
        <f>H292</f>
        <v>0</v>
      </c>
      <c r="I301" s="278">
        <f t="shared" ref="I301:L301" si="236">I292</f>
        <v>0</v>
      </c>
      <c r="J301" s="278">
        <f t="shared" si="236"/>
        <v>3243.15</v>
      </c>
      <c r="K301" s="278">
        <f t="shared" si="236"/>
        <v>0</v>
      </c>
      <c r="L301" s="278">
        <f t="shared" si="236"/>
        <v>0</v>
      </c>
      <c r="M301" s="277"/>
      <c r="N301" s="58"/>
      <c r="O301" s="41"/>
      <c r="P301" s="41"/>
      <c r="Q301" s="58"/>
      <c r="R301" s="44" t="str">
        <f>IF(SUM($J301:$L301)*INDEX('Таблица 6 (типы арм.)'!$F$6:$U$49,MATCH($D301,'Таблица 6 (типы арм.)'!$D$6:$D$49,0),MATCH((IF(COLUMN(R$5)&gt;COLUMN($X$5),CONCATENATE(R$5,"А500С"),IF(COLUMN(R$5)&gt;COLUMN($S$5),CONCATENATE(R$5,"А240"),CONCATENATE(R$5,"Вр-1")))),'Таблица 6 (типы арм.)'!$F$54:$U$54,0))=0,"",ROUND(SUM($J301:$L301)*INDEX('Таблица 6 (типы арм.)'!$F$6:$U$49,MATCH($D301,'Таблица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01" s="323" t="str">
        <f t="shared" si="235"/>
        <v/>
      </c>
      <c r="T301" s="44" t="str">
        <f>IF(SUM($J301:$L301)*INDEX('Таблица 6 (типы арм.)'!$F$6:$U$49,MATCH($D301,'Таблица 6 (типы арм.)'!$D$6:$D$49,0),MATCH((IF(COLUMN(T$5)&gt;COLUMN($X$5),CONCATENATE(T$5,"А500С"),IF(COLUMN(T$5)&gt;COLUMN($S$5),CONCATENATE(T$5,"А240"),CONCATENATE(T$5,"Вр-1")))),'Таблица 6 (типы арм.)'!$F$54:$U$54,0))=0,"",ROUND(SUM($J301:$L301)*INDEX('Таблица 6 (типы арм.)'!$F$6:$U$49,MATCH($D301,'Таблица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01" s="44" t="str">
        <f>IF(SUM($J301:$L301)*INDEX('Таблица 6 (типы арм.)'!$F$6:$U$49,MATCH($D301,'Таблица 6 (типы арм.)'!$D$6:$D$49,0),MATCH((IF(COLUMN(U$5)&gt;COLUMN($X$5),CONCATENATE(U$5,"А500С"),IF(COLUMN(U$5)&gt;COLUMN($S$5),CONCATENATE(U$5,"А240"),CONCATENATE(U$5,"Вр-1")))),'Таблица 6 (типы арм.)'!$F$54:$U$54,0))=0,"",ROUND(SUM($J301:$L301)*INDEX('Таблица 6 (типы арм.)'!$F$6:$U$49,MATCH($D301,'Таблица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01" s="44" t="str">
        <f>IF(SUM($J301:$L301)*INDEX('Таблица 6 (типы арм.)'!$F$6:$U$49,MATCH($D301,'Таблица 6 (типы арм.)'!$D$6:$D$49,0),MATCH((IF(COLUMN(V$5)&gt;COLUMN($X$5),CONCATENATE(V$5,"А500С"),IF(COLUMN(V$5)&gt;COLUMN($S$5),CONCATENATE(V$5,"А240"),CONCATENATE(V$5,"Вр-1")))),'Таблица 6 (типы арм.)'!$F$54:$U$54,0))=0,"",ROUND(SUM($J301:$L301)*INDEX('Таблица 6 (типы арм.)'!$F$6:$U$49,MATCH($D301,'Таблица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01" s="44" t="str">
        <f>IF(SUM($J301:$L301)*INDEX('Таблица 6 (типы арм.)'!$F$6:$U$49,MATCH($D301,'Таблица 6 (типы арм.)'!$D$6:$D$49,0),MATCH((IF(COLUMN(W$5)&gt;COLUMN($X$5),CONCATENATE(W$5,"А500С"),IF(COLUMN(W$5)&gt;COLUMN($S$5),CONCATENATE(W$5,"А240"),CONCATENATE(W$5,"Вр-1")))),'Таблица 6 (типы арм.)'!$F$54:$U$54,0))=0,"",ROUND(SUM($J301:$L301)*INDEX('Таблица 6 (типы арм.)'!$F$6:$U$49,MATCH($D301,'Таблица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01" s="45" t="str">
        <f t="shared" ref="X301:X315" si="237">IF((IF(T301="",0,T301)+IF(U301="",0,U301)+IF(V301="",0,V301)+IF(W301="",0,W301))=0,"",(IF(T301="",0,T301)+IF(U301="",0,U301)+IF(V301="",0,V301)+IF(W301="",0,W301)))</f>
        <v/>
      </c>
      <c r="Y301" s="44" t="str">
        <f>IF(SUM($J301:$L301)*INDEX('Таблица 6 (типы арм.)'!$F$6:$U$49,MATCH($D301,'Таблица 6 (типы арм.)'!$D$6:$D$49,0),MATCH((IF(COLUMN(Y$5)&gt;COLUMN($X$5),CONCATENATE(Y$5,"А500С"),IF(COLUMN(Y$5)&gt;COLUMN($S$5),CONCATENATE(Y$5,"А240"),CONCATENATE(Y$5,"Вр-1")))),'Таблица 6 (типы арм.)'!$F$54:$U$54,0))=0,"",ROUND(SUM($J301:$L301)*INDEX('Таблица 6 (типы арм.)'!$F$6:$U$49,MATCH($D301,'Таблица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01" s="44">
        <f>IF(SUM($J301:$L301)*INDEX('Таблица 6 (типы арм.)'!$F$6:$U$49,MATCH($D301,'Таблица 6 (типы арм.)'!$D$6:$D$49,0),MATCH((IF(COLUMN(Z$5)&gt;COLUMN($X$5),CONCATENATE(Z$5,"А500С"),IF(COLUMN(Z$5)&gt;COLUMN($S$5),CONCATENATE(Z$5,"А240"),CONCATENATE(Z$5,"Вр-1")))),'Таблица 6 (типы арм.)'!$F$54:$U$54,0))=0,"",ROUND(SUM($J301:$L301)*INDEX('Таблица 6 (типы арм.)'!$F$6:$U$49,MATCH($D301,'Таблица 6 (типы арм.)'!$D$6:$D$49,0),MATCH((IF(COLUMN(Z$5)&gt;COLUMN($X$5),CONCATENATE(Z$5,"А500С"),IF(COLUMN(Z$5)&gt;COLUMN($S$5),CONCATENATE(Z$5,"А240"),CONCATENATE(Z$5,"Вр-1")))),'Таблица 6 (типы арм.)'!$F$54:$U$54,0)),0))</f>
        <v>36760</v>
      </c>
      <c r="AA301" s="44" t="str">
        <f>IF(SUM($J301:$L301)*INDEX('Таблица 6 (типы арм.)'!$F$6:$U$49,MATCH($D301,'Таблица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арм.)'!$F$54:$U$54,0))=0,"",ROUND(SUM($J301:$L301)*INDEX('Таблица 6 (типы арм.)'!$F$6:$U$49,MATCH($D301,'Таблица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01" s="44" t="str">
        <f>IF(SUM($J301:$L301)*INDEX('Таблица 6 (типы арм.)'!$F$6:$U$49,MATCH($D301,'Таблица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арм.)'!$F$54:$U$54,0))=0,"",ROUND(SUM($J301:$L301)*INDEX('Таблица 6 (типы арм.)'!$F$6:$U$49,MATCH($D301,'Таблица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01" s="44" t="str">
        <f>IF(SUM($J301:$L301)*INDEX('Таблица 6 (типы арм.)'!$F$6:$U$49,MATCH($D301,'Таблица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арм.)'!$F$54:$U$54,0))=0,"",ROUND(SUM($J301:$L301)*INDEX('Таблица 6 (типы арм.)'!$F$6:$U$49,MATCH($D301,'Таблица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01" s="44" t="str">
        <f>IF(SUM($J301:$L301)*INDEX('Таблица 6 (типы арм.)'!$F$6:$U$49,MATCH($D301,'Таблица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арм.)'!$F$54:$U$54,0))=0,"",ROUND(SUM($J301:$L301)*INDEX('Таблица 6 (типы арм.)'!$F$6:$U$49,MATCH($D301,'Таблица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01" s="44" t="str">
        <f>IF(SUM($J301:$L301)*INDEX('Таблица 6 (типы арм.)'!$F$6:$U$49,MATCH($D301,'Таблица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арм.)'!$F$54:$U$54,0))=0,"",ROUND(SUM($J301:$L301)*INDEX('Таблица 6 (типы арм.)'!$F$6:$U$49,MATCH($D301,'Таблица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01" s="44" t="str">
        <f>IF(SUM($J301:$L301)*INDEX('Таблица 6 (типы арм.)'!$F$6:$U$49,MATCH($D301,'Таблица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арм.)'!$F$54:$U$54,0))=0,"",ROUND(SUM($J301:$L301)*INDEX('Таблица 6 (типы арм.)'!$F$6:$U$49,MATCH($D301,'Таблица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01" s="44" t="str">
        <f>IF(SUM($J301:$L301)*INDEX('Таблица 6 (типы арм.)'!$F$6:$U$49,MATCH($D301,'Таблица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арм.)'!$F$54:$U$54,0))=0,"",ROUND(SUM($J301:$L301)*INDEX('Таблица 6 (типы арм.)'!$F$6:$U$49,MATCH($D301,'Таблица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01" s="44" t="str">
        <f>IF(SUM($J301:$L301)*INDEX('Таблица 6 (типы арм.)'!$F$6:$U$49,MATCH($D301,'Таблица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арм.)'!$F$54:$U$54,0))=0,"",ROUND(SUM($J301:$L301)*INDEX('Таблица 6 (типы арм.)'!$F$6:$U$49,MATCH($D301,'Таблица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01" s="44" t="str">
        <f>IF(SUM($J301:$L301)*INDEX('Таблица 6 (типы арм.)'!$F$6:$U$49,MATCH($D301,'Таблица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арм.)'!$F$54:$U$54,0))=0,"",ROUND(SUM($J301:$L301)*INDEX('Таблица 6 (типы арм.)'!$F$6:$U$49,MATCH($D301,'Таблица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01" s="45">
        <f t="shared" si="232"/>
        <v>36760</v>
      </c>
      <c r="AK301" s="46">
        <f t="shared" si="233"/>
        <v>36760</v>
      </c>
      <c r="AL301" s="34"/>
      <c r="AM301" s="61"/>
      <c r="AN301" s="14"/>
      <c r="AO301" s="1"/>
    </row>
    <row r="302" spans="1:59" ht="43.5" hidden="1" customHeight="1" outlineLevel="1" x14ac:dyDescent="0.25">
      <c r="A302" s="1"/>
      <c r="B302" s="1"/>
      <c r="C302" s="413"/>
      <c r="D302" s="322" t="s">
        <v>293</v>
      </c>
      <c r="E302" s="333" t="str">
        <f t="shared" si="229"/>
        <v>2</v>
      </c>
      <c r="F302" s="260" t="s">
        <v>526</v>
      </c>
      <c r="G302" s="34" t="s">
        <v>52</v>
      </c>
      <c r="H302" s="278">
        <f>H292</f>
        <v>0</v>
      </c>
      <c r="I302" s="278">
        <f t="shared" ref="I302:L302" si="238">I292</f>
        <v>0</v>
      </c>
      <c r="J302" s="278">
        <f t="shared" si="238"/>
        <v>3243.15</v>
      </c>
      <c r="K302" s="278">
        <f t="shared" si="238"/>
        <v>0</v>
      </c>
      <c r="L302" s="278">
        <f t="shared" si="238"/>
        <v>0</v>
      </c>
      <c r="M302" s="277"/>
      <c r="N302" s="58"/>
      <c r="O302" s="41"/>
      <c r="P302" s="41"/>
      <c r="Q302" s="58"/>
      <c r="R302" s="44" t="str">
        <f>IF(SUM($J302:$L302)*INDEX('Таблица 6 (типы арм.)'!$F$6:$U$49,MATCH($D302,'Таблица 6 (типы арм.)'!$D$6:$D$49,0),MATCH((IF(COLUMN(R$5)&gt;COLUMN($X$5),CONCATENATE(R$5,"А500С"),IF(COLUMN(R$5)&gt;COLUMN($S$5),CONCATENATE(R$5,"А240"),CONCATENATE(R$5,"Вр-1")))),'Таблица 6 (типы арм.)'!$F$54:$U$54,0))=0,"",ROUND(SUM($J302:$L302)*INDEX('Таблица 6 (типы арм.)'!$F$6:$U$49,MATCH($D302,'Таблица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02" s="323" t="str">
        <f t="shared" si="235"/>
        <v/>
      </c>
      <c r="T302" s="44" t="str">
        <f>IF(SUM($J302:$L302)*INDEX('Таблица 6 (типы арм.)'!$F$6:$U$49,MATCH($D302,'Таблица 6 (типы арм.)'!$D$6:$D$49,0),MATCH((IF(COLUMN(T$5)&gt;COLUMN($X$5),CONCATENATE(T$5,"А500С"),IF(COLUMN(T$5)&gt;COLUMN($S$5),CONCATENATE(T$5,"А240"),CONCATENATE(T$5,"Вр-1")))),'Таблица 6 (типы арм.)'!$F$54:$U$54,0))=0,"",ROUND(SUM($J302:$L302)*INDEX('Таблица 6 (типы арм.)'!$F$6:$U$49,MATCH($D302,'Таблица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02" s="44" t="str">
        <f>IF(SUM($J302:$L302)*INDEX('Таблица 6 (типы арм.)'!$F$6:$U$49,MATCH($D302,'Таблица 6 (типы арм.)'!$D$6:$D$49,0),MATCH((IF(COLUMN(U$5)&gt;COLUMN($X$5),CONCATENATE(U$5,"А500С"),IF(COLUMN(U$5)&gt;COLUMN($S$5),CONCATENATE(U$5,"А240"),CONCATENATE(U$5,"Вр-1")))),'Таблица 6 (типы арм.)'!$F$54:$U$54,0))=0,"",ROUND(SUM($J302:$L302)*INDEX('Таблица 6 (типы арм.)'!$F$6:$U$49,MATCH($D302,'Таблица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02" s="44" t="str">
        <f>IF(SUM($J302:$L302)*INDEX('Таблица 6 (типы арм.)'!$F$6:$U$49,MATCH($D302,'Таблица 6 (типы арм.)'!$D$6:$D$49,0),MATCH((IF(COLUMN(V$5)&gt;COLUMN($X$5),CONCATENATE(V$5,"А500С"),IF(COLUMN(V$5)&gt;COLUMN($S$5),CONCATENATE(V$5,"А240"),CONCATENATE(V$5,"Вр-1")))),'Таблица 6 (типы арм.)'!$F$54:$U$54,0))=0,"",ROUND(SUM($J302:$L302)*INDEX('Таблица 6 (типы арм.)'!$F$6:$U$49,MATCH($D302,'Таблица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02" s="44" t="str">
        <f>IF(SUM($J302:$L302)*INDEX('Таблица 6 (типы арм.)'!$F$6:$U$49,MATCH($D302,'Таблица 6 (типы арм.)'!$D$6:$D$49,0),MATCH((IF(COLUMN(W$5)&gt;COLUMN($X$5),CONCATENATE(W$5,"А500С"),IF(COLUMN(W$5)&gt;COLUMN($S$5),CONCATENATE(W$5,"А240"),CONCATENATE(W$5,"Вр-1")))),'Таблица 6 (типы арм.)'!$F$54:$U$54,0))=0,"",ROUND(SUM($J302:$L302)*INDEX('Таблица 6 (типы арм.)'!$F$6:$U$49,MATCH($D302,'Таблица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02" s="45" t="str">
        <f t="shared" si="237"/>
        <v/>
      </c>
      <c r="Y302" s="44" t="str">
        <f>IF(SUM($J302:$L302)*INDEX('Таблица 6 (типы арм.)'!$F$6:$U$49,MATCH($D302,'Таблица 6 (типы арм.)'!$D$6:$D$49,0),MATCH((IF(COLUMN(Y$5)&gt;COLUMN($X$5),CONCATENATE(Y$5,"А500С"),IF(COLUMN(Y$5)&gt;COLUMN($S$5),CONCATENATE(Y$5,"А240"),CONCATENATE(Y$5,"Вр-1")))),'Таблица 6 (типы арм.)'!$F$54:$U$54,0))=0,"",ROUND(SUM($J302:$L302)*INDEX('Таблица 6 (типы арм.)'!$F$6:$U$49,MATCH($D302,'Таблица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02" s="44" t="str">
        <f>IF(SUM($J302:$L302)*INDEX('Таблица 6 (типы арм.)'!$F$6:$U$49,MATCH($D302,'Таблица 6 (типы арм.)'!$D$6:$D$49,0),MATCH((IF(COLUMN(Z$5)&gt;COLUMN($X$5),CONCATENATE(Z$5,"А500С"),IF(COLUMN(Z$5)&gt;COLUMN($S$5),CONCATENATE(Z$5,"А240"),CONCATENATE(Z$5,"Вр-1")))),'Таблица 6 (типы арм.)'!$F$54:$U$54,0))=0,"",ROUND(SUM($J302:$L302)*INDEX('Таблица 6 (типы арм.)'!$F$6:$U$49,MATCH($D302,'Таблица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302" s="44" t="str">
        <f>IF(SUM($J302:$L302)*INDEX('Таблица 6 (типы арм.)'!$F$6:$U$49,MATCH($D302,'Таблица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арм.)'!$F$54:$U$54,0))=0,"",ROUND(SUM($J302:$L302)*INDEX('Таблица 6 (типы арм.)'!$F$6:$U$49,MATCH($D302,'Таблица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02" s="44" t="str">
        <f>IF(SUM($J302:$L302)*INDEX('Таблица 6 (типы арм.)'!$F$6:$U$49,MATCH($D302,'Таблица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арм.)'!$F$54:$U$54,0))=0,"",ROUND(SUM($J302:$L302)*INDEX('Таблица 6 (типы арм.)'!$F$6:$U$49,MATCH($D302,'Таблица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02" s="44" t="str">
        <f>IF(SUM($J302:$L302)*INDEX('Таблица 6 (типы арм.)'!$F$6:$U$49,MATCH($D302,'Таблица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арм.)'!$F$54:$U$54,0))=0,"",ROUND(SUM($J302:$L302)*INDEX('Таблица 6 (типы арм.)'!$F$6:$U$49,MATCH($D302,'Таблица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02" s="44" t="str">
        <f>IF(SUM($J302:$L302)*INDEX('Таблица 6 (типы арм.)'!$F$6:$U$49,MATCH($D302,'Таблица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арм.)'!$F$54:$U$54,0))=0,"",ROUND(SUM($J302:$L302)*INDEX('Таблица 6 (типы арм.)'!$F$6:$U$49,MATCH($D302,'Таблица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02" s="44" t="str">
        <f>IF(SUM($J302:$L302)*INDEX('Таблица 6 (типы арм.)'!$F$6:$U$49,MATCH($D302,'Таблица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арм.)'!$F$54:$U$54,0))=0,"",ROUND(SUM($J302:$L302)*INDEX('Таблица 6 (типы арм.)'!$F$6:$U$49,MATCH($D302,'Таблица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02" s="44" t="str">
        <f>IF(SUM($J302:$L302)*INDEX('Таблица 6 (типы арм.)'!$F$6:$U$49,MATCH($D302,'Таблица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арм.)'!$F$54:$U$54,0))=0,"",ROUND(SUM($J302:$L302)*INDEX('Таблица 6 (типы арм.)'!$F$6:$U$49,MATCH($D302,'Таблица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02" s="44" t="str">
        <f>IF(SUM($J302:$L302)*INDEX('Таблица 6 (типы арм.)'!$F$6:$U$49,MATCH($D302,'Таблица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арм.)'!$F$54:$U$54,0))=0,"",ROUND(SUM($J302:$L302)*INDEX('Таблица 6 (типы арм.)'!$F$6:$U$49,MATCH($D302,'Таблица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02" s="44" t="str">
        <f>IF(SUM($J302:$L302)*INDEX('Таблица 6 (типы арм.)'!$F$6:$U$49,MATCH($D302,'Таблица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арм.)'!$F$54:$U$54,0))=0,"",ROUND(SUM($J302:$L302)*INDEX('Таблица 6 (типы арм.)'!$F$6:$U$49,MATCH($D302,'Таблица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02" s="44" t="str">
        <f>IF(SUM($J302:$L302)*INDEX('Таблица 6 (типы арм.)'!$F$6:$U$49,MATCH($D302,'Таблица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арм.)'!$F$54:$U$54,0))=0,"",ROUND(SUM($J302:$L302)*INDEX('Таблица 6 (типы арм.)'!$F$6:$U$49,MATCH($D302,'Таблица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02" s="45" t="str">
        <f t="shared" si="232"/>
        <v/>
      </c>
      <c r="AK302" s="46" t="str">
        <f t="shared" si="233"/>
        <v/>
      </c>
      <c r="AL302" s="34"/>
      <c r="AM302" s="61"/>
      <c r="AN302" s="14"/>
      <c r="AO302" s="1"/>
    </row>
    <row r="303" spans="1:59" ht="43.5" hidden="1" customHeight="1" outlineLevel="1" x14ac:dyDescent="0.25">
      <c r="A303" s="1"/>
      <c r="B303" s="1"/>
      <c r="C303" s="413"/>
      <c r="D303" s="322" t="s">
        <v>292</v>
      </c>
      <c r="E303" s="333" t="str">
        <f t="shared" si="229"/>
        <v>1</v>
      </c>
      <c r="F303" s="144" t="s">
        <v>294</v>
      </c>
      <c r="G303" s="34" t="s">
        <v>52</v>
      </c>
      <c r="H303" s="278">
        <f t="shared" ref="H303" si="239">H293</f>
        <v>0</v>
      </c>
      <c r="I303" s="278">
        <f t="shared" ref="I303:L303" si="240">I293</f>
        <v>0</v>
      </c>
      <c r="J303" s="278">
        <f t="shared" si="240"/>
        <v>182.95</v>
      </c>
      <c r="K303" s="278">
        <f t="shared" si="240"/>
        <v>0</v>
      </c>
      <c r="L303" s="278">
        <f t="shared" si="240"/>
        <v>0</v>
      </c>
      <c r="M303" s="277"/>
      <c r="N303" s="58"/>
      <c r="O303" s="41"/>
      <c r="P303" s="41"/>
      <c r="Q303" s="58"/>
      <c r="R303" s="44" t="str">
        <f>IF(SUM($J303:$L303)*INDEX('Таблица 6 (типы арм.)'!$F$6:$U$49,MATCH($D303,'Таблица 6 (типы арм.)'!$D$6:$D$49,0),MATCH((IF(COLUMN(R$5)&gt;COLUMN($X$5),CONCATENATE(R$5,"А500С"),IF(COLUMN(R$5)&gt;COLUMN($S$5),CONCATENATE(R$5,"А240"),CONCATENATE(R$5,"Вр-1")))),'Таблица 6 (типы арм.)'!$F$54:$U$54,0))=0,"",ROUND(SUM($J303:$L303)*INDEX('Таблица 6 (типы арм.)'!$F$6:$U$49,MATCH($D303,'Таблица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03" s="323" t="str">
        <f t="shared" si="235"/>
        <v/>
      </c>
      <c r="T303" s="44" t="str">
        <f>IF(SUM($J303:$L303)*INDEX('Таблица 6 (типы арм.)'!$F$6:$U$49,MATCH($D303,'Таблица 6 (типы арм.)'!$D$6:$D$49,0),MATCH((IF(COLUMN(T$5)&gt;COLUMN($X$5),CONCATENATE(T$5,"А500С"),IF(COLUMN(T$5)&gt;COLUMN($S$5),CONCATENATE(T$5,"А240"),CONCATENATE(T$5,"Вр-1")))),'Таблица 6 (типы арм.)'!$F$54:$U$54,0))=0,"",ROUND(SUM($J303:$L303)*INDEX('Таблица 6 (типы арм.)'!$F$6:$U$49,MATCH($D303,'Таблица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03" s="44" t="str">
        <f>IF(SUM($J303:$L303)*INDEX('Таблица 6 (типы арм.)'!$F$6:$U$49,MATCH($D303,'Таблица 6 (типы арм.)'!$D$6:$D$49,0),MATCH((IF(COLUMN(U$5)&gt;COLUMN($X$5),CONCATENATE(U$5,"А500С"),IF(COLUMN(U$5)&gt;COLUMN($S$5),CONCATENATE(U$5,"А240"),CONCATENATE(U$5,"Вр-1")))),'Таблица 6 (типы арм.)'!$F$54:$U$54,0))=0,"",ROUND(SUM($J303:$L303)*INDEX('Таблица 6 (типы арм.)'!$F$6:$U$49,MATCH($D303,'Таблица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03" s="44" t="str">
        <f>IF(SUM($J303:$L303)*INDEX('Таблица 6 (типы арм.)'!$F$6:$U$49,MATCH($D303,'Таблица 6 (типы арм.)'!$D$6:$D$49,0),MATCH((IF(COLUMN(V$5)&gt;COLUMN($X$5),CONCATENATE(V$5,"А500С"),IF(COLUMN(V$5)&gt;COLUMN($S$5),CONCATENATE(V$5,"А240"),CONCATENATE(V$5,"Вр-1")))),'Таблица 6 (типы арм.)'!$F$54:$U$54,0))=0,"",ROUND(SUM($J303:$L303)*INDEX('Таблица 6 (типы арм.)'!$F$6:$U$49,MATCH($D303,'Таблица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03" s="44" t="str">
        <f>IF(SUM($J303:$L303)*INDEX('Таблица 6 (типы арм.)'!$F$6:$U$49,MATCH($D303,'Таблица 6 (типы арм.)'!$D$6:$D$49,0),MATCH((IF(COLUMN(W$5)&gt;COLUMN($X$5),CONCATENATE(W$5,"А500С"),IF(COLUMN(W$5)&gt;COLUMN($S$5),CONCATENATE(W$5,"А240"),CONCATENATE(W$5,"Вр-1")))),'Таблица 6 (типы арм.)'!$F$54:$U$54,0))=0,"",ROUND(SUM($J303:$L303)*INDEX('Таблица 6 (типы арм.)'!$F$6:$U$49,MATCH($D303,'Таблица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03" s="45" t="str">
        <f t="shared" si="237"/>
        <v/>
      </c>
      <c r="Y303" s="44" t="str">
        <f>IF(SUM($J303:$L303)*INDEX('Таблица 6 (типы арм.)'!$F$6:$U$49,MATCH($D303,'Таблица 6 (типы арм.)'!$D$6:$D$49,0),MATCH((IF(COLUMN(Y$5)&gt;COLUMN($X$5),CONCATENATE(Y$5,"А500С"),IF(COLUMN(Y$5)&gt;COLUMN($S$5),CONCATENATE(Y$5,"А240"),CONCATENATE(Y$5,"Вр-1")))),'Таблица 6 (типы арм.)'!$F$54:$U$54,0))=0,"",ROUND(SUM($J303:$L303)*INDEX('Таблица 6 (типы арм.)'!$F$6:$U$49,MATCH($D303,'Таблица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03" s="44">
        <f>IF(SUM($J303:$L303)*INDEX('Таблица 6 (типы арм.)'!$F$6:$U$49,MATCH($D303,'Таблица 6 (типы арм.)'!$D$6:$D$49,0),MATCH((IF(COLUMN(Z$5)&gt;COLUMN($X$5),CONCATENATE(Z$5,"А500С"),IF(COLUMN(Z$5)&gt;COLUMN($S$5),CONCATENATE(Z$5,"А240"),CONCATENATE(Z$5,"Вр-1")))),'Таблица 6 (типы арм.)'!$F$54:$U$54,0))=0,"",ROUND(SUM($J303:$L303)*INDEX('Таблица 6 (типы арм.)'!$F$6:$U$49,MATCH($D303,'Таблица 6 (типы арм.)'!$D$6:$D$49,0),MATCH((IF(COLUMN(Z$5)&gt;COLUMN($X$5),CONCATENATE(Z$5,"А500С"),IF(COLUMN(Z$5)&gt;COLUMN($S$5),CONCATENATE(Z$5,"А240"),CONCATENATE(Z$5,"Вр-1")))),'Таблица 6 (типы арм.)'!$F$54:$U$54,0)),0))</f>
        <v>2074</v>
      </c>
      <c r="AA303" s="44" t="str">
        <f>IF(SUM($J303:$L303)*INDEX('Таблица 6 (типы арм.)'!$F$6:$U$49,MATCH($D303,'Таблица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арм.)'!$F$54:$U$54,0))=0,"",ROUND(SUM($J303:$L303)*INDEX('Таблица 6 (типы арм.)'!$F$6:$U$49,MATCH($D303,'Таблица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03" s="44" t="str">
        <f>IF(SUM($J303:$L303)*INDEX('Таблица 6 (типы арм.)'!$F$6:$U$49,MATCH($D303,'Таблица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арм.)'!$F$54:$U$54,0))=0,"",ROUND(SUM($J303:$L303)*INDEX('Таблица 6 (типы арм.)'!$F$6:$U$49,MATCH($D303,'Таблица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03" s="44" t="str">
        <f>IF(SUM($J303:$L303)*INDEX('Таблица 6 (типы арм.)'!$F$6:$U$49,MATCH($D303,'Таблица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арм.)'!$F$54:$U$54,0))=0,"",ROUND(SUM($J303:$L303)*INDEX('Таблица 6 (типы арм.)'!$F$6:$U$49,MATCH($D303,'Таблица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03" s="44" t="str">
        <f>IF(SUM($J303:$L303)*INDEX('Таблица 6 (типы арм.)'!$F$6:$U$49,MATCH($D303,'Таблица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арм.)'!$F$54:$U$54,0))=0,"",ROUND(SUM($J303:$L303)*INDEX('Таблица 6 (типы арм.)'!$F$6:$U$49,MATCH($D303,'Таблица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03" s="44" t="str">
        <f>IF(SUM($J303:$L303)*INDEX('Таблица 6 (типы арм.)'!$F$6:$U$49,MATCH($D303,'Таблица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арм.)'!$F$54:$U$54,0))=0,"",ROUND(SUM($J303:$L303)*INDEX('Таблица 6 (типы арм.)'!$F$6:$U$49,MATCH($D303,'Таблица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03" s="44" t="str">
        <f>IF(SUM($J303:$L303)*INDEX('Таблица 6 (типы арм.)'!$F$6:$U$49,MATCH($D303,'Таблица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арм.)'!$F$54:$U$54,0))=0,"",ROUND(SUM($J303:$L303)*INDEX('Таблица 6 (типы арм.)'!$F$6:$U$49,MATCH($D303,'Таблица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03" s="44" t="str">
        <f>IF(SUM($J303:$L303)*INDEX('Таблица 6 (типы арм.)'!$F$6:$U$49,MATCH($D303,'Таблица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арм.)'!$F$54:$U$54,0))=0,"",ROUND(SUM($J303:$L303)*INDEX('Таблица 6 (типы арм.)'!$F$6:$U$49,MATCH($D303,'Таблица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03" s="44" t="str">
        <f>IF(SUM($J303:$L303)*INDEX('Таблица 6 (типы арм.)'!$F$6:$U$49,MATCH($D303,'Таблица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арм.)'!$F$54:$U$54,0))=0,"",ROUND(SUM($J303:$L303)*INDEX('Таблица 6 (типы арм.)'!$F$6:$U$49,MATCH($D303,'Таблица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03" s="44" t="str">
        <f>IF(SUM($J303:$L303)*INDEX('Таблица 6 (типы арм.)'!$F$6:$U$49,MATCH($D303,'Таблица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арм.)'!$F$54:$U$54,0))=0,"",ROUND(SUM($J303:$L303)*INDEX('Таблица 6 (типы арм.)'!$F$6:$U$49,MATCH($D303,'Таблица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03" s="45">
        <f t="shared" si="232"/>
        <v>2074</v>
      </c>
      <c r="AK303" s="46">
        <f t="shared" si="233"/>
        <v>2074</v>
      </c>
      <c r="AL303" s="34"/>
      <c r="AM303" s="61"/>
      <c r="AN303" s="14"/>
      <c r="AO303" s="1"/>
    </row>
    <row r="304" spans="1:59" ht="43.5" hidden="1" customHeight="1" outlineLevel="1" x14ac:dyDescent="0.25">
      <c r="A304" s="1"/>
      <c r="B304" s="1"/>
      <c r="C304" s="413"/>
      <c r="D304" s="322" t="s">
        <v>293</v>
      </c>
      <c r="E304" s="333" t="str">
        <f t="shared" si="229"/>
        <v>2</v>
      </c>
      <c r="F304" s="50" t="s">
        <v>295</v>
      </c>
      <c r="G304" s="34" t="s">
        <v>52</v>
      </c>
      <c r="H304" s="278">
        <f t="shared" ref="H304" si="241">H293</f>
        <v>0</v>
      </c>
      <c r="I304" s="278">
        <f t="shared" ref="I304:L304" si="242">I293</f>
        <v>0</v>
      </c>
      <c r="J304" s="278">
        <f t="shared" si="242"/>
        <v>182.95</v>
      </c>
      <c r="K304" s="278">
        <f t="shared" si="242"/>
        <v>0</v>
      </c>
      <c r="L304" s="278">
        <f t="shared" si="242"/>
        <v>0</v>
      </c>
      <c r="M304" s="277"/>
      <c r="N304" s="58"/>
      <c r="O304" s="41"/>
      <c r="P304" s="41"/>
      <c r="Q304" s="58"/>
      <c r="R304" s="44" t="str">
        <f>IF(SUM($J304:$L304)*INDEX('Таблица 6 (типы арм.)'!$F$6:$U$49,MATCH($D304,'Таблица 6 (типы арм.)'!$D$6:$D$49,0),MATCH((IF(COLUMN(R$5)&gt;COLUMN($X$5),CONCATENATE(R$5,"А500С"),IF(COLUMN(R$5)&gt;COLUMN($S$5),CONCATENATE(R$5,"А240"),CONCATENATE(R$5,"Вр-1")))),'Таблица 6 (типы арм.)'!$F$54:$U$54,0))=0,"",ROUND(SUM($J304:$L304)*INDEX('Таблица 6 (типы арм.)'!$F$6:$U$49,MATCH($D304,'Таблица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04" s="323" t="str">
        <f t="shared" si="235"/>
        <v/>
      </c>
      <c r="T304" s="44" t="str">
        <f>IF(SUM($J304:$L304)*INDEX('Таблица 6 (типы арм.)'!$F$6:$U$49,MATCH($D304,'Таблица 6 (типы арм.)'!$D$6:$D$49,0),MATCH((IF(COLUMN(T$5)&gt;COLUMN($X$5),CONCATENATE(T$5,"А500С"),IF(COLUMN(T$5)&gt;COLUMN($S$5),CONCATENATE(T$5,"А240"),CONCATENATE(T$5,"Вр-1")))),'Таблица 6 (типы арм.)'!$F$54:$U$54,0))=0,"",ROUND(SUM($J304:$L304)*INDEX('Таблица 6 (типы арм.)'!$F$6:$U$49,MATCH($D304,'Таблица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04" s="44" t="str">
        <f>IF(SUM($J304:$L304)*INDEX('Таблица 6 (типы арм.)'!$F$6:$U$49,MATCH($D304,'Таблица 6 (типы арм.)'!$D$6:$D$49,0),MATCH((IF(COLUMN(U$5)&gt;COLUMN($X$5),CONCATENATE(U$5,"А500С"),IF(COLUMN(U$5)&gt;COLUMN($S$5),CONCATENATE(U$5,"А240"),CONCATENATE(U$5,"Вр-1")))),'Таблица 6 (типы арм.)'!$F$54:$U$54,0))=0,"",ROUND(SUM($J304:$L304)*INDEX('Таблица 6 (типы арм.)'!$F$6:$U$49,MATCH($D304,'Таблица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04" s="44" t="str">
        <f>IF(SUM($J304:$L304)*INDEX('Таблица 6 (типы арм.)'!$F$6:$U$49,MATCH($D304,'Таблица 6 (типы арм.)'!$D$6:$D$49,0),MATCH((IF(COLUMN(V$5)&gt;COLUMN($X$5),CONCATENATE(V$5,"А500С"),IF(COLUMN(V$5)&gt;COLUMN($S$5),CONCATENATE(V$5,"А240"),CONCATENATE(V$5,"Вр-1")))),'Таблица 6 (типы арм.)'!$F$54:$U$54,0))=0,"",ROUND(SUM($J304:$L304)*INDEX('Таблица 6 (типы арм.)'!$F$6:$U$49,MATCH($D304,'Таблица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04" s="44" t="str">
        <f>IF(SUM($J304:$L304)*INDEX('Таблица 6 (типы арм.)'!$F$6:$U$49,MATCH($D304,'Таблица 6 (типы арм.)'!$D$6:$D$49,0),MATCH((IF(COLUMN(W$5)&gt;COLUMN($X$5),CONCATENATE(W$5,"А500С"),IF(COLUMN(W$5)&gt;COLUMN($S$5),CONCATENATE(W$5,"А240"),CONCATENATE(W$5,"Вр-1")))),'Таблица 6 (типы арм.)'!$F$54:$U$54,0))=0,"",ROUND(SUM($J304:$L304)*INDEX('Таблица 6 (типы арм.)'!$F$6:$U$49,MATCH($D304,'Таблица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04" s="45" t="str">
        <f t="shared" si="237"/>
        <v/>
      </c>
      <c r="Y304" s="44" t="str">
        <f>IF(SUM($J304:$L304)*INDEX('Таблица 6 (типы арм.)'!$F$6:$U$49,MATCH($D304,'Таблица 6 (типы арм.)'!$D$6:$D$49,0),MATCH((IF(COLUMN(Y$5)&gt;COLUMN($X$5),CONCATENATE(Y$5,"А500С"),IF(COLUMN(Y$5)&gt;COLUMN($S$5),CONCATENATE(Y$5,"А240"),CONCATENATE(Y$5,"Вр-1")))),'Таблица 6 (типы арм.)'!$F$54:$U$54,0))=0,"",ROUND(SUM($J304:$L304)*INDEX('Таблица 6 (типы арм.)'!$F$6:$U$49,MATCH($D304,'Таблица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04" s="44" t="str">
        <f>IF(SUM($J304:$L304)*INDEX('Таблица 6 (типы арм.)'!$F$6:$U$49,MATCH($D304,'Таблица 6 (типы арм.)'!$D$6:$D$49,0),MATCH((IF(COLUMN(Z$5)&gt;COLUMN($X$5),CONCATENATE(Z$5,"А500С"),IF(COLUMN(Z$5)&gt;COLUMN($S$5),CONCATENATE(Z$5,"А240"),CONCATENATE(Z$5,"Вр-1")))),'Таблица 6 (типы арм.)'!$F$54:$U$54,0))=0,"",ROUND(SUM($J304:$L304)*INDEX('Таблица 6 (типы арм.)'!$F$6:$U$49,MATCH($D304,'Таблица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304" s="44" t="str">
        <f>IF(SUM($J304:$L304)*INDEX('Таблица 6 (типы арм.)'!$F$6:$U$49,MATCH($D304,'Таблица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арм.)'!$F$54:$U$54,0))=0,"",ROUND(SUM($J304:$L304)*INDEX('Таблица 6 (типы арм.)'!$F$6:$U$49,MATCH($D304,'Таблица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04" s="44" t="str">
        <f>IF(SUM($J304:$L304)*INDEX('Таблица 6 (типы арм.)'!$F$6:$U$49,MATCH($D304,'Таблица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арм.)'!$F$54:$U$54,0))=0,"",ROUND(SUM($J304:$L304)*INDEX('Таблица 6 (типы арм.)'!$F$6:$U$49,MATCH($D304,'Таблица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04" s="44" t="str">
        <f>IF(SUM($J304:$L304)*INDEX('Таблица 6 (типы арм.)'!$F$6:$U$49,MATCH($D304,'Таблица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арм.)'!$F$54:$U$54,0))=0,"",ROUND(SUM($J304:$L304)*INDEX('Таблица 6 (типы арм.)'!$F$6:$U$49,MATCH($D304,'Таблица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04" s="44" t="str">
        <f>IF(SUM($J304:$L304)*INDEX('Таблица 6 (типы арм.)'!$F$6:$U$49,MATCH($D304,'Таблица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арм.)'!$F$54:$U$54,0))=0,"",ROUND(SUM($J304:$L304)*INDEX('Таблица 6 (типы арм.)'!$F$6:$U$49,MATCH($D304,'Таблица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04" s="44" t="str">
        <f>IF(SUM($J304:$L304)*INDEX('Таблица 6 (типы арм.)'!$F$6:$U$49,MATCH($D304,'Таблица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арм.)'!$F$54:$U$54,0))=0,"",ROUND(SUM($J304:$L304)*INDEX('Таблица 6 (типы арм.)'!$F$6:$U$49,MATCH($D304,'Таблица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04" s="44" t="str">
        <f>IF(SUM($J304:$L304)*INDEX('Таблица 6 (типы арм.)'!$F$6:$U$49,MATCH($D304,'Таблица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арм.)'!$F$54:$U$54,0))=0,"",ROUND(SUM($J304:$L304)*INDEX('Таблица 6 (типы арм.)'!$F$6:$U$49,MATCH($D304,'Таблица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04" s="44" t="str">
        <f>IF(SUM($J304:$L304)*INDEX('Таблица 6 (типы арм.)'!$F$6:$U$49,MATCH($D304,'Таблица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арм.)'!$F$54:$U$54,0))=0,"",ROUND(SUM($J304:$L304)*INDEX('Таблица 6 (типы арм.)'!$F$6:$U$49,MATCH($D304,'Таблица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04" s="44" t="str">
        <f>IF(SUM($J304:$L304)*INDEX('Таблица 6 (типы арм.)'!$F$6:$U$49,MATCH($D304,'Таблица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арм.)'!$F$54:$U$54,0))=0,"",ROUND(SUM($J304:$L304)*INDEX('Таблица 6 (типы арм.)'!$F$6:$U$49,MATCH($D304,'Таблица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04" s="44" t="str">
        <f>IF(SUM($J304:$L304)*INDEX('Таблица 6 (типы арм.)'!$F$6:$U$49,MATCH($D304,'Таблица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арм.)'!$F$54:$U$54,0))=0,"",ROUND(SUM($J304:$L304)*INDEX('Таблица 6 (типы арм.)'!$F$6:$U$49,MATCH($D304,'Таблица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04" s="45" t="str">
        <f t="shared" si="232"/>
        <v/>
      </c>
      <c r="AK304" s="46" t="str">
        <f t="shared" si="233"/>
        <v/>
      </c>
      <c r="AL304" s="34"/>
      <c r="AM304" s="61"/>
      <c r="AN304" s="14"/>
      <c r="AO304" s="1"/>
    </row>
    <row r="305" spans="1:59" ht="43.5" hidden="1" customHeight="1" outlineLevel="1" x14ac:dyDescent="0.25">
      <c r="A305" s="1"/>
      <c r="B305" s="1"/>
      <c r="C305" s="413"/>
      <c r="D305" s="322" t="s">
        <v>296</v>
      </c>
      <c r="E305" s="333" t="str">
        <f t="shared" si="229"/>
        <v>1</v>
      </c>
      <c r="F305" s="144" t="s">
        <v>297</v>
      </c>
      <c r="G305" s="34" t="s">
        <v>52</v>
      </c>
      <c r="H305" s="278">
        <f t="shared" ref="H305" si="243">H294</f>
        <v>0</v>
      </c>
      <c r="I305" s="278">
        <f t="shared" ref="I305:L305" si="244">I294</f>
        <v>0</v>
      </c>
      <c r="J305" s="278">
        <f t="shared" si="244"/>
        <v>177.95</v>
      </c>
      <c r="K305" s="278">
        <f t="shared" si="244"/>
        <v>0</v>
      </c>
      <c r="L305" s="278">
        <f t="shared" si="244"/>
        <v>0</v>
      </c>
      <c r="M305" s="277"/>
      <c r="N305" s="58"/>
      <c r="O305" s="41"/>
      <c r="P305" s="41"/>
      <c r="Q305" s="58"/>
      <c r="R305" s="44" t="str">
        <f>IF(SUM($J305:$L305)*INDEX('Таблица 6 (типы арм.)'!$F$6:$U$49,MATCH($D305,'Таблица 6 (типы арм.)'!$D$6:$D$49,0),MATCH((IF(COLUMN(R$5)&gt;COLUMN($X$5),CONCATENATE(R$5,"А500С"),IF(COLUMN(R$5)&gt;COLUMN($S$5),CONCATENATE(R$5,"А240"),CONCATENATE(R$5,"Вр-1")))),'Таблица 6 (типы арм.)'!$F$54:$U$54,0))=0,"",ROUND(SUM($J305:$L305)*INDEX('Таблица 6 (типы арм.)'!$F$6:$U$49,MATCH($D305,'Таблица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05" s="323" t="str">
        <f t="shared" si="235"/>
        <v/>
      </c>
      <c r="T305" s="44" t="str">
        <f>IF(SUM($J305:$L305)*INDEX('Таблица 6 (типы арм.)'!$F$6:$U$49,MATCH($D305,'Таблица 6 (типы арм.)'!$D$6:$D$49,0),MATCH((IF(COLUMN(T$5)&gt;COLUMN($X$5),CONCATENATE(T$5,"А500С"),IF(COLUMN(T$5)&gt;COLUMN($S$5),CONCATENATE(T$5,"А240"),CONCATENATE(T$5,"Вр-1")))),'Таблица 6 (типы арм.)'!$F$54:$U$54,0))=0,"",ROUND(SUM($J305:$L305)*INDEX('Таблица 6 (типы арм.)'!$F$6:$U$49,MATCH($D305,'Таблица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05" s="44" t="str">
        <f>IF(SUM($J305:$L305)*INDEX('Таблица 6 (типы арм.)'!$F$6:$U$49,MATCH($D305,'Таблица 6 (типы арм.)'!$D$6:$D$49,0),MATCH((IF(COLUMN(U$5)&gt;COLUMN($X$5),CONCATENATE(U$5,"А500С"),IF(COLUMN(U$5)&gt;COLUMN($S$5),CONCATENATE(U$5,"А240"),CONCATENATE(U$5,"Вр-1")))),'Таблица 6 (типы арм.)'!$F$54:$U$54,0))=0,"",ROUND(SUM($J305:$L305)*INDEX('Таблица 6 (типы арм.)'!$F$6:$U$49,MATCH($D305,'Таблица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05" s="44" t="str">
        <f>IF(SUM($J305:$L305)*INDEX('Таблица 6 (типы арм.)'!$F$6:$U$49,MATCH($D305,'Таблица 6 (типы арм.)'!$D$6:$D$49,0),MATCH((IF(COLUMN(V$5)&gt;COLUMN($X$5),CONCATENATE(V$5,"А500С"),IF(COLUMN(V$5)&gt;COLUMN($S$5),CONCATENATE(V$5,"А240"),CONCATENATE(V$5,"Вр-1")))),'Таблица 6 (типы арм.)'!$F$54:$U$54,0))=0,"",ROUND(SUM($J305:$L305)*INDEX('Таблица 6 (типы арм.)'!$F$6:$U$49,MATCH($D305,'Таблица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05" s="44" t="str">
        <f>IF(SUM($J305:$L305)*INDEX('Таблица 6 (типы арм.)'!$F$6:$U$49,MATCH($D305,'Таблица 6 (типы арм.)'!$D$6:$D$49,0),MATCH((IF(COLUMN(W$5)&gt;COLUMN($X$5),CONCATENATE(W$5,"А500С"),IF(COLUMN(W$5)&gt;COLUMN($S$5),CONCATENATE(W$5,"А240"),CONCATENATE(W$5,"Вр-1")))),'Таблица 6 (типы арм.)'!$F$54:$U$54,0))=0,"",ROUND(SUM($J305:$L305)*INDEX('Таблица 6 (типы арм.)'!$F$6:$U$49,MATCH($D305,'Таблица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05" s="45" t="str">
        <f t="shared" si="237"/>
        <v/>
      </c>
      <c r="Y305" s="44" t="str">
        <f>IF(SUM($J305:$L305)*INDEX('Таблица 6 (типы арм.)'!$F$6:$U$49,MATCH($D305,'Таблица 6 (типы арм.)'!$D$6:$D$49,0),MATCH((IF(COLUMN(Y$5)&gt;COLUMN($X$5),CONCATENATE(Y$5,"А500С"),IF(COLUMN(Y$5)&gt;COLUMN($S$5),CONCATENATE(Y$5,"А240"),CONCATENATE(Y$5,"Вр-1")))),'Таблица 6 (типы арм.)'!$F$54:$U$54,0))=0,"",ROUND(SUM($J305:$L305)*INDEX('Таблица 6 (типы арм.)'!$F$6:$U$49,MATCH($D305,'Таблица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05" s="44">
        <f>IF(SUM($J305:$L305)*INDEX('Таблица 6 (типы арм.)'!$F$6:$U$49,MATCH($D305,'Таблица 6 (типы арм.)'!$D$6:$D$49,0),MATCH((IF(COLUMN(Z$5)&gt;COLUMN($X$5),CONCATENATE(Z$5,"А500С"),IF(COLUMN(Z$5)&gt;COLUMN($S$5),CONCATENATE(Z$5,"А240"),CONCATENATE(Z$5,"Вр-1")))),'Таблица 6 (типы арм.)'!$F$54:$U$54,0))=0,"",ROUND(SUM($J305:$L305)*INDEX('Таблица 6 (типы арм.)'!$F$6:$U$49,MATCH($D305,'Таблица 6 (типы арм.)'!$D$6:$D$49,0),MATCH((IF(COLUMN(Z$5)&gt;COLUMN($X$5),CONCATENATE(Z$5,"А500С"),IF(COLUMN(Z$5)&gt;COLUMN($S$5),CONCATENATE(Z$5,"А240"),CONCATENATE(Z$5,"Вр-1")))),'Таблица 6 (типы арм.)'!$F$54:$U$54,0)),0))</f>
        <v>2645</v>
      </c>
      <c r="AA305" s="44" t="str">
        <f>IF(SUM($J305:$L305)*INDEX('Таблица 6 (типы арм.)'!$F$6:$U$49,MATCH($D305,'Таблица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арм.)'!$F$54:$U$54,0))=0,"",ROUND(SUM($J305:$L305)*INDEX('Таблица 6 (типы арм.)'!$F$6:$U$49,MATCH($D305,'Таблица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05" s="44" t="str">
        <f>IF(SUM($J305:$L305)*INDEX('Таблица 6 (типы арм.)'!$F$6:$U$49,MATCH($D305,'Таблица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арм.)'!$F$54:$U$54,0))=0,"",ROUND(SUM($J305:$L305)*INDEX('Таблица 6 (типы арм.)'!$F$6:$U$49,MATCH($D305,'Таблица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05" s="44" t="str">
        <f>IF(SUM($J305:$L305)*INDEX('Таблица 6 (типы арм.)'!$F$6:$U$49,MATCH($D305,'Таблица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арм.)'!$F$54:$U$54,0))=0,"",ROUND(SUM($J305:$L305)*INDEX('Таблица 6 (типы арм.)'!$F$6:$U$49,MATCH($D305,'Таблица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05" s="44" t="str">
        <f>IF(SUM($J305:$L305)*INDEX('Таблица 6 (типы арм.)'!$F$6:$U$49,MATCH($D305,'Таблица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арм.)'!$F$54:$U$54,0))=0,"",ROUND(SUM($J305:$L305)*INDEX('Таблица 6 (типы арм.)'!$F$6:$U$49,MATCH($D305,'Таблица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05" s="44" t="str">
        <f>IF(SUM($J305:$L305)*INDEX('Таблица 6 (типы арм.)'!$F$6:$U$49,MATCH($D305,'Таблица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арм.)'!$F$54:$U$54,0))=0,"",ROUND(SUM($J305:$L305)*INDEX('Таблица 6 (типы арм.)'!$F$6:$U$49,MATCH($D305,'Таблица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05" s="44" t="str">
        <f>IF(SUM($J305:$L305)*INDEX('Таблица 6 (типы арм.)'!$F$6:$U$49,MATCH($D305,'Таблица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арм.)'!$F$54:$U$54,0))=0,"",ROUND(SUM($J305:$L305)*INDEX('Таблица 6 (типы арм.)'!$F$6:$U$49,MATCH($D305,'Таблица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05" s="44" t="str">
        <f>IF(SUM($J305:$L305)*INDEX('Таблица 6 (типы арм.)'!$F$6:$U$49,MATCH($D305,'Таблица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арм.)'!$F$54:$U$54,0))=0,"",ROUND(SUM($J305:$L305)*INDEX('Таблица 6 (типы арм.)'!$F$6:$U$49,MATCH($D305,'Таблица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05" s="44" t="str">
        <f>IF(SUM($J305:$L305)*INDEX('Таблица 6 (типы арм.)'!$F$6:$U$49,MATCH($D305,'Таблица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арм.)'!$F$54:$U$54,0))=0,"",ROUND(SUM($J305:$L305)*INDEX('Таблица 6 (типы арм.)'!$F$6:$U$49,MATCH($D305,'Таблица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05" s="44" t="str">
        <f>IF(SUM($J305:$L305)*INDEX('Таблица 6 (типы арм.)'!$F$6:$U$49,MATCH($D305,'Таблица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арм.)'!$F$54:$U$54,0))=0,"",ROUND(SUM($J305:$L305)*INDEX('Таблица 6 (типы арм.)'!$F$6:$U$49,MATCH($D305,'Таблица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05" s="45">
        <f t="shared" si="232"/>
        <v>2645</v>
      </c>
      <c r="AK305" s="46">
        <f t="shared" si="233"/>
        <v>2645</v>
      </c>
      <c r="AL305" s="34"/>
      <c r="AM305" s="61"/>
      <c r="AN305" s="14"/>
      <c r="AO305" s="1"/>
    </row>
    <row r="306" spans="1:59" ht="43.5" hidden="1" customHeight="1" outlineLevel="1" x14ac:dyDescent="0.25">
      <c r="A306" s="1"/>
      <c r="B306" s="1"/>
      <c r="C306" s="416"/>
      <c r="D306" s="322" t="s">
        <v>298</v>
      </c>
      <c r="E306" s="333" t="str">
        <f t="shared" si="229"/>
        <v>2</v>
      </c>
      <c r="F306" s="50" t="s">
        <v>299</v>
      </c>
      <c r="G306" s="34" t="s">
        <v>52</v>
      </c>
      <c r="H306" s="278">
        <f t="shared" ref="H306" si="245">H294</f>
        <v>0</v>
      </c>
      <c r="I306" s="278">
        <f t="shared" ref="I306:L306" si="246">I294</f>
        <v>0</v>
      </c>
      <c r="J306" s="278">
        <f t="shared" si="246"/>
        <v>177.95</v>
      </c>
      <c r="K306" s="278">
        <f t="shared" si="246"/>
        <v>0</v>
      </c>
      <c r="L306" s="278">
        <f t="shared" si="246"/>
        <v>0</v>
      </c>
      <c r="M306" s="277"/>
      <c r="N306" s="58"/>
      <c r="O306" s="41"/>
      <c r="P306" s="41"/>
      <c r="Q306" s="58"/>
      <c r="R306" s="44" t="str">
        <f>IF(SUM($J306:$L306)*INDEX('Таблица 6 (типы арм.)'!$F$6:$U$49,MATCH($D306,'Таблица 6 (типы арм.)'!$D$6:$D$49,0),MATCH((IF(COLUMN(R$5)&gt;COLUMN($X$5),CONCATENATE(R$5,"А500С"),IF(COLUMN(R$5)&gt;COLUMN($S$5),CONCATENATE(R$5,"А240"),CONCATENATE(R$5,"Вр-1")))),'Таблица 6 (типы арм.)'!$F$54:$U$54,0))=0,"",ROUND(SUM($J306:$L306)*INDEX('Таблица 6 (типы арм.)'!$F$6:$U$49,MATCH($D306,'Таблица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06" s="323" t="str">
        <f t="shared" si="235"/>
        <v/>
      </c>
      <c r="T306" s="44" t="str">
        <f>IF(SUM($J306:$L306)*INDEX('Таблица 6 (типы арм.)'!$F$6:$U$49,MATCH($D306,'Таблица 6 (типы арм.)'!$D$6:$D$49,0),MATCH((IF(COLUMN(T$5)&gt;COLUMN($X$5),CONCATENATE(T$5,"А500С"),IF(COLUMN(T$5)&gt;COLUMN($S$5),CONCATENATE(T$5,"А240"),CONCATENATE(T$5,"Вр-1")))),'Таблица 6 (типы арм.)'!$F$54:$U$54,0))=0,"",ROUND(SUM($J306:$L306)*INDEX('Таблица 6 (типы арм.)'!$F$6:$U$49,MATCH($D306,'Таблица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06" s="44" t="str">
        <f>IF(SUM($J306:$L306)*INDEX('Таблица 6 (типы арм.)'!$F$6:$U$49,MATCH($D306,'Таблица 6 (типы арм.)'!$D$6:$D$49,0),MATCH((IF(COLUMN(U$5)&gt;COLUMN($X$5),CONCATENATE(U$5,"А500С"),IF(COLUMN(U$5)&gt;COLUMN($S$5),CONCATENATE(U$5,"А240"),CONCATENATE(U$5,"Вр-1")))),'Таблица 6 (типы арм.)'!$F$54:$U$54,0))=0,"",ROUND(SUM($J306:$L306)*INDEX('Таблица 6 (типы арм.)'!$F$6:$U$49,MATCH($D306,'Таблица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06" s="44" t="str">
        <f>IF(SUM($J306:$L306)*INDEX('Таблица 6 (типы арм.)'!$F$6:$U$49,MATCH($D306,'Таблица 6 (типы арм.)'!$D$6:$D$49,0),MATCH((IF(COLUMN(V$5)&gt;COLUMN($X$5),CONCATENATE(V$5,"А500С"),IF(COLUMN(V$5)&gt;COLUMN($S$5),CONCATENATE(V$5,"А240"),CONCATENATE(V$5,"Вр-1")))),'Таблица 6 (типы арм.)'!$F$54:$U$54,0))=0,"",ROUND(SUM($J306:$L306)*INDEX('Таблица 6 (типы арм.)'!$F$6:$U$49,MATCH($D306,'Таблица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06" s="44" t="str">
        <f>IF(SUM($J306:$L306)*INDEX('Таблица 6 (типы арм.)'!$F$6:$U$49,MATCH($D306,'Таблица 6 (типы арм.)'!$D$6:$D$49,0),MATCH((IF(COLUMN(W$5)&gt;COLUMN($X$5),CONCATENATE(W$5,"А500С"),IF(COLUMN(W$5)&gt;COLUMN($S$5),CONCATENATE(W$5,"А240"),CONCATENATE(W$5,"Вр-1")))),'Таблица 6 (типы арм.)'!$F$54:$U$54,0))=0,"",ROUND(SUM($J306:$L306)*INDEX('Таблица 6 (типы арм.)'!$F$6:$U$49,MATCH($D306,'Таблица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06" s="45" t="str">
        <f t="shared" si="237"/>
        <v/>
      </c>
      <c r="Y306" s="44" t="str">
        <f>IF(SUM($J306:$L306)*INDEX('Таблица 6 (типы арм.)'!$F$6:$U$49,MATCH($D306,'Таблица 6 (типы арм.)'!$D$6:$D$49,0),MATCH((IF(COLUMN(Y$5)&gt;COLUMN($X$5),CONCATENATE(Y$5,"А500С"),IF(COLUMN(Y$5)&gt;COLUMN($S$5),CONCATENATE(Y$5,"А240"),CONCATENATE(Y$5,"Вр-1")))),'Таблица 6 (типы арм.)'!$F$54:$U$54,0))=0,"",ROUND(SUM($J306:$L306)*INDEX('Таблица 6 (типы арм.)'!$F$6:$U$49,MATCH($D306,'Таблица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06" s="44" t="str">
        <f>IF(SUM($J306:$L306)*INDEX('Таблица 6 (типы арм.)'!$F$6:$U$49,MATCH($D306,'Таблица 6 (типы арм.)'!$D$6:$D$49,0),MATCH((IF(COLUMN(Z$5)&gt;COLUMN($X$5),CONCATENATE(Z$5,"А500С"),IF(COLUMN(Z$5)&gt;COLUMN($S$5),CONCATENATE(Z$5,"А240"),CONCATENATE(Z$5,"Вр-1")))),'Таблица 6 (типы арм.)'!$F$54:$U$54,0))=0,"",ROUND(SUM($J306:$L306)*INDEX('Таблица 6 (типы арм.)'!$F$6:$U$49,MATCH($D306,'Таблица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306" s="44" t="str">
        <f>IF(SUM($J306:$L306)*INDEX('Таблица 6 (типы арм.)'!$F$6:$U$49,MATCH($D306,'Таблица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арм.)'!$F$54:$U$54,0))=0,"",ROUND(SUM($J306:$L306)*INDEX('Таблица 6 (типы арм.)'!$F$6:$U$49,MATCH($D306,'Таблица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06" s="44" t="str">
        <f>IF(SUM($J306:$L306)*INDEX('Таблица 6 (типы арм.)'!$F$6:$U$49,MATCH($D306,'Таблица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арм.)'!$F$54:$U$54,0))=0,"",ROUND(SUM($J306:$L306)*INDEX('Таблица 6 (типы арм.)'!$F$6:$U$49,MATCH($D306,'Таблица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06" s="44" t="str">
        <f>IF(SUM($J306:$L306)*INDEX('Таблица 6 (типы арм.)'!$F$6:$U$49,MATCH($D306,'Таблица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арм.)'!$F$54:$U$54,0))=0,"",ROUND(SUM($J306:$L306)*INDEX('Таблица 6 (типы арм.)'!$F$6:$U$49,MATCH($D306,'Таблица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06" s="44" t="str">
        <f>IF(SUM($J306:$L306)*INDEX('Таблица 6 (типы арм.)'!$F$6:$U$49,MATCH($D306,'Таблица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арм.)'!$F$54:$U$54,0))=0,"",ROUND(SUM($J306:$L306)*INDEX('Таблица 6 (типы арм.)'!$F$6:$U$49,MATCH($D306,'Таблица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06" s="44" t="str">
        <f>IF(SUM($J306:$L306)*INDEX('Таблица 6 (типы арм.)'!$F$6:$U$49,MATCH($D306,'Таблица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арм.)'!$F$54:$U$54,0))=0,"",ROUND(SUM($J306:$L306)*INDEX('Таблица 6 (типы арм.)'!$F$6:$U$49,MATCH($D306,'Таблица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06" s="44" t="str">
        <f>IF(SUM($J306:$L306)*INDEX('Таблица 6 (типы арм.)'!$F$6:$U$49,MATCH($D306,'Таблица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арм.)'!$F$54:$U$54,0))=0,"",ROUND(SUM($J306:$L306)*INDEX('Таблица 6 (типы арм.)'!$F$6:$U$49,MATCH($D306,'Таблица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06" s="44" t="str">
        <f>IF(SUM($J306:$L306)*INDEX('Таблица 6 (типы арм.)'!$F$6:$U$49,MATCH($D306,'Таблица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арм.)'!$F$54:$U$54,0))=0,"",ROUND(SUM($J306:$L306)*INDEX('Таблица 6 (типы арм.)'!$F$6:$U$49,MATCH($D306,'Таблица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06" s="44" t="str">
        <f>IF(SUM($J306:$L306)*INDEX('Таблица 6 (типы арм.)'!$F$6:$U$49,MATCH($D306,'Таблица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арм.)'!$F$54:$U$54,0))=0,"",ROUND(SUM($J306:$L306)*INDEX('Таблица 6 (типы арм.)'!$F$6:$U$49,MATCH($D306,'Таблица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06" s="44" t="str">
        <f>IF(SUM($J306:$L306)*INDEX('Таблица 6 (типы арм.)'!$F$6:$U$49,MATCH($D306,'Таблица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арм.)'!$F$54:$U$54,0))=0,"",ROUND(SUM($J306:$L306)*INDEX('Таблица 6 (типы арм.)'!$F$6:$U$49,MATCH($D306,'Таблица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06" s="45" t="str">
        <f t="shared" si="232"/>
        <v/>
      </c>
      <c r="AK306" s="46" t="str">
        <f t="shared" si="233"/>
        <v/>
      </c>
      <c r="AL306" s="34"/>
      <c r="AM306" s="61"/>
      <c r="AN306" s="14"/>
      <c r="AO306" s="1"/>
    </row>
    <row r="307" spans="1:59" ht="40.5" customHeight="1" collapsed="1" x14ac:dyDescent="0.25">
      <c r="A307" s="1"/>
      <c r="B307" s="1"/>
      <c r="C307" s="417" t="s">
        <v>532</v>
      </c>
      <c r="D307" s="32"/>
      <c r="E307" s="328">
        <f>E297+1</f>
        <v>172</v>
      </c>
      <c r="F307" s="33" t="s">
        <v>185</v>
      </c>
      <c r="G307" s="34" t="s">
        <v>39</v>
      </c>
      <c r="H307" s="34" t="str">
        <f t="shared" ref="H307:L307" si="247">IF(H308=0,"",H308)</f>
        <v/>
      </c>
      <c r="I307" s="34" t="str">
        <f t="shared" si="247"/>
        <v/>
      </c>
      <c r="J307" s="34">
        <f t="shared" si="247"/>
        <v>2.4</v>
      </c>
      <c r="K307" s="34" t="str">
        <f t="shared" si="247"/>
        <v/>
      </c>
      <c r="L307" s="34" t="str">
        <f t="shared" si="247"/>
        <v/>
      </c>
      <c r="M307" s="35">
        <f t="shared" ref="M307:M308" si="248">IF((IF(H307="",0,H307)+IF(I307="",0,I307)+IF(J307="",0,J307)+IF(K307="",0,K307)+IF(L307="",0,L307))=0,"",(IF(H307="",0,H307)+IF(I307="",0,I307)+IF(J307="",0,J307)+IF(K307="",0,K307)+IF(L307="",0,L307)))</f>
        <v>2.4</v>
      </c>
      <c r="N307" s="34"/>
      <c r="O307" s="34" t="s">
        <v>61</v>
      </c>
      <c r="P307" s="344">
        <f>IF(P308=0,"",P308)</f>
        <v>9.1254752851711025</v>
      </c>
      <c r="Q307" s="34"/>
      <c r="R307" s="36" t="str">
        <f t="shared" ref="R307:W307" si="249">IF(R308=0,"",R308)</f>
        <v/>
      </c>
      <c r="S307" s="325" t="str">
        <f t="shared" si="235"/>
        <v/>
      </c>
      <c r="T307" s="36">
        <f t="shared" si="249"/>
        <v>9</v>
      </c>
      <c r="U307" s="36" t="str">
        <f t="shared" si="249"/>
        <v/>
      </c>
      <c r="V307" s="36" t="str">
        <f t="shared" si="249"/>
        <v/>
      </c>
      <c r="W307" s="36" t="str">
        <f t="shared" si="249"/>
        <v/>
      </c>
      <c r="X307" s="37">
        <f t="shared" si="237"/>
        <v>9</v>
      </c>
      <c r="Y307" s="36">
        <f t="shared" ref="Y307:AI307" si="250">IF(Y308=0,"",Y308)</f>
        <v>114</v>
      </c>
      <c r="Z307" s="36">
        <f t="shared" si="250"/>
        <v>39</v>
      </c>
      <c r="AA307" s="36">
        <f t="shared" si="250"/>
        <v>133</v>
      </c>
      <c r="AB307" s="36" t="str">
        <f t="shared" si="250"/>
        <v/>
      </c>
      <c r="AC307" s="36">
        <f t="shared" si="250"/>
        <v>62</v>
      </c>
      <c r="AD307" s="36" t="str">
        <f t="shared" si="250"/>
        <v/>
      </c>
      <c r="AE307" s="36" t="str">
        <f t="shared" si="250"/>
        <v/>
      </c>
      <c r="AF307" s="36" t="str">
        <f t="shared" si="250"/>
        <v/>
      </c>
      <c r="AG307" s="36" t="str">
        <f t="shared" si="250"/>
        <v/>
      </c>
      <c r="AH307" s="36" t="str">
        <f t="shared" si="250"/>
        <v/>
      </c>
      <c r="AI307" s="36" t="str">
        <f t="shared" si="250"/>
        <v/>
      </c>
      <c r="AJ307" s="37">
        <f t="shared" si="232"/>
        <v>348</v>
      </c>
      <c r="AK307" s="321">
        <f t="shared" si="233"/>
        <v>357</v>
      </c>
      <c r="AL307" s="34"/>
      <c r="AM307" s="55"/>
      <c r="AN307" s="14"/>
      <c r="AO307" s="1"/>
    </row>
    <row r="308" spans="1:59" ht="40.5" hidden="1" customHeight="1" outlineLevel="1" x14ac:dyDescent="0.25">
      <c r="A308" s="1"/>
      <c r="B308" s="1"/>
      <c r="C308" s="418"/>
      <c r="D308" s="322">
        <v>7</v>
      </c>
      <c r="E308" s="329" t="str">
        <f t="shared" ref="E308" si="251">CONCATENATE($E$307,".",(ROW(G308)-ROW($G$307)))</f>
        <v>172.1</v>
      </c>
      <c r="F308" s="263" t="s">
        <v>186</v>
      </c>
      <c r="G308" s="142" t="s">
        <v>39</v>
      </c>
      <c r="H308" s="142"/>
      <c r="I308" s="142"/>
      <c r="J308" s="79">
        <v>2.4</v>
      </c>
      <c r="K308" s="142"/>
      <c r="L308" s="142"/>
      <c r="M308" s="99">
        <f t="shared" si="248"/>
        <v>2.4</v>
      </c>
      <c r="N308" s="142"/>
      <c r="O308" s="73" t="s">
        <v>61</v>
      </c>
      <c r="P308" s="350">
        <f>IF(M308="","",IF(M308=0,"",IF(MID(F308,1,4)="Стен",M308/(VALUE(MID(F308,SEARCH(" ",F308,1)+1,SEARCH("мм",F308,1)-SEARCH(" ",F308,1)-2))/1000),IF(MID(F308,1,10)="Плита фунд",SQRT(M308/(VALUE(MID(F308,SEARCH(" ",F308,1)+14,SEARCH("мм",F308,1)-SEARCH(" ",F308,1)-15))/1000))*(4+1)*(VALUE(MID(F308,SEARCH(" ",F308,1)+14,SEARCH("мм",F308,1)-SEARCH(" ",F308,1)-15))/1000),IF(MID(F308,1,4)="Плит",M308/(VALUE(MID(F308,SEARCH(" ",F308,1)+1,SEARCH("мм",F308,1)-SEARCH(" ",F308,1)-2))/1000),IF(MID(F308,1,4)="Площ",M308/(VALUE(MID(F308,SEARCH(" ",F308,1)+12,SEARCH("мм",F308,1)-SEARCH(" ",F308,1)-13))/1000),IF(MID(F308,1,4)="Марш",M308/0.263,IF(MID(F308,1,4)="Коло",M308/((VALUE(LEFT(MID(F308,SEARCH(" ",F308,1)+1,SEARCH("мм",F308,1)-SEARCH(" ",F308,1)-2),SEARCH("х",MID(F308,SEARCH(" ",F308,1)+1,SEARCH("мм",F308,1)-SEARCH(" ",F308,1)-2),1)-1))*VALUE(RIGHT(MID(F308,SEARCH(" ",F308,1)+1,SEARCH("мм",F308,1)-SEARCH(" ",F308,1)-2),LEN(MID(F308,SEARCH(" ",F308,1)+1,SEARCH("мм",F308,1)-SEARCH(" ",F308,1)-2))-SEARCH("х",MID(F308,SEARCH(" ",F308,1)+1,SEARCH("мм",F308,1)-SEARCH(" ",F308,1)-2),1))))/1000000*3.2)*((VALUE(LEFT(MID(F308,SEARCH(" ",F308,1)+1,SEARCH("мм",F308,1)-SEARCH(" ",F308,1)-2),SEARCH("х",MID(F308,SEARCH(" ",F308,1)+1,SEARCH("мм",F308,1)-SEARCH(" ",F308,1)-2),1)-1))+VALUE(RIGHT(MID(F308,SEARCH(" ",F308,1)+1,SEARCH("мм",F308,1)-SEARCH(" ",F308,1)-2),LEN(MID(F308,SEARCH(" ",F308,1)+1,SEARCH("мм",F308,1)-SEARCH(" ",F308,1)-2))-SEARCH("х",MID(F308,SEARCH(" ",F308,1)+1,SEARCH("мм",F308,1)-SEARCH(" ",F308,1)-2),1))))/1000*2*3.2),IF(MID(F308,1,4)="Балк",M308/((VALUE(LEFT(MID(F308,SEARCH(" ",F308,1)+1,SEARCH("мм",F308,1)-SEARCH(" ",F308,1)-5),SEARCH("х",MID(F308,SEARCH(" ",F308,1)+1,SEARCH("мм",F308,1)-SEARCH(" ",F308,1)-5),1)-1))*VALUE(RIGHT(MID(F308,SEARCH(" ",F308,1)+1,SEARCH("мм",F308,1)-SEARCH(" ",F308,1)-5),LEN(MID(F308,SEARCH(" ",F308,1)+1,SEARCH("мм",F308,1)-SEARCH(" ",F308,1)-5))-SEARCH("х",MID(F308,SEARCH(" ",F308,1)+1,SEARCH("мм",F308,1)-SEARCH(" ",F308,1)-5),1))))/1000000*1)*((2*VALUE(LEFT(MID(F308,SEARCH(" ",F308,1)+1,SEARCH("мм",F308,1)-SEARCH(" ",F308,1)-5),SEARCH("х",MID(F308,SEARCH(" ",F308,1)+1,SEARCH("мм",F308,1)-SEARCH(" ",F308,1)-5),1)-1))+VALUE(RIGHT(MID(F308,SEARCH(" ",F308,1)+1,SEARCH("мм",F308,1)-SEARCH(" ",F308,1)-5),LEN(MID(F308,SEARCH(" ",F308,1)+1,SEARCH("мм",F308,1)-SEARCH(" ",F308,1)-5))-SEARCH("х",MID(F308,SEARCH(" ",F308,1)+1,SEARCH("мм",F308,1)-SEARCH(" ",F308,1)-5),1))))/1000*1),IF(MID(F308,1,4)="Капи",M308/(2.8*3.6*0.4)*((2.8+3.6)*2*0.4),""))))))))))</f>
        <v>9.1254752851711025</v>
      </c>
      <c r="Q308" s="347"/>
      <c r="R308" s="44" t="str">
        <f>IF(SUM($J308:$L308)*INDEX('Таблица 6 (типы арм.)'!$F$6:$U$49,MATCH($D308,'Таблица 6 (типы арм.)'!$D$6:$D$49,0),MATCH((IF(COLUMN(R$5)&gt;COLUMN($X$5),CONCATENATE(R$5,"А500С"),IF(COLUMN(R$5)&gt;COLUMN($S$5),CONCATENATE(R$5,"А240"),CONCATENATE(R$5,"Вр-1")))),'Таблица 6 (типы арм.)'!$F$54:$U$54,0))=0,"",ROUND(SUM($J308:$L308)*INDEX('Таблица 6 (типы арм.)'!$F$6:$U$49,MATCH($D308,'Таблица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08" s="323" t="str">
        <f t="shared" si="235"/>
        <v/>
      </c>
      <c r="T308" s="44">
        <f>IF(SUM($J308:$L308)*INDEX('Таблица 6 (типы арм.)'!$F$6:$U$49,MATCH($D308,'Таблица 6 (типы арм.)'!$D$6:$D$49,0),MATCH((IF(COLUMN(T$5)&gt;COLUMN($X$5),CONCATENATE(T$5,"А500С"),IF(COLUMN(T$5)&gt;COLUMN($S$5),CONCATENATE(T$5,"А240"),CONCATENATE(T$5,"Вр-1")))),'Таблица 6 (типы арм.)'!$F$54:$U$54,0))=0,"",ROUND(SUM($J308:$L308)*INDEX('Таблица 6 (типы арм.)'!$F$6:$U$49,MATCH($D308,'Таблица 6 (типы арм.)'!$D$6:$D$49,0),MATCH((IF(COLUMN(T$5)&gt;COLUMN($X$5),CONCATENATE(T$5,"А500С"),IF(COLUMN(T$5)&gt;COLUMN($S$5),CONCATENATE(T$5,"А240"),CONCATENATE(T$5,"Вр-1")))),'Таблица 6 (типы арм.)'!$F$54:$U$54,0)),0))</f>
        <v>9</v>
      </c>
      <c r="U308" s="44" t="str">
        <f>IF(SUM($J308:$L308)*INDEX('Таблица 6 (типы арм.)'!$F$6:$U$49,MATCH($D308,'Таблица 6 (типы арм.)'!$D$6:$D$49,0),MATCH((IF(COLUMN(U$5)&gt;COLUMN($X$5),CONCATENATE(U$5,"А500С"),IF(COLUMN(U$5)&gt;COLUMN($S$5),CONCATENATE(U$5,"А240"),CONCATENATE(U$5,"Вр-1")))),'Таблица 6 (типы арм.)'!$F$54:$U$54,0))=0,"",ROUND(SUM($J308:$L308)*INDEX('Таблица 6 (типы арм.)'!$F$6:$U$49,MATCH($D308,'Таблица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08" s="44" t="str">
        <f>IF(SUM($J308:$L308)*INDEX('Таблица 6 (типы арм.)'!$F$6:$U$49,MATCH($D308,'Таблица 6 (типы арм.)'!$D$6:$D$49,0),MATCH((IF(COLUMN(V$5)&gt;COLUMN($X$5),CONCATENATE(V$5,"А500С"),IF(COLUMN(V$5)&gt;COLUMN($S$5),CONCATENATE(V$5,"А240"),CONCATENATE(V$5,"Вр-1")))),'Таблица 6 (типы арм.)'!$F$54:$U$54,0))=0,"",ROUND(SUM($J308:$L308)*INDEX('Таблица 6 (типы арм.)'!$F$6:$U$49,MATCH($D308,'Таблица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08" s="44" t="str">
        <f>IF(SUM($J308:$L308)*INDEX('Таблица 6 (типы арм.)'!$F$6:$U$49,MATCH($D308,'Таблица 6 (типы арм.)'!$D$6:$D$49,0),MATCH((IF(COLUMN(W$5)&gt;COLUMN($X$5),CONCATENATE(W$5,"А500С"),IF(COLUMN(W$5)&gt;COLUMN($S$5),CONCATENATE(W$5,"А240"),CONCATENATE(W$5,"Вр-1")))),'Таблица 6 (типы арм.)'!$F$54:$U$54,0))=0,"",ROUND(SUM($J308:$L308)*INDEX('Таблица 6 (типы арм.)'!$F$6:$U$49,MATCH($D308,'Таблица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08" s="146">
        <f t="shared" si="237"/>
        <v>9</v>
      </c>
      <c r="Y308" s="44">
        <f>IF(SUM($J308:$L308)*INDEX('Таблица 6 (типы арм.)'!$F$6:$U$49,MATCH($D308,'Таблица 6 (типы арм.)'!$D$6:$D$49,0),MATCH((IF(COLUMN(Y$5)&gt;COLUMN($X$5),CONCATENATE(Y$5,"А500С"),IF(COLUMN(Y$5)&gt;COLUMN($S$5),CONCATENATE(Y$5,"А240"),CONCATENATE(Y$5,"Вр-1")))),'Таблица 6 (типы арм.)'!$F$54:$U$54,0))=0,"",ROUND(SUM($J308:$L308)*INDEX('Таблица 6 (типы арм.)'!$F$6:$U$49,MATCH($D308,'Таблица 6 (типы арм.)'!$D$6:$D$49,0),MATCH((IF(COLUMN(Y$5)&gt;COLUMN($X$5),CONCATENATE(Y$5,"А500С"),IF(COLUMN(Y$5)&gt;COLUMN($S$5),CONCATENATE(Y$5,"А240"),CONCATENATE(Y$5,"Вр-1")))),'Таблица 6 (типы арм.)'!$F$54:$U$54,0)),0))</f>
        <v>114</v>
      </c>
      <c r="Z308" s="44">
        <f>IF(SUM($J308:$L308)*INDEX('Таблица 6 (типы арм.)'!$F$6:$U$49,MATCH($D308,'Таблица 6 (типы арм.)'!$D$6:$D$49,0),MATCH((IF(COLUMN(Z$5)&gt;COLUMN($X$5),CONCATENATE(Z$5,"А500С"),IF(COLUMN(Z$5)&gt;COLUMN($S$5),CONCATENATE(Z$5,"А240"),CONCATENATE(Z$5,"Вр-1")))),'Таблица 6 (типы арм.)'!$F$54:$U$54,0))=0,"",ROUND(SUM($J308:$L308)*INDEX('Таблица 6 (типы арм.)'!$F$6:$U$49,MATCH($D308,'Таблица 6 (типы арм.)'!$D$6:$D$49,0),MATCH((IF(COLUMN(Z$5)&gt;COLUMN($X$5),CONCATENATE(Z$5,"А500С"),IF(COLUMN(Z$5)&gt;COLUMN($S$5),CONCATENATE(Z$5,"А240"),CONCATENATE(Z$5,"Вр-1")))),'Таблица 6 (типы арм.)'!$F$54:$U$54,0)),0))</f>
        <v>39</v>
      </c>
      <c r="AA308" s="44">
        <f>IF(SUM($J308:$L308)*INDEX('Таблица 6 (типы арм.)'!$F$6:$U$49,MATCH($D308,'Таблица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арм.)'!$F$54:$U$54,0))=0,"",ROUND(SUM($J308:$L308)*INDEX('Таблица 6 (типы арм.)'!$F$6:$U$49,MATCH($D308,'Таблица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133</v>
      </c>
      <c r="AB308" s="44" t="str">
        <f>IF(SUM($J308:$L308)*INDEX('Таблица 6 (типы арм.)'!$F$6:$U$49,MATCH($D308,'Таблица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арм.)'!$F$54:$U$54,0))=0,"",ROUND(SUM($J308:$L308)*INDEX('Таблица 6 (типы арм.)'!$F$6:$U$49,MATCH($D308,'Таблица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08" s="44">
        <f>IF(SUM($J308:$L308)*INDEX('Таблица 6 (типы арм.)'!$F$6:$U$49,MATCH($D308,'Таблица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арм.)'!$F$54:$U$54,0))=0,"",ROUND(SUM($J308:$L308)*INDEX('Таблица 6 (типы арм.)'!$F$6:$U$49,MATCH($D308,'Таблица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62</v>
      </c>
      <c r="AD308" s="44" t="str">
        <f>IF(SUM($J308:$L308)*INDEX('Таблица 6 (типы арм.)'!$F$6:$U$49,MATCH($D308,'Таблица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арм.)'!$F$54:$U$54,0))=0,"",ROUND(SUM($J308:$L308)*INDEX('Таблица 6 (типы арм.)'!$F$6:$U$49,MATCH($D308,'Таблица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08" s="44" t="str">
        <f>IF(SUM($J308:$L308)*INDEX('Таблица 6 (типы арм.)'!$F$6:$U$49,MATCH($D308,'Таблица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арм.)'!$F$54:$U$54,0))=0,"",ROUND(SUM($J308:$L308)*INDEX('Таблица 6 (типы арм.)'!$F$6:$U$49,MATCH($D308,'Таблица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08" s="44" t="str">
        <f>IF(SUM($J308:$L308)*INDEX('Таблица 6 (типы арм.)'!$F$6:$U$49,MATCH($D308,'Таблица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арм.)'!$F$54:$U$54,0))=0,"",ROUND(SUM($J308:$L308)*INDEX('Таблица 6 (типы арм.)'!$F$6:$U$49,MATCH($D308,'Таблица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08" s="44" t="str">
        <f>IF(SUM($J308:$L308)*INDEX('Таблица 6 (типы арм.)'!$F$6:$U$49,MATCH($D308,'Таблица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арм.)'!$F$54:$U$54,0))=0,"",ROUND(SUM($J308:$L308)*INDEX('Таблица 6 (типы арм.)'!$F$6:$U$49,MATCH($D308,'Таблица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08" s="44" t="str">
        <f>IF(SUM($J308:$L308)*INDEX('Таблица 6 (типы арм.)'!$F$6:$U$49,MATCH($D308,'Таблица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арм.)'!$F$54:$U$54,0))=0,"",ROUND(SUM($J308:$L308)*INDEX('Таблица 6 (типы арм.)'!$F$6:$U$49,MATCH($D308,'Таблица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08" s="44" t="str">
        <f>IF(SUM($J308:$L308)*INDEX('Таблица 6 (типы арм.)'!$F$6:$U$49,MATCH($D308,'Таблица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арм.)'!$F$54:$U$54,0))=0,"",ROUND(SUM($J308:$L308)*INDEX('Таблица 6 (типы арм.)'!$F$6:$U$49,MATCH($D308,'Таблица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08" s="146">
        <f t="shared" si="232"/>
        <v>348</v>
      </c>
      <c r="AK308" s="46">
        <f t="shared" si="233"/>
        <v>357</v>
      </c>
      <c r="AL308" s="167"/>
      <c r="AM308" s="55"/>
      <c r="AN308" s="14"/>
      <c r="AO308" s="1"/>
    </row>
    <row r="309" spans="1:59" ht="40.5" customHeight="1" collapsed="1" x14ac:dyDescent="0.25">
      <c r="A309" s="1"/>
      <c r="B309" s="1"/>
      <c r="C309" s="418"/>
      <c r="D309" s="322" t="s">
        <v>187</v>
      </c>
      <c r="E309" s="330">
        <f>E307+1</f>
        <v>173</v>
      </c>
      <c r="F309" s="262" t="s">
        <v>495</v>
      </c>
      <c r="G309" s="41" t="s">
        <v>52</v>
      </c>
      <c r="H309" s="276" t="str">
        <f t="shared" ref="H309:L309" si="252">H307</f>
        <v/>
      </c>
      <c r="I309" s="276" t="str">
        <f t="shared" si="252"/>
        <v/>
      </c>
      <c r="J309" s="276">
        <f t="shared" si="252"/>
        <v>2.4</v>
      </c>
      <c r="K309" s="276" t="str">
        <f t="shared" si="252"/>
        <v/>
      </c>
      <c r="L309" s="276" t="str">
        <f t="shared" si="252"/>
        <v/>
      </c>
      <c r="M309" s="276"/>
      <c r="N309" s="304"/>
      <c r="O309" s="304"/>
      <c r="P309" s="304"/>
      <c r="Q309" s="276"/>
      <c r="R309" s="44" t="str">
        <f>IF(SUM($J309:$L309)*INDEX('Таблица 6 (типы арм.)'!$F$6:$U$49,MATCH($D309,'Таблица 6 (типы арм.)'!$D$6:$D$49,0),MATCH((IF(COLUMN(R$5)&gt;COLUMN($X$5),CONCATENATE(R$5,"А500С"),IF(COLUMN(R$5)&gt;COLUMN($S$5),CONCATENATE(R$5,"А240"),CONCATENATE(R$5,"Вр-1")))),'Таблица 6 (типы арм.)'!$F$54:$U$54,0))=0,"",ROUND(SUM($J309:$L309)*INDEX('Таблица 6 (типы арм.)'!$F$6:$U$49,MATCH($D309,'Таблица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09" s="323" t="str">
        <f t="shared" si="235"/>
        <v/>
      </c>
      <c r="T309" s="44" t="str">
        <f>IF(SUM($J309:$L309)*INDEX('Таблица 6 (типы арм.)'!$F$6:$U$49,MATCH($D309,'Таблица 6 (типы арм.)'!$D$6:$D$49,0),MATCH((IF(COLUMN(T$5)&gt;COLUMN($X$5),CONCATENATE(T$5,"А500С"),IF(COLUMN(T$5)&gt;COLUMN($S$5),CONCATENATE(T$5,"А240"),CONCATENATE(T$5,"Вр-1")))),'Таблица 6 (типы арм.)'!$F$54:$U$54,0))=0,"",ROUND(SUM($J309:$L309)*INDEX('Таблица 6 (типы арм.)'!$F$6:$U$49,MATCH($D309,'Таблица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09" s="44" t="str">
        <f>IF(SUM($J309:$L309)*INDEX('Таблица 6 (типы арм.)'!$F$6:$U$49,MATCH($D309,'Таблица 6 (типы арм.)'!$D$6:$D$49,0),MATCH((IF(COLUMN(U$5)&gt;COLUMN($X$5),CONCATENATE(U$5,"А500С"),IF(COLUMN(U$5)&gt;COLUMN($S$5),CONCATENATE(U$5,"А240"),CONCATENATE(U$5,"Вр-1")))),'Таблица 6 (типы арм.)'!$F$54:$U$54,0))=0,"",ROUND(SUM($J309:$L309)*INDEX('Таблица 6 (типы арм.)'!$F$6:$U$49,MATCH($D309,'Таблица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09" s="44" t="str">
        <f>IF(SUM($J309:$L309)*INDEX('Таблица 6 (типы арм.)'!$F$6:$U$49,MATCH($D309,'Таблица 6 (типы арм.)'!$D$6:$D$49,0),MATCH((IF(COLUMN(V$5)&gt;COLUMN($X$5),CONCATENATE(V$5,"А500С"),IF(COLUMN(V$5)&gt;COLUMN($S$5),CONCATENATE(V$5,"А240"),CONCATENATE(V$5,"Вр-1")))),'Таблица 6 (типы арм.)'!$F$54:$U$54,0))=0,"",ROUND(SUM($J309:$L309)*INDEX('Таблица 6 (типы арм.)'!$F$6:$U$49,MATCH($D309,'Таблица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09" s="44" t="str">
        <f>IF(SUM($J309:$L309)*INDEX('Таблица 6 (типы арм.)'!$F$6:$U$49,MATCH($D309,'Таблица 6 (типы арм.)'!$D$6:$D$49,0),MATCH((IF(COLUMN(W$5)&gt;COLUMN($X$5),CONCATENATE(W$5,"А500С"),IF(COLUMN(W$5)&gt;COLUMN($S$5),CONCATENATE(W$5,"А240"),CONCATENATE(W$5,"Вр-1")))),'Таблица 6 (типы арм.)'!$F$54:$U$54,0))=0,"",ROUND(SUM($J309:$L309)*INDEX('Таблица 6 (типы арм.)'!$F$6:$U$49,MATCH($D309,'Таблица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09" s="45" t="str">
        <f t="shared" si="237"/>
        <v/>
      </c>
      <c r="Y309" s="44" t="str">
        <f>IF(SUM($J309:$L309)*INDEX('Таблица 6 (типы арм.)'!$F$6:$U$49,MATCH($D309,'Таблица 6 (типы арм.)'!$D$6:$D$49,0),MATCH((IF(COLUMN(Y$5)&gt;COLUMN($X$5),CONCATENATE(Y$5,"А500С"),IF(COLUMN(Y$5)&gt;COLUMN($S$5),CONCATENATE(Y$5,"А240"),CONCATENATE(Y$5,"Вр-1")))),'Таблица 6 (типы арм.)'!$F$54:$U$54,0))=0,"",ROUND(SUM($J309:$L309)*INDEX('Таблица 6 (типы арм.)'!$F$6:$U$49,MATCH($D309,'Таблица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09" s="44">
        <f>IF(SUM($J309:$L309)*INDEX('Таблица 6 (типы арм.)'!$F$6:$U$49,MATCH($D309,'Таблица 6 (типы арм.)'!$D$6:$D$49,0),MATCH((IF(COLUMN(Z$5)&gt;COLUMN($X$5),CONCATENATE(Z$5,"А500С"),IF(COLUMN(Z$5)&gt;COLUMN($S$5),CONCATENATE(Z$5,"А240"),CONCATENATE(Z$5,"Вр-1")))),'Таблица 6 (типы арм.)'!$F$54:$U$54,0))=0,"",ROUND(SUM($J309:$L309)*INDEX('Таблица 6 (типы арм.)'!$F$6:$U$49,MATCH($D309,'Таблица 6 (типы арм.)'!$D$6:$D$49,0),MATCH((IF(COLUMN(Z$5)&gt;COLUMN($X$5),CONCATENATE(Z$5,"А500С"),IF(COLUMN(Z$5)&gt;COLUMN($S$5),CONCATENATE(Z$5,"А240"),CONCATENATE(Z$5,"Вр-1")))),'Таблица 6 (типы арм.)'!$F$54:$U$54,0)),0))</f>
        <v>39</v>
      </c>
      <c r="AA309" s="44" t="str">
        <f>IF(SUM($J309:$L309)*INDEX('Таблица 6 (типы арм.)'!$F$6:$U$49,MATCH($D309,'Таблица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арм.)'!$F$54:$U$54,0))=0,"",ROUND(SUM($J309:$L309)*INDEX('Таблица 6 (типы арм.)'!$F$6:$U$49,MATCH($D309,'Таблица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09" s="44" t="str">
        <f>IF(SUM($J309:$L309)*INDEX('Таблица 6 (типы арм.)'!$F$6:$U$49,MATCH($D309,'Таблица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арм.)'!$F$54:$U$54,0))=0,"",ROUND(SUM($J309:$L309)*INDEX('Таблица 6 (типы арм.)'!$F$6:$U$49,MATCH($D309,'Таблица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09" s="44" t="str">
        <f>IF(SUM($J309:$L309)*INDEX('Таблица 6 (типы арм.)'!$F$6:$U$49,MATCH($D309,'Таблица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арм.)'!$F$54:$U$54,0))=0,"",ROUND(SUM($J309:$L309)*INDEX('Таблица 6 (типы арм.)'!$F$6:$U$49,MATCH($D309,'Таблица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09" s="44" t="str">
        <f>IF(SUM($J309:$L309)*INDEX('Таблица 6 (типы арм.)'!$F$6:$U$49,MATCH($D309,'Таблица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арм.)'!$F$54:$U$54,0))=0,"",ROUND(SUM($J309:$L309)*INDEX('Таблица 6 (типы арм.)'!$F$6:$U$49,MATCH($D309,'Таблица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09" s="44" t="str">
        <f>IF(SUM($J309:$L309)*INDEX('Таблица 6 (типы арм.)'!$F$6:$U$49,MATCH($D309,'Таблица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арм.)'!$F$54:$U$54,0))=0,"",ROUND(SUM($J309:$L309)*INDEX('Таблица 6 (типы арм.)'!$F$6:$U$49,MATCH($D309,'Таблица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09" s="44" t="str">
        <f>IF(SUM($J309:$L309)*INDEX('Таблица 6 (типы арм.)'!$F$6:$U$49,MATCH($D309,'Таблица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арм.)'!$F$54:$U$54,0))=0,"",ROUND(SUM($J309:$L309)*INDEX('Таблица 6 (типы арм.)'!$F$6:$U$49,MATCH($D309,'Таблица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09" s="44" t="str">
        <f>IF(SUM($J309:$L309)*INDEX('Таблица 6 (типы арм.)'!$F$6:$U$49,MATCH($D309,'Таблица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арм.)'!$F$54:$U$54,0))=0,"",ROUND(SUM($J309:$L309)*INDEX('Таблица 6 (типы арм.)'!$F$6:$U$49,MATCH($D309,'Таблица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09" s="44" t="str">
        <f>IF(SUM($J309:$L309)*INDEX('Таблица 6 (типы арм.)'!$F$6:$U$49,MATCH($D309,'Таблица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арм.)'!$F$54:$U$54,0))=0,"",ROUND(SUM($J309:$L309)*INDEX('Таблица 6 (типы арм.)'!$F$6:$U$49,MATCH($D309,'Таблица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09" s="44" t="str">
        <f>IF(SUM($J309:$L309)*INDEX('Таблица 6 (типы арм.)'!$F$6:$U$49,MATCH($D309,'Таблица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арм.)'!$F$54:$U$54,0))=0,"",ROUND(SUM($J309:$L309)*INDEX('Таблица 6 (типы арм.)'!$F$6:$U$49,MATCH($D309,'Таблица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09" s="45">
        <f t="shared" si="232"/>
        <v>39</v>
      </c>
      <c r="AK309" s="46">
        <f t="shared" si="233"/>
        <v>39</v>
      </c>
      <c r="AL309" s="41"/>
      <c r="AM309" s="168"/>
      <c r="AN309" s="14"/>
      <c r="AO309" s="1"/>
    </row>
    <row r="310" spans="1:59" ht="40.5" customHeight="1" x14ac:dyDescent="0.25">
      <c r="A310" s="1"/>
      <c r="B310" s="1"/>
      <c r="C310" s="418"/>
      <c r="D310" s="322" t="s">
        <v>188</v>
      </c>
      <c r="E310" s="330">
        <f>E309+1</f>
        <v>174</v>
      </c>
      <c r="F310" s="262" t="s">
        <v>496</v>
      </c>
      <c r="G310" s="41" t="s">
        <v>52</v>
      </c>
      <c r="H310" s="276" t="str">
        <f>H307</f>
        <v/>
      </c>
      <c r="I310" s="276" t="str">
        <f t="shared" ref="I310:L310" si="253">I307</f>
        <v/>
      </c>
      <c r="J310" s="276">
        <f t="shared" si="253"/>
        <v>2.4</v>
      </c>
      <c r="K310" s="276" t="str">
        <f t="shared" si="253"/>
        <v/>
      </c>
      <c r="L310" s="276" t="str">
        <f t="shared" si="253"/>
        <v/>
      </c>
      <c r="M310" s="276"/>
      <c r="N310" s="304"/>
      <c r="O310" s="304"/>
      <c r="P310" s="304"/>
      <c r="Q310" s="276"/>
      <c r="R310" s="44" t="str">
        <f>IF(SUM($J310:$L310)*INDEX('Таблица 6 (типы арм.)'!$F$6:$U$49,MATCH($D310,'Таблица 6 (типы арм.)'!$D$6:$D$49,0),MATCH((IF(COLUMN(R$5)&gt;COLUMN($X$5),CONCATENATE(R$5,"А500С"),IF(COLUMN(R$5)&gt;COLUMN($S$5),CONCATENATE(R$5,"А240"),CONCATENATE(R$5,"Вр-1")))),'Таблица 6 (типы арм.)'!$F$54:$U$54,0))=0,"",ROUND(SUM($J310:$L310)*INDEX('Таблица 6 (типы арм.)'!$F$6:$U$49,MATCH($D310,'Таблица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10" s="323" t="str">
        <f t="shared" si="235"/>
        <v/>
      </c>
      <c r="T310" s="44" t="str">
        <f>IF(SUM($J310:$L310)*INDEX('Таблица 6 (типы арм.)'!$F$6:$U$49,MATCH($D310,'Таблица 6 (типы арм.)'!$D$6:$D$49,0),MATCH((IF(COLUMN(T$5)&gt;COLUMN($X$5),CONCATENATE(T$5,"А500С"),IF(COLUMN(T$5)&gt;COLUMN($S$5),CONCATENATE(T$5,"А240"),CONCATENATE(T$5,"Вр-1")))),'Таблица 6 (типы арм.)'!$F$54:$U$54,0))=0,"",ROUND(SUM($J310:$L310)*INDEX('Таблица 6 (типы арм.)'!$F$6:$U$49,MATCH($D310,'Таблица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10" s="44" t="str">
        <f>IF(SUM($J310:$L310)*INDEX('Таблица 6 (типы арм.)'!$F$6:$U$49,MATCH($D310,'Таблица 6 (типы арм.)'!$D$6:$D$49,0),MATCH((IF(COLUMN(U$5)&gt;COLUMN($X$5),CONCATENATE(U$5,"А500С"),IF(COLUMN(U$5)&gt;COLUMN($S$5),CONCATENATE(U$5,"А240"),CONCATENATE(U$5,"Вр-1")))),'Таблица 6 (типы арм.)'!$F$54:$U$54,0))=0,"",ROUND(SUM($J310:$L310)*INDEX('Таблица 6 (типы арм.)'!$F$6:$U$49,MATCH($D310,'Таблица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10" s="44" t="str">
        <f>IF(SUM($J310:$L310)*INDEX('Таблица 6 (типы арм.)'!$F$6:$U$49,MATCH($D310,'Таблица 6 (типы арм.)'!$D$6:$D$49,0),MATCH((IF(COLUMN(V$5)&gt;COLUMN($X$5),CONCATENATE(V$5,"А500С"),IF(COLUMN(V$5)&gt;COLUMN($S$5),CONCATENATE(V$5,"А240"),CONCATENATE(V$5,"Вр-1")))),'Таблица 6 (типы арм.)'!$F$54:$U$54,0))=0,"",ROUND(SUM($J310:$L310)*INDEX('Таблица 6 (типы арм.)'!$F$6:$U$49,MATCH($D310,'Таблица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10" s="44" t="str">
        <f>IF(SUM($J310:$L310)*INDEX('Таблица 6 (типы арм.)'!$F$6:$U$49,MATCH($D310,'Таблица 6 (типы арм.)'!$D$6:$D$49,0),MATCH((IF(COLUMN(W$5)&gt;COLUMN($X$5),CONCATENATE(W$5,"А500С"),IF(COLUMN(W$5)&gt;COLUMN($S$5),CONCATENATE(W$5,"А240"),CONCATENATE(W$5,"Вр-1")))),'Таблица 6 (типы арм.)'!$F$54:$U$54,0))=0,"",ROUND(SUM($J310:$L310)*INDEX('Таблица 6 (типы арм.)'!$F$6:$U$49,MATCH($D310,'Таблица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10" s="45" t="str">
        <f t="shared" si="237"/>
        <v/>
      </c>
      <c r="Y310" s="44" t="str">
        <f>IF(SUM($J310:$L310)*INDEX('Таблица 6 (типы арм.)'!$F$6:$U$49,MATCH($D310,'Таблица 6 (типы арм.)'!$D$6:$D$49,0),MATCH((IF(COLUMN(Y$5)&gt;COLUMN($X$5),CONCATENATE(Y$5,"А500С"),IF(COLUMN(Y$5)&gt;COLUMN($S$5),CONCATENATE(Y$5,"А240"),CONCATENATE(Y$5,"Вр-1")))),'Таблица 6 (типы арм.)'!$F$54:$U$54,0))=0,"",ROUND(SUM($J310:$L310)*INDEX('Таблица 6 (типы арм.)'!$F$6:$U$49,MATCH($D310,'Таблица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10" s="44" t="str">
        <f>IF(SUM($J310:$L310)*INDEX('Таблица 6 (типы арм.)'!$F$6:$U$49,MATCH($D310,'Таблица 6 (типы арм.)'!$D$6:$D$49,0),MATCH((IF(COLUMN(Z$5)&gt;COLUMN($X$5),CONCATENATE(Z$5,"А500С"),IF(COLUMN(Z$5)&gt;COLUMN($S$5),CONCATENATE(Z$5,"А240"),CONCATENATE(Z$5,"Вр-1")))),'Таблица 6 (типы арм.)'!$F$54:$U$54,0))=0,"",ROUND(SUM($J310:$L310)*INDEX('Таблица 6 (типы арм.)'!$F$6:$U$49,MATCH($D310,'Таблица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310" s="44" t="str">
        <f>IF(SUM($J310:$L310)*INDEX('Таблица 6 (типы арм.)'!$F$6:$U$49,MATCH($D310,'Таблица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арм.)'!$F$54:$U$54,0))=0,"",ROUND(SUM($J310:$L310)*INDEX('Таблица 6 (типы арм.)'!$F$6:$U$49,MATCH($D310,'Таблица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10" s="44" t="str">
        <f>IF(SUM($J310:$L310)*INDEX('Таблица 6 (типы арм.)'!$F$6:$U$49,MATCH($D310,'Таблица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арм.)'!$F$54:$U$54,0))=0,"",ROUND(SUM($J310:$L310)*INDEX('Таблица 6 (типы арм.)'!$F$6:$U$49,MATCH($D310,'Таблица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10" s="44" t="str">
        <f>IF(SUM($J310:$L310)*INDEX('Таблица 6 (типы арм.)'!$F$6:$U$49,MATCH($D310,'Таблица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арм.)'!$F$54:$U$54,0))=0,"",ROUND(SUM($J310:$L310)*INDEX('Таблица 6 (типы арм.)'!$F$6:$U$49,MATCH($D310,'Таблица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10" s="44" t="str">
        <f>IF(SUM($J310:$L310)*INDEX('Таблица 6 (типы арм.)'!$F$6:$U$49,MATCH($D310,'Таблица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арм.)'!$F$54:$U$54,0))=0,"",ROUND(SUM($J310:$L310)*INDEX('Таблица 6 (типы арм.)'!$F$6:$U$49,MATCH($D310,'Таблица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10" s="44" t="str">
        <f>IF(SUM($J310:$L310)*INDEX('Таблица 6 (типы арм.)'!$F$6:$U$49,MATCH($D310,'Таблица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арм.)'!$F$54:$U$54,0))=0,"",ROUND(SUM($J310:$L310)*INDEX('Таблица 6 (типы арм.)'!$F$6:$U$49,MATCH($D310,'Таблица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10" s="44" t="str">
        <f>IF(SUM($J310:$L310)*INDEX('Таблица 6 (типы арм.)'!$F$6:$U$49,MATCH($D310,'Таблица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арм.)'!$F$54:$U$54,0))=0,"",ROUND(SUM($J310:$L310)*INDEX('Таблица 6 (типы арм.)'!$F$6:$U$49,MATCH($D310,'Таблица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10" s="44" t="str">
        <f>IF(SUM($J310:$L310)*INDEX('Таблица 6 (типы арм.)'!$F$6:$U$49,MATCH($D310,'Таблица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арм.)'!$F$54:$U$54,0))=0,"",ROUND(SUM($J310:$L310)*INDEX('Таблица 6 (типы арм.)'!$F$6:$U$49,MATCH($D310,'Таблица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10" s="44" t="str">
        <f>IF(SUM($J310:$L310)*INDEX('Таблица 6 (типы арм.)'!$F$6:$U$49,MATCH($D310,'Таблица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арм.)'!$F$54:$U$54,0))=0,"",ROUND(SUM($J310:$L310)*INDEX('Таблица 6 (типы арм.)'!$F$6:$U$49,MATCH($D310,'Таблица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10" s="44" t="str">
        <f>IF(SUM($J310:$L310)*INDEX('Таблица 6 (типы арм.)'!$F$6:$U$49,MATCH($D310,'Таблица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арм.)'!$F$54:$U$54,0))=0,"",ROUND(SUM($J310:$L310)*INDEX('Таблица 6 (типы арм.)'!$F$6:$U$49,MATCH($D310,'Таблица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10" s="45" t="str">
        <f t="shared" si="232"/>
        <v/>
      </c>
      <c r="AK310" s="46" t="str">
        <f t="shared" si="233"/>
        <v/>
      </c>
      <c r="AL310" s="41"/>
      <c r="AM310" s="168"/>
      <c r="AN310" s="14"/>
      <c r="AO310" s="1"/>
    </row>
    <row r="311" spans="1:59" s="283" customFormat="1" ht="40.5" customHeight="1" x14ac:dyDescent="0.25">
      <c r="A311" s="254"/>
      <c r="B311" s="254"/>
      <c r="C311" s="418"/>
      <c r="D311" s="322" t="s">
        <v>536</v>
      </c>
      <c r="E311" s="330">
        <f>E310+1</f>
        <v>175</v>
      </c>
      <c r="F311" s="262" t="s">
        <v>535</v>
      </c>
      <c r="G311" s="41" t="s">
        <v>52</v>
      </c>
      <c r="H311" s="276" t="str">
        <f>H307</f>
        <v/>
      </c>
      <c r="I311" s="276" t="str">
        <f t="shared" ref="I311:L311" si="254">I307</f>
        <v/>
      </c>
      <c r="J311" s="276">
        <f t="shared" si="254"/>
        <v>2.4</v>
      </c>
      <c r="K311" s="276" t="str">
        <f t="shared" si="254"/>
        <v/>
      </c>
      <c r="L311" s="276" t="str">
        <f t="shared" si="254"/>
        <v/>
      </c>
      <c r="M311" s="276"/>
      <c r="N311" s="304"/>
      <c r="O311" s="304"/>
      <c r="P311" s="304"/>
      <c r="Q311" s="276"/>
      <c r="R311" s="44">
        <f>IF(SUM($J311:$L311)*INDEX('Таблица 6 (типы арм.)'!$F$6:$U$49,MATCH($D311,'Таблица 6 (типы арм.)'!$D$6:$D$49,0),MATCH((IF(COLUMN(R$5)&gt;COLUMN($X$5),CONCATENATE(R$5,"А500С"),IF(COLUMN(R$5)&gt;COLUMN($S$5),CONCATENATE(R$5,"А240"),CONCATENATE(R$5,"Вр-1")))),'Таблица 6 (типы арм.)'!$F$54:$U$54,0))=0,"",ROUND(SUM($J311:$L311)*INDEX('Таблица 6 (типы арм.)'!$F$6:$U$49,MATCH($D311,'Таблица 6 (типы арм.)'!$D$6:$D$49,0),MATCH((IF(COLUMN(R$5)&gt;COLUMN($X$5),CONCATENATE(R$5,"А500С"),IF(COLUMN(R$5)&gt;COLUMN($S$5),CONCATENATE(R$5,"А240"),CONCATENATE(R$5,"Вр-1")))),'Таблица 6 (типы арм.)'!$F$54:$U$54,0)),0))</f>
        <v>86</v>
      </c>
      <c r="S311" s="323">
        <f t="shared" si="235"/>
        <v>86</v>
      </c>
      <c r="T311" s="44" t="str">
        <f>IF(SUM($J311:$L311)*INDEX('Таблица 6 (типы арм.)'!$F$6:$U$49,MATCH($D311,'Таблица 6 (типы арм.)'!$D$6:$D$49,0),MATCH((IF(COLUMN(T$5)&gt;COLUMN($X$5),CONCATENATE(T$5,"А500С"),IF(COLUMN(T$5)&gt;COLUMN($S$5),CONCATENATE(T$5,"А240"),CONCATENATE(T$5,"Вр-1")))),'Таблица 6 (типы арм.)'!$F$54:$U$54,0))=0,"",ROUND(SUM($J311:$L311)*INDEX('Таблица 6 (типы арм.)'!$F$6:$U$49,MATCH($D311,'Таблица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11" s="44" t="str">
        <f>IF(SUM($J311:$L311)*INDEX('Таблица 6 (типы арм.)'!$F$6:$U$49,MATCH($D311,'Таблица 6 (типы арм.)'!$D$6:$D$49,0),MATCH((IF(COLUMN(U$5)&gt;COLUMN($X$5),CONCATENATE(U$5,"А500С"),IF(COLUMN(U$5)&gt;COLUMN($S$5),CONCATENATE(U$5,"А240"),CONCATENATE(U$5,"Вр-1")))),'Таблица 6 (типы арм.)'!$F$54:$U$54,0))=0,"",ROUND(SUM($J311:$L311)*INDEX('Таблица 6 (типы арм.)'!$F$6:$U$49,MATCH($D311,'Таблица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11" s="44" t="str">
        <f>IF(SUM($J311:$L311)*INDEX('Таблица 6 (типы арм.)'!$F$6:$U$49,MATCH($D311,'Таблица 6 (типы арм.)'!$D$6:$D$49,0),MATCH((IF(COLUMN(V$5)&gt;COLUMN($X$5),CONCATENATE(V$5,"А500С"),IF(COLUMN(V$5)&gt;COLUMN($S$5),CONCATENATE(V$5,"А240"),CONCATENATE(V$5,"Вр-1")))),'Таблица 6 (типы арм.)'!$F$54:$U$54,0))=0,"",ROUND(SUM($J311:$L311)*INDEX('Таблица 6 (типы арм.)'!$F$6:$U$49,MATCH($D311,'Таблица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11" s="44" t="str">
        <f>IF(SUM($J311:$L311)*INDEX('Таблица 6 (типы арм.)'!$F$6:$U$49,MATCH($D311,'Таблица 6 (типы арм.)'!$D$6:$D$49,0),MATCH((IF(COLUMN(W$5)&gt;COLUMN($X$5),CONCATENATE(W$5,"А500С"),IF(COLUMN(W$5)&gt;COLUMN($S$5),CONCATENATE(W$5,"А240"),CONCATENATE(W$5,"Вр-1")))),'Таблица 6 (типы арм.)'!$F$54:$U$54,0))=0,"",ROUND(SUM($J311:$L311)*INDEX('Таблица 6 (типы арм.)'!$F$6:$U$49,MATCH($D311,'Таблица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11" s="45"/>
      <c r="Y311" s="44" t="str">
        <f>IF(SUM($J311:$L311)*INDEX('Таблица 6 (типы арм.)'!$F$6:$U$49,MATCH($D311,'Таблица 6 (типы арм.)'!$D$6:$D$49,0),MATCH((IF(COLUMN(Y$5)&gt;COLUMN($X$5),CONCATENATE(Y$5,"А500С"),IF(COLUMN(Y$5)&gt;COLUMN($S$5),CONCATENATE(Y$5,"А240"),CONCATENATE(Y$5,"Вр-1")))),'Таблица 6 (типы арм.)'!$F$54:$U$54,0))=0,"",ROUND(SUM($J311:$L311)*INDEX('Таблица 6 (типы арм.)'!$F$6:$U$49,MATCH($D311,'Таблица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11" s="44" t="str">
        <f>IF(SUM($J311:$L311)*INDEX('Таблица 6 (типы арм.)'!$F$6:$U$49,MATCH($D311,'Таблица 6 (типы арм.)'!$D$6:$D$49,0),MATCH((IF(COLUMN(Z$5)&gt;COLUMN($X$5),CONCATENATE(Z$5,"А500С"),IF(COLUMN(Z$5)&gt;COLUMN($S$5),CONCATENATE(Z$5,"А240"),CONCATENATE(Z$5,"Вр-1")))),'Таблица 6 (типы арм.)'!$F$54:$U$54,0))=0,"",ROUND(SUM($J311:$L311)*INDEX('Таблица 6 (типы арм.)'!$F$6:$U$49,MATCH($D311,'Таблица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311" s="44" t="str">
        <f>IF(SUM($J311:$L311)*INDEX('Таблица 6 (типы арм.)'!$F$6:$U$49,MATCH($D311,'Таблица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арм.)'!$F$54:$U$54,0))=0,"",ROUND(SUM($J311:$L311)*INDEX('Таблица 6 (типы арм.)'!$F$6:$U$49,MATCH($D311,'Таблица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11" s="44" t="str">
        <f>IF(SUM($J311:$L311)*INDEX('Таблица 6 (типы арм.)'!$F$6:$U$49,MATCH($D311,'Таблица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арм.)'!$F$54:$U$54,0))=0,"",ROUND(SUM($J311:$L311)*INDEX('Таблица 6 (типы арм.)'!$F$6:$U$49,MATCH($D311,'Таблица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11" s="44" t="str">
        <f>IF(SUM($J311:$L311)*INDEX('Таблица 6 (типы арм.)'!$F$6:$U$49,MATCH($D311,'Таблица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арм.)'!$F$54:$U$54,0))=0,"",ROUND(SUM($J311:$L311)*INDEX('Таблица 6 (типы арм.)'!$F$6:$U$49,MATCH($D311,'Таблица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11" s="44" t="str">
        <f>IF(SUM($J311:$L311)*INDEX('Таблица 6 (типы арм.)'!$F$6:$U$49,MATCH($D311,'Таблица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арм.)'!$F$54:$U$54,0))=0,"",ROUND(SUM($J311:$L311)*INDEX('Таблица 6 (типы арм.)'!$F$6:$U$49,MATCH($D311,'Таблица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11" s="44" t="str">
        <f>IF(SUM($J311:$L311)*INDEX('Таблица 6 (типы арм.)'!$F$6:$U$49,MATCH($D311,'Таблица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арм.)'!$F$54:$U$54,0))=0,"",ROUND(SUM($J311:$L311)*INDEX('Таблица 6 (типы арм.)'!$F$6:$U$49,MATCH($D311,'Таблица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11" s="44" t="str">
        <f>IF(SUM($J311:$L311)*INDEX('Таблица 6 (типы арм.)'!$F$6:$U$49,MATCH($D311,'Таблица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арм.)'!$F$54:$U$54,0))=0,"",ROUND(SUM($J311:$L311)*INDEX('Таблица 6 (типы арм.)'!$F$6:$U$49,MATCH($D311,'Таблица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11" s="44" t="str">
        <f>IF(SUM($J311:$L311)*INDEX('Таблица 6 (типы арм.)'!$F$6:$U$49,MATCH($D311,'Таблица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арм.)'!$F$54:$U$54,0))=0,"",ROUND(SUM($J311:$L311)*INDEX('Таблица 6 (типы арм.)'!$F$6:$U$49,MATCH($D311,'Таблица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11" s="44" t="str">
        <f>IF(SUM($J311:$L311)*INDEX('Таблица 6 (типы арм.)'!$F$6:$U$49,MATCH($D311,'Таблица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арм.)'!$F$54:$U$54,0))=0,"",ROUND(SUM($J311:$L311)*INDEX('Таблица 6 (типы арм.)'!$F$6:$U$49,MATCH($D311,'Таблица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11" s="44" t="str">
        <f>IF(SUM($J311:$L311)*INDEX('Таблица 6 (типы арм.)'!$F$6:$U$49,MATCH($D311,'Таблица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арм.)'!$F$54:$U$54,0))=0,"",ROUND(SUM($J311:$L311)*INDEX('Таблица 6 (типы арм.)'!$F$6:$U$49,MATCH($D311,'Таблица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11" s="45"/>
      <c r="AK311" s="46">
        <f t="shared" si="233"/>
        <v>86</v>
      </c>
      <c r="AL311" s="41"/>
      <c r="AM311" s="289"/>
      <c r="AN311" s="256"/>
      <c r="AO311" s="254"/>
      <c r="AP311" s="324"/>
      <c r="AQ311" s="324"/>
      <c r="AR311" s="324"/>
      <c r="AS311" s="324"/>
      <c r="AT311" s="324"/>
      <c r="AU311" s="324"/>
      <c r="AV311" s="324"/>
      <c r="AW311" s="324"/>
      <c r="AX311" s="324"/>
      <c r="AY311" s="324"/>
      <c r="AZ311" s="324"/>
      <c r="BA311" s="324"/>
      <c r="BB311" s="324"/>
      <c r="BC311" s="324"/>
      <c r="BD311" s="324"/>
      <c r="BE311" s="324"/>
      <c r="BF311" s="324"/>
      <c r="BG311" s="324"/>
    </row>
    <row r="312" spans="1:59" ht="40.5" customHeight="1" x14ac:dyDescent="0.25">
      <c r="A312" s="1"/>
      <c r="B312" s="1"/>
      <c r="C312" s="418"/>
      <c r="D312" s="32"/>
      <c r="E312" s="331">
        <f>E311+1</f>
        <v>176</v>
      </c>
      <c r="F312" s="33" t="s">
        <v>189</v>
      </c>
      <c r="G312" s="34" t="s">
        <v>39</v>
      </c>
      <c r="H312" s="34" t="str">
        <f t="shared" ref="H312:L312" si="255">IF(H313=0,"",H313)</f>
        <v/>
      </c>
      <c r="I312" s="34" t="str">
        <f t="shared" si="255"/>
        <v/>
      </c>
      <c r="J312" s="34">
        <f t="shared" si="255"/>
        <v>23.73</v>
      </c>
      <c r="K312" s="34" t="str">
        <f t="shared" si="255"/>
        <v/>
      </c>
      <c r="L312" s="34" t="str">
        <f t="shared" si="255"/>
        <v/>
      </c>
      <c r="M312" s="35">
        <f t="shared" ref="M312:M313" si="256">IF((IF(H312="",0,H312)+IF(I312="",0,I312)+IF(J312="",0,J312)+IF(K312="",0,K312)+IF(L312="",0,L312))=0,"",(IF(H312="",0,H312)+IF(I312="",0,I312)+IF(J312="",0,J312)+IF(K312="",0,K312)+IF(L312="",0,L312)))</f>
        <v>23.73</v>
      </c>
      <c r="N312" s="34"/>
      <c r="O312" s="34" t="s">
        <v>61</v>
      </c>
      <c r="P312" s="344">
        <f>IF(P313=0,"",P313)</f>
        <v>118.64999999999999</v>
      </c>
      <c r="Q312" s="34"/>
      <c r="R312" s="36" t="str">
        <f t="shared" ref="R312:W312" si="257">IF(R313=0,"",R313)</f>
        <v/>
      </c>
      <c r="S312" s="325" t="str">
        <f t="shared" si="235"/>
        <v/>
      </c>
      <c r="T312" s="36">
        <f t="shared" si="257"/>
        <v>595</v>
      </c>
      <c r="U312" s="36" t="str">
        <f t="shared" si="257"/>
        <v/>
      </c>
      <c r="V312" s="36" t="str">
        <f t="shared" si="257"/>
        <v/>
      </c>
      <c r="W312" s="36" t="str">
        <f t="shared" si="257"/>
        <v/>
      </c>
      <c r="X312" s="37">
        <f t="shared" si="237"/>
        <v>595</v>
      </c>
      <c r="Y312" s="36" t="str">
        <f t="shared" ref="Y312:AI312" si="258">IF(Y313=0,"",Y313)</f>
        <v/>
      </c>
      <c r="Z312" s="36">
        <f t="shared" si="258"/>
        <v>48</v>
      </c>
      <c r="AA312" s="36">
        <f t="shared" si="258"/>
        <v>1004</v>
      </c>
      <c r="AB312" s="36" t="str">
        <f t="shared" si="258"/>
        <v/>
      </c>
      <c r="AC312" s="36">
        <f t="shared" si="258"/>
        <v>2217</v>
      </c>
      <c r="AD312" s="36" t="str">
        <f t="shared" si="258"/>
        <v/>
      </c>
      <c r="AE312" s="36" t="str">
        <f t="shared" si="258"/>
        <v/>
      </c>
      <c r="AF312" s="36" t="str">
        <f t="shared" si="258"/>
        <v/>
      </c>
      <c r="AG312" s="36" t="str">
        <f t="shared" si="258"/>
        <v/>
      </c>
      <c r="AH312" s="36" t="str">
        <f t="shared" si="258"/>
        <v/>
      </c>
      <c r="AI312" s="36" t="str">
        <f t="shared" si="258"/>
        <v/>
      </c>
      <c r="AJ312" s="37">
        <f>IF((IF(Y312="",0,Y312)+IF(Z312="",0,Z312)+IF(AA312="",0,AA312)+IF(AB312="",0,AB312)+IF(AC312="",0,AC312)+IF(AD312="",0,AD312)+IF(AE312="",0,AE312)+IF(AF312="",0,AF312)+IF(AG312="",0,AG312)+IF(AH312="",0,AH312)+IF(AI312="",0,AI312))=0,"",(IF(Y312="",0,Y312)+IF(Z312="",0,Z312)+IF(AA312="",0,AA312)+IF(AB312="",0,AB312)+IF(AC312="",0,AC312)+IF(AD312="",0,AD312)+IF(AE312="",0,AE312)+IF(AF312="",0,AF312)+IF(AG312="",0,AG312)+IF(AH312="",0,AH312)+IF(AI312="",0,AI312)))</f>
        <v>3269</v>
      </c>
      <c r="AK312" s="321">
        <f t="shared" si="233"/>
        <v>3864</v>
      </c>
      <c r="AL312" s="34"/>
      <c r="AM312" s="169"/>
      <c r="AN312" s="14"/>
      <c r="AO312" s="1"/>
    </row>
    <row r="313" spans="1:59" ht="40.15" hidden="1" customHeight="1" outlineLevel="1" x14ac:dyDescent="0.25">
      <c r="A313" s="1"/>
      <c r="B313" s="1"/>
      <c r="C313" s="418"/>
      <c r="D313" s="322">
        <v>18</v>
      </c>
      <c r="E313" s="329" t="str">
        <f t="shared" ref="E313" si="259">CONCATENATE($E$312,".",(ROW(G313)-ROW($G$312)))</f>
        <v>176.1</v>
      </c>
      <c r="F313" s="39" t="s">
        <v>190</v>
      </c>
      <c r="G313" s="41" t="s">
        <v>39</v>
      </c>
      <c r="H313" s="41"/>
      <c r="I313" s="41"/>
      <c r="J313" s="42">
        <v>23.73</v>
      </c>
      <c r="K313" s="41"/>
      <c r="L313" s="41"/>
      <c r="M313" s="43">
        <f t="shared" si="256"/>
        <v>23.73</v>
      </c>
      <c r="N313" s="41"/>
      <c r="O313" s="41" t="s">
        <v>61</v>
      </c>
      <c r="P313" s="350">
        <f>IF(M313="","",IF(M313=0,"",IF(MID(F313,1,4)="Стен",M313/(VALUE(MID(F313,SEARCH(" ",F313,1)+1,SEARCH("мм",F313,1)-SEARCH(" ",F313,1)-2))/1000),IF(MID(F313,1,10)="Плита фунд",SQRT(M313/(VALUE(MID(F313,SEARCH(" ",F313,1)+14,SEARCH("мм",F313,1)-SEARCH(" ",F313,1)-15))/1000))*(4+1)*(VALUE(MID(F313,SEARCH(" ",F313,1)+14,SEARCH("мм",F313,1)-SEARCH(" ",F313,1)-15))/1000),IF(MID(F313,1,4)="Плит",M313/(VALUE(MID(F313,SEARCH(" ",F313,1)+1,SEARCH("мм",F313,1)-SEARCH(" ",F313,1)-2))/1000),IF(MID(F313,1,4)="Площ",M313/(VALUE(MID(F313,SEARCH(" ",F313,1)+12,SEARCH("мм",F313,1)-SEARCH(" ",F313,1)-13))/1000),IF(MID(F313,1,4)="Марш",M313/0.263,IF(MID(F313,1,4)="Коло",M313/((VALUE(LEFT(MID(F313,SEARCH(" ",F313,1)+1,SEARCH("мм",F313,1)-SEARCH(" ",F313,1)-2),SEARCH("х",MID(F313,SEARCH(" ",F313,1)+1,SEARCH("мм",F313,1)-SEARCH(" ",F313,1)-2),1)-1))*VALUE(RIGHT(MID(F313,SEARCH(" ",F313,1)+1,SEARCH("мм",F313,1)-SEARCH(" ",F313,1)-2),LEN(MID(F313,SEARCH(" ",F313,1)+1,SEARCH("мм",F313,1)-SEARCH(" ",F313,1)-2))-SEARCH("х",MID(F313,SEARCH(" ",F313,1)+1,SEARCH("мм",F313,1)-SEARCH(" ",F313,1)-2),1))))/1000000*3.2)*((VALUE(LEFT(MID(F313,SEARCH(" ",F313,1)+1,SEARCH("мм",F313,1)-SEARCH(" ",F313,1)-2),SEARCH("х",MID(F313,SEARCH(" ",F313,1)+1,SEARCH("мм",F313,1)-SEARCH(" ",F313,1)-2),1)-1))+VALUE(RIGHT(MID(F313,SEARCH(" ",F313,1)+1,SEARCH("мм",F313,1)-SEARCH(" ",F313,1)-2),LEN(MID(F313,SEARCH(" ",F313,1)+1,SEARCH("мм",F313,1)-SEARCH(" ",F313,1)-2))-SEARCH("х",MID(F313,SEARCH(" ",F313,1)+1,SEARCH("мм",F313,1)-SEARCH(" ",F313,1)-2),1))))/1000*2*3.2),IF(MID(F313,1,4)="Балк",M313/((VALUE(LEFT(MID(F313,SEARCH(" ",F313,1)+1,SEARCH("мм",F313,1)-SEARCH(" ",F313,1)-5),SEARCH("х",MID(F313,SEARCH(" ",F313,1)+1,SEARCH("мм",F313,1)-SEARCH(" ",F313,1)-5),1)-1))*VALUE(RIGHT(MID(F313,SEARCH(" ",F313,1)+1,SEARCH("мм",F313,1)-SEARCH(" ",F313,1)-5),LEN(MID(F313,SEARCH(" ",F313,1)+1,SEARCH("мм",F313,1)-SEARCH(" ",F313,1)-5))-SEARCH("х",MID(F313,SEARCH(" ",F313,1)+1,SEARCH("мм",F313,1)-SEARCH(" ",F313,1)-5),1))))/1000000*1)*((2*VALUE(LEFT(MID(F313,SEARCH(" ",F313,1)+1,SEARCH("мм",F313,1)-SEARCH(" ",F313,1)-5),SEARCH("х",MID(F313,SEARCH(" ",F313,1)+1,SEARCH("мм",F313,1)-SEARCH(" ",F313,1)-5),1)-1))+VALUE(RIGHT(MID(F313,SEARCH(" ",F313,1)+1,SEARCH("мм",F313,1)-SEARCH(" ",F313,1)-5),LEN(MID(F313,SEARCH(" ",F313,1)+1,SEARCH("мм",F313,1)-SEARCH(" ",F313,1)-5))-SEARCH("х",MID(F313,SEARCH(" ",F313,1)+1,SEARCH("мм",F313,1)-SEARCH(" ",F313,1)-5),1))))/1000*1),IF(MID(F313,1,4)="Капи",M313/(2.8*3.6*0.4)*((2.8+3.6)*2*0.4),""))))))))))</f>
        <v>118.64999999999999</v>
      </c>
      <c r="Q313" s="347"/>
      <c r="R313" s="44" t="str">
        <f>IF(SUM($J313:$L313)*INDEX('Таблица 6 (типы арм.)'!$F$6:$U$49,MATCH($D313,'Таблица 6 (типы арм.)'!$D$6:$D$49,0),MATCH((IF(COLUMN(R$5)&gt;COLUMN($X$5),CONCATENATE(R$5,"А500С"),IF(COLUMN(R$5)&gt;COLUMN($S$5),CONCATENATE(R$5,"А240"),CONCATENATE(R$5,"Вр-1")))),'Таблица 6 (типы арм.)'!$F$54:$U$54,0))=0,"",ROUND(SUM($J313:$L313)*INDEX('Таблица 6 (типы арм.)'!$F$6:$U$49,MATCH($D313,'Таблица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13" s="323" t="str">
        <f t="shared" si="235"/>
        <v/>
      </c>
      <c r="T313" s="44">
        <f>IF(SUM($J313:$L313)*INDEX('Таблица 6 (типы арм.)'!$F$6:$U$49,MATCH($D313,'Таблица 6 (типы арм.)'!$D$6:$D$49,0),MATCH((IF(COLUMN(T$5)&gt;COLUMN($X$5),CONCATENATE(T$5,"А500С"),IF(COLUMN(T$5)&gt;COLUMN($S$5),CONCATENATE(T$5,"А240"),CONCATENATE(T$5,"Вр-1")))),'Таблица 6 (типы арм.)'!$F$54:$U$54,0))=0,"",ROUND(SUM($J313:$L313)*INDEX('Таблица 6 (типы арм.)'!$F$6:$U$49,MATCH($D313,'Таблица 6 (типы арм.)'!$D$6:$D$49,0),MATCH((IF(COLUMN(T$5)&gt;COLUMN($X$5),CONCATENATE(T$5,"А500С"),IF(COLUMN(T$5)&gt;COLUMN($S$5),CONCATENATE(T$5,"А240"),CONCATENATE(T$5,"Вр-1")))),'Таблица 6 (типы арм.)'!$F$54:$U$54,0)),0))</f>
        <v>595</v>
      </c>
      <c r="U313" s="44" t="str">
        <f>IF(SUM($J313:$L313)*INDEX('Таблица 6 (типы арм.)'!$F$6:$U$49,MATCH($D313,'Таблица 6 (типы арм.)'!$D$6:$D$49,0),MATCH((IF(COLUMN(U$5)&gt;COLUMN($X$5),CONCATENATE(U$5,"А500С"),IF(COLUMN(U$5)&gt;COLUMN($S$5),CONCATENATE(U$5,"А240"),CONCATENATE(U$5,"Вр-1")))),'Таблица 6 (типы арм.)'!$F$54:$U$54,0))=0,"",ROUND(SUM($J313:$L313)*INDEX('Таблица 6 (типы арм.)'!$F$6:$U$49,MATCH($D313,'Таблица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13" s="44" t="str">
        <f>IF(SUM($J313:$L313)*INDEX('Таблица 6 (типы арм.)'!$F$6:$U$49,MATCH($D313,'Таблица 6 (типы арм.)'!$D$6:$D$49,0),MATCH((IF(COLUMN(V$5)&gt;COLUMN($X$5),CONCATENATE(V$5,"А500С"),IF(COLUMN(V$5)&gt;COLUMN($S$5),CONCATENATE(V$5,"А240"),CONCATENATE(V$5,"Вр-1")))),'Таблица 6 (типы арм.)'!$F$54:$U$54,0))=0,"",ROUND(SUM($J313:$L313)*INDEX('Таблица 6 (типы арм.)'!$F$6:$U$49,MATCH($D313,'Таблица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13" s="44" t="str">
        <f>IF(SUM($J313:$L313)*INDEX('Таблица 6 (типы арм.)'!$F$6:$U$49,MATCH($D313,'Таблица 6 (типы арм.)'!$D$6:$D$49,0),MATCH((IF(COLUMN(W$5)&gt;COLUMN($X$5),CONCATENATE(W$5,"А500С"),IF(COLUMN(W$5)&gt;COLUMN($S$5),CONCATENATE(W$5,"А240"),CONCATENATE(W$5,"Вр-1")))),'Таблица 6 (типы арм.)'!$F$54:$U$54,0))=0,"",ROUND(SUM($J313:$L313)*INDEX('Таблица 6 (типы арм.)'!$F$6:$U$49,MATCH($D313,'Таблица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13" s="45">
        <f t="shared" si="237"/>
        <v>595</v>
      </c>
      <c r="Y313" s="44" t="str">
        <f>IF(SUM($J313:$L313)*INDEX('Таблица 6 (типы арм.)'!$F$6:$U$49,MATCH($D313,'Таблица 6 (типы арм.)'!$D$6:$D$49,0),MATCH((IF(COLUMN(Y$5)&gt;COLUMN($X$5),CONCATENATE(Y$5,"А500С"),IF(COLUMN(Y$5)&gt;COLUMN($S$5),CONCATENATE(Y$5,"А240"),CONCATENATE(Y$5,"Вр-1")))),'Таблица 6 (типы арм.)'!$F$54:$U$54,0))=0,"",ROUND(SUM($J313:$L313)*INDEX('Таблица 6 (типы арм.)'!$F$6:$U$49,MATCH($D313,'Таблица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13" s="44">
        <f>IF(SUM($J313:$L313)*INDEX('Таблица 6 (типы арм.)'!$F$6:$U$49,MATCH($D313,'Таблица 6 (типы арм.)'!$D$6:$D$49,0),MATCH((IF(COLUMN(Z$5)&gt;COLUMN($X$5),CONCATENATE(Z$5,"А500С"),IF(COLUMN(Z$5)&gt;COLUMN($S$5),CONCATENATE(Z$5,"А240"),CONCATENATE(Z$5,"Вр-1")))),'Таблица 6 (типы арм.)'!$F$54:$U$54,0))=0,"",ROUND(SUM($J313:$L313)*INDEX('Таблица 6 (типы арм.)'!$F$6:$U$49,MATCH($D313,'Таблица 6 (типы арм.)'!$D$6:$D$49,0),MATCH((IF(COLUMN(Z$5)&gt;COLUMN($X$5),CONCATENATE(Z$5,"А500С"),IF(COLUMN(Z$5)&gt;COLUMN($S$5),CONCATENATE(Z$5,"А240"),CONCATENATE(Z$5,"Вр-1")))),'Таблица 6 (типы арм.)'!$F$54:$U$54,0)),0))</f>
        <v>48</v>
      </c>
      <c r="AA313" s="44">
        <f>IF(SUM($J313:$L313)*INDEX('Таблица 6 (типы арм.)'!$F$6:$U$49,MATCH($D313,'Таблица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арм.)'!$F$54:$U$54,0))=0,"",ROUND(SUM($J313:$L313)*INDEX('Таблица 6 (типы арм.)'!$F$6:$U$49,MATCH($D313,'Таблица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1004</v>
      </c>
      <c r="AB313" s="44" t="str">
        <f>IF(SUM($J313:$L313)*INDEX('Таблица 6 (типы арм.)'!$F$6:$U$49,MATCH($D313,'Таблица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арм.)'!$F$54:$U$54,0))=0,"",ROUND(SUM($J313:$L313)*INDEX('Таблица 6 (типы арм.)'!$F$6:$U$49,MATCH($D313,'Таблица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13" s="44">
        <f>IF(SUM($J313:$L313)*INDEX('Таблица 6 (типы арм.)'!$F$6:$U$49,MATCH($D313,'Таблица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арм.)'!$F$54:$U$54,0))=0,"",ROUND(SUM($J313:$L313)*INDEX('Таблица 6 (типы арм.)'!$F$6:$U$49,MATCH($D313,'Таблица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2217</v>
      </c>
      <c r="AD313" s="44" t="str">
        <f>IF(SUM($J313:$L313)*INDEX('Таблица 6 (типы арм.)'!$F$6:$U$49,MATCH($D313,'Таблица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арм.)'!$F$54:$U$54,0))=0,"",ROUND(SUM($J313:$L313)*INDEX('Таблица 6 (типы арм.)'!$F$6:$U$49,MATCH($D313,'Таблица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13" s="44" t="str">
        <f>IF(SUM($J313:$L313)*INDEX('Таблица 6 (типы арм.)'!$F$6:$U$49,MATCH($D313,'Таблица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арм.)'!$F$54:$U$54,0))=0,"",ROUND(SUM($J313:$L313)*INDEX('Таблица 6 (типы арм.)'!$F$6:$U$49,MATCH($D313,'Таблица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13" s="44" t="str">
        <f>IF(SUM($J313:$L313)*INDEX('Таблица 6 (типы арм.)'!$F$6:$U$49,MATCH($D313,'Таблица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арм.)'!$F$54:$U$54,0))=0,"",ROUND(SUM($J313:$L313)*INDEX('Таблица 6 (типы арм.)'!$F$6:$U$49,MATCH($D313,'Таблица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13" s="44" t="str">
        <f>IF(SUM($J313:$L313)*INDEX('Таблица 6 (типы арм.)'!$F$6:$U$49,MATCH($D313,'Таблица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арм.)'!$F$54:$U$54,0))=0,"",ROUND(SUM($J313:$L313)*INDEX('Таблица 6 (типы арм.)'!$F$6:$U$49,MATCH($D313,'Таблица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13" s="44" t="str">
        <f>IF(SUM($J313:$L313)*INDEX('Таблица 6 (типы арм.)'!$F$6:$U$49,MATCH($D313,'Таблица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арм.)'!$F$54:$U$54,0))=0,"",ROUND(SUM($J313:$L313)*INDEX('Таблица 6 (типы арм.)'!$F$6:$U$49,MATCH($D313,'Таблица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13" s="44" t="str">
        <f>IF(SUM($J313:$L313)*INDEX('Таблица 6 (типы арм.)'!$F$6:$U$49,MATCH($D313,'Таблица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арм.)'!$F$54:$U$54,0))=0,"",ROUND(SUM($J313:$L313)*INDEX('Таблица 6 (типы арм.)'!$F$6:$U$49,MATCH($D313,'Таблица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13" s="45">
        <f>IF((IF(Y313="",0,Y313)+IF(Z313="",0,Z313)+IF(AA313="",0,AA313)+IF(AB313="",0,AB313)+IF(AC313="",0,AC313)+IF(AD313="",0,AD313)+IF(AE313="",0,AE313)+IF(AF313="",0,AF313)+IF(AG313="",0,AG313)+IF(AH313="",0,AH313)+IF(AI313="",0,AI313))=0,"",(IF(Y313="",0,Y313)+IF(Z313="",0,Z313)+IF(AA313="",0,AA313)+IF(AB313="",0,AB313)+IF(AC313="",0,AC313)+IF(AD313="",0,AD313)+IF(AE313="",0,AE313)+IF(AF313="",0,AF313)+IF(AG313="",0,AG313)+IF(AH313="",0,AH313)+IF(AI313="",0,AI313)))</f>
        <v>3269</v>
      </c>
      <c r="AK313" s="46">
        <f t="shared" si="233"/>
        <v>3864</v>
      </c>
      <c r="AL313" s="41"/>
      <c r="AM313" s="169"/>
      <c r="AN313" s="14"/>
      <c r="AO313" s="1"/>
    </row>
    <row r="314" spans="1:59" ht="52.5" customHeight="1" collapsed="1" x14ac:dyDescent="0.25">
      <c r="A314" s="1"/>
      <c r="B314" s="1"/>
      <c r="C314" s="418"/>
      <c r="D314" s="322" t="s">
        <v>191</v>
      </c>
      <c r="E314" s="330">
        <f>E312+1</f>
        <v>177</v>
      </c>
      <c r="F314" s="260" t="s">
        <v>192</v>
      </c>
      <c r="G314" s="34" t="s">
        <v>52</v>
      </c>
      <c r="H314" s="280" t="str">
        <f t="shared" ref="H314:L314" si="260">H312</f>
        <v/>
      </c>
      <c r="I314" s="280" t="str">
        <f t="shared" si="260"/>
        <v/>
      </c>
      <c r="J314" s="280">
        <f t="shared" si="260"/>
        <v>23.73</v>
      </c>
      <c r="K314" s="280" t="str">
        <f t="shared" si="260"/>
        <v/>
      </c>
      <c r="L314" s="280" t="str">
        <f t="shared" si="260"/>
        <v/>
      </c>
      <c r="M314" s="281"/>
      <c r="N314" s="282"/>
      <c r="O314" s="282"/>
      <c r="P314" s="282"/>
      <c r="Q314" s="282"/>
      <c r="R314" s="44" t="str">
        <f>IF(SUM($J314:$L314)*INDEX('Таблица 6 (типы арм.)'!$F$6:$U$49,MATCH($D314,'Таблица 6 (типы арм.)'!$D$6:$D$49,0),MATCH((IF(COLUMN(R$5)&gt;COLUMN($X$5),CONCATENATE(R$5,"А500С"),IF(COLUMN(R$5)&gt;COLUMN($S$5),CONCATENATE(R$5,"А240"),CONCATENATE(R$5,"Вр-1")))),'Таблица 6 (типы арм.)'!$F$54:$U$54,0))=0,"",ROUND(SUM($J314:$L314)*INDEX('Таблица 6 (типы арм.)'!$F$6:$U$49,MATCH($D314,'Таблица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14" s="323" t="str">
        <f t="shared" si="235"/>
        <v/>
      </c>
      <c r="T314" s="44" t="str">
        <f>IF(SUM($J314:$L314)*INDEX('Таблица 6 (типы арм.)'!$F$6:$U$49,MATCH($D314,'Таблица 6 (типы арм.)'!$D$6:$D$49,0),MATCH((IF(COLUMN(T$5)&gt;COLUMN($X$5),CONCATENATE(T$5,"А500С"),IF(COLUMN(T$5)&gt;COLUMN($S$5),CONCATENATE(T$5,"А240"),CONCATENATE(T$5,"Вр-1")))),'Таблица 6 (типы арм.)'!$F$54:$U$54,0))=0,"",ROUND(SUM($J314:$L314)*INDEX('Таблица 6 (типы арм.)'!$F$6:$U$49,MATCH($D314,'Таблица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14" s="44" t="str">
        <f>IF(SUM($J314:$L314)*INDEX('Таблица 6 (типы арм.)'!$F$6:$U$49,MATCH($D314,'Таблица 6 (типы арм.)'!$D$6:$D$49,0),MATCH((IF(COLUMN(U$5)&gt;COLUMN($X$5),CONCATENATE(U$5,"А500С"),IF(COLUMN(U$5)&gt;COLUMN($S$5),CONCATENATE(U$5,"А240"),CONCATENATE(U$5,"Вр-1")))),'Таблица 6 (типы арм.)'!$F$54:$U$54,0))=0,"",ROUND(SUM($J314:$L314)*INDEX('Таблица 6 (типы арм.)'!$F$6:$U$49,MATCH($D314,'Таблица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14" s="44" t="str">
        <f>IF(SUM($J314:$L314)*INDEX('Таблица 6 (типы арм.)'!$F$6:$U$49,MATCH($D314,'Таблица 6 (типы арм.)'!$D$6:$D$49,0),MATCH((IF(COLUMN(V$5)&gt;COLUMN($X$5),CONCATENATE(V$5,"А500С"),IF(COLUMN(V$5)&gt;COLUMN($S$5),CONCATENATE(V$5,"А240"),CONCATENATE(V$5,"Вр-1")))),'Таблица 6 (типы арм.)'!$F$54:$U$54,0))=0,"",ROUND(SUM($J314:$L314)*INDEX('Таблица 6 (типы арм.)'!$F$6:$U$49,MATCH($D314,'Таблица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14" s="44" t="str">
        <f>IF(SUM($J314:$L314)*INDEX('Таблица 6 (типы арм.)'!$F$6:$U$49,MATCH($D314,'Таблица 6 (типы арм.)'!$D$6:$D$49,0),MATCH((IF(COLUMN(W$5)&gt;COLUMN($X$5),CONCATENATE(W$5,"А500С"),IF(COLUMN(W$5)&gt;COLUMN($S$5),CONCATENATE(W$5,"А240"),CONCATENATE(W$5,"Вр-1")))),'Таблица 6 (типы арм.)'!$F$54:$U$54,0))=0,"",ROUND(SUM($J314:$L314)*INDEX('Таблица 6 (типы арм.)'!$F$6:$U$49,MATCH($D314,'Таблица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14" s="45" t="str">
        <f t="shared" si="237"/>
        <v/>
      </c>
      <c r="Y314" s="44" t="str">
        <f>IF(SUM($J314:$L314)*INDEX('Таблица 6 (типы арм.)'!$F$6:$U$49,MATCH($D314,'Таблица 6 (типы арм.)'!$D$6:$D$49,0),MATCH((IF(COLUMN(Y$5)&gt;COLUMN($X$5),CONCATENATE(Y$5,"А500С"),IF(COLUMN(Y$5)&gt;COLUMN($S$5),CONCATENATE(Y$5,"А240"),CONCATENATE(Y$5,"Вр-1")))),'Таблица 6 (типы арм.)'!$F$54:$U$54,0))=0,"",ROUND(SUM($J314:$L314)*INDEX('Таблица 6 (типы арм.)'!$F$6:$U$49,MATCH($D314,'Таблица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14" s="44">
        <f>IF(SUM($J314:$L314)*INDEX('Таблица 6 (типы арм.)'!$F$6:$U$49,MATCH($D314,'Таблица 6 (типы арм.)'!$D$6:$D$49,0),MATCH((IF(COLUMN(Z$5)&gt;COLUMN($X$5),CONCATENATE(Z$5,"А500С"),IF(COLUMN(Z$5)&gt;COLUMN($S$5),CONCATENATE(Z$5,"А240"),CONCATENATE(Z$5,"Вр-1")))),'Таблица 6 (типы арм.)'!$F$54:$U$54,0))=0,"",ROUND(SUM($J314:$L314)*INDEX('Таблица 6 (типы арм.)'!$F$6:$U$49,MATCH($D314,'Таблица 6 (типы арм.)'!$D$6:$D$49,0),MATCH((IF(COLUMN(Z$5)&gt;COLUMN($X$5),CONCATENATE(Z$5,"А500С"),IF(COLUMN(Z$5)&gt;COLUMN($S$5),CONCATENATE(Z$5,"А240"),CONCATENATE(Z$5,"Вр-1")))),'Таблица 6 (типы арм.)'!$F$54:$U$54,0)),0))</f>
        <v>881</v>
      </c>
      <c r="AA314" s="44" t="str">
        <f>IF(SUM($J314:$L314)*INDEX('Таблица 6 (типы арм.)'!$F$6:$U$49,MATCH($D314,'Таблица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арм.)'!$F$54:$U$54,0))=0,"",ROUND(SUM($J314:$L314)*INDEX('Таблица 6 (типы арм.)'!$F$6:$U$49,MATCH($D314,'Таблица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14" s="44" t="str">
        <f>IF(SUM($J314:$L314)*INDEX('Таблица 6 (типы арм.)'!$F$6:$U$49,MATCH($D314,'Таблица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арм.)'!$F$54:$U$54,0))=0,"",ROUND(SUM($J314:$L314)*INDEX('Таблица 6 (типы арм.)'!$F$6:$U$49,MATCH($D314,'Таблица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14" s="44" t="str">
        <f>IF(SUM($J314:$L314)*INDEX('Таблица 6 (типы арм.)'!$F$6:$U$49,MATCH($D314,'Таблица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арм.)'!$F$54:$U$54,0))=0,"",ROUND(SUM($J314:$L314)*INDEX('Таблица 6 (типы арм.)'!$F$6:$U$49,MATCH($D314,'Таблица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14" s="44" t="str">
        <f>IF(SUM($J314:$L314)*INDEX('Таблица 6 (типы арм.)'!$F$6:$U$49,MATCH($D314,'Таблица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арм.)'!$F$54:$U$54,0))=0,"",ROUND(SUM($J314:$L314)*INDEX('Таблица 6 (типы арм.)'!$F$6:$U$49,MATCH($D314,'Таблица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14" s="44" t="str">
        <f>IF(SUM($J314:$L314)*INDEX('Таблица 6 (типы арм.)'!$F$6:$U$49,MATCH($D314,'Таблица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арм.)'!$F$54:$U$54,0))=0,"",ROUND(SUM($J314:$L314)*INDEX('Таблица 6 (типы арм.)'!$F$6:$U$49,MATCH($D314,'Таблица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14" s="44" t="str">
        <f>IF(SUM($J314:$L314)*INDEX('Таблица 6 (типы арм.)'!$F$6:$U$49,MATCH($D314,'Таблица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арм.)'!$F$54:$U$54,0))=0,"",ROUND(SUM($J314:$L314)*INDEX('Таблица 6 (типы арм.)'!$F$6:$U$49,MATCH($D314,'Таблица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14" s="44" t="str">
        <f>IF(SUM($J314:$L314)*INDEX('Таблица 6 (типы арм.)'!$F$6:$U$49,MATCH($D314,'Таблица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арм.)'!$F$54:$U$54,0))=0,"",ROUND(SUM($J314:$L314)*INDEX('Таблица 6 (типы арм.)'!$F$6:$U$49,MATCH($D314,'Таблица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14" s="44" t="str">
        <f>IF(SUM($J314:$L314)*INDEX('Таблица 6 (типы арм.)'!$F$6:$U$49,MATCH($D314,'Таблица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арм.)'!$F$54:$U$54,0))=0,"",ROUND(SUM($J314:$L314)*INDEX('Таблица 6 (типы арм.)'!$F$6:$U$49,MATCH($D314,'Таблица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14" s="44" t="str">
        <f>IF(SUM($J314:$L314)*INDEX('Таблица 6 (типы арм.)'!$F$6:$U$49,MATCH($D314,'Таблица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арм.)'!$F$54:$U$54,0))=0,"",ROUND(SUM($J314:$L314)*INDEX('Таблица 6 (типы арм.)'!$F$6:$U$49,MATCH($D314,'Таблица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14" s="45">
        <f>IF((IF(Y314="",0,Y314)+IF(Z314="",0,Z314)+IF(AA314="",0,AA314)+IF(AB314="",0,AB314)+IF(AC314="",0,AC314)+IF(AD314="",0,AD314)+IF(AE314="",0,AE314)+IF(AF314="",0,AF314)+IF(AG314="",0,AG314)+IF(AH314="",0,AH314)+IF(AI314="",0,AI314))=0,"",(IF(Y314="",0,Y314)+IF(Z314="",0,Z314)+IF(AA314="",0,AA314)+IF(AB314="",0,AB314)+IF(AC314="",0,AC314)+IF(AD314="",0,AD314)+IF(AE314="",0,AE314)+IF(AF314="",0,AF314)+IF(AG314="",0,AG314)+IF(AH314="",0,AH314)+IF(AI314="",0,AI314)))</f>
        <v>881</v>
      </c>
      <c r="AK314" s="46">
        <f t="shared" si="233"/>
        <v>881</v>
      </c>
      <c r="AL314" s="34"/>
      <c r="AM314" s="169"/>
      <c r="AN314" s="14"/>
      <c r="AO314" s="1"/>
    </row>
    <row r="315" spans="1:59" ht="52.5" customHeight="1" x14ac:dyDescent="0.25">
      <c r="A315" s="1"/>
      <c r="B315" s="1"/>
      <c r="C315" s="419"/>
      <c r="D315" s="322" t="s">
        <v>193</v>
      </c>
      <c r="E315" s="332">
        <f>E314+1</f>
        <v>178</v>
      </c>
      <c r="F315" s="261" t="s">
        <v>194</v>
      </c>
      <c r="G315" s="34" t="s">
        <v>52</v>
      </c>
      <c r="H315" s="280" t="str">
        <f t="shared" ref="H315:L315" si="261">H312</f>
        <v/>
      </c>
      <c r="I315" s="280" t="str">
        <f t="shared" si="261"/>
        <v/>
      </c>
      <c r="J315" s="280">
        <f t="shared" si="261"/>
        <v>23.73</v>
      </c>
      <c r="K315" s="280" t="str">
        <f t="shared" si="261"/>
        <v/>
      </c>
      <c r="L315" s="280" t="str">
        <f t="shared" si="261"/>
        <v/>
      </c>
      <c r="M315" s="281"/>
      <c r="N315" s="282"/>
      <c r="O315" s="282"/>
      <c r="P315" s="282"/>
      <c r="Q315" s="282"/>
      <c r="R315" s="44" t="str">
        <f>IF(SUM($J315:$L315)*INDEX('Таблица 6 (типы арм.)'!$F$6:$U$49,MATCH($D315,'Таблица 6 (типы арм.)'!$D$6:$D$49,0),MATCH((IF(COLUMN(R$5)&gt;COLUMN($X$5),CONCATENATE(R$5,"А500С"),IF(COLUMN(R$5)&gt;COLUMN($S$5),CONCATENATE(R$5,"А240"),CONCATENATE(R$5,"Вр-1")))),'Таблица 6 (типы арм.)'!$F$54:$U$54,0))=0,"",ROUND(SUM($J315:$L315)*INDEX('Таблица 6 (типы арм.)'!$F$6:$U$49,MATCH($D315,'Таблица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15" s="323" t="str">
        <f t="shared" si="235"/>
        <v/>
      </c>
      <c r="T315" s="44" t="str">
        <f>IF(SUM($J315:$L315)*INDEX('Таблица 6 (типы арм.)'!$F$6:$U$49,MATCH($D315,'Таблица 6 (типы арм.)'!$D$6:$D$49,0),MATCH((IF(COLUMN(T$5)&gt;COLUMN($X$5),CONCATENATE(T$5,"А500С"),IF(COLUMN(T$5)&gt;COLUMN($S$5),CONCATENATE(T$5,"А240"),CONCATENATE(T$5,"Вр-1")))),'Таблица 6 (типы арм.)'!$F$54:$U$54,0))=0,"",ROUND(SUM($J315:$L315)*INDEX('Таблица 6 (типы арм.)'!$F$6:$U$49,MATCH($D315,'Таблица 6 (типы арм.)'!$D$6:$D$49,0),MATCH((IF(COLUMN(T$5)&gt;COLUMN($X$5),CONCATENATE(T$5,"А500С"),IF(COLUMN(T$5)&gt;COLUMN($S$5),CONCATENATE(T$5,"А240"),CONCATENATE(T$5,"Вр-1")))),'Таблица 6 (типы арм.)'!$F$54:$U$54,0)),0))</f>
        <v/>
      </c>
      <c r="U315" s="44" t="str">
        <f>IF(SUM($J315:$L315)*INDEX('Таблица 6 (типы арм.)'!$F$6:$U$49,MATCH($D315,'Таблица 6 (типы арм.)'!$D$6:$D$49,0),MATCH((IF(COLUMN(U$5)&gt;COLUMN($X$5),CONCATENATE(U$5,"А500С"),IF(COLUMN(U$5)&gt;COLUMN($S$5),CONCATENATE(U$5,"А240"),CONCATENATE(U$5,"Вр-1")))),'Таблица 6 (типы арм.)'!$F$54:$U$54,0))=0,"",ROUND(SUM($J315:$L315)*INDEX('Таблица 6 (типы арм.)'!$F$6:$U$49,MATCH($D315,'Таблица 6 (типы арм.)'!$D$6:$D$49,0),MATCH((IF(COLUMN(U$5)&gt;COLUMN($X$5),CONCATENATE(U$5,"А500С"),IF(COLUMN(U$5)&gt;COLUMN($S$5),CONCATENATE(U$5,"А240"),CONCATENATE(U$5,"Вр-1")))),'Таблица 6 (типы арм.)'!$F$54:$U$54,0)),0))</f>
        <v/>
      </c>
      <c r="V315" s="44" t="str">
        <f>IF(SUM($J315:$L315)*INDEX('Таблица 6 (типы арм.)'!$F$6:$U$49,MATCH($D315,'Таблица 6 (типы арм.)'!$D$6:$D$49,0),MATCH((IF(COLUMN(V$5)&gt;COLUMN($X$5),CONCATENATE(V$5,"А500С"),IF(COLUMN(V$5)&gt;COLUMN($S$5),CONCATENATE(V$5,"А240"),CONCATENATE(V$5,"Вр-1")))),'Таблица 6 (типы арм.)'!$F$54:$U$54,0))=0,"",ROUND(SUM($J315:$L315)*INDEX('Таблица 6 (типы арм.)'!$F$6:$U$49,MATCH($D315,'Таблица 6 (типы арм.)'!$D$6:$D$49,0),MATCH((IF(COLUMN(V$5)&gt;COLUMN($X$5),CONCATENATE(V$5,"А500С"),IF(COLUMN(V$5)&gt;COLUMN($S$5),CONCATENATE(V$5,"А240"),CONCATENATE(V$5,"Вр-1")))),'Таблица 6 (типы арм.)'!$F$54:$U$54,0)),0))</f>
        <v/>
      </c>
      <c r="W315" s="44" t="str">
        <f>IF(SUM($J315:$L315)*INDEX('Таблица 6 (типы арм.)'!$F$6:$U$49,MATCH($D315,'Таблица 6 (типы арм.)'!$D$6:$D$49,0),MATCH((IF(COLUMN(W$5)&gt;COLUMN($X$5),CONCATENATE(W$5,"А500С"),IF(COLUMN(W$5)&gt;COLUMN($S$5),CONCATENATE(W$5,"А240"),CONCATENATE(W$5,"Вр-1")))),'Таблица 6 (типы арм.)'!$F$54:$U$54,0))=0,"",ROUND(SUM($J315:$L315)*INDEX('Таблица 6 (типы арм.)'!$F$6:$U$49,MATCH($D315,'Таблица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15" s="45" t="str">
        <f t="shared" si="237"/>
        <v/>
      </c>
      <c r="Y315" s="44" t="str">
        <f>IF(SUM($J315:$L315)*INDEX('Таблица 6 (типы арм.)'!$F$6:$U$49,MATCH($D315,'Таблица 6 (типы арм.)'!$D$6:$D$49,0),MATCH((IF(COLUMN(Y$5)&gt;COLUMN($X$5),CONCATENATE(Y$5,"А500С"),IF(COLUMN(Y$5)&gt;COLUMN($S$5),CONCATENATE(Y$5,"А240"),CONCATENATE(Y$5,"Вр-1")))),'Таблица 6 (типы арм.)'!$F$54:$U$54,0))=0,"",ROUND(SUM($J315:$L315)*INDEX('Таблица 6 (типы арм.)'!$F$6:$U$49,MATCH($D315,'Таблица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15" s="44" t="str">
        <f>IF(SUM($J315:$L315)*INDEX('Таблица 6 (типы арм.)'!$F$6:$U$49,MATCH($D315,'Таблица 6 (типы арм.)'!$D$6:$D$49,0),MATCH((IF(COLUMN(Z$5)&gt;COLUMN($X$5),CONCATENATE(Z$5,"А500С"),IF(COLUMN(Z$5)&gt;COLUMN($S$5),CONCATENATE(Z$5,"А240"),CONCATENATE(Z$5,"Вр-1")))),'Таблица 6 (типы арм.)'!$F$54:$U$54,0))=0,"",ROUND(SUM($J315:$L315)*INDEX('Таблица 6 (типы арм.)'!$F$6:$U$49,MATCH($D315,'Таблица 6 (типы арм.)'!$D$6:$D$49,0),MATCH((IF(COLUMN(Z$5)&gt;COLUMN($X$5),CONCATENATE(Z$5,"А500С"),IF(COLUMN(Z$5)&gt;COLUMN($S$5),CONCATENATE(Z$5,"А240"),CONCATENATE(Z$5,"Вр-1")))),'Таблица 6 (типы арм.)'!$F$54:$U$54,0)),0))</f>
        <v/>
      </c>
      <c r="AA315" s="44" t="str">
        <f>IF(SUM($J315:$L315)*INDEX('Таблица 6 (типы арм.)'!$F$6:$U$49,MATCH($D315,'Таблица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арм.)'!$F$54:$U$54,0))=0,"",ROUND(SUM($J315:$L315)*INDEX('Таблица 6 (типы арм.)'!$F$6:$U$49,MATCH($D315,'Таблица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/>
      </c>
      <c r="AB315" s="44" t="str">
        <f>IF(SUM($J315:$L315)*INDEX('Таблица 6 (типы арм.)'!$F$6:$U$49,MATCH($D315,'Таблица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арм.)'!$F$54:$U$54,0))=0,"",ROUND(SUM($J315:$L315)*INDEX('Таблица 6 (типы арм.)'!$F$6:$U$49,MATCH($D315,'Таблица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15" s="44" t="str">
        <f>IF(SUM($J315:$L315)*INDEX('Таблица 6 (типы арм.)'!$F$6:$U$49,MATCH($D315,'Таблица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арм.)'!$F$54:$U$54,0))=0,"",ROUND(SUM($J315:$L315)*INDEX('Таблица 6 (типы арм.)'!$F$6:$U$49,MATCH($D315,'Таблица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/>
      </c>
      <c r="AD315" s="44" t="str">
        <f>IF(SUM($J315:$L315)*INDEX('Таблица 6 (типы арм.)'!$F$6:$U$49,MATCH($D315,'Таблица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арм.)'!$F$54:$U$54,0))=0,"",ROUND(SUM($J315:$L315)*INDEX('Таблица 6 (типы арм.)'!$F$6:$U$49,MATCH($D315,'Таблица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15" s="44" t="str">
        <f>IF(SUM($J315:$L315)*INDEX('Таблица 6 (типы арм.)'!$F$6:$U$49,MATCH($D315,'Таблица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арм.)'!$F$54:$U$54,0))=0,"",ROUND(SUM($J315:$L315)*INDEX('Таблица 6 (типы арм.)'!$F$6:$U$49,MATCH($D315,'Таблица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/>
      </c>
      <c r="AF315" s="44" t="str">
        <f>IF(SUM($J315:$L315)*INDEX('Таблица 6 (типы арм.)'!$F$6:$U$49,MATCH($D315,'Таблица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арм.)'!$F$54:$U$54,0))=0,"",ROUND(SUM($J315:$L315)*INDEX('Таблица 6 (типы арм.)'!$F$6:$U$49,MATCH($D315,'Таблица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15" s="44" t="str">
        <f>IF(SUM($J315:$L315)*INDEX('Таблица 6 (типы арм.)'!$F$6:$U$49,MATCH($D315,'Таблица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арм.)'!$F$54:$U$54,0))=0,"",ROUND(SUM($J315:$L315)*INDEX('Таблица 6 (типы арм.)'!$F$6:$U$49,MATCH($D315,'Таблица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/>
      </c>
      <c r="AH315" s="44" t="str">
        <f>IF(SUM($J315:$L315)*INDEX('Таблица 6 (типы арм.)'!$F$6:$U$49,MATCH($D315,'Таблица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арм.)'!$F$54:$U$54,0))=0,"",ROUND(SUM($J315:$L315)*INDEX('Таблица 6 (типы арм.)'!$F$6:$U$49,MATCH($D315,'Таблица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15" s="44" t="str">
        <f>IF(SUM($J315:$L315)*INDEX('Таблица 6 (типы арм.)'!$F$6:$U$49,MATCH($D315,'Таблица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арм.)'!$F$54:$U$54,0))=0,"",ROUND(SUM($J315:$L315)*INDEX('Таблица 6 (типы арм.)'!$F$6:$U$49,MATCH($D315,'Таблица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/>
      </c>
      <c r="AJ315" s="45" t="str">
        <f>IF((IF(Y315="",0,Y315)+IF(Z315="",0,Z315)+IF(AA315="",0,AA315)+IF(AB315="",0,AB315)+IF(AC315="",0,AC315)+IF(AD315="",0,AD315)+IF(AE315="",0,AE315)+IF(AF315="",0,AF315)+IF(AG315="",0,AG315)+IF(AH315="",0,AH315)+IF(AI315="",0,AI315))=0,"",(IF(Y315="",0,Y315)+IF(Z315="",0,Z315)+IF(AA315="",0,AA315)+IF(AB315="",0,AB315)+IF(AC315="",0,AC315)+IF(AD315="",0,AD315)+IF(AE315="",0,AE315)+IF(AF315="",0,AF315)+IF(AG315="",0,AG315)+IF(AH315="",0,AH315)+IF(AI315="",0,AI315)))</f>
        <v/>
      </c>
      <c r="AK315" s="46" t="str">
        <f t="shared" si="233"/>
        <v/>
      </c>
      <c r="AL315" s="34"/>
      <c r="AM315" s="169"/>
      <c r="AN315" s="14"/>
      <c r="AO315" s="1"/>
    </row>
    <row r="316" spans="1:59" ht="58.5" customHeight="1" x14ac:dyDescent="0.25">
      <c r="A316" s="1"/>
      <c r="B316" s="1"/>
      <c r="C316" s="412" t="s">
        <v>501</v>
      </c>
      <c r="D316" s="268"/>
      <c r="E316" s="148">
        <f>E315+1</f>
        <v>179</v>
      </c>
      <c r="F316" s="149" t="s">
        <v>256</v>
      </c>
      <c r="G316" s="121" t="s">
        <v>39</v>
      </c>
      <c r="H316" s="121"/>
      <c r="I316" s="121"/>
      <c r="J316" s="121"/>
      <c r="K316" s="121"/>
      <c r="L316" s="121"/>
      <c r="M316" s="163"/>
      <c r="N316" s="121"/>
      <c r="O316" s="121"/>
      <c r="P316" s="121"/>
      <c r="Q316" s="153">
        <v>9.33</v>
      </c>
      <c r="R316" s="343"/>
      <c r="S316" s="343"/>
      <c r="T316" s="121"/>
      <c r="U316" s="121"/>
      <c r="V316" s="121"/>
      <c r="W316" s="121"/>
      <c r="X316" s="163"/>
      <c r="Y316" s="121"/>
      <c r="Z316" s="121"/>
      <c r="AA316" s="121"/>
      <c r="AB316" s="121"/>
      <c r="AC316" s="121"/>
      <c r="AD316" s="121"/>
      <c r="AE316" s="121"/>
      <c r="AF316" s="121"/>
      <c r="AG316" s="121"/>
      <c r="AH316" s="121"/>
      <c r="AI316" s="121"/>
      <c r="AJ316" s="163"/>
      <c r="AK316" s="121"/>
      <c r="AL316" s="121"/>
      <c r="AM316" s="55"/>
      <c r="AN316" s="14"/>
      <c r="AO316" s="1"/>
    </row>
    <row r="317" spans="1:59" ht="44.45" customHeight="1" x14ac:dyDescent="0.25">
      <c r="A317" s="1"/>
      <c r="B317" s="1"/>
      <c r="C317" s="411"/>
      <c r="D317" s="265"/>
      <c r="E317" s="96">
        <f t="shared" ref="E317:E330" si="262">E316+1</f>
        <v>180</v>
      </c>
      <c r="F317" s="39" t="s">
        <v>257</v>
      </c>
      <c r="G317" s="41" t="s">
        <v>64</v>
      </c>
      <c r="H317" s="41"/>
      <c r="I317" s="41"/>
      <c r="J317" s="41"/>
      <c r="K317" s="41"/>
      <c r="L317" s="41"/>
      <c r="M317" s="35" t="str">
        <f>IF((IF(H317="",0,H317)+IF(I317="",0,I317)+IF(J317="",0,J317)+IF(K317="",0,K317)+IF(L317="",0,L317))=0,"",(IF(H317="",0,H317)+IF(I317="",0,I317)+IF(J317="",0,J317)+IF(K317="",0,K317)+IF(L317="",0,L317)))</f>
        <v/>
      </c>
      <c r="N317" s="41"/>
      <c r="O317" s="41"/>
      <c r="P317" s="41"/>
      <c r="Q317" s="42">
        <f>Q316/0.05+SQRT(Q316/0.05)*4*0.1</f>
        <v>192.06406442128934</v>
      </c>
      <c r="R317" s="341"/>
      <c r="S317" s="341"/>
      <c r="T317" s="73"/>
      <c r="U317" s="73"/>
      <c r="V317" s="73"/>
      <c r="W317" s="73"/>
      <c r="X317" s="99"/>
      <c r="Y317" s="73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3"/>
      <c r="AK317" s="41"/>
      <c r="AL317" s="52"/>
      <c r="AM317" s="55"/>
      <c r="AN317" s="14"/>
      <c r="AO317" s="1"/>
    </row>
    <row r="318" spans="1:59" s="264" customFormat="1" ht="81" customHeight="1" x14ac:dyDescent="0.25">
      <c r="A318" s="254"/>
      <c r="B318" s="254"/>
      <c r="C318" s="445" t="s">
        <v>506</v>
      </c>
      <c r="D318" s="265"/>
      <c r="E318" s="96">
        <f t="shared" si="262"/>
        <v>181</v>
      </c>
      <c r="F318" s="39" t="s">
        <v>258</v>
      </c>
      <c r="G318" s="41" t="s">
        <v>39</v>
      </c>
      <c r="H318" s="41"/>
      <c r="I318" s="41"/>
      <c r="J318" s="41"/>
      <c r="K318" s="41"/>
      <c r="L318" s="41"/>
      <c r="M318" s="43"/>
      <c r="N318" s="41"/>
      <c r="O318" s="41"/>
      <c r="P318" s="41"/>
      <c r="Q318" s="34">
        <f>IF(SUM(Q319:Q321)=0,"",SUM(Q319:Q321))</f>
        <v>21.6</v>
      </c>
      <c r="R318" s="344"/>
      <c r="S318" s="344"/>
      <c r="T318" s="41"/>
      <c r="U318" s="41"/>
      <c r="V318" s="41"/>
      <c r="W318" s="41"/>
      <c r="X318" s="43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52"/>
      <c r="AJ318" s="43"/>
      <c r="AK318" s="41"/>
      <c r="AL318" s="41"/>
      <c r="AM318" s="269"/>
      <c r="AN318" s="256"/>
      <c r="AO318" s="254"/>
      <c r="AP318" s="324"/>
      <c r="AQ318" s="324"/>
      <c r="AR318" s="324"/>
      <c r="AS318" s="324"/>
      <c r="AT318" s="324"/>
      <c r="AU318" s="324"/>
      <c r="AV318" s="324"/>
      <c r="AW318" s="324"/>
      <c r="AX318" s="324"/>
      <c r="AY318" s="324"/>
      <c r="AZ318" s="324"/>
      <c r="BA318" s="324"/>
      <c r="BB318" s="324"/>
      <c r="BC318" s="324"/>
      <c r="BD318" s="324"/>
      <c r="BE318" s="324"/>
      <c r="BF318" s="324"/>
      <c r="BG318" s="324"/>
    </row>
    <row r="319" spans="1:59" s="267" customFormat="1" ht="59.45" hidden="1" customHeight="1" outlineLevel="1" x14ac:dyDescent="0.25">
      <c r="A319" s="254"/>
      <c r="B319" s="254"/>
      <c r="C319" s="446"/>
      <c r="D319" s="265"/>
      <c r="E319" s="145" t="str">
        <f>CONCATENATE($E$318,".",(ROW(G319)-ROW($G$318)))</f>
        <v>181.1</v>
      </c>
      <c r="F319" s="39" t="s">
        <v>260</v>
      </c>
      <c r="G319" s="41" t="s">
        <v>39</v>
      </c>
      <c r="H319" s="41"/>
      <c r="I319" s="41"/>
      <c r="J319" s="41"/>
      <c r="K319" s="41"/>
      <c r="L319" s="41"/>
      <c r="M319" s="43"/>
      <c r="N319" s="41"/>
      <c r="O319" s="41"/>
      <c r="P319" s="41"/>
      <c r="Q319" s="42">
        <v>4.3499999999999996</v>
      </c>
      <c r="R319" s="338"/>
      <c r="S319" s="338"/>
      <c r="T319" s="41"/>
      <c r="U319" s="41"/>
      <c r="V319" s="41"/>
      <c r="W319" s="41"/>
      <c r="X319" s="43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3"/>
      <c r="AK319" s="41"/>
      <c r="AL319" s="41"/>
      <c r="AM319" s="269"/>
      <c r="AN319" s="256"/>
      <c r="AO319" s="254"/>
      <c r="AP319" s="324"/>
      <c r="AQ319" s="324"/>
      <c r="AR319" s="324"/>
      <c r="AS319" s="324"/>
      <c r="AT319" s="324"/>
      <c r="AU319" s="324"/>
      <c r="AV319" s="324"/>
      <c r="AW319" s="324"/>
      <c r="AX319" s="324"/>
      <c r="AY319" s="324"/>
      <c r="AZ319" s="324"/>
      <c r="BA319" s="324"/>
      <c r="BB319" s="324"/>
      <c r="BC319" s="324"/>
      <c r="BD319" s="324"/>
      <c r="BE319" s="324"/>
      <c r="BF319" s="324"/>
      <c r="BG319" s="324"/>
    </row>
    <row r="320" spans="1:59" s="267" customFormat="1" ht="59.45" hidden="1" customHeight="1" outlineLevel="1" x14ac:dyDescent="0.25">
      <c r="A320" s="254"/>
      <c r="B320" s="254"/>
      <c r="C320" s="446"/>
      <c r="D320" s="266"/>
      <c r="E320" s="145" t="str">
        <f t="shared" ref="E320:E321" si="263">CONCATENATE($E$318,".",(ROW(G320)-ROW($G$318)))</f>
        <v>181.2</v>
      </c>
      <c r="F320" s="39" t="s">
        <v>505</v>
      </c>
      <c r="G320" s="41" t="s">
        <v>39</v>
      </c>
      <c r="H320" s="41"/>
      <c r="I320" s="41"/>
      <c r="J320" s="41"/>
      <c r="K320" s="41"/>
      <c r="L320" s="41"/>
      <c r="M320" s="43"/>
      <c r="N320" s="41"/>
      <c r="O320" s="41"/>
      <c r="P320" s="41"/>
      <c r="Q320" s="42">
        <v>12.9</v>
      </c>
      <c r="R320" s="338"/>
      <c r="S320" s="338"/>
      <c r="T320" s="41"/>
      <c r="U320" s="41"/>
      <c r="V320" s="41"/>
      <c r="W320" s="41"/>
      <c r="X320" s="43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52"/>
      <c r="AJ320" s="43"/>
      <c r="AK320" s="41"/>
      <c r="AL320" s="41"/>
      <c r="AM320" s="269"/>
      <c r="AN320" s="256"/>
      <c r="AO320" s="254"/>
      <c r="AP320" s="324"/>
      <c r="AQ320" s="324"/>
      <c r="AR320" s="324"/>
      <c r="AS320" s="324"/>
      <c r="AT320" s="324"/>
      <c r="AU320" s="324"/>
      <c r="AV320" s="324"/>
      <c r="AW320" s="324"/>
      <c r="AX320" s="324"/>
      <c r="AY320" s="324"/>
      <c r="AZ320" s="324"/>
      <c r="BA320" s="324"/>
      <c r="BB320" s="324"/>
      <c r="BC320" s="324"/>
      <c r="BD320" s="324"/>
      <c r="BE320" s="324"/>
      <c r="BF320" s="324"/>
      <c r="BG320" s="324"/>
    </row>
    <row r="321" spans="1:59" s="267" customFormat="1" ht="59.45" hidden="1" customHeight="1" outlineLevel="1" x14ac:dyDescent="0.25">
      <c r="A321" s="254"/>
      <c r="B321" s="254"/>
      <c r="C321" s="446"/>
      <c r="D321" s="265"/>
      <c r="E321" s="145" t="str">
        <f t="shared" si="263"/>
        <v>181.3</v>
      </c>
      <c r="F321" s="39" t="s">
        <v>503</v>
      </c>
      <c r="G321" s="41" t="s">
        <v>39</v>
      </c>
      <c r="H321" s="41"/>
      <c r="I321" s="41"/>
      <c r="J321" s="41"/>
      <c r="K321" s="41"/>
      <c r="L321" s="41"/>
      <c r="M321" s="43"/>
      <c r="N321" s="41"/>
      <c r="O321" s="41"/>
      <c r="P321" s="41"/>
      <c r="Q321" s="42">
        <v>4.3499999999999996</v>
      </c>
      <c r="R321" s="338"/>
      <c r="S321" s="338"/>
      <c r="T321" s="41"/>
      <c r="U321" s="41"/>
      <c r="V321" s="41"/>
      <c r="W321" s="41"/>
      <c r="X321" s="43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3"/>
      <c r="AK321" s="41"/>
      <c r="AL321" s="41"/>
      <c r="AM321" s="269"/>
      <c r="AN321" s="256"/>
      <c r="AO321" s="254"/>
      <c r="AP321" s="324"/>
      <c r="AQ321" s="324"/>
      <c r="AR321" s="324"/>
      <c r="AS321" s="324"/>
      <c r="AT321" s="324"/>
      <c r="AU321" s="324"/>
      <c r="AV321" s="324"/>
      <c r="AW321" s="324"/>
      <c r="AX321" s="324"/>
      <c r="AY321" s="324"/>
      <c r="AZ321" s="324"/>
      <c r="BA321" s="324"/>
      <c r="BB321" s="324"/>
      <c r="BC321" s="324"/>
      <c r="BD321" s="324"/>
      <c r="BE321" s="324"/>
      <c r="BF321" s="324"/>
      <c r="BG321" s="324"/>
    </row>
    <row r="322" spans="1:59" s="264" customFormat="1" ht="94.15" customHeight="1" collapsed="1" x14ac:dyDescent="0.25">
      <c r="A322" s="254"/>
      <c r="B322" s="254"/>
      <c r="C322" s="445" t="s">
        <v>507</v>
      </c>
      <c r="D322" s="265"/>
      <c r="E322" s="96">
        <f>E318+1</f>
        <v>182</v>
      </c>
      <c r="F322" s="39" t="s">
        <v>259</v>
      </c>
      <c r="G322" s="41" t="s">
        <v>64</v>
      </c>
      <c r="H322" s="41"/>
      <c r="I322" s="41"/>
      <c r="J322" s="41"/>
      <c r="K322" s="41"/>
      <c r="L322" s="41"/>
      <c r="M322" s="35" t="str">
        <f t="shared" ref="M322" si="264">IF((IF(H322="",0,H322)+IF(I322="",0,I322)+IF(J322="",0,J322)+IF(K322="",0,K322)+IF(L322="",0,L322))=0,"",(IF(H322="",0,H322)+IF(I322="",0,I322)+IF(J322="",0,J322)+IF(K322="",0,K322)+IF(L322="",0,L322)))</f>
        <v/>
      </c>
      <c r="N322" s="41"/>
      <c r="O322" s="41"/>
      <c r="P322" s="41"/>
      <c r="Q322" s="34">
        <f>IF(SUM(Q323:Q325)=0,"",SUM(Q323:Q325))</f>
        <v>1188</v>
      </c>
      <c r="R322" s="345"/>
      <c r="S322" s="345"/>
      <c r="T322" s="73"/>
      <c r="U322" s="73"/>
      <c r="V322" s="73"/>
      <c r="W322" s="73"/>
      <c r="X322" s="99"/>
      <c r="Y322" s="73"/>
      <c r="Z322" s="41"/>
      <c r="AA322" s="41"/>
      <c r="AB322" s="41"/>
      <c r="AC322" s="41"/>
      <c r="AD322" s="41"/>
      <c r="AE322" s="41"/>
      <c r="AF322" s="41"/>
      <c r="AG322" s="41"/>
      <c r="AH322" s="41"/>
      <c r="AI322" s="118"/>
      <c r="AJ322" s="35" t="str">
        <f>IF((IF(Y322="",0,Y322)+IF(Z322="",0,Z322)+IF(AA322="",0,AA322)+IF(AB322="",0,AB322)+IF(AC322="",0,AC322)+IF(AD322="",0,AD322)+IF(AE322="",0,AE322)+IF(AF322="",0,AF322)+IF(AG322="",0,AG322)+IF(AH322="",0,AH322)+IF(AI322="",0,AI322))=0,"",(IF(Y322="",0,Y322)+IF(Z322="",0,Z322)+IF(AA322="",0,AA322)+IF(AB322="",0,AB322)+IF(AC322="",0,AC322)+IF(AD322="",0,AD322)+IF(AE322="",0,AE322)+IF(AF322="",0,AF322)+IF(AG322="",0,AG322)+IF(AH322="",0,AH322)+IF(AI322="",0,AI322)))</f>
        <v/>
      </c>
      <c r="AK322" s="34" t="str">
        <f>IF((IF(AJ322="",0,AJ322)+IF(X322="",0,X322))=0,"",(IF(AJ322="",0,AJ322)+IF(X322="",0,X322)))</f>
        <v/>
      </c>
      <c r="AL322" s="121"/>
      <c r="AM322" s="269"/>
      <c r="AN322" s="256"/>
      <c r="AO322" s="254"/>
      <c r="AP322" s="324"/>
      <c r="AQ322" s="324"/>
      <c r="AR322" s="324"/>
      <c r="AS322" s="324"/>
      <c r="AT322" s="324"/>
      <c r="AU322" s="324"/>
      <c r="AV322" s="324"/>
      <c r="AW322" s="324"/>
      <c r="AX322" s="324"/>
      <c r="AY322" s="324"/>
      <c r="AZ322" s="324"/>
      <c r="BA322" s="324"/>
      <c r="BB322" s="324"/>
      <c r="BC322" s="324"/>
      <c r="BD322" s="324"/>
      <c r="BE322" s="324"/>
      <c r="BF322" s="324"/>
      <c r="BG322" s="324"/>
    </row>
    <row r="323" spans="1:59" s="264" customFormat="1" ht="50.45" hidden="1" customHeight="1" outlineLevel="1" x14ac:dyDescent="0.25">
      <c r="A323" s="254"/>
      <c r="B323" s="254"/>
      <c r="C323" s="446"/>
      <c r="D323" s="265"/>
      <c r="E323" s="145" t="str">
        <f>CONCATENATE($E$322,".",(ROW(G323)-ROW($G$322)))</f>
        <v>182.1</v>
      </c>
      <c r="F323" s="39" t="s">
        <v>261</v>
      </c>
      <c r="G323" s="41" t="s">
        <v>64</v>
      </c>
      <c r="H323" s="41"/>
      <c r="I323" s="41"/>
      <c r="J323" s="41"/>
      <c r="K323" s="41"/>
      <c r="L323" s="41"/>
      <c r="M323" s="35" t="str">
        <f t="shared" ref="M323" si="265">IF((IF(H323="",0,H323)+IF(I323="",0,I323)+IF(J323="",0,J323)+IF(K323="",0,K323)+IF(L323="",0,L323))=0,"",(IF(H323="",0,H323)+IF(I323="",0,I323)+IF(J323="",0,J323)+IF(K323="",0,K323)+IF(L323="",0,L323)))</f>
        <v/>
      </c>
      <c r="N323" s="41"/>
      <c r="O323" s="41"/>
      <c r="P323" s="41"/>
      <c r="Q323" s="42">
        <f>Q319/0.05*2+Q319/0.2*3</f>
        <v>239.24999999999994</v>
      </c>
      <c r="R323" s="341"/>
      <c r="S323" s="341"/>
      <c r="T323" s="73"/>
      <c r="U323" s="73"/>
      <c r="V323" s="73"/>
      <c r="W323" s="73"/>
      <c r="X323" s="99"/>
      <c r="Y323" s="73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3"/>
      <c r="AK323" s="41"/>
      <c r="AL323" s="52"/>
      <c r="AM323" s="269"/>
      <c r="AN323" s="256"/>
      <c r="AO323" s="254"/>
      <c r="AP323" s="324"/>
      <c r="AQ323" s="324"/>
      <c r="AR323" s="324"/>
      <c r="AS323" s="324"/>
      <c r="AT323" s="324"/>
      <c r="AU323" s="324"/>
      <c r="AV323" s="324"/>
      <c r="AW323" s="324"/>
      <c r="AX323" s="324"/>
      <c r="AY323" s="324"/>
      <c r="AZ323" s="324"/>
      <c r="BA323" s="324"/>
      <c r="BB323" s="324"/>
      <c r="BC323" s="324"/>
      <c r="BD323" s="324"/>
      <c r="BE323" s="324"/>
      <c r="BF323" s="324"/>
      <c r="BG323" s="324"/>
    </row>
    <row r="324" spans="1:59" s="264" customFormat="1" ht="50.45" hidden="1" customHeight="1" outlineLevel="1" x14ac:dyDescent="0.25">
      <c r="A324" s="254"/>
      <c r="B324" s="254"/>
      <c r="C324" s="446"/>
      <c r="D324" s="266"/>
      <c r="E324" s="145" t="str">
        <f t="shared" ref="E324:E325" si="266">CONCATENATE($E$322,".",(ROW(G324)-ROW($G$322)))</f>
        <v>182.2</v>
      </c>
      <c r="F324" s="39" t="s">
        <v>504</v>
      </c>
      <c r="G324" s="41" t="s">
        <v>64</v>
      </c>
      <c r="H324" s="41"/>
      <c r="I324" s="41"/>
      <c r="J324" s="41"/>
      <c r="K324" s="41"/>
      <c r="L324" s="41"/>
      <c r="M324" s="35" t="str">
        <f t="shared" ref="M324" si="267">IF((IF(H324="",0,H324)+IF(I324="",0,I324)+IF(J324="",0,J324)+IF(K324="",0,K324)+IF(L324="",0,L324))=0,"",(IF(H324="",0,H324)+IF(I324="",0,I324)+IF(J324="",0,J324)+IF(K324="",0,K324)+IF(L324="",0,L324)))</f>
        <v/>
      </c>
      <c r="N324" s="41"/>
      <c r="O324" s="41"/>
      <c r="P324" s="41"/>
      <c r="Q324" s="42">
        <f>Q320/0.05*2+Q320/0.2*3</f>
        <v>709.5</v>
      </c>
      <c r="R324" s="341"/>
      <c r="S324" s="341"/>
      <c r="T324" s="73"/>
      <c r="U324" s="73"/>
      <c r="V324" s="73"/>
      <c r="W324" s="73"/>
      <c r="X324" s="99"/>
      <c r="Y324" s="73"/>
      <c r="Z324" s="41"/>
      <c r="AA324" s="41"/>
      <c r="AB324" s="41"/>
      <c r="AC324" s="41"/>
      <c r="AD324" s="41"/>
      <c r="AE324" s="41"/>
      <c r="AF324" s="41"/>
      <c r="AG324" s="41"/>
      <c r="AH324" s="41"/>
      <c r="AI324" s="118"/>
      <c r="AJ324" s="35" t="str">
        <f>IF((IF(Y324="",0,Y324)+IF(Z324="",0,Z324)+IF(AA324="",0,AA324)+IF(AB324="",0,AB324)+IF(AC324="",0,AC324)+IF(AD324="",0,AD324)+IF(AE324="",0,AE324)+IF(AF324="",0,AF324)+IF(AG324="",0,AG324)+IF(AH324="",0,AH324)+IF(AI324="",0,AI324))=0,"",(IF(Y324="",0,Y324)+IF(Z324="",0,Z324)+IF(AA324="",0,AA324)+IF(AB324="",0,AB324)+IF(AC324="",0,AC324)+IF(AD324="",0,AD324)+IF(AE324="",0,AE324)+IF(AF324="",0,AF324)+IF(AG324="",0,AG324)+IF(AH324="",0,AH324)+IF(AI324="",0,AI324)))</f>
        <v/>
      </c>
      <c r="AK324" s="34" t="str">
        <f>IF((IF(AJ324="",0,AJ324)+IF(X324="",0,X324))=0,"",(IF(AJ324="",0,AJ324)+IF(X324="",0,X324)))</f>
        <v/>
      </c>
      <c r="AL324" s="121"/>
      <c r="AM324" s="269"/>
      <c r="AN324" s="256"/>
      <c r="AO324" s="254"/>
      <c r="AP324" s="324"/>
      <c r="AQ324" s="324"/>
      <c r="AR324" s="324"/>
      <c r="AS324" s="324"/>
      <c r="AT324" s="324"/>
      <c r="AU324" s="324"/>
      <c r="AV324" s="324"/>
      <c r="AW324" s="324"/>
      <c r="AX324" s="324"/>
      <c r="AY324" s="324"/>
      <c r="AZ324" s="324"/>
      <c r="BA324" s="324"/>
      <c r="BB324" s="324"/>
      <c r="BC324" s="324"/>
      <c r="BD324" s="324"/>
      <c r="BE324" s="324"/>
      <c r="BF324" s="324"/>
      <c r="BG324" s="324"/>
    </row>
    <row r="325" spans="1:59" ht="50.45" hidden="1" customHeight="1" outlineLevel="1" x14ac:dyDescent="0.25">
      <c r="A325" s="1"/>
      <c r="B325" s="1"/>
      <c r="C325" s="446"/>
      <c r="D325" s="265"/>
      <c r="E325" s="145" t="str">
        <f t="shared" si="266"/>
        <v>182.3</v>
      </c>
      <c r="F325" s="39" t="s">
        <v>502</v>
      </c>
      <c r="G325" s="41" t="s">
        <v>64</v>
      </c>
      <c r="H325" s="41"/>
      <c r="I325" s="41"/>
      <c r="J325" s="41"/>
      <c r="K325" s="41"/>
      <c r="L325" s="41"/>
      <c r="M325" s="35" t="str">
        <f t="shared" ref="M325:M346" si="268">IF((IF(H325="",0,H325)+IF(I325="",0,I325)+IF(J325="",0,J325)+IF(K325="",0,K325)+IF(L325="",0,L325))=0,"",(IF(H325="",0,H325)+IF(I325="",0,I325)+IF(J325="",0,J325)+IF(K325="",0,K325)+IF(L325="",0,L325)))</f>
        <v/>
      </c>
      <c r="N325" s="41"/>
      <c r="O325" s="41"/>
      <c r="P325" s="41"/>
      <c r="Q325" s="42">
        <f>Q321/0.05*2+Q321/0.2*3</f>
        <v>239.24999999999994</v>
      </c>
      <c r="R325" s="341"/>
      <c r="S325" s="341"/>
      <c r="T325" s="73"/>
      <c r="U325" s="73"/>
      <c r="V325" s="73"/>
      <c r="W325" s="73"/>
      <c r="X325" s="99"/>
      <c r="Y325" s="73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3"/>
      <c r="AK325" s="41"/>
      <c r="AL325" s="52"/>
      <c r="AM325" s="55"/>
      <c r="AN325" s="14"/>
      <c r="AO325" s="1"/>
    </row>
    <row r="326" spans="1:59" ht="48.75" customHeight="1" collapsed="1" x14ac:dyDescent="0.25">
      <c r="A326" s="1"/>
      <c r="B326" s="1"/>
      <c r="C326" s="123" t="s">
        <v>300</v>
      </c>
      <c r="D326" s="265"/>
      <c r="E326" s="46">
        <f>E322+1</f>
        <v>183</v>
      </c>
      <c r="F326" s="39" t="s">
        <v>301</v>
      </c>
      <c r="G326" s="41" t="s">
        <v>39</v>
      </c>
      <c r="H326" s="41"/>
      <c r="I326" s="41"/>
      <c r="J326" s="41"/>
      <c r="K326" s="41"/>
      <c r="L326" s="41"/>
      <c r="M326" s="43" t="str">
        <f t="shared" si="268"/>
        <v/>
      </c>
      <c r="N326" s="41"/>
      <c r="O326" s="41"/>
      <c r="P326" s="41"/>
      <c r="Q326" s="42">
        <v>0.8</v>
      </c>
      <c r="R326" s="338"/>
      <c r="S326" s="338"/>
      <c r="T326" s="41"/>
      <c r="U326" s="41"/>
      <c r="V326" s="41"/>
      <c r="W326" s="41"/>
      <c r="X326" s="43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3" t="str">
        <f>IF((IF(Y326="",0,Y326)+IF(Z326="",0,Z326)+IF(AA326="",0,AA326)+IF(AB326="",0,AB326)+IF(AC326="",0,AC326)+IF(AD326="",0,AD326)+IF(AE326="",0,AE326)+IF(AF326="",0,AF326)+IF(AG326="",0,AG326)+IF(AH326="",0,AH326)+IF(AI326="",0,AI326))=0,"",(IF(Y326="",0,Y326)+IF(Z326="",0,Z326)+IF(AA326="",0,AA326)+IF(AB326="",0,AB326)+IF(AC326="",0,AC326)+IF(AD326="",0,AD326)+IF(AE326="",0,AE326)+IF(AF326="",0,AF326)+IF(AG326="",0,AG326)+IF(AH326="",0,AH326)+IF(AI326="",0,AI326)))</f>
        <v/>
      </c>
      <c r="AK326" s="41" t="str">
        <f>IF((IF(AJ326="",0,AJ326)+IF(X326="",0,X326))=0,"",(IF(AJ326="",0,AJ326)+IF(X326="",0,X326)))</f>
        <v/>
      </c>
      <c r="AL326" s="41"/>
      <c r="AM326" s="55"/>
      <c r="AN326" s="14"/>
      <c r="AO326" s="1"/>
    </row>
    <row r="327" spans="1:59" ht="69" customHeight="1" x14ac:dyDescent="0.25">
      <c r="A327" s="1"/>
      <c r="B327" s="1"/>
      <c r="C327" s="412" t="s">
        <v>500</v>
      </c>
      <c r="D327" s="265"/>
      <c r="E327" s="49">
        <f t="shared" si="262"/>
        <v>184</v>
      </c>
      <c r="F327" s="39" t="s">
        <v>302</v>
      </c>
      <c r="G327" s="41" t="s">
        <v>39</v>
      </c>
      <c r="H327" s="41"/>
      <c r="I327" s="41"/>
      <c r="J327" s="41"/>
      <c r="K327" s="41"/>
      <c r="L327" s="41"/>
      <c r="M327" s="43" t="str">
        <f t="shared" si="268"/>
        <v/>
      </c>
      <c r="N327" s="41"/>
      <c r="O327" s="41"/>
      <c r="P327" s="41"/>
      <c r="Q327" s="42">
        <v>20.36</v>
      </c>
      <c r="R327" s="338"/>
      <c r="S327" s="338"/>
      <c r="T327" s="41"/>
      <c r="U327" s="41"/>
      <c r="V327" s="34"/>
      <c r="W327" s="34"/>
      <c r="X327" s="35" t="str">
        <f>IF((IF(T327="",0,T327)+IF(U327="",0,U327)+IF(V327="",0,V327)+IF(W327="",0,W327))=0,"",(IF(T327="",0,T327)+IF(U327="",0,U327)+IF(V327="",0,V327)+IF(W327="",0,W327)))</f>
        <v/>
      </c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5" t="str">
        <f>IF((IF(Y327="",0,Y327)+IF(Z327="",0,Z327)+IF(AA327="",0,AA327)+IF(AB327="",0,AB327)+IF(AC327="",0,AC327)+IF(AD327="",0,AD327)+IF(AE327="",0,AE327)+IF(AF327="",0,AF327)+IF(AG327="",0,AG327)+IF(AH327="",0,AH327)+IF(AI327="",0,AI327))=0,"",(IF(Y327="",0,Y327)+IF(Z327="",0,Z327)+IF(AA327="",0,AA327)+IF(AB327="",0,AB327)+IF(AC327="",0,AC327)+IF(AD327="",0,AD327)+IF(AE327="",0,AE327)+IF(AF327="",0,AF327)+IF(AG327="",0,AG327)+IF(AH327="",0,AH327)+IF(AI327="",0,AI327)))</f>
        <v/>
      </c>
      <c r="AK327" s="34" t="str">
        <f>IF((IF(AJ327="",0,AJ327)+IF(X327="",0,X327))=0,"",(IF(AJ327="",0,AJ327)+IF(X327="",0,X327)))</f>
        <v/>
      </c>
      <c r="AL327" s="118"/>
      <c r="AM327" s="61"/>
      <c r="AN327" s="14"/>
      <c r="AO327" s="1"/>
    </row>
    <row r="328" spans="1:59" ht="69" customHeight="1" x14ac:dyDescent="0.25">
      <c r="A328" s="1"/>
      <c r="B328" s="1"/>
      <c r="C328" s="411"/>
      <c r="D328" s="265"/>
      <c r="E328" s="96">
        <f t="shared" si="262"/>
        <v>185</v>
      </c>
      <c r="F328" s="39" t="s">
        <v>303</v>
      </c>
      <c r="G328" s="41" t="s">
        <v>64</v>
      </c>
      <c r="H328" s="41"/>
      <c r="I328" s="41"/>
      <c r="J328" s="41"/>
      <c r="K328" s="41"/>
      <c r="L328" s="41"/>
      <c r="M328" s="35" t="str">
        <f t="shared" si="268"/>
        <v/>
      </c>
      <c r="N328" s="41"/>
      <c r="O328" s="41"/>
      <c r="P328" s="41"/>
      <c r="Q328" s="42">
        <f>Q327/(0.6*0.1*0.2)*((0.1+0.6)*2*0.2+0.1*0.6*2)</f>
        <v>678.66666666666652</v>
      </c>
      <c r="R328" s="341"/>
      <c r="S328" s="341"/>
      <c r="T328" s="73"/>
      <c r="U328" s="73"/>
      <c r="V328" s="73"/>
      <c r="W328" s="73"/>
      <c r="X328" s="99"/>
      <c r="Y328" s="73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3"/>
      <c r="AK328" s="41"/>
      <c r="AL328" s="52"/>
      <c r="AM328" s="61"/>
      <c r="AN328" s="14"/>
      <c r="AO328" s="1"/>
    </row>
    <row r="329" spans="1:59" s="258" customFormat="1" ht="48" customHeight="1" x14ac:dyDescent="0.25">
      <c r="A329" s="254"/>
      <c r="B329" s="254"/>
      <c r="C329" s="444" t="s">
        <v>576</v>
      </c>
      <c r="D329" s="266"/>
      <c r="E329" s="96">
        <f t="shared" si="262"/>
        <v>186</v>
      </c>
      <c r="F329" s="149" t="s">
        <v>499</v>
      </c>
      <c r="G329" s="41" t="s">
        <v>39</v>
      </c>
      <c r="H329" s="41"/>
      <c r="I329" s="41"/>
      <c r="J329" s="41"/>
      <c r="K329" s="41"/>
      <c r="L329" s="41"/>
      <c r="M329" s="43" t="str">
        <f t="shared" si="268"/>
        <v/>
      </c>
      <c r="N329" s="41"/>
      <c r="O329" s="41"/>
      <c r="P329" s="41"/>
      <c r="Q329" s="42">
        <v>0.8</v>
      </c>
      <c r="R329" s="338"/>
      <c r="S329" s="338"/>
      <c r="T329" s="41"/>
      <c r="U329" s="41"/>
      <c r="V329" s="41"/>
      <c r="W329" s="41"/>
      <c r="X329" s="43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3" t="str">
        <f>IF((IF(Y329="",0,Y329)+IF(Z329="",0,Z329)+IF(AA329="",0,AA329)+IF(AB329="",0,AB329)+IF(AC329="",0,AC329)+IF(AD329="",0,AD329)+IF(AE329="",0,AE329)+IF(AF329="",0,AF329)+IF(AG329="",0,AG329)+IF(AH329="",0,AH329)+IF(AI329="",0,AI329))=0,"",(IF(Y329="",0,Y329)+IF(Z329="",0,Z329)+IF(AA329="",0,AA329)+IF(AB329="",0,AB329)+IF(AC329="",0,AC329)+IF(AD329="",0,AD329)+IF(AE329="",0,AE329)+IF(AF329="",0,AF329)+IF(AG329="",0,AG329)+IF(AH329="",0,AH329)+IF(AI329="",0,AI329)))</f>
        <v/>
      </c>
      <c r="AK329" s="41" t="str">
        <f>IF((IF(AJ329="",0,AJ329)+IF(X329="",0,X329))=0,"",(IF(AJ329="",0,AJ329)+IF(X329="",0,X329)))</f>
        <v/>
      </c>
      <c r="AL329" s="41"/>
      <c r="AM329" s="259"/>
      <c r="AN329" s="256"/>
      <c r="AO329" s="254"/>
      <c r="AP329" s="324"/>
      <c r="AQ329" s="324"/>
      <c r="AR329" s="324"/>
      <c r="AS329" s="324"/>
      <c r="AT329" s="324"/>
      <c r="AU329" s="324"/>
      <c r="AV329" s="324"/>
      <c r="AW329" s="324"/>
      <c r="AX329" s="324"/>
      <c r="AY329" s="324"/>
      <c r="AZ329" s="324"/>
      <c r="BA329" s="324"/>
      <c r="BB329" s="324"/>
      <c r="BC329" s="324"/>
      <c r="BD329" s="324"/>
      <c r="BE329" s="324"/>
      <c r="BF329" s="324"/>
      <c r="BG329" s="324"/>
    </row>
    <row r="330" spans="1:59" s="258" customFormat="1" ht="48" customHeight="1" x14ac:dyDescent="0.25">
      <c r="A330" s="254"/>
      <c r="B330" s="254"/>
      <c r="C330" s="422"/>
      <c r="D330" s="266"/>
      <c r="E330" s="96">
        <f t="shared" si="262"/>
        <v>187</v>
      </c>
      <c r="F330" s="39" t="s">
        <v>498</v>
      </c>
      <c r="G330" s="41" t="s">
        <v>64</v>
      </c>
      <c r="H330" s="41"/>
      <c r="I330" s="41"/>
      <c r="J330" s="41"/>
      <c r="K330" s="41"/>
      <c r="L330" s="41"/>
      <c r="M330" s="35" t="str">
        <f t="shared" si="268"/>
        <v/>
      </c>
      <c r="N330" s="41"/>
      <c r="O330" s="41"/>
      <c r="P330" s="41"/>
      <c r="Q330" s="42">
        <v>1.6</v>
      </c>
      <c r="R330" s="341"/>
      <c r="S330" s="341"/>
      <c r="T330" s="73"/>
      <c r="U330" s="73"/>
      <c r="V330" s="73"/>
      <c r="W330" s="73"/>
      <c r="X330" s="99"/>
      <c r="Y330" s="73"/>
      <c r="Z330" s="41"/>
      <c r="AA330" s="41"/>
      <c r="AB330" s="41"/>
      <c r="AC330" s="41"/>
      <c r="AD330" s="41"/>
      <c r="AE330" s="41"/>
      <c r="AF330" s="41"/>
      <c r="AG330" s="41"/>
      <c r="AH330" s="41"/>
      <c r="AI330" s="118"/>
      <c r="AJ330" s="35" t="str">
        <f>IF((IF(Y330="",0,Y330)+IF(Z330="",0,Z330)+IF(AA330="",0,AA330)+IF(AB330="",0,AB330)+IF(AC330="",0,AC330)+IF(AD330="",0,AD330)+IF(AE330="",0,AE330)+IF(AF330="",0,AF330)+IF(AG330="",0,AG330)+IF(AH330="",0,AH330)+IF(AI330="",0,AI330))=0,"",(IF(Y330="",0,Y330)+IF(Z330="",0,Z330)+IF(AA330="",0,AA330)+IF(AB330="",0,AB330)+IF(AC330="",0,AC330)+IF(AD330="",0,AD330)+IF(AE330="",0,AE330)+IF(AF330="",0,AF330)+IF(AG330="",0,AG330)+IF(AH330="",0,AH330)+IF(AI330="",0,AI330)))</f>
        <v/>
      </c>
      <c r="AK330" s="34" t="str">
        <f>IF((IF(AJ330="",0,AJ330)+IF(X330="",0,X330))=0,"",(IF(AJ330="",0,AJ330)+IF(X330="",0,X330)))</f>
        <v/>
      </c>
      <c r="AL330" s="121"/>
      <c r="AM330" s="259"/>
      <c r="AN330" s="256"/>
      <c r="AO330" s="254"/>
      <c r="AP330" s="324"/>
      <c r="AQ330" s="324"/>
      <c r="AR330" s="324"/>
      <c r="AS330" s="324"/>
      <c r="AT330" s="324"/>
      <c r="AU330" s="324"/>
      <c r="AV330" s="324"/>
      <c r="AW330" s="324"/>
      <c r="AX330" s="324"/>
      <c r="AY330" s="324"/>
      <c r="AZ330" s="324"/>
      <c r="BA330" s="324"/>
      <c r="BB330" s="324"/>
      <c r="BC330" s="324"/>
      <c r="BD330" s="324"/>
      <c r="BE330" s="324"/>
      <c r="BF330" s="324"/>
      <c r="BG330" s="324"/>
    </row>
    <row r="331" spans="1:59" s="270" customFormat="1" ht="30" customHeight="1" x14ac:dyDescent="0.25">
      <c r="A331" s="254"/>
      <c r="B331" s="254"/>
      <c r="C331" s="412" t="s">
        <v>603</v>
      </c>
      <c r="D331" s="322">
        <v>5</v>
      </c>
      <c r="E331" s="328">
        <f>E330+1</f>
        <v>188</v>
      </c>
      <c r="F331" s="33" t="s">
        <v>262</v>
      </c>
      <c r="G331" s="118" t="s">
        <v>39</v>
      </c>
      <c r="H331" s="34"/>
      <c r="I331" s="34"/>
      <c r="J331" s="150"/>
      <c r="K331" s="150"/>
      <c r="L331" s="150">
        <v>4.2</v>
      </c>
      <c r="M331" s="35">
        <f>IF((IF(H331="",0,H331)+IF(I331="",0,I331)+IF(J331="",0,J331)+IF(K331="",0,K331)+IF(L331="",0,L331))=0,"",(IF(H331="",0,H331)+IF(I331="",0,I331)+IF(J331="",0,J331)+IF(K331="",0,K331)+IF(L331="",0,L331)))</f>
        <v>4.2</v>
      </c>
      <c r="N331" s="41"/>
      <c r="O331" s="34" t="s">
        <v>41</v>
      </c>
      <c r="P331" s="350">
        <f>IF(M331="","",IF(M331=0,"",IF(MID(F331,1,4)="Стен",M331/(VALUE(MID(F331,SEARCH(" ",F331,1)+1,SEARCH("мм",F331,1)-SEARCH(" ",F331,1)-2))/1000),IF(MID(F331,1,10)="Плита фунд",SQRT(M331/(VALUE(MID(F331,SEARCH(" ",F331,1)+14,SEARCH("мм",F331,1)-SEARCH(" ",F331,1)-15))/1000))*(4+1)*(VALUE(MID(F331,SEARCH(" ",F331,1)+14,SEARCH("мм",F331,1)-SEARCH(" ",F331,1)-15))/1000),IF(MID(F331,1,4)="Плит",M331/(VALUE(MID(F331,SEARCH(" ",F331,1)+1,SEARCH("мм",F331,1)-SEARCH(" ",F331,1)-2))/1000),IF(MID(F331,1,4)="Площ",M331/(VALUE(MID(F331,SEARCH(" ",F331,1)+12,SEARCH("мм",F331,1)-SEARCH(" ",F331,1)-13))/1000),IF(MID(F331,1,4)="Марш",M331/0.263,IF(MID(F331,1,4)="Коло",M331/((VALUE(LEFT(MID(F331,SEARCH(" ",F331,1)+1,SEARCH("мм",F331,1)-SEARCH(" ",F331,1)-2),SEARCH("х",MID(F331,SEARCH(" ",F331,1)+1,SEARCH("мм",F331,1)-SEARCH(" ",F331,1)-2),1)-1))*VALUE(RIGHT(MID(F331,SEARCH(" ",F331,1)+1,SEARCH("мм",F331,1)-SEARCH(" ",F331,1)-2),LEN(MID(F331,SEARCH(" ",F331,1)+1,SEARCH("мм",F331,1)-SEARCH(" ",F331,1)-2))-SEARCH("х",MID(F331,SEARCH(" ",F331,1)+1,SEARCH("мм",F331,1)-SEARCH(" ",F331,1)-2),1))))/1000000*3.2)*((VALUE(LEFT(MID(F331,SEARCH(" ",F331,1)+1,SEARCH("мм",F331,1)-SEARCH(" ",F331,1)-2),SEARCH("х",MID(F331,SEARCH(" ",F331,1)+1,SEARCH("мм",F331,1)-SEARCH(" ",F331,1)-2),1)-1))+VALUE(RIGHT(MID(F331,SEARCH(" ",F331,1)+1,SEARCH("мм",F331,1)-SEARCH(" ",F331,1)-2),LEN(MID(F331,SEARCH(" ",F331,1)+1,SEARCH("мм",F331,1)-SEARCH(" ",F331,1)-2))-SEARCH("х",MID(F331,SEARCH(" ",F331,1)+1,SEARCH("мм",F331,1)-SEARCH(" ",F331,1)-2),1))))/1000*2*3.2),IF(MID(F331,1,4)="Балк",M331/((VALUE(LEFT(MID(F331,SEARCH(" ",F331,1)+1,SEARCH("мм",F331,1)-SEARCH(" ",F331,1)-5),SEARCH("х",MID(F331,SEARCH(" ",F331,1)+1,SEARCH("мм",F331,1)-SEARCH(" ",F331,1)-5),1)-1))*VALUE(RIGHT(MID(F331,SEARCH(" ",F331,1)+1,SEARCH("мм",F331,1)-SEARCH(" ",F331,1)-5),LEN(MID(F331,SEARCH(" ",F331,1)+1,SEARCH("мм",F331,1)-SEARCH(" ",F331,1)-5))-SEARCH("х",MID(F331,SEARCH(" ",F331,1)+1,SEARCH("мм",F331,1)-SEARCH(" ",F331,1)-5),1))))/1000000*1)*((2*VALUE(LEFT(MID(F331,SEARCH(" ",F331,1)+1,SEARCH("мм",F331,1)-SEARCH(" ",F331,1)-5),SEARCH("х",MID(F331,SEARCH(" ",F331,1)+1,SEARCH("мм",F331,1)-SEARCH(" ",F331,1)-5),1)-1))+VALUE(RIGHT(MID(F331,SEARCH(" ",F331,1)+1,SEARCH("мм",F331,1)-SEARCH(" ",F331,1)-5),LEN(MID(F331,SEARCH(" ",F331,1)+1,SEARCH("мм",F331,1)-SEARCH(" ",F331,1)-5))-SEARCH("х",MID(F331,SEARCH(" ",F331,1)+1,SEARCH("мм",F331,1)-SEARCH(" ",F331,1)-5),1))))/1000*1),IF(MID(F331,1,4)="Капи",M331/(2.8*3.6*0.4)*((2.8+3.6)*2*0.4),""))))))))))</f>
        <v>4.5825756949558398</v>
      </c>
      <c r="Q331" s="347"/>
      <c r="R331" s="326" t="str">
        <f>IF(SUM($J331:$L331)*INDEX('Таблица 6 (типы арм.)'!$F$6:$U$49,MATCH($D331,'Таблица 6 (типы арм.)'!$D$6:$D$49,0),MATCH((IF(COLUMN(R$5)&gt;COLUMN($X$5),CONCATENATE(R$5,"А500С"),IF(COLUMN(R$5)&gt;COLUMN($S$5),CONCATENATE(R$5,"А240"),CONCATENATE(R$5,"Вр-1")))),'Таблица 6 (типы арм.)'!$F$54:$U$54,0))=0,"",ROUND(SUM($J331:$L331)*INDEX('Таблица 6 (типы арм.)'!$F$6:$U$49,MATCH($D331,'Таблица 6 (типы арм.)'!$D$6:$D$49,0),MATCH((IF(COLUMN(R$5)&gt;COLUMN($X$5),CONCATENATE(R$5,"А500С"),IF(COLUMN(R$5)&gt;COLUMN($S$5),CONCATENATE(R$5,"А240"),CONCATENATE(R$5,"Вр-1")))),'Таблица 6 (типы арм.)'!$F$54:$U$54,0)),0))</f>
        <v/>
      </c>
      <c r="S331" s="325" t="str">
        <f t="shared" ref="S331" si="269">IF((IF(R331="",0,R331))=0,"",(IF(R331="",0,R331)))</f>
        <v/>
      </c>
      <c r="T331" s="326">
        <f>IF(SUM($J331:$L331)*INDEX('Таблица 6 (типы арм.)'!$F$6:$U$49,MATCH($D331,'Таблица 6 (типы арм.)'!$D$6:$D$49,0),MATCH((IF(COLUMN(T$5)&gt;COLUMN($X$5),CONCATENATE(T$5,"А500С"),IF(COLUMN(T$5)&gt;COLUMN($S$5),CONCATENATE(T$5,"А240"),CONCATENATE(T$5,"Вр-1")))),'Таблица 6 (типы арм.)'!$F$54:$U$54,0))=0,"",ROUND(SUM($J331:$L331)*INDEX('Таблица 6 (типы арм.)'!$F$6:$U$49,MATCH($D331,'Таблица 6 (типы арм.)'!$D$6:$D$49,0),MATCH((IF(COLUMN(T$5)&gt;COLUMN($X$5),CONCATENATE(T$5,"А500С"),IF(COLUMN(T$5)&gt;COLUMN($S$5),CONCATENATE(T$5,"А240"),CONCATENATE(T$5,"Вр-1")))),'Таблица 6 (типы арм.)'!$F$54:$U$54,0)),0))</f>
        <v>4</v>
      </c>
      <c r="U331" s="326">
        <f>IF(SUM($J331:$L331)*INDEX('Таблица 6 (типы арм.)'!$F$6:$U$49,MATCH($D331,'Таблица 6 (типы арм.)'!$D$6:$D$49,0),MATCH((IF(COLUMN(U$5)&gt;COLUMN($X$5),CONCATENATE(U$5,"А500С"),IF(COLUMN(U$5)&gt;COLUMN($S$5),CONCATENATE(U$5,"А240"),CONCATENATE(U$5,"Вр-1")))),'Таблица 6 (типы арм.)'!$F$54:$U$54,0))=0,"",ROUND(SUM($J331:$L331)*INDEX('Таблица 6 (типы арм.)'!$F$6:$U$49,MATCH($D331,'Таблица 6 (типы арм.)'!$D$6:$D$49,0),MATCH((IF(COLUMN(U$5)&gt;COLUMN($X$5),CONCATENATE(U$5,"А500С"),IF(COLUMN(U$5)&gt;COLUMN($S$5),CONCATENATE(U$5,"А240"),CONCATENATE(U$5,"Вр-1")))),'Таблица 6 (типы арм.)'!$F$54:$U$54,0)),0))</f>
        <v>8</v>
      </c>
      <c r="V331" s="326">
        <f>IF(SUM($J331:$L331)*INDEX('Таблица 6 (типы арм.)'!$F$6:$U$49,MATCH($D331,'Таблица 6 (типы арм.)'!$D$6:$D$49,0),MATCH((IF(COLUMN(V$5)&gt;COLUMN($X$5),CONCATENATE(V$5,"А500С"),IF(COLUMN(V$5)&gt;COLUMN($S$5),CONCATENATE(V$5,"А240"),CONCATENATE(V$5,"Вр-1")))),'Таблица 6 (типы арм.)'!$F$54:$U$54,0))=0,"",ROUND(SUM($J331:$L331)*INDEX('Таблица 6 (типы арм.)'!$F$6:$U$49,MATCH($D331,'Таблица 6 (типы арм.)'!$D$6:$D$49,0),MATCH((IF(COLUMN(V$5)&gt;COLUMN($X$5),CONCATENATE(V$5,"А500С"),IF(COLUMN(V$5)&gt;COLUMN($S$5),CONCATENATE(V$5,"А240"),CONCATENATE(V$5,"Вр-1")))),'Таблица 6 (типы арм.)'!$F$54:$U$54,0)),0))</f>
        <v>2</v>
      </c>
      <c r="W331" s="326" t="str">
        <f>IF(SUM($J331:$L331)*INDEX('Таблица 6 (типы арм.)'!$F$6:$U$49,MATCH($D331,'Таблица 6 (типы арм.)'!$D$6:$D$49,0),MATCH((IF(COLUMN(W$5)&gt;COLUMN($X$5),CONCATENATE(W$5,"А500С"),IF(COLUMN(W$5)&gt;COLUMN($S$5),CONCATENATE(W$5,"А240"),CONCATENATE(W$5,"Вр-1")))),'Таблица 6 (типы арм.)'!$F$54:$U$54,0))=0,"",ROUND(SUM($J331:$L331)*INDEX('Таблица 6 (типы арм.)'!$F$6:$U$49,MATCH($D331,'Таблица 6 (типы арм.)'!$D$6:$D$49,0),MATCH((IF(COLUMN(W$5)&gt;COLUMN($X$5),CONCATENATE(W$5,"А500С"),IF(COLUMN(W$5)&gt;COLUMN($S$5),CONCATENATE(W$5,"А240"),CONCATENATE(W$5,"Вр-1")))),'Таблица 6 (типы арм.)'!$F$54:$U$54,0)),0))</f>
        <v/>
      </c>
      <c r="X331" s="37">
        <f t="shared" ref="X331:X333" si="270">IF((IF(T331="",0,T331)+IF(U331="",0,U331)+IF(V331="",0,V331)+IF(W331="",0,W331))=0,"",(IF(T331="",0,T331)+IF(U331="",0,U331)+IF(V331="",0,V331)+IF(W331="",0,W331)))</f>
        <v>14</v>
      </c>
      <c r="Y331" s="326" t="str">
        <f>IF(SUM($J331:$L331)*INDEX('Таблица 6 (типы арм.)'!$F$6:$U$49,MATCH($D331,'Таблица 6 (типы арм.)'!$D$6:$D$49,0),MATCH((IF(COLUMN(Y$5)&gt;COLUMN($X$5),CONCATENATE(Y$5,"А500С"),IF(COLUMN(Y$5)&gt;COLUMN($S$5),CONCATENATE(Y$5,"А240"),CONCATENATE(Y$5,"Вр-1")))),'Таблица 6 (типы арм.)'!$F$54:$U$54,0))=0,"",ROUND(SUM($J331:$L331)*INDEX('Таблица 6 (типы арм.)'!$F$6:$U$49,MATCH($D331,'Таблица 6 (типы арм.)'!$D$6:$D$49,0),MATCH((IF(COLUMN(Y$5)&gt;COLUMN($X$5),CONCATENATE(Y$5,"А500С"),IF(COLUMN(Y$5)&gt;COLUMN($S$5),CONCATENATE(Y$5,"А240"),CONCATENATE(Y$5,"Вр-1")))),'Таблица 6 (типы арм.)'!$F$54:$U$54,0)),0))</f>
        <v/>
      </c>
      <c r="Z331" s="326">
        <f>IF(SUM($J331:$L331)*INDEX('Таблица 6 (типы арм.)'!$F$6:$U$49,MATCH($D331,'Таблица 6 (типы арм.)'!$D$6:$D$49,0),MATCH((IF(COLUMN(Z$5)&gt;COLUMN($X$5),CONCATENATE(Z$5,"А500С"),IF(COLUMN(Z$5)&gt;COLUMN($S$5),CONCATENATE(Z$5,"А240"),CONCATENATE(Z$5,"Вр-1")))),'Таблица 6 (типы арм.)'!$F$54:$U$54,0))=0,"",ROUND(SUM($J331:$L331)*INDEX('Таблица 6 (типы арм.)'!$F$6:$U$49,MATCH($D331,'Таблица 6 (типы арм.)'!$D$6:$D$49,0),MATCH((IF(COLUMN(Z$5)&gt;COLUMN($X$5),CONCATENATE(Z$5,"А500С"),IF(COLUMN(Z$5)&gt;COLUMN($S$5),CONCATENATE(Z$5,"А240"),CONCATENATE(Z$5,"Вр-1")))),'Таблица 6 (типы арм.)'!$F$54:$U$54,0)),0))</f>
        <v>20</v>
      </c>
      <c r="AA331" s="326">
        <f>IF(SUM($J331:$L331)*INDEX('Таблица 6 (типы арм.)'!$F$6:$U$49,MATCH($D331,'Таблица 6 (типы арм.)'!$D$6:$D$49,0),MATCH((IF(COLUMN(AA$5)&gt;COLUMN($X$5),CONCATENATE(AA$5,"А500С"),IF(COLUMN(AA$5)&gt;COLUMN($S$5),CONCATENATE(AA$5,"А240"),CONCATENATE(AA$5,"Вр-1")))),'Таблица 6 (типы арм.)'!$F$54:$U$54,0))=0,"",ROUND(SUM($J331:$L331)*INDEX('Таблица 6 (типы арм.)'!$F$6:$U$49,MATCH($D331,'Таблица 6 (типы арм.)'!$D$6:$D$49,0),MATCH((IF(COLUMN(AA$5)&gt;COLUMN($X$5),CONCATENATE(AA$5,"А500С"),IF(COLUMN(AA$5)&gt;COLUMN($S$5),CONCATENATE(AA$5,"А240"),CONCATENATE(AA$5,"Вр-1")))),'Таблица 6 (типы арм.)'!$F$54:$U$54,0)),0))</f>
        <v>480</v>
      </c>
      <c r="AB331" s="326" t="str">
        <f>IF(SUM($J331:$L331)*INDEX('Таблица 6 (типы арм.)'!$F$6:$U$49,MATCH($D331,'Таблица 6 (типы арм.)'!$D$6:$D$49,0),MATCH((IF(COLUMN(AB$5)&gt;COLUMN($X$5),CONCATENATE(AB$5,"А500С"),IF(COLUMN(AB$5)&gt;COLUMN($S$5),CONCATENATE(AB$5,"А240"),CONCATENATE(AB$5,"Вр-1")))),'Таблица 6 (типы арм.)'!$F$54:$U$54,0))=0,"",ROUND(SUM($J331:$L331)*INDEX('Таблица 6 (типы арм.)'!$F$6:$U$49,MATCH($D331,'Таблица 6 (типы арм.)'!$D$6:$D$49,0),MATCH((IF(COLUMN(AB$5)&gt;COLUMN($X$5),CONCATENATE(AB$5,"А500С"),IF(COLUMN(AB$5)&gt;COLUMN($S$5),CONCATENATE(AB$5,"А240"),CONCATENATE(AB$5,"Вр-1")))),'Таблица 6 (типы арм.)'!$F$54:$U$54,0)),0))</f>
        <v/>
      </c>
      <c r="AC331" s="326">
        <f>IF(SUM($J331:$L331)*INDEX('Таблица 6 (типы арм.)'!$F$6:$U$49,MATCH($D331,'Таблица 6 (типы арм.)'!$D$6:$D$49,0),MATCH((IF(COLUMN(AC$5)&gt;COLUMN($X$5),CONCATENATE(AC$5,"А500С"),IF(COLUMN(AC$5)&gt;COLUMN($S$5),CONCATENATE(AC$5,"А240"),CONCATENATE(AC$5,"Вр-1")))),'Таблица 6 (типы арм.)'!$F$54:$U$54,0))=0,"",ROUND(SUM($J331:$L331)*INDEX('Таблица 6 (типы арм.)'!$F$6:$U$49,MATCH($D331,'Таблица 6 (типы арм.)'!$D$6:$D$49,0),MATCH((IF(COLUMN(AC$5)&gt;COLUMN($X$5),CONCATENATE(AC$5,"А500С"),IF(COLUMN(AC$5)&gt;COLUMN($S$5),CONCATENATE(AC$5,"А240"),CONCATENATE(AC$5,"Вр-1")))),'Таблица 6 (типы арм.)'!$F$54:$U$54,0)),0))</f>
        <v>31</v>
      </c>
      <c r="AD331" s="326" t="str">
        <f>IF(SUM($J331:$L331)*INDEX('Таблица 6 (типы арм.)'!$F$6:$U$49,MATCH($D331,'Таблица 6 (типы арм.)'!$D$6:$D$49,0),MATCH((IF(COLUMN(AD$5)&gt;COLUMN($X$5),CONCATENATE(AD$5,"А500С"),IF(COLUMN(AD$5)&gt;COLUMN($S$5),CONCATENATE(AD$5,"А240"),CONCATENATE(AD$5,"Вр-1")))),'Таблица 6 (типы арм.)'!$F$54:$U$54,0))=0,"",ROUND(SUM($J331:$L331)*INDEX('Таблица 6 (типы арм.)'!$F$6:$U$49,MATCH($D331,'Таблица 6 (типы арм.)'!$D$6:$D$49,0),MATCH((IF(COLUMN(AD$5)&gt;COLUMN($X$5),CONCATENATE(AD$5,"А500С"),IF(COLUMN(AD$5)&gt;COLUMN($S$5),CONCATENATE(AD$5,"А240"),CONCATENATE(AD$5,"Вр-1")))),'Таблица 6 (типы арм.)'!$F$54:$U$54,0)),0))</f>
        <v/>
      </c>
      <c r="AE331" s="326">
        <f>IF(SUM($J331:$L331)*INDEX('Таблица 6 (типы арм.)'!$F$6:$U$49,MATCH($D331,'Таблица 6 (типы арм.)'!$D$6:$D$49,0),MATCH((IF(COLUMN(AE$5)&gt;COLUMN($X$5),CONCATENATE(AE$5,"А500С"),IF(COLUMN(AE$5)&gt;COLUMN($S$5),CONCATENATE(AE$5,"А240"),CONCATENATE(AE$5,"Вр-1")))),'Таблица 6 (типы арм.)'!$F$54:$U$54,0))=0,"",ROUND(SUM($J331:$L331)*INDEX('Таблица 6 (типы арм.)'!$F$6:$U$49,MATCH($D331,'Таблица 6 (типы арм.)'!$D$6:$D$49,0),MATCH((IF(COLUMN(AE$5)&gt;COLUMN($X$5),CONCATENATE(AE$5,"А500С"),IF(COLUMN(AE$5)&gt;COLUMN($S$5),CONCATENATE(AE$5,"А240"),CONCATENATE(AE$5,"Вр-1")))),'Таблица 6 (типы арм.)'!$F$54:$U$54,0)),0))</f>
        <v>63</v>
      </c>
      <c r="AF331" s="326" t="str">
        <f>IF(SUM($J331:$L331)*INDEX('Таблица 6 (типы арм.)'!$F$6:$U$49,MATCH($D331,'Таблица 6 (типы арм.)'!$D$6:$D$49,0),MATCH((IF(COLUMN(AF$5)&gt;COLUMN($X$5),CONCATENATE(AF$5,"А500С"),IF(COLUMN(AF$5)&gt;COLUMN($S$5),CONCATENATE(AF$5,"А240"),CONCATENATE(AF$5,"Вр-1")))),'Таблица 6 (типы арм.)'!$F$54:$U$54,0))=0,"",ROUND(SUM($J331:$L331)*INDEX('Таблица 6 (типы арм.)'!$F$6:$U$49,MATCH($D331,'Таблица 6 (типы арм.)'!$D$6:$D$49,0),MATCH((IF(COLUMN(AF$5)&gt;COLUMN($X$5),CONCATENATE(AF$5,"А500С"),IF(COLUMN(AF$5)&gt;COLUMN($S$5),CONCATENATE(AF$5,"А240"),CONCATENATE(AF$5,"Вр-1")))),'Таблица 6 (типы арм.)'!$F$54:$U$54,0)),0))</f>
        <v/>
      </c>
      <c r="AG331" s="326">
        <f>IF(SUM($J331:$L331)*INDEX('Таблица 6 (типы арм.)'!$F$6:$U$49,MATCH($D331,'Таблица 6 (типы арм.)'!$D$6:$D$49,0),MATCH((IF(COLUMN(AG$5)&gt;COLUMN($X$5),CONCATENATE(AG$5,"А500С"),IF(COLUMN(AG$5)&gt;COLUMN($S$5),CONCATENATE(AG$5,"А240"),CONCATENATE(AG$5,"Вр-1")))),'Таблица 6 (типы арм.)'!$F$54:$U$54,0))=0,"",ROUND(SUM($J331:$L331)*INDEX('Таблица 6 (типы арм.)'!$F$6:$U$49,MATCH($D331,'Таблица 6 (типы арм.)'!$D$6:$D$49,0),MATCH((IF(COLUMN(AG$5)&gt;COLUMN($X$5),CONCATENATE(AG$5,"А500С"),IF(COLUMN(AG$5)&gt;COLUMN($S$5),CONCATENATE(AG$5,"А240"),CONCATENATE(AG$5,"Вр-1")))),'Таблица 6 (типы арм.)'!$F$54:$U$54,0)),0))</f>
        <v>50</v>
      </c>
      <c r="AH331" s="326" t="str">
        <f>IF(SUM($J331:$L331)*INDEX('Таблица 6 (типы арм.)'!$F$6:$U$49,MATCH($D331,'Таблица 6 (типы арм.)'!$D$6:$D$49,0),MATCH((IF(COLUMN(AH$5)&gt;COLUMN($X$5),CONCATENATE(AH$5,"А500С"),IF(COLUMN(AH$5)&gt;COLUMN($S$5),CONCATENATE(AH$5,"А240"),CONCATENATE(AH$5,"Вр-1")))),'Таблица 6 (типы арм.)'!$F$54:$U$54,0))=0,"",ROUND(SUM($J331:$L331)*INDEX('Таблица 6 (типы арм.)'!$F$6:$U$49,MATCH($D331,'Таблица 6 (типы арм.)'!$D$6:$D$49,0),MATCH((IF(COLUMN(AH$5)&gt;COLUMN($X$5),CONCATENATE(AH$5,"А500С"),IF(COLUMN(AH$5)&gt;COLUMN($S$5),CONCATENATE(AH$5,"А240"),CONCATENATE(AH$5,"Вр-1")))),'Таблица 6 (типы арм.)'!$F$54:$U$54,0)),0))</f>
        <v/>
      </c>
      <c r="AI331" s="326">
        <f>IF(SUM($J331:$L331)*INDEX('Таблица 6 (типы арм.)'!$F$6:$U$49,MATCH($D331,'Таблица 6 (типы арм.)'!$D$6:$D$49,0),MATCH((IF(COLUMN(AI$5)&gt;COLUMN($X$5),CONCATENATE(AI$5,"А500С"),IF(COLUMN(AI$5)&gt;COLUMN($S$5),CONCATENATE(AI$5,"А240"),CONCATENATE(AI$5,"Вр-1")))),'Таблица 6 (типы арм.)'!$F$54:$U$54,0))=0,"",ROUND(SUM($J331:$L331)*INDEX('Таблица 6 (типы арм.)'!$F$6:$U$49,MATCH($D331,'Таблица 6 (типы арм.)'!$D$6:$D$49,0),MATCH((IF(COLUMN(AI$5)&gt;COLUMN($X$5),CONCATENATE(AI$5,"А500С"),IF(COLUMN(AI$5)&gt;COLUMN($S$5),CONCATENATE(AI$5,"А240"),CONCATENATE(AI$5,"Вр-1")))),'Таблица 6 (типы арм.)'!$F$54:$U$54,0)),0))</f>
        <v>20</v>
      </c>
      <c r="AJ331" s="37">
        <f>IF((IF(Y331="",0,Y331)+IF(Z331="",0,Z331)+IF(AA331="",0,AA331)+IF(AB331="",0,AB331)+IF(AC331="",0,AC331)+IF(AD331="",0,AD331)+IF(AE331="",0,AE331)+IF(AF331="",0,AF331)+IF(AG331="",0,AG331)+IF(AH331="",0,AH331)+IF(AI331="",0,AI331))=0,"",(IF(Y331="",0,Y331)+IF(Z331="",0,Z331)+IF(AA331="",0,AA331)+IF(AB331="",0,AB331)+IF(AC331="",0,AC331)+IF(AD331="",0,AD331)+IF(AE331="",0,AE331)+IF(AF331="",0,AF331)+IF(AG331="",0,AG331)+IF(AH331="",0,AH331)+IF(AI331="",0,AI331)))</f>
        <v>664</v>
      </c>
      <c r="AK331" s="321">
        <f>IF((IF(AJ331="",0,AJ331)+IF(X331="",0,X331)+IF(S331="",0,S331))=0,"",(IF(AJ331="",0,AJ331)+IF(X331="",0,X331)+IF(S331="",0,S331)))</f>
        <v>678</v>
      </c>
      <c r="AL331" s="34"/>
      <c r="AM331" s="259"/>
      <c r="AN331" s="256"/>
      <c r="AO331" s="254"/>
      <c r="AP331" s="324"/>
      <c r="AQ331" s="324"/>
      <c r="AR331" s="324"/>
      <c r="AS331" s="324"/>
      <c r="AT331" s="324"/>
      <c r="AU331" s="324"/>
      <c r="AV331" s="324"/>
      <c r="AW331" s="324"/>
      <c r="AX331" s="324"/>
      <c r="AY331" s="324"/>
      <c r="AZ331" s="324"/>
      <c r="BA331" s="324"/>
      <c r="BB331" s="324"/>
      <c r="BC331" s="324"/>
      <c r="BD331" s="324"/>
      <c r="BE331" s="324"/>
      <c r="BF331" s="324"/>
      <c r="BG331" s="324"/>
    </row>
    <row r="332" spans="1:59" s="270" customFormat="1" ht="30" customHeight="1" x14ac:dyDescent="0.25">
      <c r="A332" s="254"/>
      <c r="B332" s="254"/>
      <c r="C332" s="413"/>
      <c r="D332" s="53"/>
      <c r="E332" s="84">
        <f t="shared" ref="E332:E343" si="271">E331+1</f>
        <v>189</v>
      </c>
      <c r="F332" s="39" t="s">
        <v>92</v>
      </c>
      <c r="G332" s="41" t="s">
        <v>64</v>
      </c>
      <c r="H332" s="58"/>
      <c r="I332" s="58"/>
      <c r="J332" s="58"/>
      <c r="K332" s="58"/>
      <c r="L332" s="58"/>
      <c r="M332" s="43" t="str">
        <f>IF((IF(H332="",0,H332)+IF(I332="",0,I332)+IF(J332="",0,J332)+IF(K332="",0,K332)+IF(L332="",0,L332))=0,"",(IF(H332="",0,H332)+IF(I332="",0,I332)+IF(J332="",0,J332)+IF(K332="",0,K332)+IF(L332="",0,L332)))</f>
        <v/>
      </c>
      <c r="N332" s="58"/>
      <c r="O332" s="58"/>
      <c r="P332" s="58"/>
      <c r="Q332" s="42">
        <v>33</v>
      </c>
      <c r="R332" s="338"/>
      <c r="S332" s="338"/>
      <c r="T332" s="58"/>
      <c r="U332" s="58"/>
      <c r="V332" s="58"/>
      <c r="W332" s="58"/>
      <c r="X332" s="35" t="str">
        <f t="shared" si="270"/>
        <v/>
      </c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43" t="str">
        <f>IF((IF(Y332="",0,Y332)+IF(Z332="",0,Z332)+IF(AA332="",0,AA332)+IF(AB332="",0,AB332)+IF(AC332="",0,AC332)+IF(AD332="",0,AD332)+IF(AE332="",0,AE332)+IF(AF332="",0,AF332)+IF(AG332="",0,AG332)+IF(AH332="",0,AH332)+IF(AI332="",0,AI332))=0,"",(IF(Y332="",0,Y332)+IF(Z332="",0,Z332)+IF(AA332="",0,AA332)+IF(AB332="",0,AB332)+IF(AC332="",0,AC332)+IF(AD332="",0,AD332)+IF(AE332="",0,AE332)+IF(AF332="",0,AF332)+IF(AG332="",0,AG332)+IF(AH332="",0,AH332)+IF(AI332="",0,AI332)))</f>
        <v/>
      </c>
      <c r="AK332" s="52" t="str">
        <f>IF((IF(AJ332="",0,AJ332)+IF(X332="",0,X332))=0,"",(IF(AJ332="",0,AJ332)+IF(X332="",0,X332)))</f>
        <v/>
      </c>
      <c r="AL332" s="58"/>
      <c r="AM332" s="259"/>
      <c r="AN332" s="256"/>
      <c r="AO332" s="254"/>
      <c r="AP332" s="324"/>
      <c r="AQ332" s="324"/>
      <c r="AR332" s="324"/>
      <c r="AS332" s="324"/>
      <c r="AT332" s="324"/>
      <c r="AU332" s="324"/>
      <c r="AV332" s="324"/>
      <c r="AW332" s="324"/>
      <c r="AX332" s="324"/>
      <c r="AY332" s="324"/>
      <c r="AZ332" s="324"/>
      <c r="BA332" s="324"/>
      <c r="BB332" s="324"/>
      <c r="BC332" s="324"/>
      <c r="BD332" s="324"/>
      <c r="BE332" s="324"/>
      <c r="BF332" s="324"/>
      <c r="BG332" s="324"/>
    </row>
    <row r="333" spans="1:59" s="270" customFormat="1" ht="38.450000000000003" customHeight="1" x14ac:dyDescent="0.25">
      <c r="A333" s="254"/>
      <c r="B333" s="254"/>
      <c r="C333" s="413"/>
      <c r="D333" s="53"/>
      <c r="E333" s="84">
        <f t="shared" si="271"/>
        <v>190</v>
      </c>
      <c r="F333" s="77" t="s">
        <v>263</v>
      </c>
      <c r="G333" s="52" t="s">
        <v>64</v>
      </c>
      <c r="H333" s="58"/>
      <c r="I333" s="58"/>
      <c r="J333" s="58"/>
      <c r="K333" s="58"/>
      <c r="L333" s="58"/>
      <c r="M333" s="43" t="str">
        <f>IF((IF(H333="",0,H333)+IF(I333="",0,I333)+IF(J333="",0,J333)+IF(K333="",0,K333)+IF(L333="",0,L333))=0,"",(IF(H333="",0,H333)+IF(I333="",0,I333)+IF(J333="",0,J333)+IF(K333="",0,K333)+IF(L333="",0,L333)))</f>
        <v/>
      </c>
      <c r="N333" s="58"/>
      <c r="O333" s="58"/>
      <c r="P333" s="58"/>
      <c r="Q333" s="42">
        <v>33</v>
      </c>
      <c r="R333" s="338"/>
      <c r="S333" s="338"/>
      <c r="T333" s="58"/>
      <c r="U333" s="58"/>
      <c r="V333" s="58"/>
      <c r="W333" s="58"/>
      <c r="X333" s="35" t="str">
        <f t="shared" si="270"/>
        <v/>
      </c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43" t="str">
        <f>IF((IF(Y333="",0,Y333)+IF(Z333="",0,Z333)+IF(AA333="",0,AA333)+IF(AB333="",0,AB333)+IF(AC333="",0,AC333)+IF(AD333="",0,AD333)+IF(AE333="",0,AE333)+IF(AF333="",0,AF333)+IF(AG333="",0,AG333)+IF(AH333="",0,AH333)+IF(AI333="",0,AI333))=0,"",(IF(Y333="",0,Y333)+IF(Z333="",0,Z333)+IF(AA333="",0,AA333)+IF(AB333="",0,AB333)+IF(AC333="",0,AC333)+IF(AD333="",0,AD333)+IF(AE333="",0,AE333)+IF(AF333="",0,AF333)+IF(AG333="",0,AG333)+IF(AH333="",0,AH333)+IF(AI333="",0,AI333)))</f>
        <v/>
      </c>
      <c r="AK333" s="52" t="str">
        <f>IF((IF(AJ333="",0,AJ333)+IF(X333="",0,X333))=0,"",(IF(AJ333="",0,AJ333)+IF(X333="",0,X333)))</f>
        <v/>
      </c>
      <c r="AL333" s="58"/>
      <c r="AM333" s="259"/>
      <c r="AN333" s="256"/>
      <c r="AO333" s="254"/>
      <c r="AP333" s="324"/>
      <c r="AQ333" s="324"/>
      <c r="AR333" s="324"/>
      <c r="AS333" s="324"/>
      <c r="AT333" s="324"/>
      <c r="AU333" s="324"/>
      <c r="AV333" s="324"/>
      <c r="AW333" s="324"/>
      <c r="AX333" s="324"/>
      <c r="AY333" s="324"/>
      <c r="AZ333" s="324"/>
      <c r="BA333" s="324"/>
      <c r="BB333" s="324"/>
      <c r="BC333" s="324"/>
      <c r="BD333" s="324"/>
      <c r="BE333" s="324"/>
      <c r="BF333" s="324"/>
      <c r="BG333" s="324"/>
    </row>
    <row r="334" spans="1:59" s="270" customFormat="1" ht="30" customHeight="1" x14ac:dyDescent="0.25">
      <c r="A334" s="254"/>
      <c r="B334" s="254"/>
      <c r="C334" s="413"/>
      <c r="D334" s="53"/>
      <c r="E334" s="84">
        <f t="shared" si="271"/>
        <v>191</v>
      </c>
      <c r="F334" s="136" t="s">
        <v>89</v>
      </c>
      <c r="G334" s="41" t="s">
        <v>64</v>
      </c>
      <c r="H334" s="58"/>
      <c r="I334" s="58"/>
      <c r="J334" s="58"/>
      <c r="K334" s="58"/>
      <c r="L334" s="58"/>
      <c r="M334" s="43"/>
      <c r="N334" s="58"/>
      <c r="O334" s="58"/>
      <c r="P334" s="58"/>
      <c r="Q334" s="42">
        <v>33</v>
      </c>
      <c r="R334" s="338"/>
      <c r="S334" s="338"/>
      <c r="T334" s="58"/>
      <c r="U334" s="58"/>
      <c r="V334" s="58"/>
      <c r="W334" s="58"/>
      <c r="X334" s="35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43"/>
      <c r="AK334" s="52"/>
      <c r="AL334" s="58"/>
      <c r="AM334" s="259"/>
      <c r="AN334" s="256"/>
      <c r="AO334" s="254"/>
      <c r="AP334" s="324"/>
      <c r="AQ334" s="324"/>
      <c r="AR334" s="324"/>
      <c r="AS334" s="324"/>
      <c r="AT334" s="324"/>
      <c r="AU334" s="324"/>
      <c r="AV334" s="324"/>
      <c r="AW334" s="324"/>
      <c r="AX334" s="324"/>
      <c r="AY334" s="324"/>
      <c r="AZ334" s="324"/>
      <c r="BA334" s="324"/>
      <c r="BB334" s="324"/>
      <c r="BC334" s="324"/>
      <c r="BD334" s="324"/>
      <c r="BE334" s="324"/>
      <c r="BF334" s="324"/>
      <c r="BG334" s="324"/>
    </row>
    <row r="335" spans="1:59" s="270" customFormat="1" ht="30" customHeight="1" x14ac:dyDescent="0.25">
      <c r="A335" s="254"/>
      <c r="B335" s="254"/>
      <c r="C335" s="413"/>
      <c r="D335" s="53"/>
      <c r="E335" s="84">
        <f t="shared" si="271"/>
        <v>192</v>
      </c>
      <c r="F335" s="39" t="s">
        <v>264</v>
      </c>
      <c r="G335" s="41" t="s">
        <v>64</v>
      </c>
      <c r="H335" s="58"/>
      <c r="I335" s="58"/>
      <c r="J335" s="58"/>
      <c r="K335" s="58"/>
      <c r="L335" s="58"/>
      <c r="M335" s="43"/>
      <c r="N335" s="58"/>
      <c r="O335" s="58"/>
      <c r="P335" s="58"/>
      <c r="Q335" s="42">
        <v>33</v>
      </c>
      <c r="R335" s="338"/>
      <c r="S335" s="338"/>
      <c r="T335" s="58"/>
      <c r="U335" s="58"/>
      <c r="V335" s="58"/>
      <c r="W335" s="58"/>
      <c r="X335" s="35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43"/>
      <c r="AK335" s="52"/>
      <c r="AL335" s="58"/>
      <c r="AM335" s="259"/>
      <c r="AN335" s="256"/>
      <c r="AO335" s="254"/>
      <c r="AP335" s="324"/>
      <c r="AQ335" s="324"/>
      <c r="AR335" s="324"/>
      <c r="AS335" s="324"/>
      <c r="AT335" s="324"/>
      <c r="AU335" s="324"/>
      <c r="AV335" s="324"/>
      <c r="AW335" s="324"/>
      <c r="AX335" s="324"/>
      <c r="AY335" s="324"/>
      <c r="AZ335" s="324"/>
      <c r="BA335" s="324"/>
      <c r="BB335" s="324"/>
      <c r="BC335" s="324"/>
      <c r="BD335" s="324"/>
      <c r="BE335" s="324"/>
      <c r="BF335" s="324"/>
      <c r="BG335" s="324"/>
    </row>
    <row r="336" spans="1:59" s="270" customFormat="1" ht="51" customHeight="1" x14ac:dyDescent="0.25">
      <c r="A336" s="254"/>
      <c r="B336" s="254"/>
      <c r="C336" s="413"/>
      <c r="D336" s="151"/>
      <c r="E336" s="84">
        <f t="shared" si="271"/>
        <v>193</v>
      </c>
      <c r="F336" s="130" t="s">
        <v>577</v>
      </c>
      <c r="G336" s="41" t="s">
        <v>39</v>
      </c>
      <c r="H336" s="41"/>
      <c r="I336" s="41"/>
      <c r="J336" s="41"/>
      <c r="K336" s="41"/>
      <c r="L336" s="41"/>
      <c r="M336" s="43" t="str">
        <f t="shared" ref="M336:M343" si="272">IF((IF(H336="",0,H336)+IF(I336="",0,I336)+IF(J336="",0,J336)+IF(K336="",0,K336)+IF(L336="",0,L336))=0,"",(IF(H336="",0,H336)+IF(I336="",0,I336)+IF(J336="",0,J336)+IF(K336="",0,K336)+IF(L336="",0,L336)))</f>
        <v/>
      </c>
      <c r="N336" s="41"/>
      <c r="O336" s="41"/>
      <c r="P336" s="41"/>
      <c r="Q336" s="42">
        <v>3</v>
      </c>
      <c r="R336" s="338"/>
      <c r="S336" s="338"/>
      <c r="T336" s="41"/>
      <c r="U336" s="41"/>
      <c r="V336" s="41"/>
      <c r="W336" s="41"/>
      <c r="X336" s="35" t="str">
        <f t="shared" ref="X336:X343" si="273">IF((IF(T336="",0,T336)+IF(U336="",0,U336)+IF(V336="",0,V336)+IF(W336="",0,W336))=0,"",(IF(T336="",0,T336)+IF(U336="",0,U336)+IF(V336="",0,V336)+IF(W336="",0,W336)))</f>
        <v/>
      </c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3" t="str">
        <f t="shared" ref="AJ336:AJ346" si="274">IF((IF(Y336="",0,Y336)+IF(Z336="",0,Z336)+IF(AA336="",0,AA336)+IF(AB336="",0,AB336)+IF(AC336="",0,AC336)+IF(AD336="",0,AD336)+IF(AE336="",0,AE336)+IF(AF336="",0,AF336)+IF(AG336="",0,AG336)+IF(AH336="",0,AH336)+IF(AI336="",0,AI336))=0,"",(IF(Y336="",0,Y336)+IF(Z336="",0,Z336)+IF(AA336="",0,AA336)+IF(AB336="",0,AB336)+IF(AC336="",0,AC336)+IF(AD336="",0,AD336)+IF(AE336="",0,AE336)+IF(AF336="",0,AF336)+IF(AG336="",0,AG336)+IF(AH336="",0,AH336)+IF(AI336="",0,AI336)))</f>
        <v/>
      </c>
      <c r="AK336" s="52" t="str">
        <f t="shared" ref="AK336:AK346" si="275">IF((IF(AJ336="",0,AJ336)+IF(X336="",0,X336))=0,"",(IF(AJ336="",0,AJ336)+IF(X336="",0,X336)))</f>
        <v/>
      </c>
      <c r="AL336" s="41"/>
      <c r="AM336" s="259"/>
      <c r="AN336" s="256"/>
      <c r="AO336" s="254"/>
      <c r="AP336" s="324"/>
      <c r="AQ336" s="324"/>
      <c r="AR336" s="324"/>
      <c r="AS336" s="324"/>
      <c r="AT336" s="324"/>
      <c r="AU336" s="324"/>
      <c r="AV336" s="324"/>
      <c r="AW336" s="324"/>
      <c r="AX336" s="324"/>
      <c r="AY336" s="324"/>
      <c r="AZ336" s="324"/>
      <c r="BA336" s="324"/>
      <c r="BB336" s="324"/>
      <c r="BC336" s="324"/>
      <c r="BD336" s="324"/>
      <c r="BE336" s="324"/>
      <c r="BF336" s="324"/>
      <c r="BG336" s="324"/>
    </row>
    <row r="337" spans="1:59" s="270" customFormat="1" ht="30" customHeight="1" x14ac:dyDescent="0.25">
      <c r="A337" s="254"/>
      <c r="B337" s="254"/>
      <c r="C337" s="413"/>
      <c r="D337" s="53"/>
      <c r="E337" s="84">
        <f t="shared" si="271"/>
        <v>194</v>
      </c>
      <c r="F337" s="39" t="s">
        <v>112</v>
      </c>
      <c r="G337" s="41" t="s">
        <v>64</v>
      </c>
      <c r="H337" s="41"/>
      <c r="I337" s="41"/>
      <c r="J337" s="41"/>
      <c r="K337" s="41"/>
      <c r="L337" s="41"/>
      <c r="M337" s="43" t="str">
        <f t="shared" si="272"/>
        <v/>
      </c>
      <c r="N337" s="41"/>
      <c r="O337" s="41"/>
      <c r="P337" s="41"/>
      <c r="Q337" s="42">
        <v>33</v>
      </c>
      <c r="R337" s="338"/>
      <c r="S337" s="338"/>
      <c r="T337" s="41"/>
      <c r="U337" s="41"/>
      <c r="V337" s="41"/>
      <c r="W337" s="41"/>
      <c r="X337" s="35" t="str">
        <f t="shared" si="273"/>
        <v/>
      </c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3" t="str">
        <f t="shared" si="274"/>
        <v/>
      </c>
      <c r="AK337" s="52" t="str">
        <f t="shared" si="275"/>
        <v/>
      </c>
      <c r="AL337" s="41"/>
      <c r="AM337" s="259"/>
      <c r="AN337" s="256"/>
      <c r="AO337" s="254"/>
      <c r="AP337" s="324"/>
      <c r="AQ337" s="324"/>
      <c r="AR337" s="324"/>
      <c r="AS337" s="324"/>
      <c r="AT337" s="324"/>
      <c r="AU337" s="324"/>
      <c r="AV337" s="324"/>
      <c r="AW337" s="324"/>
      <c r="AX337" s="324"/>
      <c r="AY337" s="324"/>
      <c r="AZ337" s="324"/>
      <c r="BA337" s="324"/>
      <c r="BB337" s="324"/>
      <c r="BC337" s="324"/>
      <c r="BD337" s="324"/>
      <c r="BE337" s="324"/>
      <c r="BF337" s="324"/>
      <c r="BG337" s="324"/>
    </row>
    <row r="338" spans="1:59" s="270" customFormat="1" ht="30" customHeight="1" x14ac:dyDescent="0.25">
      <c r="A338" s="254"/>
      <c r="B338" s="254"/>
      <c r="C338" s="413"/>
      <c r="D338" s="53"/>
      <c r="E338" s="84">
        <f t="shared" si="271"/>
        <v>195</v>
      </c>
      <c r="F338" s="39" t="s">
        <v>59</v>
      </c>
      <c r="G338" s="41" t="s">
        <v>39</v>
      </c>
      <c r="H338" s="350"/>
      <c r="I338" s="42">
        <v>3</v>
      </c>
      <c r="J338" s="41"/>
      <c r="K338" s="41"/>
      <c r="L338" s="41"/>
      <c r="M338" s="43">
        <f t="shared" si="272"/>
        <v>3</v>
      </c>
      <c r="N338" s="41" t="s">
        <v>60</v>
      </c>
      <c r="O338" s="41" t="s">
        <v>61</v>
      </c>
      <c r="P338" s="41"/>
      <c r="Q338" s="41"/>
      <c r="R338" s="338"/>
      <c r="S338" s="338"/>
      <c r="T338" s="41"/>
      <c r="U338" s="41"/>
      <c r="V338" s="41"/>
      <c r="W338" s="41"/>
      <c r="X338" s="35" t="str">
        <f t="shared" si="273"/>
        <v/>
      </c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3" t="str">
        <f t="shared" si="274"/>
        <v/>
      </c>
      <c r="AK338" s="52" t="str">
        <f t="shared" si="275"/>
        <v/>
      </c>
      <c r="AL338" s="41"/>
      <c r="AM338" s="259"/>
      <c r="AN338" s="256"/>
      <c r="AO338" s="254"/>
      <c r="AP338" s="324"/>
      <c r="AQ338" s="324"/>
      <c r="AR338" s="324"/>
      <c r="AS338" s="324"/>
      <c r="AT338" s="324"/>
      <c r="AU338" s="324"/>
      <c r="AV338" s="324"/>
      <c r="AW338" s="324"/>
      <c r="AX338" s="324"/>
      <c r="AY338" s="324"/>
      <c r="AZ338" s="324"/>
      <c r="BA338" s="324"/>
      <c r="BB338" s="324"/>
      <c r="BC338" s="324"/>
      <c r="BD338" s="324"/>
      <c r="BE338" s="324"/>
      <c r="BF338" s="324"/>
      <c r="BG338" s="324"/>
    </row>
    <row r="339" spans="1:59" s="270" customFormat="1" ht="30" customHeight="1" x14ac:dyDescent="0.25">
      <c r="A339" s="254"/>
      <c r="B339" s="254"/>
      <c r="C339" s="413"/>
      <c r="D339" s="53"/>
      <c r="E339" s="84">
        <f t="shared" si="271"/>
        <v>196</v>
      </c>
      <c r="F339" s="39" t="s">
        <v>94</v>
      </c>
      <c r="G339" s="58" t="s">
        <v>74</v>
      </c>
      <c r="H339" s="41"/>
      <c r="I339" s="41"/>
      <c r="J339" s="41"/>
      <c r="K339" s="41"/>
      <c r="L339" s="41"/>
      <c r="M339" s="43" t="str">
        <f t="shared" si="272"/>
        <v/>
      </c>
      <c r="N339" s="41"/>
      <c r="O339" s="41"/>
      <c r="P339" s="41"/>
      <c r="Q339" s="42">
        <v>8.1999999999999993</v>
      </c>
      <c r="R339" s="338"/>
      <c r="S339" s="338"/>
      <c r="T339" s="41"/>
      <c r="U339" s="41"/>
      <c r="V339" s="41"/>
      <c r="W339" s="41"/>
      <c r="X339" s="35" t="str">
        <f t="shared" si="273"/>
        <v/>
      </c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3" t="str">
        <f t="shared" si="274"/>
        <v/>
      </c>
      <c r="AK339" s="52" t="str">
        <f t="shared" si="275"/>
        <v/>
      </c>
      <c r="AL339" s="41"/>
      <c r="AM339" s="259"/>
      <c r="AN339" s="256"/>
      <c r="AO339" s="254"/>
      <c r="AP339" s="324"/>
      <c r="AQ339" s="324"/>
      <c r="AR339" s="324"/>
      <c r="AS339" s="324"/>
      <c r="AT339" s="324"/>
      <c r="AU339" s="324"/>
      <c r="AV339" s="324"/>
      <c r="AW339" s="324"/>
      <c r="AX339" s="324"/>
      <c r="AY339" s="324"/>
      <c r="AZ339" s="324"/>
      <c r="BA339" s="324"/>
      <c r="BB339" s="324"/>
      <c r="BC339" s="324"/>
      <c r="BD339" s="324"/>
      <c r="BE339" s="324"/>
      <c r="BF339" s="324"/>
      <c r="BG339" s="324"/>
    </row>
    <row r="340" spans="1:59" s="270" customFormat="1" ht="37.9" customHeight="1" x14ac:dyDescent="0.25">
      <c r="A340" s="254"/>
      <c r="B340" s="254"/>
      <c r="C340" s="413"/>
      <c r="D340" s="53"/>
      <c r="E340" s="84">
        <f t="shared" si="271"/>
        <v>197</v>
      </c>
      <c r="F340" s="77" t="s">
        <v>265</v>
      </c>
      <c r="G340" s="52" t="s">
        <v>64</v>
      </c>
      <c r="H340" s="41"/>
      <c r="I340" s="58"/>
      <c r="J340" s="58"/>
      <c r="K340" s="58"/>
      <c r="L340" s="58"/>
      <c r="M340" s="43" t="str">
        <f t="shared" si="272"/>
        <v/>
      </c>
      <c r="N340" s="58"/>
      <c r="O340" s="58"/>
      <c r="P340" s="58"/>
      <c r="Q340" s="42">
        <v>33</v>
      </c>
      <c r="R340" s="338"/>
      <c r="S340" s="338"/>
      <c r="T340" s="58"/>
      <c r="U340" s="58"/>
      <c r="V340" s="58"/>
      <c r="W340" s="58"/>
      <c r="X340" s="35" t="str">
        <f t="shared" si="273"/>
        <v/>
      </c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43" t="str">
        <f t="shared" si="274"/>
        <v/>
      </c>
      <c r="AK340" s="52" t="str">
        <f t="shared" si="275"/>
        <v/>
      </c>
      <c r="AL340" s="58"/>
      <c r="AM340" s="259"/>
      <c r="AN340" s="256"/>
      <c r="AO340" s="254"/>
      <c r="AP340" s="324"/>
      <c r="AQ340" s="324"/>
      <c r="AR340" s="324"/>
      <c r="AS340" s="324"/>
      <c r="AT340" s="324"/>
      <c r="AU340" s="324"/>
      <c r="AV340" s="324"/>
      <c r="AW340" s="324"/>
      <c r="AX340" s="324"/>
      <c r="AY340" s="324"/>
      <c r="AZ340" s="324"/>
      <c r="BA340" s="324"/>
      <c r="BB340" s="324"/>
      <c r="BC340" s="324"/>
      <c r="BD340" s="324"/>
      <c r="BE340" s="324"/>
      <c r="BF340" s="324"/>
      <c r="BG340" s="324"/>
    </row>
    <row r="341" spans="1:59" s="270" customFormat="1" ht="30" customHeight="1" x14ac:dyDescent="0.25">
      <c r="A341" s="254"/>
      <c r="B341" s="254"/>
      <c r="C341" s="413"/>
      <c r="D341" s="53"/>
      <c r="E341" s="84">
        <f t="shared" si="271"/>
        <v>198</v>
      </c>
      <c r="F341" s="136" t="s">
        <v>89</v>
      </c>
      <c r="G341" s="41" t="s">
        <v>64</v>
      </c>
      <c r="H341" s="121"/>
      <c r="I341" s="152"/>
      <c r="J341" s="152"/>
      <c r="K341" s="152"/>
      <c r="L341" s="152"/>
      <c r="M341" s="43" t="str">
        <f t="shared" si="272"/>
        <v/>
      </c>
      <c r="N341" s="152"/>
      <c r="O341" s="152"/>
      <c r="P341" s="152"/>
      <c r="Q341" s="153">
        <v>33</v>
      </c>
      <c r="R341" s="343"/>
      <c r="S341" s="343"/>
      <c r="T341" s="152"/>
      <c r="U341" s="152"/>
      <c r="V341" s="152"/>
      <c r="W341" s="152"/>
      <c r="X341" s="35" t="str">
        <f t="shared" si="273"/>
        <v/>
      </c>
      <c r="Y341" s="152"/>
      <c r="Z341" s="152"/>
      <c r="AA341" s="152"/>
      <c r="AB341" s="152"/>
      <c r="AC341" s="152"/>
      <c r="AD341" s="152"/>
      <c r="AE341" s="152"/>
      <c r="AF341" s="152"/>
      <c r="AG341" s="152"/>
      <c r="AH341" s="152"/>
      <c r="AI341" s="152"/>
      <c r="AJ341" s="43" t="str">
        <f t="shared" si="274"/>
        <v/>
      </c>
      <c r="AK341" s="52" t="str">
        <f t="shared" si="275"/>
        <v/>
      </c>
      <c r="AL341" s="58"/>
      <c r="AM341" s="259"/>
      <c r="AN341" s="256"/>
      <c r="AO341" s="254"/>
      <c r="AP341" s="324"/>
      <c r="AQ341" s="324"/>
      <c r="AR341" s="324"/>
      <c r="AS341" s="324"/>
      <c r="AT341" s="324"/>
      <c r="AU341" s="324"/>
      <c r="AV341" s="324"/>
      <c r="AW341" s="324"/>
      <c r="AX341" s="324"/>
      <c r="AY341" s="324"/>
      <c r="AZ341" s="324"/>
      <c r="BA341" s="324"/>
      <c r="BB341" s="324"/>
      <c r="BC341" s="324"/>
      <c r="BD341" s="324"/>
      <c r="BE341" s="324"/>
      <c r="BF341" s="324"/>
      <c r="BG341" s="324"/>
    </row>
    <row r="342" spans="1:59" s="270" customFormat="1" ht="30" customHeight="1" x14ac:dyDescent="0.25">
      <c r="A342" s="254"/>
      <c r="B342" s="254"/>
      <c r="C342" s="413"/>
      <c r="D342" s="53"/>
      <c r="E342" s="84">
        <f t="shared" si="271"/>
        <v>199</v>
      </c>
      <c r="F342" s="39" t="s">
        <v>59</v>
      </c>
      <c r="G342" s="41" t="s">
        <v>39</v>
      </c>
      <c r="H342" s="350"/>
      <c r="I342" s="42">
        <v>3</v>
      </c>
      <c r="J342" s="41"/>
      <c r="K342" s="41"/>
      <c r="L342" s="41"/>
      <c r="M342" s="43">
        <f t="shared" si="272"/>
        <v>3</v>
      </c>
      <c r="N342" s="41" t="s">
        <v>60</v>
      </c>
      <c r="O342" s="41" t="s">
        <v>61</v>
      </c>
      <c r="P342" s="41"/>
      <c r="Q342" s="41"/>
      <c r="R342" s="338"/>
      <c r="S342" s="338"/>
      <c r="T342" s="41"/>
      <c r="U342" s="41"/>
      <c r="V342" s="41"/>
      <c r="W342" s="41"/>
      <c r="X342" s="35" t="str">
        <f t="shared" si="273"/>
        <v/>
      </c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3" t="str">
        <f t="shared" si="274"/>
        <v/>
      </c>
      <c r="AK342" s="52" t="str">
        <f t="shared" si="275"/>
        <v/>
      </c>
      <c r="AL342" s="41"/>
      <c r="AM342" s="259"/>
      <c r="AN342" s="256"/>
      <c r="AO342" s="254"/>
      <c r="AP342" s="324"/>
      <c r="AQ342" s="324"/>
      <c r="AR342" s="324"/>
      <c r="AS342" s="324"/>
      <c r="AT342" s="324"/>
      <c r="AU342" s="324"/>
      <c r="AV342" s="324"/>
      <c r="AW342" s="324"/>
      <c r="AX342" s="324"/>
      <c r="AY342" s="324"/>
      <c r="AZ342" s="324"/>
      <c r="BA342" s="324"/>
      <c r="BB342" s="324"/>
      <c r="BC342" s="324"/>
      <c r="BD342" s="324"/>
      <c r="BE342" s="324"/>
      <c r="BF342" s="324"/>
      <c r="BG342" s="324"/>
    </row>
    <row r="343" spans="1:59" s="270" customFormat="1" ht="52.9" customHeight="1" x14ac:dyDescent="0.25">
      <c r="A343" s="254"/>
      <c r="B343" s="254"/>
      <c r="C343" s="411"/>
      <c r="D343" s="151"/>
      <c r="E343" s="84">
        <f t="shared" si="271"/>
        <v>200</v>
      </c>
      <c r="F343" s="130" t="s">
        <v>266</v>
      </c>
      <c r="G343" s="58" t="s">
        <v>39</v>
      </c>
      <c r="H343" s="41"/>
      <c r="I343" s="41"/>
      <c r="J343" s="41"/>
      <c r="K343" s="41"/>
      <c r="L343" s="41"/>
      <c r="M343" s="43" t="str">
        <f t="shared" si="272"/>
        <v/>
      </c>
      <c r="N343" s="41"/>
      <c r="O343" s="41"/>
      <c r="P343" s="41"/>
      <c r="Q343" s="42">
        <v>0.2</v>
      </c>
      <c r="R343" s="338"/>
      <c r="S343" s="338"/>
      <c r="T343" s="41"/>
      <c r="U343" s="41"/>
      <c r="V343" s="41"/>
      <c r="W343" s="41"/>
      <c r="X343" s="35" t="str">
        <f t="shared" si="273"/>
        <v/>
      </c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3" t="str">
        <f t="shared" si="274"/>
        <v/>
      </c>
      <c r="AK343" s="52" t="str">
        <f t="shared" si="275"/>
        <v/>
      </c>
      <c r="AL343" s="41"/>
      <c r="AM343" s="259"/>
      <c r="AN343" s="256"/>
      <c r="AO343" s="254"/>
      <c r="AP343" s="324"/>
      <c r="AQ343" s="324"/>
      <c r="AR343" s="324"/>
      <c r="AS343" s="324"/>
      <c r="AT343" s="324"/>
      <c r="AU343" s="324"/>
      <c r="AV343" s="324"/>
      <c r="AW343" s="324"/>
      <c r="AX343" s="324"/>
      <c r="AY343" s="324"/>
      <c r="AZ343" s="324"/>
      <c r="BA343" s="324"/>
      <c r="BB343" s="324"/>
      <c r="BC343" s="324"/>
      <c r="BD343" s="324"/>
      <c r="BE343" s="324"/>
      <c r="BF343" s="324"/>
      <c r="BG343" s="324"/>
    </row>
    <row r="344" spans="1:59" ht="67.5" customHeight="1" x14ac:dyDescent="0.25">
      <c r="A344" s="1"/>
      <c r="B344" s="1"/>
      <c r="C344" s="170"/>
      <c r="D344" s="53"/>
      <c r="E344" s="171"/>
      <c r="F344" s="172" t="s">
        <v>304</v>
      </c>
      <c r="G344" s="173"/>
      <c r="H344" s="173"/>
      <c r="I344" s="173"/>
      <c r="J344" s="173"/>
      <c r="K344" s="173"/>
      <c r="L344" s="173"/>
      <c r="M344" s="174" t="str">
        <f t="shared" si="268"/>
        <v/>
      </c>
      <c r="N344" s="173"/>
      <c r="O344" s="173"/>
      <c r="P344" s="173"/>
      <c r="Q344" s="173"/>
      <c r="R344" s="173"/>
      <c r="S344" s="173"/>
      <c r="T344" s="173"/>
      <c r="U344" s="173"/>
      <c r="V344" s="173"/>
      <c r="W344" s="173"/>
      <c r="X344" s="174" t="str">
        <f t="shared" ref="X344:X346" si="276">IF((IF(T344="",0,T344)+IF(U344="",0,U344)+IF(V344="",0,V344)+IF(W344="",0,W344))=0,"",(IF(T344="",0,T344)+IF(U344="",0,U344)+IF(V344="",0,V344)+IF(W344="",0,W344)))</f>
        <v/>
      </c>
      <c r="Y344" s="173"/>
      <c r="Z344" s="173"/>
      <c r="AA344" s="173"/>
      <c r="AB344" s="173"/>
      <c r="AC344" s="173"/>
      <c r="AD344" s="173"/>
      <c r="AE344" s="173"/>
      <c r="AF344" s="173"/>
      <c r="AG344" s="173"/>
      <c r="AH344" s="173"/>
      <c r="AI344" s="173"/>
      <c r="AJ344" s="175" t="str">
        <f t="shared" si="274"/>
        <v/>
      </c>
      <c r="AK344" s="176" t="str">
        <f t="shared" si="275"/>
        <v/>
      </c>
      <c r="AL344" s="177"/>
      <c r="AM344" s="61"/>
      <c r="AN344" s="14"/>
      <c r="AO344" s="1"/>
    </row>
    <row r="345" spans="1:59" ht="45" customHeight="1" x14ac:dyDescent="0.25">
      <c r="A345" s="1"/>
      <c r="B345" s="1"/>
      <c r="C345" s="414" t="s">
        <v>570</v>
      </c>
      <c r="D345" s="53"/>
      <c r="E345" s="84">
        <f>E343+1</f>
        <v>201</v>
      </c>
      <c r="F345" s="39" t="s">
        <v>569</v>
      </c>
      <c r="G345" s="41" t="s">
        <v>305</v>
      </c>
      <c r="H345" s="41"/>
      <c r="I345" s="178"/>
      <c r="J345" s="179"/>
      <c r="K345" s="179"/>
      <c r="L345" s="178"/>
      <c r="M345" s="43" t="str">
        <f t="shared" si="268"/>
        <v/>
      </c>
      <c r="N345" s="179"/>
      <c r="O345" s="41"/>
      <c r="P345" s="179"/>
      <c r="Q345" s="42" t="s">
        <v>306</v>
      </c>
      <c r="R345" s="338"/>
      <c r="S345" s="338"/>
      <c r="T345" s="179"/>
      <c r="U345" s="179"/>
      <c r="V345" s="179"/>
      <c r="W345" s="179"/>
      <c r="X345" s="43" t="str">
        <f t="shared" si="276"/>
        <v/>
      </c>
      <c r="Y345" s="179"/>
      <c r="Z345" s="179"/>
      <c r="AA345" s="179"/>
      <c r="AB345" s="179"/>
      <c r="AC345" s="179"/>
      <c r="AD345" s="179"/>
      <c r="AE345" s="179"/>
      <c r="AF345" s="179"/>
      <c r="AG345" s="179"/>
      <c r="AH345" s="179"/>
      <c r="AI345" s="179"/>
      <c r="AJ345" s="43" t="str">
        <f t="shared" si="274"/>
        <v/>
      </c>
      <c r="AK345" s="41" t="str">
        <f t="shared" si="275"/>
        <v/>
      </c>
      <c r="AL345" s="52"/>
      <c r="AM345" s="61"/>
      <c r="AN345" s="14"/>
      <c r="AO345" s="1"/>
    </row>
    <row r="346" spans="1:59" ht="45" customHeight="1" x14ac:dyDescent="0.25">
      <c r="A346" s="1"/>
      <c r="B346" s="1"/>
      <c r="C346" s="415"/>
      <c r="D346" s="53"/>
      <c r="E346" s="84">
        <f t="shared" ref="E346:E354" si="277">E345+1</f>
        <v>202</v>
      </c>
      <c r="F346" s="39" t="s">
        <v>307</v>
      </c>
      <c r="G346" s="41" t="s">
        <v>305</v>
      </c>
      <c r="H346" s="41"/>
      <c r="I346" s="178"/>
      <c r="J346" s="179"/>
      <c r="K346" s="179"/>
      <c r="L346" s="179"/>
      <c r="M346" s="43" t="str">
        <f t="shared" si="268"/>
        <v/>
      </c>
      <c r="N346" s="179"/>
      <c r="O346" s="41"/>
      <c r="P346" s="179"/>
      <c r="Q346" s="42" t="s">
        <v>308</v>
      </c>
      <c r="R346" s="338"/>
      <c r="S346" s="338"/>
      <c r="T346" s="179"/>
      <c r="U346" s="179"/>
      <c r="V346" s="179"/>
      <c r="W346" s="179"/>
      <c r="X346" s="43" t="str">
        <f t="shared" si="276"/>
        <v/>
      </c>
      <c r="Y346" s="179"/>
      <c r="Z346" s="179"/>
      <c r="AA346" s="179"/>
      <c r="AB346" s="179"/>
      <c r="AC346" s="179"/>
      <c r="AD346" s="179"/>
      <c r="AE346" s="179"/>
      <c r="AF346" s="179"/>
      <c r="AG346" s="179"/>
      <c r="AH346" s="179"/>
      <c r="AI346" s="179"/>
      <c r="AJ346" s="43" t="str">
        <f t="shared" si="274"/>
        <v/>
      </c>
      <c r="AK346" s="41" t="str">
        <f t="shared" si="275"/>
        <v/>
      </c>
      <c r="AL346" s="52"/>
      <c r="AM346" s="61"/>
      <c r="AN346" s="14"/>
      <c r="AO346" s="1"/>
    </row>
    <row r="347" spans="1:59" ht="42.75" customHeight="1" x14ac:dyDescent="0.25">
      <c r="A347" s="1"/>
      <c r="B347" s="1"/>
      <c r="C347" s="412" t="s">
        <v>604</v>
      </c>
      <c r="D347" s="53"/>
      <c r="E347" s="84">
        <f t="shared" si="277"/>
        <v>203</v>
      </c>
      <c r="F347" s="39" t="s">
        <v>309</v>
      </c>
      <c r="G347" s="41" t="s">
        <v>310</v>
      </c>
      <c r="H347" s="41"/>
      <c r="I347" s="179"/>
      <c r="J347" s="179"/>
      <c r="K347" s="179"/>
      <c r="L347" s="179"/>
      <c r="M347" s="43"/>
      <c r="N347" s="179"/>
      <c r="O347" s="41"/>
      <c r="P347" s="179"/>
      <c r="Q347" s="42" t="str">
        <f>CONCATENATE(0.004*MID(Q345,FIND("/",Q345,1)+1,10)+0.005*MID(Q346,FIND("/",Q346,1)+1,10),"/",2.48*MID(Q345,FIND("/",Q345,1)+1,10)+4.96*MID(Q346,FIND("/",Q346,1)+1,10))</f>
        <v>1,56/1227,6</v>
      </c>
      <c r="R347" s="338"/>
      <c r="S347" s="338"/>
      <c r="T347" s="179"/>
      <c r="U347" s="179"/>
      <c r="V347" s="179"/>
      <c r="W347" s="179"/>
      <c r="X347" s="43"/>
      <c r="Y347" s="179"/>
      <c r="Z347" s="179"/>
      <c r="AA347" s="179"/>
      <c r="AB347" s="179"/>
      <c r="AC347" s="179"/>
      <c r="AD347" s="179"/>
      <c r="AE347" s="179"/>
      <c r="AF347" s="179"/>
      <c r="AG347" s="179"/>
      <c r="AH347" s="179"/>
      <c r="AI347" s="179"/>
      <c r="AJ347" s="43"/>
      <c r="AK347" s="41"/>
      <c r="AL347" s="52"/>
      <c r="AM347" s="61"/>
      <c r="AN347" s="14"/>
      <c r="AO347" s="1"/>
    </row>
    <row r="348" spans="1:59" ht="42.75" customHeight="1" x14ac:dyDescent="0.25">
      <c r="A348" s="1"/>
      <c r="B348" s="1"/>
      <c r="C348" s="413"/>
      <c r="D348" s="53"/>
      <c r="E348" s="84">
        <f t="shared" si="277"/>
        <v>204</v>
      </c>
      <c r="F348" s="39" t="s">
        <v>311</v>
      </c>
      <c r="G348" s="58" t="s">
        <v>74</v>
      </c>
      <c r="H348" s="41"/>
      <c r="I348" s="179"/>
      <c r="J348" s="179"/>
      <c r="K348" s="179"/>
      <c r="L348" s="179"/>
      <c r="M348" s="43"/>
      <c r="N348" s="179"/>
      <c r="O348" s="41"/>
      <c r="P348" s="179"/>
      <c r="Q348" s="42">
        <f>2.55*MID(Q345,FIND("/",Q345,1)+1,10)+0*MID(Q346,FIND("/",Q346,1)+1,10)</f>
        <v>548.25</v>
      </c>
      <c r="R348" s="338"/>
      <c r="S348" s="338"/>
      <c r="T348" s="179"/>
      <c r="U348" s="179"/>
      <c r="V348" s="179"/>
      <c r="W348" s="179"/>
      <c r="X348" s="43"/>
      <c r="Y348" s="179"/>
      <c r="Z348" s="179"/>
      <c r="AA348" s="179"/>
      <c r="AB348" s="179"/>
      <c r="AC348" s="179"/>
      <c r="AD348" s="179"/>
      <c r="AE348" s="179"/>
      <c r="AF348" s="179"/>
      <c r="AG348" s="179"/>
      <c r="AH348" s="179"/>
      <c r="AI348" s="179"/>
      <c r="AJ348" s="43"/>
      <c r="AK348" s="41"/>
      <c r="AL348" s="52"/>
      <c r="AM348" s="61"/>
      <c r="AN348" s="14"/>
      <c r="AO348" s="1"/>
    </row>
    <row r="349" spans="1:59" ht="42.75" customHeight="1" x14ac:dyDescent="0.25">
      <c r="A349" s="1"/>
      <c r="B349" s="1"/>
      <c r="C349" s="413"/>
      <c r="D349" s="53"/>
      <c r="E349" s="84">
        <f t="shared" si="277"/>
        <v>205</v>
      </c>
      <c r="F349" s="39" t="s">
        <v>312</v>
      </c>
      <c r="G349" s="41" t="s">
        <v>39</v>
      </c>
      <c r="H349" s="180"/>
      <c r="I349" s="179"/>
      <c r="J349" s="179"/>
      <c r="K349" s="179"/>
      <c r="L349" s="179"/>
      <c r="M349" s="43"/>
      <c r="N349" s="179"/>
      <c r="O349" s="41"/>
      <c r="P349" s="179"/>
      <c r="Q349" s="42">
        <f>0.008*MID(Q345,FIND("/",Q345,1)+1,10)+0.005*MID(Q346,FIND("/",Q346,1)+1,10)</f>
        <v>2.42</v>
      </c>
      <c r="R349" s="338"/>
      <c r="S349" s="338"/>
      <c r="T349" s="179"/>
      <c r="U349" s="179"/>
      <c r="V349" s="179"/>
      <c r="W349" s="179"/>
      <c r="X349" s="43"/>
      <c r="Y349" s="179"/>
      <c r="Z349" s="179"/>
      <c r="AA349" s="179"/>
      <c r="AB349" s="179"/>
      <c r="AC349" s="179"/>
      <c r="AD349" s="179"/>
      <c r="AE349" s="179"/>
      <c r="AF349" s="179"/>
      <c r="AG349" s="179"/>
      <c r="AH349" s="179"/>
      <c r="AI349" s="179"/>
      <c r="AJ349" s="43"/>
      <c r="AK349" s="41"/>
      <c r="AL349" s="52"/>
      <c r="AM349" s="61"/>
      <c r="AN349" s="14"/>
      <c r="AO349" s="1"/>
    </row>
    <row r="350" spans="1:59" ht="42.75" customHeight="1" x14ac:dyDescent="0.25">
      <c r="A350" s="1"/>
      <c r="B350" s="1"/>
      <c r="C350" s="413"/>
      <c r="D350" s="53"/>
      <c r="E350" s="84">
        <f t="shared" si="277"/>
        <v>206</v>
      </c>
      <c r="F350" s="39" t="s">
        <v>313</v>
      </c>
      <c r="G350" s="58" t="s">
        <v>74</v>
      </c>
      <c r="H350" s="41"/>
      <c r="I350" s="179"/>
      <c r="J350" s="179"/>
      <c r="K350" s="179"/>
      <c r="L350" s="179"/>
      <c r="M350" s="43"/>
      <c r="N350" s="179"/>
      <c r="O350" s="41"/>
      <c r="P350" s="179"/>
      <c r="Q350" s="42">
        <f>2.48*MID(Q345,FIND("/",Q345,1)+1,10)+4.96*MID(Q346,FIND("/",Q346,1)+1,10)</f>
        <v>1227.5999999999999</v>
      </c>
      <c r="R350" s="338"/>
      <c r="S350" s="338"/>
      <c r="T350" s="179"/>
      <c r="U350" s="179"/>
      <c r="V350" s="179"/>
      <c r="W350" s="179"/>
      <c r="X350" s="43"/>
      <c r="Y350" s="179"/>
      <c r="Z350" s="179"/>
      <c r="AA350" s="179"/>
      <c r="AB350" s="179"/>
      <c r="AC350" s="179"/>
      <c r="AD350" s="179"/>
      <c r="AE350" s="179"/>
      <c r="AF350" s="179"/>
      <c r="AG350" s="179"/>
      <c r="AH350" s="179"/>
      <c r="AI350" s="179"/>
      <c r="AJ350" s="43"/>
      <c r="AK350" s="41"/>
      <c r="AL350" s="52"/>
      <c r="AM350" s="61"/>
      <c r="AN350" s="14"/>
      <c r="AO350" s="1"/>
    </row>
    <row r="351" spans="1:59" ht="42.75" customHeight="1" x14ac:dyDescent="0.25">
      <c r="A351" s="1"/>
      <c r="B351" s="1"/>
      <c r="C351" s="413"/>
      <c r="D351" s="53"/>
      <c r="E351" s="84">
        <f t="shared" si="277"/>
        <v>207</v>
      </c>
      <c r="F351" s="39" t="s">
        <v>314</v>
      </c>
      <c r="G351" s="41" t="s">
        <v>57</v>
      </c>
      <c r="H351" s="41"/>
      <c r="I351" s="179"/>
      <c r="J351" s="179"/>
      <c r="K351" s="179"/>
      <c r="L351" s="179"/>
      <c r="M351" s="43"/>
      <c r="N351" s="179"/>
      <c r="O351" s="41"/>
      <c r="P351" s="179"/>
      <c r="Q351" s="38" t="str">
        <f>CONCATENATE(4*(MID(Q345,FIND("/",Q345,1)+1,10)+MID(Q346,FIND("/",Q346,1)+1,10)),"/",0.36*(MID(Q345,FIND("/",Q345,1)+1,10)+MID(Q346,FIND("/",Q346,1)+1,10)))</f>
        <v>1420/127,8</v>
      </c>
      <c r="R351" s="346"/>
      <c r="S351" s="346"/>
      <c r="T351" s="179"/>
      <c r="U351" s="179"/>
      <c r="V351" s="179"/>
      <c r="W351" s="179"/>
      <c r="X351" s="43"/>
      <c r="Y351" s="179"/>
      <c r="Z351" s="179"/>
      <c r="AA351" s="179"/>
      <c r="AB351" s="179"/>
      <c r="AC351" s="179"/>
      <c r="AD351" s="179"/>
      <c r="AE351" s="179"/>
      <c r="AF351" s="179"/>
      <c r="AG351" s="179"/>
      <c r="AH351" s="179"/>
      <c r="AI351" s="179"/>
      <c r="AJ351" s="43"/>
      <c r="AK351" s="41"/>
      <c r="AL351" s="52"/>
      <c r="AM351" s="61"/>
      <c r="AN351" s="14"/>
      <c r="AO351" s="1"/>
    </row>
    <row r="352" spans="1:59" ht="42.75" customHeight="1" x14ac:dyDescent="0.25">
      <c r="A352" s="1"/>
      <c r="B352" s="1"/>
      <c r="C352" s="413"/>
      <c r="D352" s="53"/>
      <c r="E352" s="84">
        <f t="shared" si="277"/>
        <v>208</v>
      </c>
      <c r="F352" s="74" t="s">
        <v>315</v>
      </c>
      <c r="G352" s="41" t="s">
        <v>57</v>
      </c>
      <c r="H352" s="73"/>
      <c r="I352" s="75"/>
      <c r="J352" s="75"/>
      <c r="K352" s="75"/>
      <c r="L352" s="75"/>
      <c r="M352" s="43" t="str">
        <f t="shared" ref="M352:M359" si="278">IF((IF(H352="",0,H352)+IF(I352="",0,I352)+IF(J352="",0,J352)+IF(K352="",0,K352)+IF(L352="",0,L352))=0,"",(IF(H352="",0,H352)+IF(I352="",0,I352)+IF(J352="",0,J352)+IF(K352="",0,K352)+IF(L352="",0,L352)))</f>
        <v/>
      </c>
      <c r="N352" s="179"/>
      <c r="O352" s="41"/>
      <c r="P352" s="75"/>
      <c r="Q352" s="73"/>
      <c r="R352" s="305"/>
      <c r="S352" s="305"/>
      <c r="T352" s="73"/>
      <c r="U352" s="73"/>
      <c r="V352" s="73"/>
      <c r="W352" s="73"/>
      <c r="X352" s="43" t="str">
        <f t="shared" ref="X352:X359" si="279">IF((IF(T352="",0,T352)+IF(U352="",0,U352)+IF(V352="",0,V352)+IF(W352="",0,W352))=0,"",(IF(T352="",0,T352)+IF(U352="",0,U352)+IF(V352="",0,V352)+IF(W352="",0,W352)))</f>
        <v/>
      </c>
      <c r="Y352" s="73"/>
      <c r="Z352" s="73"/>
      <c r="AA352" s="73"/>
      <c r="AB352" s="73"/>
      <c r="AC352" s="73"/>
      <c r="AD352" s="73"/>
      <c r="AE352" s="73"/>
      <c r="AF352" s="73"/>
      <c r="AG352" s="73"/>
      <c r="AH352" s="73"/>
      <c r="AI352" s="73"/>
      <c r="AJ352" s="43" t="str">
        <f t="shared" ref="AJ352:AJ359" si="280">IF((IF(Y352="",0,Y352)+IF(Z352="",0,Z352)+IF(AA352="",0,AA352)+IF(AB352="",0,AB352)+IF(AC352="",0,AC352)+IF(AD352="",0,AD352)+IF(AE352="",0,AE352)+IF(AF352="",0,AF352)+IF(AG352="",0,AG352)+IF(AH352="",0,AH352)+IF(AI352="",0,AI352))=0,"",(IF(Y352="",0,Y352)+IF(Z352="",0,Z352)+IF(AA352="",0,AA352)+IF(AB352="",0,AB352)+IF(AC352="",0,AC352)+IF(AD352="",0,AD352)+IF(AE352="",0,AE352)+IF(AF352="",0,AF352)+IF(AG352="",0,AG352)+IF(AH352="",0,AH352)+IF(AI352="",0,AI352)))</f>
        <v/>
      </c>
      <c r="AK352" s="41" t="str">
        <f t="shared" ref="AK352:AK359" si="281">IF((IF(AJ352="",0,AJ352)+IF(X352="",0,X352))=0,"",(IF(AJ352="",0,AJ352)+IF(X352="",0,X352)))</f>
        <v/>
      </c>
      <c r="AL352" s="181" t="s">
        <v>572</v>
      </c>
      <c r="AM352" s="61"/>
      <c r="AN352" s="14"/>
      <c r="AO352" s="1"/>
    </row>
    <row r="353" spans="1:41" ht="52.5" customHeight="1" x14ac:dyDescent="0.25">
      <c r="A353" s="1"/>
      <c r="B353" s="1"/>
      <c r="C353" s="413"/>
      <c r="D353" s="53"/>
      <c r="E353" s="84">
        <f t="shared" si="277"/>
        <v>209</v>
      </c>
      <c r="F353" s="74" t="s">
        <v>316</v>
      </c>
      <c r="G353" s="41" t="s">
        <v>57</v>
      </c>
      <c r="H353" s="73"/>
      <c r="I353" s="75"/>
      <c r="J353" s="75"/>
      <c r="K353" s="75"/>
      <c r="L353" s="75"/>
      <c r="M353" s="43" t="str">
        <f t="shared" si="278"/>
        <v/>
      </c>
      <c r="N353" s="179"/>
      <c r="O353" s="41"/>
      <c r="P353" s="75"/>
      <c r="Q353" s="73"/>
      <c r="R353" s="305"/>
      <c r="S353" s="305"/>
      <c r="T353" s="73"/>
      <c r="U353" s="73"/>
      <c r="V353" s="73"/>
      <c r="W353" s="73"/>
      <c r="X353" s="43" t="str">
        <f t="shared" si="279"/>
        <v/>
      </c>
      <c r="Y353" s="73"/>
      <c r="Z353" s="73"/>
      <c r="AA353" s="73"/>
      <c r="AB353" s="73"/>
      <c r="AC353" s="73"/>
      <c r="AD353" s="73"/>
      <c r="AE353" s="73"/>
      <c r="AF353" s="73"/>
      <c r="AG353" s="73"/>
      <c r="AH353" s="73"/>
      <c r="AI353" s="73"/>
      <c r="AJ353" s="43" t="str">
        <f t="shared" si="280"/>
        <v/>
      </c>
      <c r="AK353" s="41" t="str">
        <f t="shared" si="281"/>
        <v/>
      </c>
      <c r="AL353" s="181" t="s">
        <v>573</v>
      </c>
      <c r="AM353" s="61"/>
      <c r="AN353" s="14"/>
      <c r="AO353" s="1"/>
    </row>
    <row r="354" spans="1:41" ht="42.75" customHeight="1" x14ac:dyDescent="0.25">
      <c r="A354" s="1"/>
      <c r="B354" s="1"/>
      <c r="C354" s="411"/>
      <c r="D354" s="53"/>
      <c r="E354" s="84">
        <f t="shared" si="277"/>
        <v>210</v>
      </c>
      <c r="F354" s="74" t="s">
        <v>317</v>
      </c>
      <c r="G354" s="41" t="s">
        <v>57</v>
      </c>
      <c r="H354" s="73"/>
      <c r="I354" s="75"/>
      <c r="J354" s="75"/>
      <c r="K354" s="75"/>
      <c r="L354" s="75"/>
      <c r="M354" s="43" t="str">
        <f t="shared" si="278"/>
        <v/>
      </c>
      <c r="N354" s="179"/>
      <c r="O354" s="41"/>
      <c r="P354" s="75"/>
      <c r="Q354" s="73"/>
      <c r="R354" s="305"/>
      <c r="S354" s="305"/>
      <c r="T354" s="73"/>
      <c r="U354" s="73"/>
      <c r="V354" s="73"/>
      <c r="W354" s="73"/>
      <c r="X354" s="43" t="str">
        <f t="shared" si="279"/>
        <v/>
      </c>
      <c r="Y354" s="73"/>
      <c r="Z354" s="73"/>
      <c r="AA354" s="73"/>
      <c r="AB354" s="73"/>
      <c r="AC354" s="73"/>
      <c r="AD354" s="73"/>
      <c r="AE354" s="73"/>
      <c r="AF354" s="73"/>
      <c r="AG354" s="73"/>
      <c r="AH354" s="73"/>
      <c r="AI354" s="73"/>
      <c r="AJ354" s="43" t="str">
        <f t="shared" si="280"/>
        <v/>
      </c>
      <c r="AK354" s="41" t="str">
        <f t="shared" si="281"/>
        <v/>
      </c>
      <c r="AL354" s="181" t="s">
        <v>574</v>
      </c>
      <c r="AM354" s="61"/>
      <c r="AN354" s="14"/>
      <c r="AO354" s="1"/>
    </row>
    <row r="355" spans="1:41" ht="56.45" customHeight="1" x14ac:dyDescent="0.25">
      <c r="A355" s="1"/>
      <c r="B355" s="1"/>
      <c r="C355" s="410" t="s">
        <v>612</v>
      </c>
      <c r="D355" s="53"/>
      <c r="E355" s="171"/>
      <c r="F355" s="172" t="s">
        <v>318</v>
      </c>
      <c r="G355" s="173"/>
      <c r="H355" s="173"/>
      <c r="I355" s="173"/>
      <c r="J355" s="173"/>
      <c r="K355" s="173"/>
      <c r="L355" s="173"/>
      <c r="M355" s="174" t="str">
        <f t="shared" si="278"/>
        <v/>
      </c>
      <c r="N355" s="173"/>
      <c r="O355" s="173"/>
      <c r="P355" s="173"/>
      <c r="Q355" s="173"/>
      <c r="R355" s="173"/>
      <c r="S355" s="173"/>
      <c r="T355" s="173"/>
      <c r="U355" s="173"/>
      <c r="V355" s="173"/>
      <c r="W355" s="173"/>
      <c r="X355" s="174" t="str">
        <f t="shared" si="279"/>
        <v/>
      </c>
      <c r="Y355" s="173"/>
      <c r="Z355" s="173"/>
      <c r="AA355" s="173"/>
      <c r="AB355" s="173"/>
      <c r="AC355" s="173"/>
      <c r="AD355" s="173"/>
      <c r="AE355" s="173"/>
      <c r="AF355" s="173"/>
      <c r="AG355" s="173"/>
      <c r="AH355" s="173"/>
      <c r="AI355" s="173"/>
      <c r="AJ355" s="175" t="str">
        <f t="shared" si="280"/>
        <v/>
      </c>
      <c r="AK355" s="176" t="str">
        <f t="shared" si="281"/>
        <v/>
      </c>
      <c r="AL355" s="177"/>
      <c r="AM355" s="61"/>
      <c r="AN355" s="14"/>
      <c r="AO355" s="1"/>
    </row>
    <row r="356" spans="1:41" ht="56.45" customHeight="1" x14ac:dyDescent="0.25">
      <c r="A356" s="1"/>
      <c r="B356" s="1"/>
      <c r="C356" s="413"/>
      <c r="D356" s="265"/>
      <c r="E356" s="49">
        <f>E354+1</f>
        <v>211</v>
      </c>
      <c r="F356" s="130" t="s">
        <v>567</v>
      </c>
      <c r="G356" s="58" t="s">
        <v>74</v>
      </c>
      <c r="H356" s="58"/>
      <c r="I356" s="58"/>
      <c r="J356" s="58"/>
      <c r="K356" s="58"/>
      <c r="L356" s="58"/>
      <c r="M356" s="35" t="str">
        <f t="shared" si="278"/>
        <v/>
      </c>
      <c r="N356" s="58"/>
      <c r="O356" s="58"/>
      <c r="P356" s="58"/>
      <c r="Q356" s="42">
        <v>4786.05</v>
      </c>
      <c r="R356" s="338"/>
      <c r="S356" s="338"/>
      <c r="T356" s="58"/>
      <c r="U356" s="58"/>
      <c r="V356" s="58"/>
      <c r="W356" s="58"/>
      <c r="X356" s="35" t="str">
        <f t="shared" si="279"/>
        <v/>
      </c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43" t="str">
        <f t="shared" si="280"/>
        <v/>
      </c>
      <c r="AK356" s="41" t="str">
        <f t="shared" si="281"/>
        <v/>
      </c>
      <c r="AL356" s="60"/>
      <c r="AM356" s="61"/>
      <c r="AN356" s="14"/>
      <c r="AO356" s="1"/>
    </row>
    <row r="357" spans="1:41" ht="56.45" customHeight="1" x14ac:dyDescent="0.25">
      <c r="A357" s="1"/>
      <c r="B357" s="1"/>
      <c r="C357" s="413"/>
      <c r="D357" s="265"/>
      <c r="E357" s="84">
        <f t="shared" ref="E357:E359" si="282">E356+1</f>
        <v>212</v>
      </c>
      <c r="F357" s="130" t="s">
        <v>568</v>
      </c>
      <c r="G357" s="58" t="s">
        <v>74</v>
      </c>
      <c r="H357" s="58"/>
      <c r="I357" s="58"/>
      <c r="J357" s="58"/>
      <c r="K357" s="58"/>
      <c r="L357" s="58"/>
      <c r="M357" s="35" t="str">
        <f t="shared" si="278"/>
        <v/>
      </c>
      <c r="N357" s="58"/>
      <c r="O357" s="58"/>
      <c r="P357" s="58"/>
      <c r="Q357" s="42">
        <v>102</v>
      </c>
      <c r="R357" s="338"/>
      <c r="S357" s="338"/>
      <c r="T357" s="58"/>
      <c r="U357" s="58"/>
      <c r="V357" s="58"/>
      <c r="W357" s="58"/>
      <c r="X357" s="35" t="str">
        <f t="shared" si="279"/>
        <v/>
      </c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43" t="str">
        <f t="shared" si="280"/>
        <v/>
      </c>
      <c r="AK357" s="41" t="str">
        <f t="shared" si="281"/>
        <v/>
      </c>
      <c r="AL357" s="60"/>
      <c r="AM357" s="61"/>
      <c r="AN357" s="14"/>
      <c r="AO357" s="1"/>
    </row>
    <row r="358" spans="1:41" ht="56.45" customHeight="1" x14ac:dyDescent="0.25">
      <c r="A358" s="1"/>
      <c r="B358" s="1"/>
      <c r="C358" s="413"/>
      <c r="D358" s="265"/>
      <c r="E358" s="49">
        <f t="shared" si="282"/>
        <v>213</v>
      </c>
      <c r="F358" s="130" t="s">
        <v>319</v>
      </c>
      <c r="G358" s="58" t="s">
        <v>77</v>
      </c>
      <c r="H358" s="58"/>
      <c r="I358" s="58"/>
      <c r="J358" s="58"/>
      <c r="K358" s="58"/>
      <c r="L358" s="58"/>
      <c r="M358" s="35" t="str">
        <f t="shared" si="278"/>
        <v/>
      </c>
      <c r="N358" s="58"/>
      <c r="O358" s="58"/>
      <c r="P358" s="58"/>
      <c r="Q358" s="42">
        <v>987</v>
      </c>
      <c r="R358" s="338"/>
      <c r="S358" s="338"/>
      <c r="T358" s="58"/>
      <c r="U358" s="58"/>
      <c r="V358" s="58"/>
      <c r="W358" s="58"/>
      <c r="X358" s="35" t="str">
        <f t="shared" si="279"/>
        <v/>
      </c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43" t="str">
        <f t="shared" si="280"/>
        <v/>
      </c>
      <c r="AK358" s="41" t="str">
        <f t="shared" si="281"/>
        <v/>
      </c>
      <c r="AL358" s="60"/>
      <c r="AM358" s="61"/>
      <c r="AN358" s="14"/>
      <c r="AO358" s="1"/>
    </row>
    <row r="359" spans="1:41" ht="56.45" customHeight="1" x14ac:dyDescent="0.25">
      <c r="A359" s="1"/>
      <c r="B359" s="1"/>
      <c r="C359" s="411"/>
      <c r="D359" s="265"/>
      <c r="E359" s="49">
        <f t="shared" si="282"/>
        <v>214</v>
      </c>
      <c r="F359" s="130" t="s">
        <v>320</v>
      </c>
      <c r="G359" s="58" t="s">
        <v>77</v>
      </c>
      <c r="H359" s="58"/>
      <c r="I359" s="58"/>
      <c r="J359" s="58"/>
      <c r="K359" s="58"/>
      <c r="L359" s="58"/>
      <c r="M359" s="35" t="str">
        <f t="shared" si="278"/>
        <v/>
      </c>
      <c r="N359" s="58"/>
      <c r="O359" s="58"/>
      <c r="P359" s="58"/>
      <c r="Q359" s="42">
        <v>2082</v>
      </c>
      <c r="R359" s="338"/>
      <c r="S359" s="338"/>
      <c r="T359" s="58"/>
      <c r="U359" s="58"/>
      <c r="V359" s="58"/>
      <c r="W359" s="58"/>
      <c r="X359" s="35" t="str">
        <f t="shared" si="279"/>
        <v/>
      </c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43" t="str">
        <f t="shared" si="280"/>
        <v/>
      </c>
      <c r="AK359" s="41" t="str">
        <f t="shared" si="281"/>
        <v/>
      </c>
      <c r="AL359" s="60"/>
      <c r="AM359" s="61"/>
      <c r="AN359" s="14"/>
      <c r="AO359" s="1"/>
    </row>
    <row r="360" spans="1:41" ht="15.75" customHeight="1" x14ac:dyDescent="0.25">
      <c r="A360" s="1"/>
      <c r="B360" s="1"/>
      <c r="C360" s="182"/>
      <c r="D360" s="183"/>
      <c r="E360" s="184"/>
      <c r="F360" s="185"/>
      <c r="G360" s="186"/>
      <c r="H360" s="186"/>
      <c r="I360" s="186"/>
      <c r="J360" s="186"/>
      <c r="K360" s="186"/>
      <c r="L360" s="186"/>
      <c r="M360" s="187"/>
      <c r="N360" s="187"/>
      <c r="O360" s="187"/>
      <c r="P360" s="187"/>
      <c r="Q360" s="187"/>
      <c r="R360" s="307"/>
      <c r="S360" s="30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  <c r="AH360" s="187"/>
      <c r="AI360" s="187"/>
      <c r="AJ360" s="187"/>
      <c r="AK360" s="187"/>
      <c r="AL360" s="187"/>
      <c r="AM360" s="188"/>
      <c r="AN360" s="14"/>
      <c r="AO360" s="1"/>
    </row>
    <row r="361" spans="1:41" ht="33.6" customHeight="1" x14ac:dyDescent="0.25">
      <c r="A361" s="1"/>
      <c r="B361" s="1"/>
      <c r="C361" s="447" t="s">
        <v>618</v>
      </c>
      <c r="D361" s="448" t="s">
        <v>617</v>
      </c>
      <c r="E361" s="448"/>
      <c r="F361" s="448"/>
      <c r="G361" s="186"/>
      <c r="H361" s="186"/>
      <c r="I361" s="186"/>
      <c r="J361" s="186"/>
      <c r="K361" s="186"/>
      <c r="L361" s="186"/>
      <c r="M361" s="186"/>
      <c r="N361" s="186"/>
      <c r="O361" s="186"/>
      <c r="P361" s="186"/>
      <c r="Q361" s="186"/>
      <c r="R361" s="308"/>
      <c r="S361" s="308"/>
      <c r="T361" s="186"/>
      <c r="U361" s="186"/>
      <c r="V361" s="186"/>
      <c r="W361" s="186"/>
      <c r="X361" s="186"/>
      <c r="Y361" s="186"/>
      <c r="Z361" s="186"/>
      <c r="AA361" s="186"/>
      <c r="AB361" s="186"/>
      <c r="AC361" s="186"/>
      <c r="AD361" s="186"/>
      <c r="AE361" s="186"/>
      <c r="AF361" s="186"/>
      <c r="AG361" s="186"/>
      <c r="AH361" s="186"/>
      <c r="AI361" s="186"/>
      <c r="AJ361" s="186"/>
      <c r="AK361" s="186"/>
      <c r="AL361" s="186"/>
      <c r="AM361" s="188"/>
      <c r="AN361" s="14"/>
      <c r="AO361" s="1"/>
    </row>
    <row r="362" spans="1:41" ht="33.6" customHeight="1" x14ac:dyDescent="0.25">
      <c r="A362" s="1"/>
      <c r="B362" s="1"/>
      <c r="C362" s="447"/>
      <c r="D362" s="448" t="s">
        <v>616</v>
      </c>
      <c r="E362" s="448"/>
      <c r="F362" s="448"/>
      <c r="G362" s="186"/>
      <c r="H362" s="186"/>
      <c r="I362" s="186"/>
      <c r="J362" s="186"/>
      <c r="K362" s="186"/>
      <c r="L362" s="186"/>
      <c r="M362" s="186"/>
      <c r="N362" s="186"/>
      <c r="O362" s="186"/>
      <c r="P362" s="186"/>
      <c r="Q362" s="186"/>
      <c r="R362" s="308"/>
      <c r="S362" s="308"/>
      <c r="T362" s="186"/>
      <c r="U362" s="186"/>
      <c r="V362" s="186"/>
      <c r="W362" s="186"/>
      <c r="X362" s="186"/>
      <c r="Y362" s="186"/>
      <c r="Z362" s="186"/>
      <c r="AA362" s="186"/>
      <c r="AB362" s="186"/>
      <c r="AC362" s="186"/>
      <c r="AD362" s="186"/>
      <c r="AE362" s="186"/>
      <c r="AF362" s="186"/>
      <c r="AG362" s="186"/>
      <c r="AH362" s="186"/>
      <c r="AI362" s="186"/>
      <c r="AJ362" s="186"/>
      <c r="AK362" s="186"/>
      <c r="AL362" s="186"/>
      <c r="AM362" s="188"/>
      <c r="AN362" s="14"/>
      <c r="AO362" s="1"/>
    </row>
    <row r="363" spans="1:41" ht="15.75" customHeight="1" x14ac:dyDescent="0.25">
      <c r="A363" s="1"/>
      <c r="B363" s="1"/>
      <c r="C363" s="2"/>
      <c r="D363" s="183"/>
      <c r="E363" s="189"/>
      <c r="F363" s="190"/>
      <c r="G363" s="12"/>
      <c r="H363" s="12"/>
      <c r="I363" s="12"/>
      <c r="J363" s="12"/>
      <c r="K363" s="12"/>
      <c r="L363" s="12"/>
      <c r="M363" s="12"/>
      <c r="N363" s="12"/>
      <c r="O363" s="191"/>
      <c r="P363" s="191"/>
      <c r="Q363" s="12"/>
      <c r="R363" s="309"/>
      <c r="S363" s="309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91"/>
      <c r="AM363" s="12"/>
      <c r="AN363" s="14"/>
      <c r="AO363" s="1"/>
    </row>
    <row r="364" spans="1:41" ht="15.75" customHeight="1" x14ac:dyDescent="0.25">
      <c r="A364" s="1"/>
      <c r="B364" s="1"/>
      <c r="C364" s="2"/>
      <c r="D364" s="183"/>
      <c r="E364" s="189"/>
      <c r="F364" s="190"/>
      <c r="G364" s="12"/>
      <c r="H364" s="12"/>
      <c r="I364" s="12"/>
      <c r="J364" s="12"/>
      <c r="K364" s="12"/>
      <c r="L364" s="12"/>
      <c r="M364" s="12"/>
      <c r="N364" s="12"/>
      <c r="O364" s="191"/>
      <c r="P364" s="191"/>
      <c r="Q364" s="12"/>
      <c r="R364" s="309"/>
      <c r="S364" s="309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91"/>
      <c r="AM364" s="12"/>
      <c r="AN364" s="14"/>
      <c r="AO364" s="1"/>
    </row>
    <row r="365" spans="1:41" ht="15.75" customHeight="1" x14ac:dyDescent="0.25">
      <c r="A365" s="1"/>
      <c r="B365" s="1"/>
      <c r="C365" s="2"/>
      <c r="D365" s="183"/>
      <c r="E365" s="189"/>
      <c r="F365" s="190"/>
      <c r="G365" s="12"/>
      <c r="H365" s="12"/>
      <c r="I365" s="12"/>
      <c r="J365" s="12"/>
      <c r="K365" s="12"/>
      <c r="L365" s="12"/>
      <c r="M365" s="12"/>
      <c r="N365" s="12"/>
      <c r="O365" s="191"/>
      <c r="P365" s="191"/>
      <c r="Q365" s="12"/>
      <c r="R365" s="309"/>
      <c r="S365" s="309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91"/>
      <c r="AM365" s="12"/>
      <c r="AN365" s="14"/>
      <c r="AO365" s="1"/>
    </row>
    <row r="366" spans="1:41" ht="15.75" customHeight="1" x14ac:dyDescent="0.25">
      <c r="A366" s="1"/>
      <c r="B366" s="1"/>
      <c r="C366" s="2"/>
      <c r="D366" s="183"/>
      <c r="E366" s="189"/>
      <c r="F366" s="190"/>
      <c r="G366" s="12"/>
      <c r="H366" s="12"/>
      <c r="I366" s="12"/>
      <c r="J366" s="12"/>
      <c r="K366" s="12"/>
      <c r="L366" s="12"/>
      <c r="M366" s="12"/>
      <c r="N366" s="12"/>
      <c r="O366" s="191"/>
      <c r="P366" s="191"/>
      <c r="Q366" s="12"/>
      <c r="R366" s="309"/>
      <c r="S366" s="309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91"/>
      <c r="AM366" s="12"/>
      <c r="AN366" s="14"/>
      <c r="AO366" s="1"/>
    </row>
    <row r="367" spans="1:41" ht="15.75" customHeight="1" x14ac:dyDescent="0.25">
      <c r="A367" s="1"/>
      <c r="B367" s="1"/>
      <c r="C367" s="2"/>
      <c r="D367" s="183"/>
      <c r="E367" s="189"/>
      <c r="F367" s="190"/>
      <c r="G367" s="12"/>
      <c r="H367" s="12"/>
      <c r="I367" s="12"/>
      <c r="J367" s="12"/>
      <c r="K367" s="12"/>
      <c r="L367" s="12"/>
      <c r="M367" s="12"/>
      <c r="N367" s="12"/>
      <c r="O367" s="191"/>
      <c r="P367" s="191"/>
      <c r="Q367" s="12"/>
      <c r="R367" s="309"/>
      <c r="S367" s="309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91"/>
      <c r="AM367" s="12"/>
      <c r="AN367" s="14"/>
      <c r="AO367" s="1"/>
    </row>
    <row r="368" spans="1:41" ht="15.75" customHeight="1" x14ac:dyDescent="0.25">
      <c r="A368" s="1"/>
      <c r="B368" s="1"/>
      <c r="C368" s="2"/>
      <c r="D368" s="183"/>
      <c r="E368" s="189"/>
      <c r="F368" s="190"/>
      <c r="G368" s="12"/>
      <c r="H368" s="12"/>
      <c r="I368" s="12"/>
      <c r="J368" s="12"/>
      <c r="K368" s="12"/>
      <c r="L368" s="12"/>
      <c r="M368" s="12"/>
      <c r="N368" s="12"/>
      <c r="O368" s="191"/>
      <c r="P368" s="191"/>
      <c r="Q368" s="12"/>
      <c r="R368" s="309"/>
      <c r="S368" s="309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91"/>
      <c r="AM368" s="12"/>
      <c r="AN368" s="14"/>
      <c r="AO368" s="1"/>
    </row>
    <row r="369" spans="1:41" ht="15.75" customHeight="1" x14ac:dyDescent="0.25">
      <c r="A369" s="1"/>
      <c r="B369" s="1"/>
      <c r="C369" s="2"/>
      <c r="D369" s="183"/>
      <c r="E369" s="189"/>
      <c r="F369" s="190"/>
      <c r="G369" s="12"/>
      <c r="H369" s="12"/>
      <c r="I369" s="12"/>
      <c r="J369" s="12"/>
      <c r="K369" s="12"/>
      <c r="L369" s="12"/>
      <c r="M369" s="12"/>
      <c r="N369" s="12"/>
      <c r="O369" s="191"/>
      <c r="P369" s="191"/>
      <c r="Q369" s="12"/>
      <c r="R369" s="309"/>
      <c r="S369" s="309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91"/>
      <c r="AM369" s="12"/>
      <c r="AN369" s="14"/>
      <c r="AO369" s="1"/>
    </row>
    <row r="370" spans="1:41" ht="15.75" customHeight="1" x14ac:dyDescent="0.25">
      <c r="A370" s="1"/>
      <c r="B370" s="1"/>
      <c r="C370" s="2"/>
      <c r="D370" s="183"/>
      <c r="E370" s="189"/>
      <c r="F370" s="190"/>
      <c r="G370" s="12"/>
      <c r="H370" s="12"/>
      <c r="I370" s="12"/>
      <c r="J370" s="12"/>
      <c r="K370" s="12"/>
      <c r="L370" s="12"/>
      <c r="M370" s="12"/>
      <c r="N370" s="12"/>
      <c r="O370" s="191"/>
      <c r="P370" s="191"/>
      <c r="Q370" s="12"/>
      <c r="R370" s="309"/>
      <c r="S370" s="309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91"/>
      <c r="AM370" s="12"/>
      <c r="AN370" s="14"/>
      <c r="AO370" s="1"/>
    </row>
    <row r="371" spans="1:41" ht="15.75" customHeight="1" x14ac:dyDescent="0.25">
      <c r="A371" s="1"/>
      <c r="B371" s="1"/>
      <c r="C371" s="2"/>
      <c r="D371" s="183"/>
      <c r="E371" s="189"/>
      <c r="F371" s="190"/>
      <c r="G371" s="12"/>
      <c r="H371" s="12"/>
      <c r="I371" s="12"/>
      <c r="J371" s="12"/>
      <c r="K371" s="12"/>
      <c r="L371" s="12"/>
      <c r="M371" s="12"/>
      <c r="N371" s="12"/>
      <c r="O371" s="191"/>
      <c r="P371" s="191"/>
      <c r="Q371" s="12"/>
      <c r="R371" s="309"/>
      <c r="S371" s="309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91"/>
      <c r="AM371" s="12"/>
      <c r="AN371" s="14"/>
      <c r="AO371" s="1"/>
    </row>
    <row r="372" spans="1:41" ht="15.75" customHeight="1" x14ac:dyDescent="0.25">
      <c r="A372" s="1"/>
      <c r="B372" s="1"/>
      <c r="C372" s="2"/>
      <c r="D372" s="183"/>
      <c r="E372" s="189"/>
      <c r="F372" s="190"/>
      <c r="G372" s="12"/>
      <c r="H372" s="12"/>
      <c r="I372" s="12"/>
      <c r="J372" s="12"/>
      <c r="K372" s="12"/>
      <c r="L372" s="12"/>
      <c r="M372" s="12"/>
      <c r="N372" s="12"/>
      <c r="O372" s="191"/>
      <c r="P372" s="191"/>
      <c r="Q372" s="12"/>
      <c r="R372" s="309"/>
      <c r="S372" s="309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91"/>
      <c r="AM372" s="12"/>
      <c r="AN372" s="14"/>
      <c r="AO372" s="1"/>
    </row>
    <row r="373" spans="1:41" ht="15.75" customHeight="1" x14ac:dyDescent="0.25">
      <c r="A373" s="1"/>
      <c r="B373" s="1"/>
      <c r="C373" s="2"/>
      <c r="D373" s="183"/>
      <c r="E373" s="189"/>
      <c r="F373" s="190"/>
      <c r="G373" s="12"/>
      <c r="H373" s="12"/>
      <c r="I373" s="12"/>
      <c r="J373" s="12"/>
      <c r="K373" s="12"/>
      <c r="L373" s="12"/>
      <c r="M373" s="12"/>
      <c r="N373" s="12"/>
      <c r="O373" s="191"/>
      <c r="P373" s="191"/>
      <c r="Q373" s="12"/>
      <c r="R373" s="309"/>
      <c r="S373" s="309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91"/>
      <c r="AM373" s="12"/>
      <c r="AN373" s="14"/>
      <c r="AO373" s="1"/>
    </row>
    <row r="374" spans="1:41" ht="15.75" customHeight="1" x14ac:dyDescent="0.25">
      <c r="A374" s="1"/>
      <c r="B374" s="1"/>
      <c r="C374" s="2"/>
      <c r="D374" s="183"/>
      <c r="E374" s="189"/>
      <c r="F374" s="190"/>
      <c r="G374" s="12"/>
      <c r="H374" s="12"/>
      <c r="I374" s="12"/>
      <c r="J374" s="12"/>
      <c r="K374" s="12"/>
      <c r="L374" s="12"/>
      <c r="M374" s="12"/>
      <c r="N374" s="12"/>
      <c r="O374" s="191"/>
      <c r="P374" s="191"/>
      <c r="Q374" s="12"/>
      <c r="R374" s="309"/>
      <c r="S374" s="309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91"/>
      <c r="AM374" s="12"/>
      <c r="AN374" s="14"/>
      <c r="AO374" s="1"/>
    </row>
    <row r="375" spans="1:41" ht="15.75" customHeight="1" x14ac:dyDescent="0.25">
      <c r="A375" s="1"/>
      <c r="B375" s="1"/>
      <c r="C375" s="2"/>
      <c r="D375" s="183"/>
      <c r="E375" s="189"/>
      <c r="F375" s="190"/>
      <c r="G375" s="12"/>
      <c r="H375" s="12"/>
      <c r="I375" s="12"/>
      <c r="J375" s="12"/>
      <c r="K375" s="12"/>
      <c r="L375" s="12"/>
      <c r="M375" s="12"/>
      <c r="N375" s="12"/>
      <c r="O375" s="191"/>
      <c r="P375" s="191"/>
      <c r="Q375" s="12"/>
      <c r="R375" s="309"/>
      <c r="S375" s="309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91"/>
      <c r="AM375" s="12"/>
      <c r="AN375" s="14"/>
      <c r="AO375" s="1"/>
    </row>
    <row r="376" spans="1:41" ht="15.75" customHeight="1" x14ac:dyDescent="0.25">
      <c r="A376" s="1"/>
      <c r="B376" s="1"/>
      <c r="C376" s="2"/>
      <c r="D376" s="183"/>
      <c r="E376" s="189"/>
      <c r="F376" s="190"/>
      <c r="G376" s="12"/>
      <c r="H376" s="12"/>
      <c r="I376" s="12"/>
      <c r="J376" s="12"/>
      <c r="K376" s="12"/>
      <c r="L376" s="12"/>
      <c r="M376" s="12"/>
      <c r="N376" s="12"/>
      <c r="O376" s="191"/>
      <c r="P376" s="191"/>
      <c r="Q376" s="12"/>
      <c r="R376" s="309"/>
      <c r="S376" s="309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91"/>
      <c r="AM376" s="12"/>
      <c r="AN376" s="14"/>
      <c r="AO376" s="1"/>
    </row>
    <row r="377" spans="1:41" ht="15.75" customHeight="1" x14ac:dyDescent="0.25">
      <c r="A377" s="1"/>
      <c r="B377" s="1"/>
      <c r="C377" s="2"/>
      <c r="D377" s="183"/>
      <c r="E377" s="189"/>
      <c r="F377" s="190"/>
      <c r="G377" s="12"/>
      <c r="H377" s="12"/>
      <c r="I377" s="12"/>
      <c r="J377" s="12"/>
      <c r="K377" s="12"/>
      <c r="L377" s="12"/>
      <c r="M377" s="12"/>
      <c r="N377" s="12"/>
      <c r="O377" s="191"/>
      <c r="P377" s="191"/>
      <c r="Q377" s="12"/>
      <c r="R377" s="309"/>
      <c r="S377" s="309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91"/>
      <c r="AM377" s="12"/>
      <c r="AN377" s="14"/>
      <c r="AO377" s="1"/>
    </row>
    <row r="378" spans="1:41" ht="15.75" customHeight="1" x14ac:dyDescent="0.25">
      <c r="A378" s="1"/>
      <c r="B378" s="1"/>
      <c r="C378" s="2"/>
      <c r="D378" s="183"/>
      <c r="E378" s="189"/>
      <c r="F378" s="190"/>
      <c r="G378" s="12"/>
      <c r="H378" s="12"/>
      <c r="I378" s="12"/>
      <c r="J378" s="12"/>
      <c r="K378" s="12"/>
      <c r="L378" s="12"/>
      <c r="M378" s="12"/>
      <c r="N378" s="12"/>
      <c r="O378" s="191"/>
      <c r="P378" s="191"/>
      <c r="Q378" s="12"/>
      <c r="R378" s="309"/>
      <c r="S378" s="309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91"/>
      <c r="AM378" s="12"/>
      <c r="AN378" s="14"/>
      <c r="AO378" s="1"/>
    </row>
    <row r="379" spans="1:41" ht="15.75" customHeight="1" x14ac:dyDescent="0.25">
      <c r="A379" s="1"/>
      <c r="B379" s="1"/>
      <c r="C379" s="2"/>
      <c r="D379" s="183"/>
      <c r="E379" s="189"/>
      <c r="F379" s="190"/>
      <c r="G379" s="12"/>
      <c r="H379" s="12"/>
      <c r="I379" s="12"/>
      <c r="J379" s="12"/>
      <c r="K379" s="12"/>
      <c r="L379" s="12"/>
      <c r="M379" s="12"/>
      <c r="N379" s="12"/>
      <c r="O379" s="191"/>
      <c r="P379" s="191"/>
      <c r="Q379" s="12"/>
      <c r="R379" s="309"/>
      <c r="S379" s="309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91"/>
      <c r="AM379" s="12"/>
      <c r="AN379" s="14"/>
      <c r="AO379" s="1"/>
    </row>
    <row r="380" spans="1:41" ht="15.75" customHeight="1" x14ac:dyDescent="0.25">
      <c r="A380" s="1"/>
      <c r="B380" s="1"/>
      <c r="C380" s="2"/>
      <c r="D380" s="183"/>
      <c r="E380" s="189"/>
      <c r="F380" s="190"/>
      <c r="G380" s="12"/>
      <c r="H380" s="12"/>
      <c r="I380" s="12"/>
      <c r="J380" s="12"/>
      <c r="K380" s="12"/>
      <c r="L380" s="12"/>
      <c r="M380" s="12"/>
      <c r="N380" s="12"/>
      <c r="O380" s="191"/>
      <c r="P380" s="191"/>
      <c r="Q380" s="12"/>
      <c r="R380" s="309"/>
      <c r="S380" s="309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91"/>
      <c r="AM380" s="12"/>
      <c r="AN380" s="14"/>
      <c r="AO380" s="1"/>
    </row>
    <row r="381" spans="1:41" ht="15.75" customHeight="1" x14ac:dyDescent="0.25">
      <c r="A381" s="1"/>
      <c r="B381" s="1"/>
      <c r="C381" s="2"/>
      <c r="D381" s="183"/>
      <c r="E381" s="189"/>
      <c r="F381" s="190"/>
      <c r="G381" s="12"/>
      <c r="H381" s="12"/>
      <c r="I381" s="12"/>
      <c r="J381" s="12"/>
      <c r="K381" s="12"/>
      <c r="L381" s="12"/>
      <c r="M381" s="12"/>
      <c r="N381" s="12"/>
      <c r="O381" s="191"/>
      <c r="P381" s="191"/>
      <c r="Q381" s="12"/>
      <c r="R381" s="309"/>
      <c r="S381" s="309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91"/>
      <c r="AM381" s="12"/>
      <c r="AN381" s="14"/>
      <c r="AO381" s="1"/>
    </row>
    <row r="382" spans="1:41" ht="15.75" customHeight="1" x14ac:dyDescent="0.25">
      <c r="A382" s="1"/>
      <c r="B382" s="1"/>
      <c r="C382" s="2"/>
      <c r="D382" s="183"/>
      <c r="E382" s="189"/>
      <c r="F382" s="190"/>
      <c r="G382" s="12"/>
      <c r="H382" s="12"/>
      <c r="I382" s="12"/>
      <c r="J382" s="12"/>
      <c r="K382" s="12"/>
      <c r="L382" s="12"/>
      <c r="M382" s="12"/>
      <c r="N382" s="12"/>
      <c r="O382" s="191"/>
      <c r="P382" s="191"/>
      <c r="Q382" s="12"/>
      <c r="R382" s="309"/>
      <c r="S382" s="309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91"/>
      <c r="AM382" s="12"/>
      <c r="AN382" s="14"/>
      <c r="AO382" s="1"/>
    </row>
    <row r="383" spans="1:41" ht="15.75" customHeight="1" x14ac:dyDescent="0.25">
      <c r="A383" s="1"/>
      <c r="B383" s="1"/>
      <c r="C383" s="2"/>
      <c r="D383" s="183"/>
      <c r="E383" s="189"/>
      <c r="F383" s="190"/>
      <c r="G383" s="12"/>
      <c r="H383" s="12"/>
      <c r="I383" s="12"/>
      <c r="J383" s="12"/>
      <c r="K383" s="12"/>
      <c r="L383" s="12"/>
      <c r="M383" s="12"/>
      <c r="N383" s="12"/>
      <c r="O383" s="191"/>
      <c r="P383" s="191"/>
      <c r="Q383" s="12"/>
      <c r="R383" s="309"/>
      <c r="S383" s="309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91"/>
      <c r="AM383" s="12"/>
      <c r="AN383" s="14"/>
      <c r="AO383" s="1"/>
    </row>
    <row r="384" spans="1:41" ht="15.75" customHeight="1" x14ac:dyDescent="0.25">
      <c r="A384" s="1"/>
      <c r="B384" s="1"/>
      <c r="C384" s="2"/>
      <c r="D384" s="183"/>
      <c r="E384" s="189"/>
      <c r="F384" s="190"/>
      <c r="G384" s="12"/>
      <c r="H384" s="12"/>
      <c r="I384" s="12"/>
      <c r="J384" s="12"/>
      <c r="K384" s="12"/>
      <c r="L384" s="12"/>
      <c r="M384" s="12"/>
      <c r="N384" s="12"/>
      <c r="O384" s="191"/>
      <c r="P384" s="191"/>
      <c r="Q384" s="12"/>
      <c r="R384" s="309"/>
      <c r="S384" s="309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91"/>
      <c r="AM384" s="12"/>
      <c r="AN384" s="14"/>
      <c r="AO384" s="1"/>
    </row>
    <row r="385" spans="1:41" ht="15.75" customHeight="1" x14ac:dyDescent="0.25">
      <c r="A385" s="1"/>
      <c r="B385" s="1"/>
      <c r="C385" s="2"/>
      <c r="D385" s="183"/>
      <c r="E385" s="189"/>
      <c r="F385" s="190"/>
      <c r="G385" s="12"/>
      <c r="H385" s="12"/>
      <c r="I385" s="12"/>
      <c r="J385" s="12"/>
      <c r="K385" s="12"/>
      <c r="L385" s="12"/>
      <c r="M385" s="12"/>
      <c r="N385" s="12"/>
      <c r="O385" s="191"/>
      <c r="P385" s="191"/>
      <c r="Q385" s="12"/>
      <c r="R385" s="309"/>
      <c r="S385" s="309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91"/>
      <c r="AM385" s="12"/>
      <c r="AN385" s="14"/>
      <c r="AO385" s="1"/>
    </row>
    <row r="386" spans="1:41" ht="15.75" customHeight="1" x14ac:dyDescent="0.25">
      <c r="A386" s="1"/>
      <c r="B386" s="1"/>
      <c r="C386" s="2"/>
      <c r="D386" s="183"/>
      <c r="E386" s="189"/>
      <c r="F386" s="190"/>
      <c r="G386" s="12"/>
      <c r="H386" s="12"/>
      <c r="I386" s="12"/>
      <c r="J386" s="12"/>
      <c r="K386" s="12"/>
      <c r="L386" s="12"/>
      <c r="M386" s="12"/>
      <c r="N386" s="12"/>
      <c r="O386" s="191"/>
      <c r="P386" s="191"/>
      <c r="Q386" s="12"/>
      <c r="R386" s="309"/>
      <c r="S386" s="309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91"/>
      <c r="AM386" s="12"/>
      <c r="AN386" s="14"/>
      <c r="AO386" s="1"/>
    </row>
    <row r="387" spans="1:41" ht="15.75" customHeight="1" x14ac:dyDescent="0.25">
      <c r="A387" s="1"/>
      <c r="B387" s="1"/>
      <c r="C387" s="2"/>
      <c r="D387" s="183"/>
      <c r="E387" s="189"/>
      <c r="F387" s="190"/>
      <c r="G387" s="12"/>
      <c r="H387" s="12"/>
      <c r="I387" s="12"/>
      <c r="J387" s="12"/>
      <c r="K387" s="12"/>
      <c r="L387" s="12"/>
      <c r="M387" s="12"/>
      <c r="N387" s="12"/>
      <c r="O387" s="191"/>
      <c r="P387" s="191"/>
      <c r="Q387" s="12"/>
      <c r="R387" s="309"/>
      <c r="S387" s="309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91"/>
      <c r="AM387" s="12"/>
      <c r="AN387" s="14"/>
      <c r="AO387" s="1"/>
    </row>
    <row r="388" spans="1:41" ht="15.75" customHeight="1" x14ac:dyDescent="0.25">
      <c r="A388" s="1"/>
      <c r="B388" s="1"/>
      <c r="C388" s="2"/>
      <c r="D388" s="183"/>
      <c r="E388" s="189"/>
      <c r="F388" s="190"/>
      <c r="G388" s="12"/>
      <c r="H388" s="12"/>
      <c r="I388" s="12"/>
      <c r="J388" s="12"/>
      <c r="K388" s="12"/>
      <c r="L388" s="12"/>
      <c r="M388" s="12"/>
      <c r="N388" s="12"/>
      <c r="O388" s="191"/>
      <c r="P388" s="191"/>
      <c r="Q388" s="12"/>
      <c r="R388" s="309"/>
      <c r="S388" s="309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91"/>
      <c r="AM388" s="12"/>
      <c r="AN388" s="14"/>
      <c r="AO388" s="1"/>
    </row>
    <row r="389" spans="1:41" ht="15.75" customHeight="1" x14ac:dyDescent="0.25">
      <c r="A389" s="1"/>
      <c r="B389" s="1"/>
      <c r="C389" s="2"/>
      <c r="D389" s="183"/>
      <c r="E389" s="189"/>
      <c r="F389" s="190"/>
      <c r="G389" s="12"/>
      <c r="H389" s="12"/>
      <c r="I389" s="12"/>
      <c r="J389" s="12"/>
      <c r="K389" s="12"/>
      <c r="L389" s="12"/>
      <c r="M389" s="12"/>
      <c r="N389" s="12"/>
      <c r="O389" s="191"/>
      <c r="P389" s="191"/>
      <c r="Q389" s="12"/>
      <c r="R389" s="309"/>
      <c r="S389" s="309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91"/>
      <c r="AM389" s="12"/>
      <c r="AN389" s="14"/>
      <c r="AO389" s="1"/>
    </row>
    <row r="390" spans="1:41" ht="15.75" customHeight="1" x14ac:dyDescent="0.25">
      <c r="A390" s="1"/>
      <c r="B390" s="1"/>
      <c r="C390" s="2"/>
      <c r="D390" s="183"/>
      <c r="E390" s="189"/>
      <c r="F390" s="190"/>
      <c r="G390" s="12"/>
      <c r="H390" s="12"/>
      <c r="I390" s="12"/>
      <c r="J390" s="12"/>
      <c r="K390" s="12"/>
      <c r="L390" s="12"/>
      <c r="M390" s="12"/>
      <c r="N390" s="12"/>
      <c r="O390" s="191"/>
      <c r="P390" s="191"/>
      <c r="Q390" s="12"/>
      <c r="R390" s="309"/>
      <c r="S390" s="309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91"/>
      <c r="AM390" s="12"/>
      <c r="AN390" s="14"/>
      <c r="AO390" s="1"/>
    </row>
    <row r="391" spans="1:41" ht="15.75" customHeight="1" x14ac:dyDescent="0.25">
      <c r="A391" s="1"/>
      <c r="B391" s="1"/>
      <c r="C391" s="2"/>
      <c r="D391" s="183"/>
      <c r="E391" s="189"/>
      <c r="F391" s="190"/>
      <c r="G391" s="12"/>
      <c r="H391" s="12"/>
      <c r="I391" s="12"/>
      <c r="J391" s="12"/>
      <c r="K391" s="12"/>
      <c r="L391" s="12"/>
      <c r="M391" s="12"/>
      <c r="N391" s="12"/>
      <c r="O391" s="191"/>
      <c r="P391" s="191"/>
      <c r="Q391" s="12"/>
      <c r="R391" s="309"/>
      <c r="S391" s="309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91"/>
      <c r="AM391" s="12"/>
      <c r="AN391" s="14"/>
      <c r="AO391" s="1"/>
    </row>
    <row r="392" spans="1:41" ht="15.75" customHeight="1" x14ac:dyDescent="0.25">
      <c r="A392" s="1"/>
      <c r="B392" s="1"/>
      <c r="C392" s="2"/>
      <c r="D392" s="183"/>
      <c r="E392" s="189"/>
      <c r="F392" s="190"/>
      <c r="G392" s="12"/>
      <c r="H392" s="12"/>
      <c r="I392" s="12"/>
      <c r="J392" s="12"/>
      <c r="K392" s="12"/>
      <c r="L392" s="12"/>
      <c r="M392" s="12"/>
      <c r="N392" s="12"/>
      <c r="O392" s="191"/>
      <c r="P392" s="191"/>
      <c r="Q392" s="12"/>
      <c r="R392" s="309"/>
      <c r="S392" s="309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91"/>
      <c r="AM392" s="12"/>
      <c r="AN392" s="14"/>
      <c r="AO392" s="1"/>
    </row>
    <row r="393" spans="1:41" ht="15.75" customHeight="1" x14ac:dyDescent="0.25">
      <c r="A393" s="1"/>
      <c r="B393" s="1"/>
      <c r="C393" s="2"/>
      <c r="D393" s="183"/>
      <c r="E393" s="189"/>
      <c r="F393" s="190"/>
      <c r="G393" s="12"/>
      <c r="H393" s="12"/>
      <c r="I393" s="12"/>
      <c r="J393" s="12"/>
      <c r="K393" s="12"/>
      <c r="L393" s="12"/>
      <c r="M393" s="12"/>
      <c r="N393" s="12"/>
      <c r="O393" s="191"/>
      <c r="P393" s="191"/>
      <c r="Q393" s="12"/>
      <c r="R393" s="309"/>
      <c r="S393" s="309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91"/>
      <c r="AM393" s="12"/>
      <c r="AN393" s="14"/>
      <c r="AO393" s="1"/>
    </row>
    <row r="394" spans="1:41" ht="15.75" customHeight="1" x14ac:dyDescent="0.25">
      <c r="A394" s="1"/>
      <c r="B394" s="1"/>
      <c r="C394" s="2"/>
      <c r="D394" s="183"/>
      <c r="E394" s="189"/>
      <c r="F394" s="190"/>
      <c r="G394" s="12"/>
      <c r="H394" s="12"/>
      <c r="I394" s="12"/>
      <c r="J394" s="12"/>
      <c r="K394" s="12"/>
      <c r="L394" s="12"/>
      <c r="M394" s="12"/>
      <c r="N394" s="12"/>
      <c r="O394" s="191"/>
      <c r="P394" s="191"/>
      <c r="Q394" s="12"/>
      <c r="R394" s="309"/>
      <c r="S394" s="309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91"/>
      <c r="AM394" s="12"/>
      <c r="AN394" s="14"/>
      <c r="AO394" s="1"/>
    </row>
    <row r="395" spans="1:41" ht="15.75" customHeight="1" x14ac:dyDescent="0.25">
      <c r="A395" s="1"/>
      <c r="B395" s="1"/>
      <c r="C395" s="2"/>
      <c r="D395" s="183"/>
      <c r="E395" s="189"/>
      <c r="F395" s="190"/>
      <c r="G395" s="12"/>
      <c r="H395" s="12"/>
      <c r="I395" s="12"/>
      <c r="J395" s="12"/>
      <c r="K395" s="12"/>
      <c r="L395" s="12"/>
      <c r="M395" s="12"/>
      <c r="N395" s="12"/>
      <c r="O395" s="191"/>
      <c r="P395" s="191"/>
      <c r="Q395" s="12"/>
      <c r="R395" s="309"/>
      <c r="S395" s="309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91"/>
      <c r="AM395" s="12"/>
      <c r="AN395" s="14"/>
      <c r="AO395" s="1"/>
    </row>
    <row r="396" spans="1:41" ht="15.75" customHeight="1" x14ac:dyDescent="0.25">
      <c r="A396" s="1"/>
      <c r="B396" s="1"/>
      <c r="C396" s="2"/>
      <c r="D396" s="183"/>
      <c r="E396" s="189"/>
      <c r="F396" s="190"/>
      <c r="G396" s="12"/>
      <c r="H396" s="12"/>
      <c r="I396" s="12"/>
      <c r="J396" s="12"/>
      <c r="K396" s="12"/>
      <c r="L396" s="12"/>
      <c r="M396" s="12"/>
      <c r="N396" s="12"/>
      <c r="O396" s="191"/>
      <c r="P396" s="191"/>
      <c r="Q396" s="12"/>
      <c r="R396" s="309"/>
      <c r="S396" s="309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91"/>
      <c r="AM396" s="12"/>
      <c r="AN396" s="14"/>
      <c r="AO396" s="1"/>
    </row>
    <row r="397" spans="1:41" ht="15.75" customHeight="1" x14ac:dyDescent="0.25">
      <c r="A397" s="1"/>
      <c r="B397" s="1"/>
      <c r="C397" s="2"/>
      <c r="D397" s="183"/>
      <c r="E397" s="189"/>
      <c r="F397" s="190"/>
      <c r="G397" s="12"/>
      <c r="H397" s="12"/>
      <c r="I397" s="12"/>
      <c r="J397" s="12"/>
      <c r="K397" s="12"/>
      <c r="L397" s="12"/>
      <c r="M397" s="12"/>
      <c r="N397" s="12"/>
      <c r="O397" s="191"/>
      <c r="P397" s="191"/>
      <c r="Q397" s="12"/>
      <c r="R397" s="309"/>
      <c r="S397" s="309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91"/>
      <c r="AM397" s="12"/>
      <c r="AN397" s="14"/>
      <c r="AO397" s="1"/>
    </row>
    <row r="398" spans="1:41" ht="15.75" customHeight="1" x14ac:dyDescent="0.25">
      <c r="A398" s="1"/>
      <c r="B398" s="1"/>
      <c r="C398" s="2"/>
      <c r="D398" s="183"/>
      <c r="E398" s="189"/>
      <c r="F398" s="190"/>
      <c r="G398" s="12"/>
      <c r="H398" s="12"/>
      <c r="I398" s="12"/>
      <c r="J398" s="12"/>
      <c r="K398" s="12"/>
      <c r="L398" s="12"/>
      <c r="M398" s="12"/>
      <c r="N398" s="12"/>
      <c r="O398" s="191"/>
      <c r="P398" s="191"/>
      <c r="Q398" s="12"/>
      <c r="R398" s="309"/>
      <c r="S398" s="309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91"/>
      <c r="AM398" s="12"/>
      <c r="AN398" s="14"/>
      <c r="AO398" s="1"/>
    </row>
    <row r="399" spans="1:41" ht="15.75" customHeight="1" x14ac:dyDescent="0.25">
      <c r="A399" s="1"/>
      <c r="B399" s="1"/>
      <c r="C399" s="2"/>
      <c r="D399" s="183"/>
      <c r="E399" s="189"/>
      <c r="F399" s="190"/>
      <c r="G399" s="12"/>
      <c r="H399" s="12"/>
      <c r="I399" s="12"/>
      <c r="J399" s="12"/>
      <c r="K399" s="12"/>
      <c r="L399" s="12"/>
      <c r="M399" s="12"/>
      <c r="N399" s="12"/>
      <c r="O399" s="191"/>
      <c r="P399" s="191"/>
      <c r="Q399" s="12"/>
      <c r="R399" s="309"/>
      <c r="S399" s="309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91"/>
      <c r="AM399" s="12"/>
      <c r="AN399" s="14"/>
      <c r="AO399" s="1"/>
    </row>
    <row r="400" spans="1:41" ht="15.75" customHeight="1" x14ac:dyDescent="0.25">
      <c r="A400" s="1"/>
      <c r="B400" s="1"/>
      <c r="C400" s="2"/>
      <c r="D400" s="183"/>
      <c r="E400" s="189"/>
      <c r="F400" s="190"/>
      <c r="G400" s="12"/>
      <c r="H400" s="12"/>
      <c r="I400" s="12"/>
      <c r="J400" s="12"/>
      <c r="K400" s="12"/>
      <c r="L400" s="12"/>
      <c r="M400" s="12"/>
      <c r="N400" s="12"/>
      <c r="O400" s="191"/>
      <c r="P400" s="191"/>
      <c r="Q400" s="12"/>
      <c r="R400" s="309"/>
      <c r="S400" s="309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91"/>
      <c r="AM400" s="12"/>
      <c r="AN400" s="14"/>
      <c r="AO400" s="1"/>
    </row>
    <row r="401" spans="1:41" ht="15.75" customHeight="1" x14ac:dyDescent="0.25">
      <c r="A401" s="1"/>
      <c r="B401" s="1"/>
      <c r="C401" s="2"/>
      <c r="D401" s="183"/>
      <c r="E401" s="189"/>
      <c r="F401" s="190"/>
      <c r="G401" s="12"/>
      <c r="H401" s="12"/>
      <c r="I401" s="12"/>
      <c r="J401" s="12"/>
      <c r="K401" s="12"/>
      <c r="L401" s="12"/>
      <c r="M401" s="12"/>
      <c r="N401" s="12"/>
      <c r="O401" s="191"/>
      <c r="P401" s="191"/>
      <c r="Q401" s="12"/>
      <c r="R401" s="309"/>
      <c r="S401" s="309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91"/>
      <c r="AM401" s="12"/>
      <c r="AN401" s="14"/>
      <c r="AO401" s="1"/>
    </row>
    <row r="402" spans="1:41" ht="15.75" customHeight="1" x14ac:dyDescent="0.25">
      <c r="A402" s="1"/>
      <c r="B402" s="1"/>
      <c r="C402" s="2"/>
      <c r="D402" s="183"/>
      <c r="E402" s="189"/>
      <c r="F402" s="190"/>
      <c r="G402" s="12"/>
      <c r="H402" s="12"/>
      <c r="I402" s="12"/>
      <c r="J402" s="12"/>
      <c r="K402" s="12"/>
      <c r="L402" s="12"/>
      <c r="M402" s="12"/>
      <c r="N402" s="12"/>
      <c r="O402" s="191"/>
      <c r="P402" s="191"/>
      <c r="Q402" s="12"/>
      <c r="R402" s="309"/>
      <c r="S402" s="309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91"/>
      <c r="AM402" s="12"/>
      <c r="AN402" s="14"/>
      <c r="AO402" s="1"/>
    </row>
    <row r="403" spans="1:41" ht="15.75" customHeight="1" x14ac:dyDescent="0.25">
      <c r="A403" s="1"/>
      <c r="B403" s="1"/>
      <c r="C403" s="2"/>
      <c r="D403" s="183"/>
      <c r="E403" s="189"/>
      <c r="F403" s="190"/>
      <c r="G403" s="12"/>
      <c r="H403" s="12"/>
      <c r="I403" s="12"/>
      <c r="J403" s="12"/>
      <c r="K403" s="12"/>
      <c r="L403" s="12"/>
      <c r="M403" s="12"/>
      <c r="N403" s="12"/>
      <c r="O403" s="191"/>
      <c r="P403" s="191"/>
      <c r="Q403" s="12"/>
      <c r="R403" s="309"/>
      <c r="S403" s="309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91"/>
      <c r="AM403" s="12"/>
      <c r="AN403" s="14"/>
      <c r="AO403" s="1"/>
    </row>
    <row r="404" spans="1:41" ht="15.75" customHeight="1" x14ac:dyDescent="0.25">
      <c r="A404" s="1"/>
      <c r="B404" s="1"/>
      <c r="C404" s="2"/>
      <c r="D404" s="183"/>
      <c r="E404" s="189"/>
      <c r="F404" s="190"/>
      <c r="G404" s="12"/>
      <c r="H404" s="12"/>
      <c r="I404" s="12"/>
      <c r="J404" s="12"/>
      <c r="K404" s="12"/>
      <c r="L404" s="12"/>
      <c r="M404" s="12"/>
      <c r="N404" s="12"/>
      <c r="O404" s="191"/>
      <c r="P404" s="191"/>
      <c r="Q404" s="12"/>
      <c r="R404" s="309"/>
      <c r="S404" s="309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91"/>
      <c r="AM404" s="12"/>
      <c r="AN404" s="14"/>
      <c r="AO404" s="1"/>
    </row>
    <row r="405" spans="1:41" ht="15.75" customHeight="1" x14ac:dyDescent="0.25">
      <c r="A405" s="1"/>
      <c r="B405" s="1"/>
      <c r="C405" s="2"/>
      <c r="D405" s="183"/>
      <c r="E405" s="189"/>
      <c r="F405" s="190"/>
      <c r="G405" s="12"/>
      <c r="H405" s="12"/>
      <c r="I405" s="12"/>
      <c r="J405" s="12"/>
      <c r="K405" s="12"/>
      <c r="L405" s="12"/>
      <c r="M405" s="12"/>
      <c r="N405" s="12"/>
      <c r="O405" s="191"/>
      <c r="P405" s="191"/>
      <c r="Q405" s="12"/>
      <c r="R405" s="309"/>
      <c r="S405" s="309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91"/>
      <c r="AM405" s="12"/>
      <c r="AN405" s="14"/>
      <c r="AO405" s="1"/>
    </row>
    <row r="406" spans="1:41" ht="15.75" customHeight="1" x14ac:dyDescent="0.25">
      <c r="A406" s="1"/>
      <c r="B406" s="1"/>
      <c r="C406" s="2"/>
      <c r="D406" s="183"/>
      <c r="E406" s="189"/>
      <c r="F406" s="190"/>
      <c r="G406" s="12"/>
      <c r="H406" s="12"/>
      <c r="I406" s="12"/>
      <c r="J406" s="12"/>
      <c r="K406" s="12"/>
      <c r="L406" s="12"/>
      <c r="M406" s="12"/>
      <c r="N406" s="12"/>
      <c r="O406" s="191"/>
      <c r="P406" s="191"/>
      <c r="Q406" s="12"/>
      <c r="R406" s="309"/>
      <c r="S406" s="309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91"/>
      <c r="AM406" s="12"/>
      <c r="AN406" s="14"/>
      <c r="AO406" s="1"/>
    </row>
    <row r="407" spans="1:41" ht="15.75" customHeight="1" x14ac:dyDescent="0.25">
      <c r="A407" s="1"/>
      <c r="B407" s="1"/>
      <c r="C407" s="2"/>
      <c r="D407" s="183"/>
      <c r="E407" s="189"/>
      <c r="F407" s="190"/>
      <c r="G407" s="12"/>
      <c r="H407" s="12"/>
      <c r="I407" s="12"/>
      <c r="J407" s="12"/>
      <c r="K407" s="12"/>
      <c r="L407" s="12"/>
      <c r="M407" s="12"/>
      <c r="N407" s="12"/>
      <c r="O407" s="191"/>
      <c r="P407" s="191"/>
      <c r="Q407" s="12"/>
      <c r="R407" s="309"/>
      <c r="S407" s="309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91"/>
      <c r="AM407" s="12"/>
      <c r="AN407" s="14"/>
      <c r="AO407" s="1"/>
    </row>
    <row r="408" spans="1:41" ht="15.75" customHeight="1" x14ac:dyDescent="0.25">
      <c r="A408" s="1"/>
      <c r="B408" s="1"/>
      <c r="C408" s="2"/>
      <c r="D408" s="183"/>
      <c r="E408" s="189"/>
      <c r="F408" s="190"/>
      <c r="G408" s="12"/>
      <c r="H408" s="12"/>
      <c r="I408" s="12"/>
      <c r="J408" s="12"/>
      <c r="K408" s="12"/>
      <c r="L408" s="12"/>
      <c r="M408" s="12"/>
      <c r="N408" s="12"/>
      <c r="O408" s="191"/>
      <c r="P408" s="191"/>
      <c r="Q408" s="12"/>
      <c r="R408" s="309"/>
      <c r="S408" s="309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91"/>
      <c r="AM408" s="12"/>
      <c r="AN408" s="1"/>
      <c r="AO408" s="1"/>
    </row>
    <row r="409" spans="1:41" ht="15.75" customHeight="1" x14ac:dyDescent="0.25">
      <c r="A409" s="1"/>
      <c r="B409" s="1"/>
      <c r="C409" s="2"/>
      <c r="D409" s="183"/>
      <c r="E409" s="189"/>
      <c r="F409" s="190"/>
      <c r="G409" s="12"/>
      <c r="H409" s="12"/>
      <c r="I409" s="12"/>
      <c r="J409" s="12"/>
      <c r="K409" s="12"/>
      <c r="L409" s="12"/>
      <c r="M409" s="12"/>
      <c r="N409" s="12"/>
      <c r="O409" s="191"/>
      <c r="P409" s="191"/>
      <c r="Q409" s="12"/>
      <c r="R409" s="309"/>
      <c r="S409" s="309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91"/>
      <c r="AM409" s="12"/>
      <c r="AN409" s="1"/>
      <c r="AO409" s="1"/>
    </row>
    <row r="410" spans="1:41" ht="15.75" customHeight="1" x14ac:dyDescent="0.25">
      <c r="A410" s="1"/>
      <c r="B410" s="1"/>
      <c r="C410" s="2"/>
      <c r="D410" s="183"/>
      <c r="E410" s="189"/>
      <c r="F410" s="190"/>
      <c r="G410" s="12"/>
      <c r="H410" s="12"/>
      <c r="I410" s="12"/>
      <c r="J410" s="12"/>
      <c r="K410" s="12"/>
      <c r="L410" s="12"/>
      <c r="M410" s="12"/>
      <c r="N410" s="12"/>
      <c r="O410" s="191"/>
      <c r="P410" s="191"/>
      <c r="Q410" s="12"/>
      <c r="R410" s="309"/>
      <c r="S410" s="309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91"/>
      <c r="AM410" s="12"/>
      <c r="AN410" s="1"/>
      <c r="AO410" s="1"/>
    </row>
    <row r="411" spans="1:41" ht="15.75" customHeight="1" x14ac:dyDescent="0.25">
      <c r="A411" s="1"/>
      <c r="B411" s="1"/>
      <c r="C411" s="2"/>
      <c r="D411" s="183"/>
      <c r="E411" s="189"/>
      <c r="F411" s="190"/>
      <c r="G411" s="12"/>
      <c r="H411" s="12"/>
      <c r="I411" s="12"/>
      <c r="J411" s="12"/>
      <c r="K411" s="12"/>
      <c r="L411" s="12"/>
      <c r="M411" s="12"/>
      <c r="N411" s="12"/>
      <c r="O411" s="191"/>
      <c r="P411" s="191"/>
      <c r="Q411" s="12"/>
      <c r="R411" s="309"/>
      <c r="S411" s="309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91"/>
      <c r="AM411" s="12"/>
      <c r="AN411" s="1"/>
      <c r="AO411" s="1"/>
    </row>
    <row r="412" spans="1:41" ht="15.75" customHeight="1" x14ac:dyDescent="0.25">
      <c r="A412" s="1"/>
      <c r="B412" s="1"/>
      <c r="C412" s="2"/>
      <c r="D412" s="183"/>
      <c r="E412" s="189"/>
      <c r="F412" s="190"/>
      <c r="G412" s="12"/>
      <c r="H412" s="12"/>
      <c r="I412" s="12"/>
      <c r="J412" s="12"/>
      <c r="K412" s="12"/>
      <c r="L412" s="12"/>
      <c r="M412" s="12"/>
      <c r="N412" s="12"/>
      <c r="O412" s="191"/>
      <c r="P412" s="191"/>
      <c r="Q412" s="12"/>
      <c r="R412" s="309"/>
      <c r="S412" s="309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91"/>
      <c r="AM412" s="12"/>
      <c r="AN412" s="1"/>
      <c r="AO412" s="1"/>
    </row>
    <row r="413" spans="1:41" ht="15.75" customHeight="1" x14ac:dyDescent="0.25">
      <c r="A413" s="1"/>
      <c r="B413" s="1"/>
      <c r="C413" s="2"/>
      <c r="D413" s="183"/>
      <c r="E413" s="189"/>
      <c r="F413" s="190"/>
      <c r="G413" s="12"/>
      <c r="H413" s="12"/>
      <c r="I413" s="12"/>
      <c r="J413" s="12"/>
      <c r="K413" s="12"/>
      <c r="L413" s="12"/>
      <c r="M413" s="12"/>
      <c r="N413" s="12"/>
      <c r="O413" s="191"/>
      <c r="P413" s="191"/>
      <c r="Q413" s="12"/>
      <c r="R413" s="309"/>
      <c r="S413" s="309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91"/>
      <c r="AM413" s="12"/>
      <c r="AN413" s="1"/>
      <c r="AO413" s="1"/>
    </row>
    <row r="414" spans="1:41" ht="15.75" customHeight="1" x14ac:dyDescent="0.25">
      <c r="A414" s="1"/>
      <c r="B414" s="1"/>
      <c r="C414" s="2"/>
      <c r="D414" s="183"/>
      <c r="E414" s="189"/>
      <c r="F414" s="190"/>
      <c r="G414" s="12"/>
      <c r="H414" s="12"/>
      <c r="I414" s="12"/>
      <c r="J414" s="12"/>
      <c r="K414" s="12"/>
      <c r="L414" s="12"/>
      <c r="M414" s="12"/>
      <c r="N414" s="12"/>
      <c r="O414" s="191"/>
      <c r="P414" s="191"/>
      <c r="Q414" s="12"/>
      <c r="R414" s="309"/>
      <c r="S414" s="309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91"/>
      <c r="AM414" s="12"/>
      <c r="AN414" s="1"/>
      <c r="AO414" s="1"/>
    </row>
    <row r="415" spans="1:41" ht="15.75" customHeight="1" x14ac:dyDescent="0.25">
      <c r="A415" s="1"/>
      <c r="B415" s="1"/>
      <c r="C415" s="2"/>
      <c r="D415" s="183"/>
      <c r="E415" s="189"/>
      <c r="F415" s="190"/>
      <c r="G415" s="12"/>
      <c r="H415" s="12"/>
      <c r="I415" s="12"/>
      <c r="J415" s="12"/>
      <c r="K415" s="12"/>
      <c r="L415" s="12"/>
      <c r="M415" s="12"/>
      <c r="N415" s="12"/>
      <c r="O415" s="191"/>
      <c r="P415" s="191"/>
      <c r="Q415" s="12"/>
      <c r="R415" s="309"/>
      <c r="S415" s="309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91"/>
      <c r="AM415" s="12"/>
      <c r="AN415" s="1"/>
      <c r="AO415" s="1"/>
    </row>
    <row r="416" spans="1:41" ht="15.75" customHeight="1" x14ac:dyDescent="0.25">
      <c r="A416" s="1"/>
      <c r="B416" s="1"/>
      <c r="C416" s="2"/>
      <c r="D416" s="183"/>
      <c r="E416" s="189"/>
      <c r="F416" s="190"/>
      <c r="G416" s="12"/>
      <c r="H416" s="12"/>
      <c r="I416" s="12"/>
      <c r="J416" s="12"/>
      <c r="K416" s="12"/>
      <c r="L416" s="12"/>
      <c r="M416" s="12"/>
      <c r="N416" s="12"/>
      <c r="O416" s="191"/>
      <c r="P416" s="191"/>
      <c r="Q416" s="12"/>
      <c r="R416" s="309"/>
      <c r="S416" s="309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91"/>
      <c r="AM416" s="12"/>
      <c r="AN416" s="1"/>
      <c r="AO416" s="1"/>
    </row>
    <row r="417" spans="1:41" ht="15.75" customHeight="1" x14ac:dyDescent="0.25">
      <c r="A417" s="1"/>
      <c r="B417" s="1"/>
      <c r="C417" s="2"/>
      <c r="D417" s="183"/>
      <c r="E417" s="189"/>
      <c r="F417" s="190"/>
      <c r="G417" s="12"/>
      <c r="H417" s="12"/>
      <c r="I417" s="12"/>
      <c r="J417" s="12"/>
      <c r="K417" s="12"/>
      <c r="L417" s="12"/>
      <c r="M417" s="12"/>
      <c r="N417" s="12"/>
      <c r="O417" s="191"/>
      <c r="P417" s="191"/>
      <c r="Q417" s="12"/>
      <c r="R417" s="309"/>
      <c r="S417" s="309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91"/>
      <c r="AM417" s="12"/>
      <c r="AN417" s="1"/>
      <c r="AO417" s="1"/>
    </row>
    <row r="418" spans="1:41" ht="15.75" customHeight="1" x14ac:dyDescent="0.25">
      <c r="A418" s="1"/>
      <c r="B418" s="1"/>
      <c r="C418" s="2"/>
      <c r="D418" s="183"/>
      <c r="E418" s="189"/>
      <c r="F418" s="190"/>
      <c r="G418" s="12"/>
      <c r="H418" s="12"/>
      <c r="I418" s="12"/>
      <c r="J418" s="12"/>
      <c r="K418" s="12"/>
      <c r="L418" s="12"/>
      <c r="M418" s="12"/>
      <c r="N418" s="12"/>
      <c r="O418" s="191"/>
      <c r="P418" s="191"/>
      <c r="Q418" s="12"/>
      <c r="R418" s="309"/>
      <c r="S418" s="309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91"/>
      <c r="AM418" s="12"/>
      <c r="AN418" s="1"/>
      <c r="AO418" s="1"/>
    </row>
    <row r="419" spans="1:41" ht="15.75" customHeight="1" x14ac:dyDescent="0.25">
      <c r="A419" s="1"/>
      <c r="B419" s="1"/>
      <c r="C419" s="2"/>
      <c r="D419" s="183"/>
      <c r="E419" s="189"/>
      <c r="F419" s="190"/>
      <c r="G419" s="12"/>
      <c r="H419" s="12"/>
      <c r="I419" s="12"/>
      <c r="J419" s="12"/>
      <c r="K419" s="12"/>
      <c r="L419" s="12"/>
      <c r="M419" s="12"/>
      <c r="N419" s="12"/>
      <c r="O419" s="191"/>
      <c r="P419" s="191"/>
      <c r="Q419" s="12"/>
      <c r="R419" s="309"/>
      <c r="S419" s="309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91"/>
      <c r="AM419" s="12"/>
      <c r="AN419" s="1"/>
      <c r="AO419" s="1"/>
    </row>
    <row r="420" spans="1:41" ht="15.75" customHeight="1" x14ac:dyDescent="0.25">
      <c r="A420" s="1"/>
      <c r="B420" s="1"/>
      <c r="C420" s="2"/>
      <c r="D420" s="183"/>
      <c r="E420" s="189"/>
      <c r="F420" s="190"/>
      <c r="G420" s="12"/>
      <c r="H420" s="12"/>
      <c r="I420" s="12"/>
      <c r="J420" s="12"/>
      <c r="K420" s="12"/>
      <c r="L420" s="12"/>
      <c r="M420" s="12"/>
      <c r="N420" s="12"/>
      <c r="O420" s="191"/>
      <c r="P420" s="191"/>
      <c r="Q420" s="12"/>
      <c r="R420" s="309"/>
      <c r="S420" s="309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91"/>
      <c r="AM420" s="12"/>
      <c r="AN420" s="1"/>
      <c r="AO420" s="1"/>
    </row>
    <row r="421" spans="1:41" ht="15.75" customHeight="1" x14ac:dyDescent="0.25">
      <c r="A421" s="1"/>
      <c r="B421" s="1"/>
      <c r="C421" s="2"/>
      <c r="D421" s="183"/>
      <c r="E421" s="189"/>
      <c r="F421" s="190"/>
      <c r="G421" s="12"/>
      <c r="H421" s="12"/>
      <c r="I421" s="12"/>
      <c r="J421" s="12"/>
      <c r="K421" s="12"/>
      <c r="L421" s="12"/>
      <c r="M421" s="12"/>
      <c r="N421" s="12"/>
      <c r="O421" s="191"/>
      <c r="P421" s="191"/>
      <c r="Q421" s="12"/>
      <c r="R421" s="309"/>
      <c r="S421" s="309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91"/>
      <c r="AM421" s="12"/>
      <c r="AN421" s="1"/>
      <c r="AO421" s="1"/>
    </row>
    <row r="422" spans="1:41" ht="15.75" customHeight="1" x14ac:dyDescent="0.25">
      <c r="A422" s="1"/>
      <c r="B422" s="1"/>
      <c r="C422" s="2"/>
      <c r="D422" s="183"/>
      <c r="E422" s="189"/>
      <c r="F422" s="190"/>
      <c r="G422" s="12"/>
      <c r="H422" s="12"/>
      <c r="I422" s="12"/>
      <c r="J422" s="12"/>
      <c r="K422" s="12"/>
      <c r="L422" s="12"/>
      <c r="M422" s="12"/>
      <c r="N422" s="12"/>
      <c r="O422" s="191"/>
      <c r="P422" s="191"/>
      <c r="Q422" s="12"/>
      <c r="R422" s="309"/>
      <c r="S422" s="309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91"/>
      <c r="AM422" s="12"/>
      <c r="AN422" s="1"/>
      <c r="AO422" s="1"/>
    </row>
    <row r="423" spans="1:41" ht="15.75" customHeight="1" x14ac:dyDescent="0.25">
      <c r="A423" s="1"/>
      <c r="B423" s="1"/>
      <c r="C423" s="2"/>
      <c r="D423" s="183"/>
      <c r="E423" s="189"/>
      <c r="F423" s="190"/>
      <c r="G423" s="12"/>
      <c r="H423" s="12"/>
      <c r="I423" s="12"/>
      <c r="J423" s="12"/>
      <c r="K423" s="12"/>
      <c r="L423" s="12"/>
      <c r="M423" s="12"/>
      <c r="N423" s="12"/>
      <c r="O423" s="191"/>
      <c r="P423" s="191"/>
      <c r="Q423" s="12"/>
      <c r="R423" s="309"/>
      <c r="S423" s="309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91"/>
      <c r="AM423" s="12"/>
      <c r="AN423" s="1"/>
      <c r="AO423" s="1"/>
    </row>
    <row r="424" spans="1:41" ht="15.75" customHeight="1" x14ac:dyDescent="0.25">
      <c r="A424" s="1"/>
      <c r="B424" s="1"/>
      <c r="C424" s="2"/>
      <c r="D424" s="183"/>
      <c r="E424" s="189"/>
      <c r="F424" s="190"/>
      <c r="G424" s="12"/>
      <c r="H424" s="12"/>
      <c r="I424" s="12"/>
      <c r="J424" s="12"/>
      <c r="K424" s="12"/>
      <c r="L424" s="12"/>
      <c r="M424" s="12"/>
      <c r="N424" s="12"/>
      <c r="O424" s="191"/>
      <c r="P424" s="191"/>
      <c r="Q424" s="12"/>
      <c r="R424" s="309"/>
      <c r="S424" s="309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91"/>
      <c r="AM424" s="12"/>
      <c r="AN424" s="1"/>
      <c r="AO424" s="1"/>
    </row>
    <row r="425" spans="1:41" ht="15.75" customHeight="1" x14ac:dyDescent="0.25">
      <c r="A425" s="1"/>
      <c r="B425" s="1"/>
      <c r="C425" s="2"/>
      <c r="D425" s="183"/>
      <c r="E425" s="189"/>
      <c r="F425" s="190"/>
      <c r="G425" s="12"/>
      <c r="H425" s="12"/>
      <c r="I425" s="12"/>
      <c r="J425" s="12"/>
      <c r="K425" s="12"/>
      <c r="L425" s="12"/>
      <c r="M425" s="12"/>
      <c r="N425" s="12"/>
      <c r="O425" s="191"/>
      <c r="P425" s="191"/>
      <c r="Q425" s="12"/>
      <c r="R425" s="309"/>
      <c r="S425" s="309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91"/>
      <c r="AM425" s="12"/>
      <c r="AN425" s="1"/>
      <c r="AO425" s="1"/>
    </row>
    <row r="426" spans="1:41" ht="15.75" customHeight="1" x14ac:dyDescent="0.25">
      <c r="A426" s="1"/>
      <c r="B426" s="1"/>
      <c r="C426" s="2"/>
      <c r="D426" s="183"/>
      <c r="E426" s="189"/>
      <c r="F426" s="190"/>
      <c r="G426" s="12"/>
      <c r="H426" s="12"/>
      <c r="I426" s="12"/>
      <c r="J426" s="12"/>
      <c r="K426" s="12"/>
      <c r="L426" s="12"/>
      <c r="M426" s="12"/>
      <c r="N426" s="12"/>
      <c r="O426" s="191"/>
      <c r="P426" s="191"/>
      <c r="Q426" s="12"/>
      <c r="R426" s="309"/>
      <c r="S426" s="309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91"/>
      <c r="AM426" s="12"/>
      <c r="AN426" s="1"/>
      <c r="AO426" s="1"/>
    </row>
    <row r="427" spans="1:41" ht="15.75" customHeight="1" x14ac:dyDescent="0.25">
      <c r="A427" s="1"/>
      <c r="B427" s="1"/>
      <c r="C427" s="2"/>
      <c r="D427" s="183"/>
      <c r="E427" s="189"/>
      <c r="F427" s="190"/>
      <c r="G427" s="12"/>
      <c r="H427" s="12"/>
      <c r="I427" s="12"/>
      <c r="J427" s="12"/>
      <c r="K427" s="12"/>
      <c r="L427" s="12"/>
      <c r="M427" s="12"/>
      <c r="N427" s="12"/>
      <c r="O427" s="191"/>
      <c r="P427" s="191"/>
      <c r="Q427" s="12"/>
      <c r="R427" s="309"/>
      <c r="S427" s="309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91"/>
      <c r="AM427" s="12"/>
      <c r="AN427" s="1"/>
      <c r="AO427" s="1"/>
    </row>
    <row r="428" spans="1:41" ht="15.75" customHeight="1" x14ac:dyDescent="0.25">
      <c r="A428" s="1"/>
      <c r="B428" s="1"/>
      <c r="C428" s="2"/>
      <c r="D428" s="183"/>
      <c r="E428" s="189"/>
      <c r="F428" s="190"/>
      <c r="G428" s="12"/>
      <c r="H428" s="12"/>
      <c r="I428" s="12"/>
      <c r="J428" s="12"/>
      <c r="K428" s="12"/>
      <c r="L428" s="12"/>
      <c r="M428" s="12"/>
      <c r="N428" s="12"/>
      <c r="O428" s="191"/>
      <c r="P428" s="191"/>
      <c r="Q428" s="12"/>
      <c r="R428" s="309"/>
      <c r="S428" s="309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91"/>
      <c r="AM428" s="12"/>
      <c r="AN428" s="1"/>
      <c r="AO428" s="1"/>
    </row>
    <row r="429" spans="1:41" ht="15.75" customHeight="1" x14ac:dyDescent="0.25">
      <c r="A429" s="1"/>
      <c r="B429" s="1"/>
      <c r="C429" s="2"/>
      <c r="D429" s="183"/>
      <c r="E429" s="189"/>
      <c r="F429" s="190"/>
      <c r="G429" s="12"/>
      <c r="H429" s="12"/>
      <c r="I429" s="12"/>
      <c r="J429" s="12"/>
      <c r="K429" s="12"/>
      <c r="L429" s="12"/>
      <c r="M429" s="12"/>
      <c r="N429" s="12"/>
      <c r="O429" s="191"/>
      <c r="P429" s="191"/>
      <c r="Q429" s="12"/>
      <c r="R429" s="309"/>
      <c r="S429" s="309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91"/>
      <c r="AM429" s="12"/>
      <c r="AN429" s="1"/>
      <c r="AO429" s="1"/>
    </row>
    <row r="430" spans="1:41" ht="15.75" customHeight="1" x14ac:dyDescent="0.25">
      <c r="A430" s="1"/>
      <c r="B430" s="1"/>
      <c r="C430" s="2"/>
      <c r="D430" s="183"/>
      <c r="E430" s="189"/>
      <c r="F430" s="190"/>
      <c r="G430" s="12"/>
      <c r="H430" s="12"/>
      <c r="I430" s="12"/>
      <c r="J430" s="12"/>
      <c r="K430" s="12"/>
      <c r="L430" s="12"/>
      <c r="M430" s="12"/>
      <c r="N430" s="12"/>
      <c r="O430" s="191"/>
      <c r="P430" s="191"/>
      <c r="Q430" s="12"/>
      <c r="R430" s="309"/>
      <c r="S430" s="309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91"/>
      <c r="AM430" s="12"/>
      <c r="AN430" s="1"/>
      <c r="AO430" s="1"/>
    </row>
    <row r="431" spans="1:41" ht="15.75" customHeight="1" x14ac:dyDescent="0.25">
      <c r="A431" s="1"/>
      <c r="B431" s="1"/>
      <c r="C431" s="2"/>
      <c r="D431" s="183"/>
      <c r="E431" s="189"/>
      <c r="F431" s="190"/>
      <c r="G431" s="12"/>
      <c r="H431" s="12"/>
      <c r="I431" s="12"/>
      <c r="J431" s="12"/>
      <c r="K431" s="12"/>
      <c r="L431" s="12"/>
      <c r="M431" s="12"/>
      <c r="N431" s="12"/>
      <c r="O431" s="191"/>
      <c r="P431" s="191"/>
      <c r="Q431" s="12"/>
      <c r="R431" s="309"/>
      <c r="S431" s="309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91"/>
      <c r="AM431" s="12"/>
      <c r="AN431" s="1"/>
      <c r="AO431" s="1"/>
    </row>
    <row r="432" spans="1:41" ht="15.75" customHeight="1" x14ac:dyDescent="0.25">
      <c r="A432" s="1"/>
      <c r="B432" s="1"/>
      <c r="C432" s="2"/>
      <c r="D432" s="183"/>
      <c r="E432" s="189"/>
      <c r="F432" s="190"/>
      <c r="G432" s="12"/>
      <c r="H432" s="12"/>
      <c r="I432" s="12"/>
      <c r="J432" s="12"/>
      <c r="K432" s="12"/>
      <c r="L432" s="12"/>
      <c r="M432" s="12"/>
      <c r="N432" s="12"/>
      <c r="O432" s="191"/>
      <c r="P432" s="191"/>
      <c r="Q432" s="12"/>
      <c r="R432" s="309"/>
      <c r="S432" s="309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91"/>
      <c r="AM432" s="12"/>
      <c r="AN432" s="1"/>
      <c r="AO432" s="1"/>
    </row>
    <row r="433" spans="1:41" ht="15.75" customHeight="1" x14ac:dyDescent="0.25">
      <c r="A433" s="1"/>
      <c r="B433" s="1"/>
      <c r="C433" s="2"/>
      <c r="D433" s="183"/>
      <c r="E433" s="189"/>
      <c r="F433" s="190"/>
      <c r="G433" s="12"/>
      <c r="H433" s="12"/>
      <c r="I433" s="12"/>
      <c r="J433" s="12"/>
      <c r="K433" s="12"/>
      <c r="L433" s="12"/>
      <c r="M433" s="12"/>
      <c r="N433" s="12"/>
      <c r="O433" s="191"/>
      <c r="P433" s="191"/>
      <c r="Q433" s="12"/>
      <c r="R433" s="309"/>
      <c r="S433" s="309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91"/>
      <c r="AM433" s="12"/>
      <c r="AN433" s="1"/>
      <c r="AO433" s="1"/>
    </row>
    <row r="434" spans="1:41" ht="15.75" customHeight="1" x14ac:dyDescent="0.25">
      <c r="A434" s="1"/>
      <c r="B434" s="1"/>
      <c r="C434" s="2"/>
      <c r="D434" s="183"/>
      <c r="E434" s="189"/>
      <c r="F434" s="190"/>
      <c r="G434" s="12"/>
      <c r="H434" s="12"/>
      <c r="I434" s="12"/>
      <c r="J434" s="12"/>
      <c r="K434" s="12"/>
      <c r="L434" s="12"/>
      <c r="M434" s="12"/>
      <c r="N434" s="12"/>
      <c r="O434" s="191"/>
      <c r="P434" s="191"/>
      <c r="Q434" s="12"/>
      <c r="R434" s="309"/>
      <c r="S434" s="309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91"/>
      <c r="AM434" s="12"/>
      <c r="AN434" s="1"/>
      <c r="AO434" s="1"/>
    </row>
    <row r="435" spans="1:41" ht="15.75" customHeight="1" x14ac:dyDescent="0.25">
      <c r="A435" s="1"/>
      <c r="B435" s="1"/>
      <c r="C435" s="2"/>
      <c r="D435" s="183"/>
      <c r="E435" s="189"/>
      <c r="F435" s="190"/>
      <c r="G435" s="12"/>
      <c r="H435" s="12"/>
      <c r="I435" s="12"/>
      <c r="J435" s="12"/>
      <c r="K435" s="12"/>
      <c r="L435" s="12"/>
      <c r="M435" s="12"/>
      <c r="N435" s="12"/>
      <c r="O435" s="191"/>
      <c r="P435" s="191"/>
      <c r="Q435" s="12"/>
      <c r="R435" s="309"/>
      <c r="S435" s="309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91"/>
      <c r="AM435" s="12"/>
      <c r="AN435" s="1"/>
      <c r="AO435" s="1"/>
    </row>
    <row r="436" spans="1:41" ht="15.75" customHeight="1" x14ac:dyDescent="0.25">
      <c r="A436" s="1"/>
      <c r="B436" s="1"/>
      <c r="C436" s="2"/>
      <c r="D436" s="183"/>
      <c r="E436" s="189"/>
      <c r="F436" s="190"/>
      <c r="G436" s="12"/>
      <c r="H436" s="12"/>
      <c r="I436" s="12"/>
      <c r="J436" s="12"/>
      <c r="K436" s="12"/>
      <c r="L436" s="12"/>
      <c r="M436" s="12"/>
      <c r="N436" s="12"/>
      <c r="O436" s="191"/>
      <c r="P436" s="191"/>
      <c r="Q436" s="12"/>
      <c r="R436" s="309"/>
      <c r="S436" s="309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91"/>
      <c r="AM436" s="12"/>
      <c r="AN436" s="1"/>
      <c r="AO436" s="1"/>
    </row>
    <row r="437" spans="1:41" ht="15.75" customHeight="1" x14ac:dyDescent="0.25">
      <c r="A437" s="1"/>
      <c r="B437" s="1"/>
      <c r="C437" s="2"/>
      <c r="D437" s="183"/>
      <c r="E437" s="189"/>
      <c r="F437" s="190"/>
      <c r="G437" s="12"/>
      <c r="H437" s="12"/>
      <c r="I437" s="12"/>
      <c r="J437" s="12"/>
      <c r="K437" s="12"/>
      <c r="L437" s="12"/>
      <c r="M437" s="12"/>
      <c r="N437" s="12"/>
      <c r="O437" s="191"/>
      <c r="P437" s="191"/>
      <c r="Q437" s="12"/>
      <c r="R437" s="309"/>
      <c r="S437" s="309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91"/>
      <c r="AM437" s="12"/>
      <c r="AN437" s="1"/>
      <c r="AO437" s="1"/>
    </row>
    <row r="438" spans="1:41" ht="15.75" customHeight="1" x14ac:dyDescent="0.25">
      <c r="A438" s="1"/>
      <c r="B438" s="1"/>
      <c r="C438" s="2"/>
      <c r="D438" s="183"/>
      <c r="E438" s="189"/>
      <c r="F438" s="190"/>
      <c r="G438" s="12"/>
      <c r="H438" s="12"/>
      <c r="I438" s="12"/>
      <c r="J438" s="12"/>
      <c r="K438" s="12"/>
      <c r="L438" s="12"/>
      <c r="M438" s="12"/>
      <c r="N438" s="12"/>
      <c r="O438" s="191"/>
      <c r="P438" s="191"/>
      <c r="Q438" s="12"/>
      <c r="R438" s="309"/>
      <c r="S438" s="309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91"/>
      <c r="AM438" s="12"/>
      <c r="AN438" s="1"/>
      <c r="AO438" s="1"/>
    </row>
    <row r="439" spans="1:41" ht="15.75" customHeight="1" x14ac:dyDescent="0.25">
      <c r="A439" s="1"/>
      <c r="B439" s="1"/>
      <c r="C439" s="2"/>
      <c r="D439" s="183"/>
      <c r="E439" s="189"/>
      <c r="F439" s="190"/>
      <c r="G439" s="12"/>
      <c r="H439" s="12"/>
      <c r="I439" s="12"/>
      <c r="J439" s="12"/>
      <c r="K439" s="12"/>
      <c r="L439" s="12"/>
      <c r="M439" s="12"/>
      <c r="N439" s="12"/>
      <c r="O439" s="191"/>
      <c r="P439" s="191"/>
      <c r="Q439" s="12"/>
      <c r="R439" s="309"/>
      <c r="S439" s="309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91"/>
      <c r="AM439" s="12"/>
      <c r="AN439" s="1"/>
      <c r="AO439" s="1"/>
    </row>
    <row r="440" spans="1:41" ht="15.75" customHeight="1" x14ac:dyDescent="0.25">
      <c r="A440" s="1"/>
      <c r="B440" s="1"/>
      <c r="C440" s="2"/>
      <c r="D440" s="183"/>
      <c r="E440" s="189"/>
      <c r="F440" s="190"/>
      <c r="G440" s="12"/>
      <c r="H440" s="12"/>
      <c r="I440" s="12"/>
      <c r="J440" s="12"/>
      <c r="K440" s="12"/>
      <c r="L440" s="12"/>
      <c r="M440" s="12"/>
      <c r="N440" s="12"/>
      <c r="O440" s="191"/>
      <c r="P440" s="191"/>
      <c r="Q440" s="12"/>
      <c r="R440" s="309"/>
      <c r="S440" s="309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91"/>
      <c r="AM440" s="12"/>
      <c r="AN440" s="1"/>
      <c r="AO440" s="1"/>
    </row>
    <row r="441" spans="1:41" ht="15.75" customHeight="1" x14ac:dyDescent="0.25">
      <c r="A441" s="1"/>
      <c r="B441" s="1"/>
      <c r="C441" s="2"/>
      <c r="D441" s="183"/>
      <c r="E441" s="189"/>
      <c r="F441" s="190"/>
      <c r="G441" s="12"/>
      <c r="H441" s="12"/>
      <c r="I441" s="12"/>
      <c r="J441" s="12"/>
      <c r="K441" s="12"/>
      <c r="L441" s="12"/>
      <c r="M441" s="12"/>
      <c r="N441" s="12"/>
      <c r="O441" s="191"/>
      <c r="P441" s="191"/>
      <c r="Q441" s="12"/>
      <c r="R441" s="309"/>
      <c r="S441" s="309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91"/>
      <c r="AM441" s="12"/>
      <c r="AN441" s="1"/>
      <c r="AO441" s="1"/>
    </row>
    <row r="442" spans="1:41" ht="15.75" customHeight="1" x14ac:dyDescent="0.25">
      <c r="A442" s="1"/>
      <c r="B442" s="1"/>
      <c r="C442" s="2"/>
      <c r="D442" s="183"/>
      <c r="E442" s="189"/>
      <c r="F442" s="190"/>
      <c r="G442" s="12"/>
      <c r="H442" s="12"/>
      <c r="I442" s="12"/>
      <c r="J442" s="12"/>
      <c r="K442" s="12"/>
      <c r="L442" s="12"/>
      <c r="M442" s="12"/>
      <c r="N442" s="12"/>
      <c r="O442" s="191"/>
      <c r="P442" s="191"/>
      <c r="Q442" s="12"/>
      <c r="R442" s="309"/>
      <c r="S442" s="309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91"/>
      <c r="AM442" s="12"/>
      <c r="AN442" s="1"/>
      <c r="AO442" s="1"/>
    </row>
    <row r="443" spans="1:41" ht="15.75" customHeight="1" x14ac:dyDescent="0.25">
      <c r="A443" s="1"/>
      <c r="B443" s="1"/>
      <c r="C443" s="2"/>
      <c r="D443" s="183"/>
      <c r="E443" s="189"/>
      <c r="F443" s="190"/>
      <c r="G443" s="12"/>
      <c r="H443" s="12"/>
      <c r="I443" s="12"/>
      <c r="J443" s="12"/>
      <c r="K443" s="12"/>
      <c r="L443" s="12"/>
      <c r="M443" s="12"/>
      <c r="N443" s="12"/>
      <c r="O443" s="191"/>
      <c r="P443" s="191"/>
      <c r="Q443" s="12"/>
      <c r="R443" s="309"/>
      <c r="S443" s="309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91"/>
      <c r="AM443" s="12"/>
      <c r="AN443" s="1"/>
      <c r="AO443" s="1"/>
    </row>
    <row r="444" spans="1:41" ht="15.75" customHeight="1" x14ac:dyDescent="0.25">
      <c r="A444" s="1"/>
      <c r="B444" s="1"/>
      <c r="C444" s="2"/>
      <c r="D444" s="183"/>
      <c r="E444" s="189"/>
      <c r="F444" s="190"/>
      <c r="G444" s="12"/>
      <c r="H444" s="12"/>
      <c r="I444" s="12"/>
      <c r="J444" s="12"/>
      <c r="K444" s="12"/>
      <c r="L444" s="12"/>
      <c r="M444" s="12"/>
      <c r="N444" s="12"/>
      <c r="O444" s="191"/>
      <c r="P444" s="191"/>
      <c r="Q444" s="12"/>
      <c r="R444" s="309"/>
      <c r="S444" s="309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91"/>
      <c r="AM444" s="12"/>
      <c r="AN444" s="1"/>
      <c r="AO444" s="1"/>
    </row>
    <row r="445" spans="1:41" ht="15.75" customHeight="1" x14ac:dyDescent="0.25">
      <c r="A445" s="1"/>
      <c r="B445" s="1"/>
      <c r="C445" s="2"/>
      <c r="D445" s="183"/>
      <c r="E445" s="189"/>
      <c r="F445" s="190"/>
      <c r="G445" s="12"/>
      <c r="H445" s="12"/>
      <c r="I445" s="12"/>
      <c r="J445" s="12"/>
      <c r="K445" s="12"/>
      <c r="L445" s="12"/>
      <c r="M445" s="12"/>
      <c r="N445" s="12"/>
      <c r="O445" s="191"/>
      <c r="P445" s="191"/>
      <c r="Q445" s="12"/>
      <c r="R445" s="309"/>
      <c r="S445" s="309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91"/>
      <c r="AM445" s="12"/>
      <c r="AN445" s="1"/>
      <c r="AO445" s="1"/>
    </row>
    <row r="446" spans="1:41" ht="15.75" customHeight="1" x14ac:dyDescent="0.25">
      <c r="A446" s="1"/>
      <c r="B446" s="1"/>
      <c r="C446" s="2"/>
      <c r="D446" s="183"/>
      <c r="E446" s="189"/>
      <c r="F446" s="190"/>
      <c r="G446" s="12"/>
      <c r="H446" s="12"/>
      <c r="I446" s="12"/>
      <c r="J446" s="12"/>
      <c r="K446" s="12"/>
      <c r="L446" s="12"/>
      <c r="M446" s="12"/>
      <c r="N446" s="12"/>
      <c r="O446" s="191"/>
      <c r="P446" s="191"/>
      <c r="Q446" s="12"/>
      <c r="R446" s="309"/>
      <c r="S446" s="309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91"/>
      <c r="AM446" s="12"/>
      <c r="AN446" s="1"/>
      <c r="AO446" s="1"/>
    </row>
    <row r="447" spans="1:41" ht="15.75" customHeight="1" x14ac:dyDescent="0.25">
      <c r="A447" s="1"/>
      <c r="B447" s="1"/>
      <c r="C447" s="2"/>
      <c r="D447" s="183"/>
      <c r="E447" s="189"/>
      <c r="F447" s="190"/>
      <c r="G447" s="12"/>
      <c r="H447" s="12"/>
      <c r="I447" s="12"/>
      <c r="J447" s="12"/>
      <c r="K447" s="12"/>
      <c r="L447" s="12"/>
      <c r="M447" s="12"/>
      <c r="N447" s="12"/>
      <c r="O447" s="191"/>
      <c r="P447" s="191"/>
      <c r="Q447" s="12"/>
      <c r="R447" s="309"/>
      <c r="S447" s="309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91"/>
      <c r="AM447" s="12"/>
      <c r="AN447" s="1"/>
      <c r="AO447" s="1"/>
    </row>
    <row r="448" spans="1:41" ht="15.75" customHeight="1" x14ac:dyDescent="0.25">
      <c r="A448" s="1"/>
      <c r="B448" s="1"/>
      <c r="C448" s="2"/>
      <c r="D448" s="183"/>
      <c r="E448" s="189"/>
      <c r="F448" s="190"/>
      <c r="G448" s="12"/>
      <c r="H448" s="12"/>
      <c r="I448" s="12"/>
      <c r="J448" s="12"/>
      <c r="K448" s="12"/>
      <c r="L448" s="12"/>
      <c r="M448" s="12"/>
      <c r="N448" s="12"/>
      <c r="O448" s="191"/>
      <c r="P448" s="191"/>
      <c r="Q448" s="12"/>
      <c r="R448" s="309"/>
      <c r="S448" s="309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91"/>
      <c r="AM448" s="12"/>
      <c r="AN448" s="1"/>
      <c r="AO448" s="1"/>
    </row>
    <row r="449" spans="1:41" ht="15.75" customHeight="1" x14ac:dyDescent="0.25">
      <c r="A449" s="1"/>
      <c r="B449" s="1"/>
      <c r="C449" s="2"/>
      <c r="D449" s="183"/>
      <c r="E449" s="189"/>
      <c r="F449" s="190"/>
      <c r="G449" s="12"/>
      <c r="H449" s="12"/>
      <c r="I449" s="12"/>
      <c r="J449" s="12"/>
      <c r="K449" s="12"/>
      <c r="L449" s="12"/>
      <c r="M449" s="12"/>
      <c r="N449" s="12"/>
      <c r="O449" s="191"/>
      <c r="P449" s="191"/>
      <c r="Q449" s="12"/>
      <c r="R449" s="309"/>
      <c r="S449" s="309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91"/>
      <c r="AM449" s="12"/>
      <c r="AN449" s="1"/>
      <c r="AO449" s="1"/>
    </row>
    <row r="450" spans="1:41" ht="15.75" customHeight="1" x14ac:dyDescent="0.25">
      <c r="A450" s="1"/>
      <c r="B450" s="1"/>
      <c r="C450" s="2"/>
      <c r="D450" s="183"/>
      <c r="E450" s="189"/>
      <c r="F450" s="190"/>
      <c r="G450" s="12"/>
      <c r="H450" s="12"/>
      <c r="I450" s="12"/>
      <c r="J450" s="12"/>
      <c r="K450" s="12"/>
      <c r="L450" s="12"/>
      <c r="M450" s="12"/>
      <c r="N450" s="12"/>
      <c r="O450" s="191"/>
      <c r="P450" s="191"/>
      <c r="Q450" s="12"/>
      <c r="R450" s="309"/>
      <c r="S450" s="309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91"/>
      <c r="AM450" s="12"/>
      <c r="AN450" s="1"/>
      <c r="AO450" s="1"/>
    </row>
    <row r="451" spans="1:41" ht="15.75" customHeight="1" x14ac:dyDescent="0.25">
      <c r="A451" s="1"/>
      <c r="B451" s="1"/>
      <c r="C451" s="2"/>
      <c r="D451" s="183"/>
      <c r="E451" s="189"/>
      <c r="F451" s="190"/>
      <c r="G451" s="12"/>
      <c r="H451" s="12"/>
      <c r="I451" s="12"/>
      <c r="J451" s="12"/>
      <c r="K451" s="12"/>
      <c r="L451" s="12"/>
      <c r="M451" s="12"/>
      <c r="N451" s="12"/>
      <c r="O451" s="191"/>
      <c r="P451" s="191"/>
      <c r="Q451" s="12"/>
      <c r="R451" s="309"/>
      <c r="S451" s="309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91"/>
      <c r="AM451" s="12"/>
      <c r="AN451" s="1"/>
      <c r="AO451" s="1"/>
    </row>
    <row r="452" spans="1:41" ht="15.75" customHeight="1" x14ac:dyDescent="0.25">
      <c r="A452" s="1"/>
      <c r="B452" s="1"/>
      <c r="C452" s="2"/>
      <c r="D452" s="183"/>
      <c r="E452" s="189"/>
      <c r="F452" s="190"/>
      <c r="G452" s="12"/>
      <c r="H452" s="12"/>
      <c r="I452" s="12"/>
      <c r="J452" s="12"/>
      <c r="K452" s="12"/>
      <c r="L452" s="12"/>
      <c r="M452" s="12"/>
      <c r="N452" s="12"/>
      <c r="O452" s="191"/>
      <c r="P452" s="191"/>
      <c r="Q452" s="12"/>
      <c r="R452" s="309"/>
      <c r="S452" s="309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91"/>
      <c r="AM452" s="12"/>
      <c r="AN452" s="1"/>
      <c r="AO452" s="1"/>
    </row>
    <row r="453" spans="1:41" ht="15.75" customHeight="1" x14ac:dyDescent="0.25">
      <c r="A453" s="1"/>
      <c r="B453" s="1"/>
      <c r="C453" s="2"/>
      <c r="D453" s="183"/>
      <c r="E453" s="189"/>
      <c r="F453" s="190"/>
      <c r="G453" s="12"/>
      <c r="H453" s="12"/>
      <c r="I453" s="12"/>
      <c r="J453" s="12"/>
      <c r="K453" s="12"/>
      <c r="L453" s="12"/>
      <c r="M453" s="12"/>
      <c r="N453" s="12"/>
      <c r="O453" s="191"/>
      <c r="P453" s="191"/>
      <c r="Q453" s="12"/>
      <c r="R453" s="309"/>
      <c r="S453" s="309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91"/>
      <c r="AM453" s="12"/>
      <c r="AN453" s="1"/>
      <c r="AO453" s="1"/>
    </row>
    <row r="454" spans="1:41" ht="15.75" customHeight="1" x14ac:dyDescent="0.25">
      <c r="A454" s="1"/>
      <c r="B454" s="1"/>
      <c r="C454" s="2"/>
      <c r="D454" s="183"/>
      <c r="E454" s="189"/>
      <c r="F454" s="190"/>
      <c r="G454" s="12"/>
      <c r="H454" s="12"/>
      <c r="I454" s="12"/>
      <c r="J454" s="12"/>
      <c r="K454" s="12"/>
      <c r="L454" s="12"/>
      <c r="M454" s="12"/>
      <c r="N454" s="12"/>
      <c r="O454" s="191"/>
      <c r="P454" s="191"/>
      <c r="Q454" s="12"/>
      <c r="R454" s="309"/>
      <c r="S454" s="309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91"/>
      <c r="AM454" s="12"/>
      <c r="AN454" s="1"/>
      <c r="AO454" s="1"/>
    </row>
    <row r="455" spans="1:41" ht="15.75" customHeight="1" x14ac:dyDescent="0.25">
      <c r="A455" s="1"/>
      <c r="B455" s="1"/>
      <c r="C455" s="2"/>
      <c r="D455" s="183"/>
      <c r="E455" s="189"/>
      <c r="F455" s="190"/>
      <c r="G455" s="12"/>
      <c r="H455" s="12"/>
      <c r="I455" s="12"/>
      <c r="J455" s="12"/>
      <c r="K455" s="12"/>
      <c r="L455" s="12"/>
      <c r="M455" s="12"/>
      <c r="N455" s="12"/>
      <c r="O455" s="191"/>
      <c r="P455" s="191"/>
      <c r="Q455" s="12"/>
      <c r="R455" s="309"/>
      <c r="S455" s="309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91"/>
      <c r="AM455" s="12"/>
      <c r="AN455" s="1"/>
      <c r="AO455" s="1"/>
    </row>
    <row r="456" spans="1:41" ht="15.75" customHeight="1" x14ac:dyDescent="0.25">
      <c r="A456" s="1"/>
      <c r="B456" s="1"/>
      <c r="C456" s="2"/>
      <c r="D456" s="183"/>
      <c r="E456" s="189"/>
      <c r="F456" s="190"/>
      <c r="G456" s="12"/>
      <c r="H456" s="12"/>
      <c r="I456" s="12"/>
      <c r="J456" s="12"/>
      <c r="K456" s="12"/>
      <c r="L456" s="12"/>
      <c r="M456" s="12"/>
      <c r="N456" s="12"/>
      <c r="O456" s="191"/>
      <c r="P456" s="191"/>
      <c r="Q456" s="12"/>
      <c r="R456" s="309"/>
      <c r="S456" s="309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91"/>
      <c r="AM456" s="12"/>
      <c r="AN456" s="1"/>
      <c r="AO456" s="1"/>
    </row>
    <row r="457" spans="1:41" ht="15.75" customHeight="1" x14ac:dyDescent="0.25">
      <c r="A457" s="1"/>
      <c r="B457" s="1"/>
      <c r="C457" s="2"/>
      <c r="D457" s="183"/>
      <c r="E457" s="189"/>
      <c r="F457" s="190"/>
      <c r="G457" s="12"/>
      <c r="H457" s="12"/>
      <c r="I457" s="12"/>
      <c r="J457" s="12"/>
      <c r="K457" s="12"/>
      <c r="L457" s="12"/>
      <c r="M457" s="12"/>
      <c r="N457" s="12"/>
      <c r="O457" s="191"/>
      <c r="P457" s="191"/>
      <c r="Q457" s="12"/>
      <c r="R457" s="309"/>
      <c r="S457" s="309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91"/>
      <c r="AM457" s="12"/>
      <c r="AN457" s="1"/>
      <c r="AO457" s="1"/>
    </row>
    <row r="458" spans="1:41" ht="15.75" customHeight="1" x14ac:dyDescent="0.25">
      <c r="A458" s="1"/>
      <c r="B458" s="1"/>
      <c r="C458" s="2"/>
      <c r="D458" s="183"/>
      <c r="E458" s="189"/>
      <c r="F458" s="190"/>
      <c r="G458" s="12"/>
      <c r="H458" s="12"/>
      <c r="I458" s="12"/>
      <c r="J458" s="12"/>
      <c r="K458" s="12"/>
      <c r="L458" s="12"/>
      <c r="M458" s="12"/>
      <c r="N458" s="12"/>
      <c r="O458" s="191"/>
      <c r="P458" s="191"/>
      <c r="Q458" s="12"/>
      <c r="R458" s="309"/>
      <c r="S458" s="309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91"/>
      <c r="AM458" s="12"/>
      <c r="AN458" s="1"/>
      <c r="AO458" s="1"/>
    </row>
    <row r="459" spans="1:41" ht="15.75" customHeight="1" x14ac:dyDescent="0.25">
      <c r="A459" s="1"/>
      <c r="B459" s="1"/>
      <c r="C459" s="2"/>
      <c r="D459" s="183"/>
      <c r="E459" s="189"/>
      <c r="F459" s="190"/>
      <c r="G459" s="12"/>
      <c r="H459" s="12"/>
      <c r="I459" s="12"/>
      <c r="J459" s="12"/>
      <c r="K459" s="12"/>
      <c r="L459" s="12"/>
      <c r="M459" s="12"/>
      <c r="N459" s="12"/>
      <c r="O459" s="191"/>
      <c r="P459" s="191"/>
      <c r="Q459" s="12"/>
      <c r="R459" s="309"/>
      <c r="S459" s="309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91"/>
      <c r="AM459" s="12"/>
      <c r="AN459" s="1"/>
      <c r="AO459" s="1"/>
    </row>
    <row r="460" spans="1:41" ht="15.75" customHeight="1" x14ac:dyDescent="0.25">
      <c r="A460" s="1"/>
      <c r="B460" s="1"/>
      <c r="C460" s="2"/>
      <c r="D460" s="183"/>
      <c r="E460" s="189"/>
      <c r="F460" s="190"/>
      <c r="G460" s="12"/>
      <c r="H460" s="12"/>
      <c r="I460" s="12"/>
      <c r="J460" s="12"/>
      <c r="K460" s="12"/>
      <c r="L460" s="12"/>
      <c r="M460" s="12"/>
      <c r="N460" s="12"/>
      <c r="O460" s="191"/>
      <c r="P460" s="191"/>
      <c r="Q460" s="12"/>
      <c r="R460" s="309"/>
      <c r="S460" s="309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91"/>
      <c r="AM460" s="12"/>
      <c r="AN460" s="1"/>
      <c r="AO460" s="1"/>
    </row>
    <row r="461" spans="1:41" ht="15.75" customHeight="1" x14ac:dyDescent="0.25">
      <c r="A461" s="1"/>
      <c r="B461" s="1"/>
      <c r="C461" s="2"/>
      <c r="D461" s="183"/>
      <c r="E461" s="189"/>
      <c r="F461" s="190"/>
      <c r="G461" s="12"/>
      <c r="H461" s="12"/>
      <c r="I461" s="12"/>
      <c r="J461" s="12"/>
      <c r="K461" s="12"/>
      <c r="L461" s="12"/>
      <c r="M461" s="12"/>
      <c r="N461" s="12"/>
      <c r="O461" s="191"/>
      <c r="P461" s="191"/>
      <c r="Q461" s="12"/>
      <c r="R461" s="309"/>
      <c r="S461" s="309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91"/>
      <c r="AM461" s="12"/>
      <c r="AN461" s="1"/>
      <c r="AO461" s="1"/>
    </row>
    <row r="462" spans="1:41" ht="15.75" customHeight="1" x14ac:dyDescent="0.25">
      <c r="A462" s="1"/>
      <c r="B462" s="1"/>
      <c r="C462" s="2"/>
      <c r="D462" s="183"/>
      <c r="E462" s="189"/>
      <c r="F462" s="190"/>
      <c r="G462" s="12"/>
      <c r="H462" s="12"/>
      <c r="I462" s="12"/>
      <c r="J462" s="12"/>
      <c r="K462" s="12"/>
      <c r="L462" s="12"/>
      <c r="M462" s="12"/>
      <c r="N462" s="12"/>
      <c r="O462" s="191"/>
      <c r="P462" s="191"/>
      <c r="Q462" s="12"/>
      <c r="R462" s="309"/>
      <c r="S462" s="309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91"/>
      <c r="AM462" s="12"/>
      <c r="AN462" s="1"/>
      <c r="AO462" s="1"/>
    </row>
    <row r="463" spans="1:41" ht="15.75" customHeight="1" x14ac:dyDescent="0.25">
      <c r="A463" s="1"/>
      <c r="B463" s="1"/>
      <c r="C463" s="2"/>
      <c r="D463" s="183"/>
      <c r="E463" s="189"/>
      <c r="F463" s="190"/>
      <c r="G463" s="12"/>
      <c r="H463" s="12"/>
      <c r="I463" s="12"/>
      <c r="J463" s="12"/>
      <c r="K463" s="12"/>
      <c r="L463" s="12"/>
      <c r="M463" s="12"/>
      <c r="N463" s="12"/>
      <c r="O463" s="191"/>
      <c r="P463" s="191"/>
      <c r="Q463" s="12"/>
      <c r="R463" s="309"/>
      <c r="S463" s="309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91"/>
      <c r="AM463" s="12"/>
      <c r="AN463" s="1"/>
      <c r="AO463" s="1"/>
    </row>
    <row r="464" spans="1:41" ht="15.75" customHeight="1" x14ac:dyDescent="0.25">
      <c r="A464" s="1"/>
      <c r="B464" s="1"/>
      <c r="C464" s="2"/>
      <c r="D464" s="183"/>
      <c r="E464" s="189"/>
      <c r="F464" s="190"/>
      <c r="G464" s="12"/>
      <c r="H464" s="12"/>
      <c r="I464" s="12"/>
      <c r="J464" s="12"/>
      <c r="K464" s="12"/>
      <c r="L464" s="12"/>
      <c r="M464" s="12"/>
      <c r="N464" s="12"/>
      <c r="O464" s="191"/>
      <c r="P464" s="191"/>
      <c r="Q464" s="12"/>
      <c r="R464" s="309"/>
      <c r="S464" s="309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91"/>
      <c r="AM464" s="12"/>
      <c r="AN464" s="1"/>
      <c r="AO464" s="1"/>
    </row>
    <row r="465" spans="1:41" ht="15.75" customHeight="1" x14ac:dyDescent="0.25">
      <c r="A465" s="1"/>
      <c r="B465" s="1"/>
      <c r="C465" s="2"/>
      <c r="D465" s="183"/>
      <c r="E465" s="189"/>
      <c r="F465" s="190"/>
      <c r="G465" s="12"/>
      <c r="H465" s="12"/>
      <c r="I465" s="12"/>
      <c r="J465" s="12"/>
      <c r="K465" s="12"/>
      <c r="L465" s="12"/>
      <c r="M465" s="12"/>
      <c r="N465" s="12"/>
      <c r="O465" s="191"/>
      <c r="P465" s="191"/>
      <c r="Q465" s="12"/>
      <c r="R465" s="309"/>
      <c r="S465" s="309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91"/>
      <c r="AM465" s="12"/>
      <c r="AN465" s="1"/>
      <c r="AO465" s="1"/>
    </row>
    <row r="466" spans="1:41" ht="15.75" customHeight="1" x14ac:dyDescent="0.25">
      <c r="A466" s="1"/>
      <c r="B466" s="1"/>
      <c r="C466" s="2"/>
      <c r="D466" s="183"/>
      <c r="E466" s="189"/>
      <c r="F466" s="190"/>
      <c r="G466" s="12"/>
      <c r="H466" s="12"/>
      <c r="I466" s="12"/>
      <c r="J466" s="12"/>
      <c r="K466" s="12"/>
      <c r="L466" s="12"/>
      <c r="M466" s="12"/>
      <c r="N466" s="12"/>
      <c r="O466" s="191"/>
      <c r="P466" s="191"/>
      <c r="Q466" s="12"/>
      <c r="R466" s="309"/>
      <c r="S466" s="309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91"/>
      <c r="AM466" s="12"/>
      <c r="AN466" s="1"/>
      <c r="AO466" s="1"/>
    </row>
    <row r="467" spans="1:41" ht="15.75" customHeight="1" x14ac:dyDescent="0.25">
      <c r="A467" s="1"/>
      <c r="B467" s="1"/>
      <c r="C467" s="2"/>
      <c r="D467" s="183"/>
      <c r="E467" s="189"/>
      <c r="F467" s="190"/>
      <c r="G467" s="12"/>
      <c r="H467" s="12"/>
      <c r="I467" s="12"/>
      <c r="J467" s="12"/>
      <c r="K467" s="12"/>
      <c r="L467" s="12"/>
      <c r="M467" s="12"/>
      <c r="N467" s="12"/>
      <c r="O467" s="191"/>
      <c r="P467" s="191"/>
      <c r="Q467" s="12"/>
      <c r="R467" s="309"/>
      <c r="S467" s="309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91"/>
      <c r="AM467" s="12"/>
      <c r="AN467" s="1"/>
      <c r="AO467" s="1"/>
    </row>
    <row r="468" spans="1:41" ht="15.75" customHeight="1" x14ac:dyDescent="0.25">
      <c r="A468" s="1"/>
      <c r="B468" s="1"/>
      <c r="C468" s="2"/>
      <c r="D468" s="183"/>
      <c r="E468" s="189"/>
      <c r="F468" s="190"/>
      <c r="G468" s="12"/>
      <c r="H468" s="12"/>
      <c r="I468" s="12"/>
      <c r="J468" s="12"/>
      <c r="K468" s="12"/>
      <c r="L468" s="12"/>
      <c r="M468" s="12"/>
      <c r="N468" s="12"/>
      <c r="O468" s="191"/>
      <c r="P468" s="191"/>
      <c r="Q468" s="12"/>
      <c r="R468" s="309"/>
      <c r="S468" s="309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91"/>
      <c r="AM468" s="12"/>
      <c r="AN468" s="1"/>
      <c r="AO468" s="1"/>
    </row>
    <row r="469" spans="1:41" ht="15.75" customHeight="1" x14ac:dyDescent="0.25">
      <c r="A469" s="1"/>
      <c r="B469" s="1"/>
      <c r="C469" s="2"/>
      <c r="D469" s="183"/>
      <c r="E469" s="189"/>
      <c r="F469" s="190"/>
      <c r="G469" s="12"/>
      <c r="H469" s="12"/>
      <c r="I469" s="12"/>
      <c r="J469" s="12"/>
      <c r="K469" s="12"/>
      <c r="L469" s="12"/>
      <c r="M469" s="12"/>
      <c r="N469" s="12"/>
      <c r="O469" s="191"/>
      <c r="P469" s="191"/>
      <c r="Q469" s="12"/>
      <c r="R469" s="309"/>
      <c r="S469" s="309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91"/>
      <c r="AM469" s="12"/>
      <c r="AN469" s="1"/>
      <c r="AO469" s="1"/>
    </row>
    <row r="470" spans="1:41" ht="15.75" customHeight="1" x14ac:dyDescent="0.25">
      <c r="A470" s="1"/>
      <c r="B470" s="1"/>
      <c r="C470" s="2"/>
      <c r="D470" s="183"/>
      <c r="E470" s="189"/>
      <c r="F470" s="190"/>
      <c r="G470" s="12"/>
      <c r="H470" s="12"/>
      <c r="I470" s="12"/>
      <c r="J470" s="12"/>
      <c r="K470" s="12"/>
      <c r="L470" s="12"/>
      <c r="M470" s="12"/>
      <c r="N470" s="12"/>
      <c r="O470" s="191"/>
      <c r="P470" s="191"/>
      <c r="Q470" s="12"/>
      <c r="R470" s="309"/>
      <c r="S470" s="309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91"/>
      <c r="AM470" s="12"/>
      <c r="AN470" s="1"/>
      <c r="AO470" s="1"/>
    </row>
    <row r="471" spans="1:41" ht="15.75" customHeight="1" x14ac:dyDescent="0.25">
      <c r="A471" s="1"/>
      <c r="B471" s="1"/>
      <c r="C471" s="2"/>
      <c r="D471" s="183"/>
      <c r="E471" s="189"/>
      <c r="F471" s="190"/>
      <c r="G471" s="12"/>
      <c r="H471" s="12"/>
      <c r="I471" s="12"/>
      <c r="J471" s="12"/>
      <c r="K471" s="12"/>
      <c r="L471" s="12"/>
      <c r="M471" s="12"/>
      <c r="N471" s="12"/>
      <c r="O471" s="191"/>
      <c r="P471" s="191"/>
      <c r="Q471" s="12"/>
      <c r="R471" s="309"/>
      <c r="S471" s="309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91"/>
      <c r="AM471" s="12"/>
      <c r="AN471" s="1"/>
      <c r="AO471" s="1"/>
    </row>
    <row r="472" spans="1:41" ht="15.75" customHeight="1" x14ac:dyDescent="0.25">
      <c r="A472" s="1"/>
      <c r="B472" s="1"/>
      <c r="C472" s="2"/>
      <c r="D472" s="183"/>
      <c r="E472" s="189"/>
      <c r="F472" s="190"/>
      <c r="G472" s="12"/>
      <c r="H472" s="12"/>
      <c r="I472" s="12"/>
      <c r="J472" s="12"/>
      <c r="K472" s="12"/>
      <c r="L472" s="12"/>
      <c r="M472" s="12"/>
      <c r="N472" s="12"/>
      <c r="O472" s="191"/>
      <c r="P472" s="191"/>
      <c r="Q472" s="12"/>
      <c r="R472" s="309"/>
      <c r="S472" s="309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91"/>
      <c r="AM472" s="12"/>
      <c r="AN472" s="1"/>
      <c r="AO472" s="1"/>
    </row>
    <row r="473" spans="1:41" ht="15.75" customHeight="1" x14ac:dyDescent="0.25">
      <c r="A473" s="1"/>
      <c r="B473" s="1"/>
      <c r="C473" s="2"/>
      <c r="D473" s="183"/>
      <c r="E473" s="189"/>
      <c r="F473" s="190"/>
      <c r="G473" s="12"/>
      <c r="H473" s="12"/>
      <c r="I473" s="12"/>
      <c r="J473" s="12"/>
      <c r="K473" s="12"/>
      <c r="L473" s="12"/>
      <c r="M473" s="12"/>
      <c r="N473" s="12"/>
      <c r="O473" s="191"/>
      <c r="P473" s="191"/>
      <c r="Q473" s="12"/>
      <c r="R473" s="309"/>
      <c r="S473" s="309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91"/>
      <c r="AM473" s="12"/>
      <c r="AN473" s="1"/>
      <c r="AO473" s="1"/>
    </row>
    <row r="474" spans="1:41" ht="15.75" customHeight="1" x14ac:dyDescent="0.25">
      <c r="A474" s="1"/>
      <c r="B474" s="1"/>
      <c r="C474" s="2"/>
      <c r="D474" s="183"/>
      <c r="E474" s="189"/>
      <c r="F474" s="190"/>
      <c r="G474" s="12"/>
      <c r="H474" s="12"/>
      <c r="I474" s="12"/>
      <c r="J474" s="12"/>
      <c r="K474" s="12"/>
      <c r="L474" s="12"/>
      <c r="M474" s="12"/>
      <c r="N474" s="12"/>
      <c r="O474" s="191"/>
      <c r="P474" s="191"/>
      <c r="Q474" s="12"/>
      <c r="R474" s="309"/>
      <c r="S474" s="309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91"/>
      <c r="AM474" s="12"/>
      <c r="AN474" s="1"/>
      <c r="AO474" s="1"/>
    </row>
    <row r="475" spans="1:41" ht="15.75" customHeight="1" x14ac:dyDescent="0.25">
      <c r="A475" s="1"/>
      <c r="B475" s="1"/>
      <c r="C475" s="2"/>
      <c r="D475" s="183"/>
      <c r="E475" s="189"/>
      <c r="F475" s="190"/>
      <c r="G475" s="12"/>
      <c r="H475" s="12"/>
      <c r="I475" s="12"/>
      <c r="J475" s="12"/>
      <c r="K475" s="12"/>
      <c r="L475" s="12"/>
      <c r="M475" s="12"/>
      <c r="N475" s="12"/>
      <c r="O475" s="191"/>
      <c r="P475" s="191"/>
      <c r="Q475" s="12"/>
      <c r="R475" s="309"/>
      <c r="S475" s="309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91"/>
      <c r="AM475" s="12"/>
      <c r="AN475" s="1"/>
      <c r="AO475" s="1"/>
    </row>
    <row r="476" spans="1:41" ht="15.75" customHeight="1" x14ac:dyDescent="0.25">
      <c r="A476" s="1"/>
      <c r="B476" s="1"/>
      <c r="C476" s="2"/>
      <c r="D476" s="183"/>
      <c r="E476" s="189"/>
      <c r="F476" s="190"/>
      <c r="G476" s="12"/>
      <c r="H476" s="12"/>
      <c r="I476" s="12"/>
      <c r="J476" s="12"/>
      <c r="K476" s="12"/>
      <c r="L476" s="12"/>
      <c r="M476" s="12"/>
      <c r="N476" s="12"/>
      <c r="O476" s="191"/>
      <c r="P476" s="191"/>
      <c r="Q476" s="12"/>
      <c r="R476" s="309"/>
      <c r="S476" s="309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91"/>
      <c r="AM476" s="12"/>
      <c r="AN476" s="1"/>
      <c r="AO476" s="1"/>
    </row>
    <row r="477" spans="1:41" ht="15.75" customHeight="1" x14ac:dyDescent="0.25">
      <c r="A477" s="1"/>
      <c r="B477" s="1"/>
      <c r="C477" s="2"/>
      <c r="D477" s="183"/>
      <c r="E477" s="189"/>
      <c r="F477" s="190"/>
      <c r="G477" s="12"/>
      <c r="H477" s="12"/>
      <c r="I477" s="12"/>
      <c r="J477" s="12"/>
      <c r="K477" s="12"/>
      <c r="L477" s="12"/>
      <c r="M477" s="12"/>
      <c r="N477" s="12"/>
      <c r="O477" s="191"/>
      <c r="P477" s="191"/>
      <c r="Q477" s="12"/>
      <c r="R477" s="309"/>
      <c r="S477" s="309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91"/>
      <c r="AM477" s="12"/>
      <c r="AN477" s="1"/>
      <c r="AO477" s="1"/>
    </row>
    <row r="478" spans="1:41" ht="15.75" customHeight="1" x14ac:dyDescent="0.25">
      <c r="A478" s="1"/>
      <c r="B478" s="1"/>
      <c r="C478" s="2"/>
      <c r="D478" s="183"/>
      <c r="E478" s="189"/>
      <c r="F478" s="190"/>
      <c r="G478" s="12"/>
      <c r="H478" s="12"/>
      <c r="I478" s="12"/>
      <c r="J478" s="12"/>
      <c r="K478" s="12"/>
      <c r="L478" s="12"/>
      <c r="M478" s="12"/>
      <c r="N478" s="12"/>
      <c r="O478" s="191"/>
      <c r="P478" s="191"/>
      <c r="Q478" s="12"/>
      <c r="R478" s="309"/>
      <c r="S478" s="309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91"/>
      <c r="AM478" s="12"/>
      <c r="AN478" s="1"/>
      <c r="AO478" s="1"/>
    </row>
    <row r="479" spans="1:41" ht="15.75" customHeight="1" x14ac:dyDescent="0.25">
      <c r="A479" s="1"/>
      <c r="B479" s="1"/>
      <c r="C479" s="2"/>
      <c r="D479" s="183"/>
      <c r="E479" s="189"/>
      <c r="F479" s="190"/>
      <c r="G479" s="12"/>
      <c r="H479" s="12"/>
      <c r="I479" s="12"/>
      <c r="J479" s="12"/>
      <c r="K479" s="12"/>
      <c r="L479" s="12"/>
      <c r="M479" s="12"/>
      <c r="N479" s="12"/>
      <c r="O479" s="191"/>
      <c r="P479" s="191"/>
      <c r="Q479" s="12"/>
      <c r="R479" s="309"/>
      <c r="S479" s="309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91"/>
      <c r="AM479" s="12"/>
      <c r="AN479" s="1"/>
      <c r="AO479" s="1"/>
    </row>
    <row r="480" spans="1:41" ht="15.75" customHeight="1" x14ac:dyDescent="0.25">
      <c r="A480" s="1"/>
      <c r="B480" s="1"/>
      <c r="C480" s="2"/>
      <c r="D480" s="183"/>
      <c r="E480" s="189"/>
      <c r="F480" s="190"/>
      <c r="G480" s="12"/>
      <c r="H480" s="12"/>
      <c r="I480" s="12"/>
      <c r="J480" s="12"/>
      <c r="K480" s="12"/>
      <c r="L480" s="12"/>
      <c r="M480" s="12"/>
      <c r="N480" s="12"/>
      <c r="O480" s="191"/>
      <c r="P480" s="191"/>
      <c r="Q480" s="12"/>
      <c r="R480" s="309"/>
      <c r="S480" s="309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91"/>
      <c r="AM480" s="12"/>
      <c r="AN480" s="1"/>
      <c r="AO480" s="1"/>
    </row>
    <row r="481" spans="1:41" ht="15.75" customHeight="1" x14ac:dyDescent="0.25">
      <c r="A481" s="1"/>
      <c r="B481" s="1"/>
      <c r="C481" s="2"/>
      <c r="D481" s="183"/>
      <c r="E481" s="189"/>
      <c r="F481" s="190"/>
      <c r="G481" s="12"/>
      <c r="H481" s="12"/>
      <c r="I481" s="12"/>
      <c r="J481" s="12"/>
      <c r="K481" s="12"/>
      <c r="L481" s="12"/>
      <c r="M481" s="12"/>
      <c r="N481" s="12"/>
      <c r="O481" s="191"/>
      <c r="P481" s="191"/>
      <c r="Q481" s="12"/>
      <c r="R481" s="309"/>
      <c r="S481" s="309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91"/>
      <c r="AM481" s="12"/>
      <c r="AN481" s="1"/>
      <c r="AO481" s="1"/>
    </row>
    <row r="482" spans="1:41" ht="15.75" customHeight="1" x14ac:dyDescent="0.25">
      <c r="A482" s="1"/>
      <c r="B482" s="1"/>
      <c r="C482" s="2"/>
      <c r="D482" s="183"/>
      <c r="E482" s="189"/>
      <c r="F482" s="190"/>
      <c r="G482" s="12"/>
      <c r="H482" s="12"/>
      <c r="I482" s="12"/>
      <c r="J482" s="12"/>
      <c r="K482" s="12"/>
      <c r="L482" s="12"/>
      <c r="M482" s="12"/>
      <c r="N482" s="12"/>
      <c r="O482" s="191"/>
      <c r="P482" s="191"/>
      <c r="Q482" s="12"/>
      <c r="R482" s="309"/>
      <c r="S482" s="309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91"/>
      <c r="AM482" s="12"/>
      <c r="AN482" s="1"/>
      <c r="AO482" s="1"/>
    </row>
    <row r="483" spans="1:41" ht="15.75" customHeight="1" x14ac:dyDescent="0.25">
      <c r="A483" s="1"/>
      <c r="B483" s="1"/>
      <c r="C483" s="2"/>
      <c r="D483" s="183"/>
      <c r="E483" s="189"/>
      <c r="F483" s="190"/>
      <c r="G483" s="12"/>
      <c r="H483" s="12"/>
      <c r="I483" s="12"/>
      <c r="J483" s="12"/>
      <c r="K483" s="12"/>
      <c r="L483" s="12"/>
      <c r="M483" s="12"/>
      <c r="N483" s="12"/>
      <c r="O483" s="191"/>
      <c r="P483" s="191"/>
      <c r="Q483" s="12"/>
      <c r="R483" s="309"/>
      <c r="S483" s="309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91"/>
      <c r="AM483" s="12"/>
      <c r="AN483" s="1"/>
      <c r="AO483" s="1"/>
    </row>
    <row r="484" spans="1:41" ht="15.75" customHeight="1" x14ac:dyDescent="0.25">
      <c r="A484" s="1"/>
      <c r="B484" s="1"/>
      <c r="C484" s="2"/>
      <c r="D484" s="183"/>
      <c r="E484" s="189"/>
      <c r="F484" s="190"/>
      <c r="G484" s="12"/>
      <c r="H484" s="12"/>
      <c r="I484" s="12"/>
      <c r="J484" s="12"/>
      <c r="K484" s="12"/>
      <c r="L484" s="12"/>
      <c r="M484" s="12"/>
      <c r="N484" s="12"/>
      <c r="O484" s="191"/>
      <c r="P484" s="191"/>
      <c r="Q484" s="12"/>
      <c r="R484" s="309"/>
      <c r="S484" s="309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91"/>
      <c r="AM484" s="12"/>
      <c r="AN484" s="1"/>
      <c r="AO484" s="1"/>
    </row>
    <row r="485" spans="1:41" ht="15.75" customHeight="1" x14ac:dyDescent="0.25">
      <c r="A485" s="1"/>
      <c r="B485" s="1"/>
      <c r="C485" s="2"/>
      <c r="D485" s="183"/>
      <c r="E485" s="189"/>
      <c r="F485" s="190"/>
      <c r="G485" s="12"/>
      <c r="H485" s="12"/>
      <c r="I485" s="12"/>
      <c r="J485" s="12"/>
      <c r="K485" s="12"/>
      <c r="L485" s="12"/>
      <c r="M485" s="12"/>
      <c r="N485" s="12"/>
      <c r="O485" s="191"/>
      <c r="P485" s="191"/>
      <c r="Q485" s="12"/>
      <c r="R485" s="309"/>
      <c r="S485" s="309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91"/>
      <c r="AM485" s="12"/>
      <c r="AN485" s="1"/>
      <c r="AO485" s="1"/>
    </row>
    <row r="486" spans="1:41" ht="15.75" customHeight="1" x14ac:dyDescent="0.25">
      <c r="A486" s="1"/>
      <c r="B486" s="1"/>
      <c r="C486" s="2"/>
      <c r="D486" s="183"/>
      <c r="E486" s="189"/>
      <c r="F486" s="190"/>
      <c r="G486" s="12"/>
      <c r="H486" s="12"/>
      <c r="I486" s="12"/>
      <c r="J486" s="12"/>
      <c r="K486" s="12"/>
      <c r="L486" s="12"/>
      <c r="M486" s="12"/>
      <c r="N486" s="12"/>
      <c r="O486" s="191"/>
      <c r="P486" s="191"/>
      <c r="Q486" s="12"/>
      <c r="R486" s="309"/>
      <c r="S486" s="309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91"/>
      <c r="AM486" s="12"/>
      <c r="AN486" s="1"/>
      <c r="AO486" s="1"/>
    </row>
    <row r="487" spans="1:41" ht="15.75" customHeight="1" x14ac:dyDescent="0.25">
      <c r="A487" s="1"/>
      <c r="B487" s="1"/>
      <c r="C487" s="2"/>
      <c r="D487" s="183"/>
      <c r="E487" s="189"/>
      <c r="F487" s="190"/>
      <c r="G487" s="12"/>
      <c r="H487" s="12"/>
      <c r="I487" s="12"/>
      <c r="J487" s="12"/>
      <c r="K487" s="12"/>
      <c r="L487" s="12"/>
      <c r="M487" s="12"/>
      <c r="N487" s="12"/>
      <c r="O487" s="191"/>
      <c r="P487" s="191"/>
      <c r="Q487" s="12"/>
      <c r="R487" s="309"/>
      <c r="S487" s="309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91"/>
      <c r="AM487" s="12"/>
      <c r="AN487" s="1"/>
      <c r="AO487" s="1"/>
    </row>
    <row r="488" spans="1:41" ht="15.75" customHeight="1" x14ac:dyDescent="0.25">
      <c r="A488" s="1"/>
      <c r="B488" s="1"/>
      <c r="C488" s="2"/>
      <c r="D488" s="183"/>
      <c r="E488" s="189"/>
      <c r="F488" s="190"/>
      <c r="G488" s="12"/>
      <c r="H488" s="12"/>
      <c r="I488" s="12"/>
      <c r="J488" s="12"/>
      <c r="K488" s="12"/>
      <c r="L488" s="12"/>
      <c r="M488" s="12"/>
      <c r="N488" s="12"/>
      <c r="O488" s="191"/>
      <c r="P488" s="191"/>
      <c r="Q488" s="12"/>
      <c r="R488" s="309"/>
      <c r="S488" s="309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91"/>
      <c r="AM488" s="12"/>
      <c r="AN488" s="1"/>
      <c r="AO488" s="1"/>
    </row>
    <row r="489" spans="1:41" ht="15.75" customHeight="1" x14ac:dyDescent="0.25">
      <c r="A489" s="1"/>
      <c r="B489" s="1"/>
      <c r="C489" s="2"/>
      <c r="D489" s="183"/>
      <c r="E489" s="189"/>
      <c r="F489" s="190"/>
      <c r="G489" s="12"/>
      <c r="H489" s="12"/>
      <c r="I489" s="12"/>
      <c r="J489" s="12"/>
      <c r="K489" s="12"/>
      <c r="L489" s="12"/>
      <c r="M489" s="12"/>
      <c r="N489" s="12"/>
      <c r="O489" s="191"/>
      <c r="P489" s="191"/>
      <c r="Q489" s="12"/>
      <c r="R489" s="309"/>
      <c r="S489" s="309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91"/>
      <c r="AM489" s="12"/>
      <c r="AN489" s="1"/>
      <c r="AO489" s="1"/>
    </row>
    <row r="490" spans="1:41" ht="15.75" customHeight="1" x14ac:dyDescent="0.25">
      <c r="A490" s="1"/>
      <c r="B490" s="1"/>
      <c r="C490" s="2"/>
      <c r="D490" s="183"/>
      <c r="E490" s="189"/>
      <c r="F490" s="190"/>
      <c r="G490" s="12"/>
      <c r="H490" s="12"/>
      <c r="I490" s="12"/>
      <c r="J490" s="12"/>
      <c r="K490" s="12"/>
      <c r="L490" s="12"/>
      <c r="M490" s="12"/>
      <c r="N490" s="12"/>
      <c r="O490" s="191"/>
      <c r="P490" s="191"/>
      <c r="Q490" s="12"/>
      <c r="R490" s="309"/>
      <c r="S490" s="309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91"/>
      <c r="AM490" s="12"/>
      <c r="AN490" s="1"/>
      <c r="AO490" s="1"/>
    </row>
    <row r="491" spans="1:41" ht="15.75" customHeight="1" x14ac:dyDescent="0.25">
      <c r="A491" s="1"/>
      <c r="B491" s="1"/>
      <c r="C491" s="2"/>
      <c r="D491" s="183"/>
      <c r="E491" s="189"/>
      <c r="F491" s="190"/>
      <c r="G491" s="12"/>
      <c r="H491" s="12"/>
      <c r="I491" s="12"/>
      <c r="J491" s="12"/>
      <c r="K491" s="12"/>
      <c r="L491" s="12"/>
      <c r="M491" s="12"/>
      <c r="N491" s="12"/>
      <c r="O491" s="191"/>
      <c r="P491" s="191"/>
      <c r="Q491" s="12"/>
      <c r="R491" s="309"/>
      <c r="S491" s="309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91"/>
      <c r="AM491" s="12"/>
      <c r="AN491" s="1"/>
      <c r="AO491" s="1"/>
    </row>
    <row r="492" spans="1:41" ht="15.75" customHeight="1" x14ac:dyDescent="0.25">
      <c r="A492" s="1"/>
      <c r="B492" s="1"/>
      <c r="C492" s="2"/>
      <c r="D492" s="183"/>
      <c r="E492" s="189"/>
      <c r="F492" s="190"/>
      <c r="G492" s="12"/>
      <c r="H492" s="12"/>
      <c r="I492" s="12"/>
      <c r="J492" s="12"/>
      <c r="K492" s="12"/>
      <c r="L492" s="12"/>
      <c r="M492" s="12"/>
      <c r="N492" s="12"/>
      <c r="O492" s="191"/>
      <c r="P492" s="191"/>
      <c r="Q492" s="12"/>
      <c r="R492" s="309"/>
      <c r="S492" s="309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91"/>
      <c r="AM492" s="12"/>
      <c r="AN492" s="1"/>
      <c r="AO492" s="1"/>
    </row>
    <row r="493" spans="1:41" ht="15.75" customHeight="1" x14ac:dyDescent="0.25">
      <c r="A493" s="1"/>
      <c r="B493" s="1"/>
      <c r="C493" s="2"/>
      <c r="D493" s="183"/>
      <c r="E493" s="189"/>
      <c r="F493" s="190"/>
      <c r="G493" s="12"/>
      <c r="H493" s="12"/>
      <c r="I493" s="12"/>
      <c r="J493" s="12"/>
      <c r="K493" s="12"/>
      <c r="L493" s="12"/>
      <c r="M493" s="12"/>
      <c r="N493" s="12"/>
      <c r="O493" s="191"/>
      <c r="P493" s="191"/>
      <c r="Q493" s="12"/>
      <c r="R493" s="309"/>
      <c r="S493" s="309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91"/>
      <c r="AM493" s="12"/>
      <c r="AN493" s="1"/>
      <c r="AO493" s="1"/>
    </row>
    <row r="494" spans="1:41" ht="15.75" customHeight="1" x14ac:dyDescent="0.25">
      <c r="A494" s="1"/>
      <c r="B494" s="1"/>
      <c r="C494" s="2"/>
      <c r="D494" s="183"/>
      <c r="E494" s="189"/>
      <c r="F494" s="190"/>
      <c r="G494" s="12"/>
      <c r="H494" s="12"/>
      <c r="I494" s="12"/>
      <c r="J494" s="12"/>
      <c r="K494" s="12"/>
      <c r="L494" s="12"/>
      <c r="M494" s="12"/>
      <c r="N494" s="12"/>
      <c r="O494" s="191"/>
      <c r="P494" s="191"/>
      <c r="Q494" s="12"/>
      <c r="R494" s="309"/>
      <c r="S494" s="309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91"/>
      <c r="AM494" s="12"/>
      <c r="AN494" s="1"/>
      <c r="AO494" s="1"/>
    </row>
    <row r="495" spans="1:41" ht="15.75" customHeight="1" x14ac:dyDescent="0.25">
      <c r="A495" s="1"/>
      <c r="B495" s="1"/>
      <c r="C495" s="2"/>
      <c r="D495" s="183"/>
      <c r="E495" s="189"/>
      <c r="F495" s="190"/>
      <c r="G495" s="12"/>
      <c r="H495" s="12"/>
      <c r="I495" s="12"/>
      <c r="J495" s="12"/>
      <c r="K495" s="12"/>
      <c r="L495" s="12"/>
      <c r="M495" s="12"/>
      <c r="N495" s="12"/>
      <c r="O495" s="191"/>
      <c r="P495" s="191"/>
      <c r="Q495" s="12"/>
      <c r="R495" s="309"/>
      <c r="S495" s="309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91"/>
      <c r="AM495" s="12"/>
      <c r="AN495" s="1"/>
      <c r="AO495" s="1"/>
    </row>
    <row r="496" spans="1:41" ht="15.75" customHeight="1" x14ac:dyDescent="0.25">
      <c r="A496" s="1"/>
      <c r="B496" s="1"/>
      <c r="C496" s="2"/>
      <c r="D496" s="183"/>
      <c r="E496" s="189"/>
      <c r="F496" s="190"/>
      <c r="G496" s="12"/>
      <c r="H496" s="12"/>
      <c r="I496" s="12"/>
      <c r="J496" s="12"/>
      <c r="K496" s="12"/>
      <c r="L496" s="12"/>
      <c r="M496" s="12"/>
      <c r="N496" s="12"/>
      <c r="O496" s="191"/>
      <c r="P496" s="191"/>
      <c r="Q496" s="12"/>
      <c r="R496" s="309"/>
      <c r="S496" s="309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91"/>
      <c r="AM496" s="12"/>
      <c r="AN496" s="1"/>
      <c r="AO496" s="1"/>
    </row>
    <row r="497" spans="1:41" ht="15.75" customHeight="1" x14ac:dyDescent="0.25">
      <c r="A497" s="1"/>
      <c r="B497" s="1"/>
      <c r="C497" s="2"/>
      <c r="D497" s="183"/>
      <c r="E497" s="189"/>
      <c r="F497" s="190"/>
      <c r="G497" s="12"/>
      <c r="H497" s="12"/>
      <c r="I497" s="12"/>
      <c r="J497" s="12"/>
      <c r="K497" s="12"/>
      <c r="L497" s="12"/>
      <c r="M497" s="12"/>
      <c r="N497" s="12"/>
      <c r="O497" s="191"/>
      <c r="P497" s="191"/>
      <c r="Q497" s="12"/>
      <c r="R497" s="309"/>
      <c r="S497" s="309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91"/>
      <c r="AM497" s="12"/>
      <c r="AN497" s="1"/>
      <c r="AO497" s="1"/>
    </row>
    <row r="498" spans="1:41" ht="15.75" customHeight="1" x14ac:dyDescent="0.25">
      <c r="A498" s="1"/>
      <c r="B498" s="1"/>
      <c r="C498" s="2"/>
      <c r="D498" s="183"/>
      <c r="E498" s="189"/>
      <c r="F498" s="190"/>
      <c r="G498" s="12"/>
      <c r="H498" s="12"/>
      <c r="I498" s="12"/>
      <c r="J498" s="12"/>
      <c r="K498" s="12"/>
      <c r="L498" s="12"/>
      <c r="M498" s="12"/>
      <c r="N498" s="12"/>
      <c r="O498" s="191"/>
      <c r="P498" s="191"/>
      <c r="Q498" s="12"/>
      <c r="R498" s="309"/>
      <c r="S498" s="309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91"/>
      <c r="AM498" s="12"/>
      <c r="AN498" s="1"/>
      <c r="AO498" s="1"/>
    </row>
    <row r="499" spans="1:41" ht="15.75" customHeight="1" x14ac:dyDescent="0.25">
      <c r="A499" s="1"/>
      <c r="B499" s="1"/>
      <c r="C499" s="2"/>
      <c r="D499" s="183"/>
      <c r="E499" s="189"/>
      <c r="F499" s="190"/>
      <c r="G499" s="12"/>
      <c r="H499" s="12"/>
      <c r="I499" s="12"/>
      <c r="J499" s="12"/>
      <c r="K499" s="12"/>
      <c r="L499" s="12"/>
      <c r="M499" s="12"/>
      <c r="N499" s="12"/>
      <c r="O499" s="191"/>
      <c r="P499" s="191"/>
      <c r="Q499" s="12"/>
      <c r="R499" s="309"/>
      <c r="S499" s="309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91"/>
      <c r="AM499" s="12"/>
      <c r="AN499" s="1"/>
      <c r="AO499" s="1"/>
    </row>
    <row r="500" spans="1:41" ht="15.75" customHeight="1" x14ac:dyDescent="0.25">
      <c r="A500" s="1"/>
      <c r="B500" s="1"/>
      <c r="C500" s="2"/>
      <c r="D500" s="183"/>
      <c r="E500" s="189"/>
      <c r="F500" s="190"/>
      <c r="G500" s="12"/>
      <c r="H500" s="12"/>
      <c r="I500" s="12"/>
      <c r="J500" s="12"/>
      <c r="K500" s="12"/>
      <c r="L500" s="12"/>
      <c r="M500" s="12"/>
      <c r="N500" s="12"/>
      <c r="O500" s="191"/>
      <c r="P500" s="191"/>
      <c r="Q500" s="12"/>
      <c r="R500" s="309"/>
      <c r="S500" s="309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91"/>
      <c r="AM500" s="12"/>
      <c r="AN500" s="1"/>
      <c r="AO500" s="1"/>
    </row>
    <row r="501" spans="1:41" ht="15.75" customHeight="1" x14ac:dyDescent="0.25">
      <c r="A501" s="1"/>
      <c r="B501" s="1"/>
      <c r="C501" s="2"/>
      <c r="D501" s="183"/>
      <c r="E501" s="189"/>
      <c r="F501" s="190"/>
      <c r="G501" s="12"/>
      <c r="H501" s="12"/>
      <c r="I501" s="12"/>
      <c r="J501" s="12"/>
      <c r="K501" s="12"/>
      <c r="L501" s="12"/>
      <c r="M501" s="12"/>
      <c r="N501" s="12"/>
      <c r="O501" s="191"/>
      <c r="P501" s="191"/>
      <c r="Q501" s="12"/>
      <c r="R501" s="309"/>
      <c r="S501" s="309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91"/>
      <c r="AM501" s="12"/>
      <c r="AN501" s="1"/>
      <c r="AO501" s="1"/>
    </row>
    <row r="502" spans="1:41" ht="15.75" customHeight="1" x14ac:dyDescent="0.25">
      <c r="A502" s="1"/>
      <c r="B502" s="1"/>
      <c r="C502" s="2"/>
      <c r="D502" s="183"/>
      <c r="E502" s="189"/>
      <c r="F502" s="190"/>
      <c r="G502" s="12"/>
      <c r="H502" s="12"/>
      <c r="I502" s="12"/>
      <c r="J502" s="12"/>
      <c r="K502" s="12"/>
      <c r="L502" s="12"/>
      <c r="M502" s="12"/>
      <c r="N502" s="12"/>
      <c r="O502" s="191"/>
      <c r="P502" s="191"/>
      <c r="Q502" s="12"/>
      <c r="R502" s="309"/>
      <c r="S502" s="309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91"/>
      <c r="AM502" s="12"/>
      <c r="AN502" s="1"/>
      <c r="AO502" s="1"/>
    </row>
    <row r="503" spans="1:41" ht="15.75" customHeight="1" x14ac:dyDescent="0.25">
      <c r="A503" s="1"/>
      <c r="B503" s="1"/>
      <c r="C503" s="2"/>
      <c r="D503" s="183"/>
      <c r="E503" s="189"/>
      <c r="F503" s="190"/>
      <c r="G503" s="12"/>
      <c r="H503" s="12"/>
      <c r="I503" s="12"/>
      <c r="J503" s="12"/>
      <c r="K503" s="12"/>
      <c r="L503" s="12"/>
      <c r="M503" s="12"/>
      <c r="N503" s="12"/>
      <c r="O503" s="191"/>
      <c r="P503" s="191"/>
      <c r="Q503" s="12"/>
      <c r="R503" s="309"/>
      <c r="S503" s="309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91"/>
      <c r="AM503" s="12"/>
      <c r="AN503" s="1"/>
      <c r="AO503" s="1"/>
    </row>
    <row r="504" spans="1:41" ht="15.75" customHeight="1" x14ac:dyDescent="0.25">
      <c r="A504" s="1"/>
      <c r="B504" s="1"/>
      <c r="C504" s="2"/>
      <c r="D504" s="183"/>
      <c r="E504" s="189"/>
      <c r="F504" s="190"/>
      <c r="G504" s="12"/>
      <c r="H504" s="12"/>
      <c r="I504" s="12"/>
      <c r="J504" s="12"/>
      <c r="K504" s="12"/>
      <c r="L504" s="12"/>
      <c r="M504" s="12"/>
      <c r="N504" s="12"/>
      <c r="O504" s="191"/>
      <c r="P504" s="191"/>
      <c r="Q504" s="12"/>
      <c r="R504" s="309"/>
      <c r="S504" s="309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91"/>
      <c r="AM504" s="12"/>
      <c r="AN504" s="1"/>
      <c r="AO504" s="1"/>
    </row>
    <row r="505" spans="1:41" ht="15.75" customHeight="1" x14ac:dyDescent="0.25">
      <c r="A505" s="1"/>
      <c r="B505" s="1"/>
      <c r="C505" s="2"/>
      <c r="D505" s="183"/>
      <c r="E505" s="189"/>
      <c r="F505" s="190"/>
      <c r="G505" s="12"/>
      <c r="H505" s="12"/>
      <c r="I505" s="12"/>
      <c r="J505" s="12"/>
      <c r="K505" s="12"/>
      <c r="L505" s="12"/>
      <c r="M505" s="12"/>
      <c r="N505" s="12"/>
      <c r="O505" s="191"/>
      <c r="P505" s="191"/>
      <c r="Q505" s="12"/>
      <c r="R505" s="309"/>
      <c r="S505" s="309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91"/>
      <c r="AM505" s="12"/>
      <c r="AN505" s="1"/>
      <c r="AO505" s="1"/>
    </row>
    <row r="506" spans="1:41" ht="15.75" customHeight="1" x14ac:dyDescent="0.25">
      <c r="A506" s="1"/>
      <c r="B506" s="1"/>
      <c r="C506" s="2"/>
      <c r="D506" s="183"/>
      <c r="E506" s="189"/>
      <c r="F506" s="190"/>
      <c r="G506" s="12"/>
      <c r="H506" s="12"/>
      <c r="I506" s="12"/>
      <c r="J506" s="12"/>
      <c r="K506" s="12"/>
      <c r="L506" s="12"/>
      <c r="M506" s="12"/>
      <c r="N506" s="12"/>
      <c r="O506" s="191"/>
      <c r="P506" s="191"/>
      <c r="Q506" s="12"/>
      <c r="R506" s="309"/>
      <c r="S506" s="309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91"/>
      <c r="AM506" s="12"/>
      <c r="AN506" s="1"/>
      <c r="AO506" s="1"/>
    </row>
    <row r="507" spans="1:41" ht="15.75" customHeight="1" x14ac:dyDescent="0.25">
      <c r="A507" s="1"/>
      <c r="B507" s="1"/>
      <c r="C507" s="2"/>
      <c r="D507" s="183"/>
      <c r="E507" s="189"/>
      <c r="F507" s="190"/>
      <c r="G507" s="12"/>
      <c r="H507" s="12"/>
      <c r="I507" s="12"/>
      <c r="J507" s="12"/>
      <c r="K507" s="12"/>
      <c r="L507" s="12"/>
      <c r="M507" s="12"/>
      <c r="N507" s="12"/>
      <c r="O507" s="191"/>
      <c r="P507" s="191"/>
      <c r="Q507" s="12"/>
      <c r="R507" s="309"/>
      <c r="S507" s="309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91"/>
      <c r="AM507" s="12"/>
      <c r="AN507" s="1"/>
      <c r="AO507" s="1"/>
    </row>
    <row r="508" spans="1:41" ht="15.75" customHeight="1" x14ac:dyDescent="0.25">
      <c r="A508" s="1"/>
      <c r="B508" s="1"/>
      <c r="C508" s="2"/>
      <c r="D508" s="183"/>
      <c r="E508" s="189"/>
      <c r="F508" s="190"/>
      <c r="G508" s="12"/>
      <c r="H508" s="12"/>
      <c r="I508" s="12"/>
      <c r="J508" s="12"/>
      <c r="K508" s="12"/>
      <c r="L508" s="12"/>
      <c r="M508" s="12"/>
      <c r="N508" s="12"/>
      <c r="O508" s="191"/>
      <c r="P508" s="191"/>
      <c r="Q508" s="12"/>
      <c r="R508" s="309"/>
      <c r="S508" s="309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91"/>
      <c r="AM508" s="12"/>
      <c r="AN508" s="1"/>
      <c r="AO508" s="1"/>
    </row>
    <row r="509" spans="1:41" ht="15.75" customHeight="1" x14ac:dyDescent="0.25">
      <c r="A509" s="1"/>
      <c r="B509" s="1"/>
      <c r="C509" s="2"/>
      <c r="D509" s="183"/>
      <c r="E509" s="189"/>
      <c r="F509" s="190"/>
      <c r="G509" s="12"/>
      <c r="H509" s="12"/>
      <c r="I509" s="12"/>
      <c r="J509" s="12"/>
      <c r="K509" s="12"/>
      <c r="L509" s="12"/>
      <c r="M509" s="12"/>
      <c r="N509" s="12"/>
      <c r="O509" s="191"/>
      <c r="P509" s="191"/>
      <c r="Q509" s="12"/>
      <c r="R509" s="309"/>
      <c r="S509" s="309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91"/>
      <c r="AM509" s="12"/>
      <c r="AN509" s="1"/>
      <c r="AO509" s="1"/>
    </row>
    <row r="510" spans="1:41" ht="15.75" customHeight="1" x14ac:dyDescent="0.25">
      <c r="A510" s="1"/>
      <c r="B510" s="1"/>
      <c r="C510" s="2"/>
      <c r="D510" s="183"/>
      <c r="E510" s="189"/>
      <c r="F510" s="190"/>
      <c r="G510" s="12"/>
      <c r="H510" s="12"/>
      <c r="I510" s="12"/>
      <c r="J510" s="12"/>
      <c r="K510" s="12"/>
      <c r="L510" s="12"/>
      <c r="M510" s="12"/>
      <c r="N510" s="12"/>
      <c r="O510" s="191"/>
      <c r="P510" s="191"/>
      <c r="Q510" s="12"/>
      <c r="R510" s="309"/>
      <c r="S510" s="309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91"/>
      <c r="AM510" s="12"/>
      <c r="AN510" s="1"/>
      <c r="AO510" s="1"/>
    </row>
    <row r="511" spans="1:41" ht="15.75" customHeight="1" x14ac:dyDescent="0.25">
      <c r="A511" s="1"/>
      <c r="B511" s="1"/>
      <c r="C511" s="2"/>
      <c r="D511" s="183"/>
      <c r="E511" s="189"/>
      <c r="F511" s="190"/>
      <c r="G511" s="12"/>
      <c r="H511" s="12"/>
      <c r="I511" s="12"/>
      <c r="J511" s="12"/>
      <c r="K511" s="12"/>
      <c r="L511" s="12"/>
      <c r="M511" s="12"/>
      <c r="N511" s="12"/>
      <c r="O511" s="191"/>
      <c r="P511" s="191"/>
      <c r="Q511" s="12"/>
      <c r="R511" s="309"/>
      <c r="S511" s="309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91"/>
      <c r="AM511" s="12"/>
      <c r="AN511" s="1"/>
      <c r="AO511" s="1"/>
    </row>
    <row r="512" spans="1:41" ht="15.75" customHeight="1" x14ac:dyDescent="0.25">
      <c r="A512" s="1"/>
      <c r="B512" s="1"/>
      <c r="C512" s="2"/>
      <c r="D512" s="183"/>
      <c r="E512" s="189"/>
      <c r="F512" s="190"/>
      <c r="G512" s="12"/>
      <c r="H512" s="12"/>
      <c r="I512" s="12"/>
      <c r="J512" s="12"/>
      <c r="K512" s="12"/>
      <c r="L512" s="12"/>
      <c r="M512" s="12"/>
      <c r="N512" s="12"/>
      <c r="O512" s="191"/>
      <c r="P512" s="191"/>
      <c r="Q512" s="12"/>
      <c r="R512" s="309"/>
      <c r="S512" s="309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91"/>
      <c r="AM512" s="12"/>
      <c r="AN512" s="1"/>
      <c r="AO512" s="1"/>
    </row>
    <row r="513" spans="1:41" ht="15.75" customHeight="1" x14ac:dyDescent="0.25">
      <c r="A513" s="1"/>
      <c r="B513" s="1"/>
      <c r="C513" s="2"/>
      <c r="D513" s="183"/>
      <c r="E513" s="189"/>
      <c r="F513" s="190"/>
      <c r="G513" s="12"/>
      <c r="H513" s="12"/>
      <c r="I513" s="12"/>
      <c r="J513" s="12"/>
      <c r="K513" s="12"/>
      <c r="L513" s="12"/>
      <c r="M513" s="12"/>
      <c r="N513" s="12"/>
      <c r="O513" s="191"/>
      <c r="P513" s="191"/>
      <c r="Q513" s="12"/>
      <c r="R513" s="309"/>
      <c r="S513" s="309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91"/>
      <c r="AM513" s="12"/>
      <c r="AN513" s="1"/>
      <c r="AO513" s="1"/>
    </row>
    <row r="514" spans="1:41" ht="15.75" customHeight="1" x14ac:dyDescent="0.25">
      <c r="A514" s="1"/>
      <c r="B514" s="1"/>
      <c r="C514" s="2"/>
      <c r="D514" s="183"/>
      <c r="E514" s="189"/>
      <c r="F514" s="190"/>
      <c r="G514" s="12"/>
      <c r="H514" s="12"/>
      <c r="I514" s="12"/>
      <c r="J514" s="12"/>
      <c r="K514" s="12"/>
      <c r="L514" s="12"/>
      <c r="M514" s="12"/>
      <c r="N514" s="12"/>
      <c r="O514" s="191"/>
      <c r="P514" s="191"/>
      <c r="Q514" s="12"/>
      <c r="R514" s="309"/>
      <c r="S514" s="309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91"/>
      <c r="AM514" s="12"/>
      <c r="AN514" s="1"/>
      <c r="AO514" s="1"/>
    </row>
    <row r="515" spans="1:41" ht="15.75" customHeight="1" x14ac:dyDescent="0.25">
      <c r="A515" s="1"/>
      <c r="B515" s="1"/>
      <c r="C515" s="2"/>
      <c r="D515" s="183"/>
      <c r="E515" s="189"/>
      <c r="F515" s="190"/>
      <c r="G515" s="12"/>
      <c r="H515" s="12"/>
      <c r="I515" s="12"/>
      <c r="J515" s="12"/>
      <c r="K515" s="12"/>
      <c r="L515" s="12"/>
      <c r="M515" s="12"/>
      <c r="N515" s="12"/>
      <c r="O515" s="191"/>
      <c r="P515" s="191"/>
      <c r="Q515" s="12"/>
      <c r="R515" s="309"/>
      <c r="S515" s="309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91"/>
      <c r="AM515" s="12"/>
      <c r="AN515" s="1"/>
      <c r="AO515" s="1"/>
    </row>
    <row r="516" spans="1:41" ht="15.75" customHeight="1" x14ac:dyDescent="0.25">
      <c r="A516" s="1"/>
      <c r="B516" s="1"/>
      <c r="C516" s="2"/>
      <c r="D516" s="183"/>
      <c r="E516" s="189"/>
      <c r="F516" s="190"/>
      <c r="G516" s="12"/>
      <c r="H516" s="12"/>
      <c r="I516" s="12"/>
      <c r="J516" s="12"/>
      <c r="K516" s="12"/>
      <c r="L516" s="12"/>
      <c r="M516" s="12"/>
      <c r="N516" s="12"/>
      <c r="O516" s="191"/>
      <c r="P516" s="191"/>
      <c r="Q516" s="12"/>
      <c r="R516" s="309"/>
      <c r="S516" s="309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91"/>
      <c r="AM516" s="12"/>
      <c r="AN516" s="1"/>
      <c r="AO516" s="1"/>
    </row>
    <row r="517" spans="1:41" ht="15.75" customHeight="1" x14ac:dyDescent="0.25">
      <c r="A517" s="1"/>
      <c r="B517" s="1"/>
      <c r="C517" s="2"/>
      <c r="D517" s="183"/>
      <c r="E517" s="189"/>
      <c r="F517" s="190"/>
      <c r="G517" s="12"/>
      <c r="H517" s="12"/>
      <c r="I517" s="12"/>
      <c r="J517" s="12"/>
      <c r="K517" s="12"/>
      <c r="L517" s="12"/>
      <c r="M517" s="12"/>
      <c r="N517" s="12"/>
      <c r="O517" s="191"/>
      <c r="P517" s="191"/>
      <c r="Q517" s="12"/>
      <c r="R517" s="309"/>
      <c r="S517" s="309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91"/>
      <c r="AM517" s="12"/>
      <c r="AN517" s="1"/>
      <c r="AO517" s="1"/>
    </row>
    <row r="518" spans="1:41" ht="15.75" customHeight="1" x14ac:dyDescent="0.25">
      <c r="A518" s="1"/>
      <c r="B518" s="1"/>
      <c r="C518" s="2"/>
      <c r="D518" s="183"/>
      <c r="E518" s="189"/>
      <c r="F518" s="190"/>
      <c r="G518" s="12"/>
      <c r="H518" s="12"/>
      <c r="I518" s="12"/>
      <c r="J518" s="12"/>
      <c r="K518" s="12"/>
      <c r="L518" s="12"/>
      <c r="M518" s="12"/>
      <c r="N518" s="12"/>
      <c r="O518" s="191"/>
      <c r="P518" s="191"/>
      <c r="Q518" s="12"/>
      <c r="R518" s="309"/>
      <c r="S518" s="309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91"/>
      <c r="AM518" s="12"/>
      <c r="AN518" s="1"/>
      <c r="AO518" s="1"/>
    </row>
    <row r="519" spans="1:41" ht="15.75" customHeight="1" x14ac:dyDescent="0.25">
      <c r="A519" s="1"/>
      <c r="B519" s="1"/>
      <c r="C519" s="2"/>
      <c r="D519" s="183"/>
      <c r="E519" s="189"/>
      <c r="F519" s="190"/>
      <c r="G519" s="12"/>
      <c r="H519" s="12"/>
      <c r="I519" s="12"/>
      <c r="J519" s="12"/>
      <c r="K519" s="12"/>
      <c r="L519" s="12"/>
      <c r="M519" s="12"/>
      <c r="N519" s="12"/>
      <c r="O519" s="191"/>
      <c r="P519" s="191"/>
      <c r="Q519" s="12"/>
      <c r="R519" s="309"/>
      <c r="S519" s="309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91"/>
      <c r="AM519" s="12"/>
      <c r="AN519" s="1"/>
      <c r="AO519" s="1"/>
    </row>
    <row r="520" spans="1:41" ht="15.75" customHeight="1" x14ac:dyDescent="0.25">
      <c r="A520" s="1"/>
      <c r="B520" s="1"/>
      <c r="C520" s="2"/>
      <c r="D520" s="183"/>
      <c r="E520" s="189"/>
      <c r="F520" s="190"/>
      <c r="G520" s="12"/>
      <c r="H520" s="12"/>
      <c r="I520" s="12"/>
      <c r="J520" s="12"/>
      <c r="K520" s="12"/>
      <c r="L520" s="12"/>
      <c r="M520" s="12"/>
      <c r="N520" s="12"/>
      <c r="O520" s="191"/>
      <c r="P520" s="191"/>
      <c r="Q520" s="12"/>
      <c r="R520" s="309"/>
      <c r="S520" s="309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91"/>
      <c r="AM520" s="12"/>
      <c r="AN520" s="1"/>
      <c r="AO520" s="1"/>
    </row>
    <row r="521" spans="1:41" ht="15.75" customHeight="1" x14ac:dyDescent="0.25">
      <c r="A521" s="1"/>
      <c r="B521" s="1"/>
      <c r="C521" s="2"/>
      <c r="D521" s="183"/>
      <c r="E521" s="189"/>
      <c r="F521" s="190"/>
      <c r="G521" s="12"/>
      <c r="H521" s="12"/>
      <c r="I521" s="12"/>
      <c r="J521" s="12"/>
      <c r="K521" s="12"/>
      <c r="L521" s="12"/>
      <c r="M521" s="12"/>
      <c r="N521" s="12"/>
      <c r="O521" s="191"/>
      <c r="P521" s="191"/>
      <c r="Q521" s="12"/>
      <c r="R521" s="309"/>
      <c r="S521" s="309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91"/>
      <c r="AM521" s="12"/>
      <c r="AN521" s="1"/>
      <c r="AO521" s="1"/>
    </row>
    <row r="522" spans="1:41" ht="15.75" customHeight="1" x14ac:dyDescent="0.25">
      <c r="A522" s="1"/>
      <c r="B522" s="1"/>
      <c r="C522" s="2"/>
      <c r="D522" s="183"/>
      <c r="E522" s="189"/>
      <c r="F522" s="190"/>
      <c r="G522" s="12"/>
      <c r="H522" s="12"/>
      <c r="I522" s="12"/>
      <c r="J522" s="12"/>
      <c r="K522" s="12"/>
      <c r="L522" s="12"/>
      <c r="M522" s="12"/>
      <c r="N522" s="12"/>
      <c r="O522" s="191"/>
      <c r="P522" s="191"/>
      <c r="Q522" s="12"/>
      <c r="R522" s="309"/>
      <c r="S522" s="309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91"/>
      <c r="AM522" s="12"/>
      <c r="AN522" s="1"/>
      <c r="AO522" s="1"/>
    </row>
    <row r="523" spans="1:41" ht="15.75" customHeight="1" x14ac:dyDescent="0.25">
      <c r="A523" s="1"/>
      <c r="B523" s="1"/>
      <c r="C523" s="2"/>
      <c r="D523" s="183"/>
      <c r="E523" s="189"/>
      <c r="F523" s="190"/>
      <c r="G523" s="12"/>
      <c r="H523" s="12"/>
      <c r="I523" s="12"/>
      <c r="J523" s="12"/>
      <c r="K523" s="12"/>
      <c r="L523" s="12"/>
      <c r="M523" s="12"/>
      <c r="N523" s="12"/>
      <c r="O523" s="191"/>
      <c r="P523" s="191"/>
      <c r="Q523" s="12"/>
      <c r="R523" s="309"/>
      <c r="S523" s="309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91"/>
      <c r="AM523" s="12"/>
      <c r="AN523" s="1"/>
      <c r="AO523" s="1"/>
    </row>
    <row r="524" spans="1:41" ht="15.75" customHeight="1" x14ac:dyDescent="0.25">
      <c r="A524" s="1"/>
      <c r="B524" s="1"/>
      <c r="C524" s="2"/>
      <c r="D524" s="183"/>
      <c r="E524" s="189"/>
      <c r="F524" s="190"/>
      <c r="G524" s="12"/>
      <c r="H524" s="12"/>
      <c r="I524" s="12"/>
      <c r="J524" s="12"/>
      <c r="K524" s="12"/>
      <c r="L524" s="12"/>
      <c r="M524" s="12"/>
      <c r="N524" s="12"/>
      <c r="O524" s="191"/>
      <c r="P524" s="191"/>
      <c r="Q524" s="12"/>
      <c r="R524" s="309"/>
      <c r="S524" s="309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91"/>
      <c r="AM524" s="12"/>
      <c r="AN524" s="1"/>
      <c r="AO524" s="1"/>
    </row>
    <row r="525" spans="1:41" ht="15.75" customHeight="1" x14ac:dyDescent="0.25">
      <c r="A525" s="1"/>
      <c r="B525" s="1"/>
      <c r="C525" s="2"/>
      <c r="D525" s="183"/>
      <c r="E525" s="189"/>
      <c r="F525" s="190"/>
      <c r="G525" s="12"/>
      <c r="H525" s="12"/>
      <c r="I525" s="12"/>
      <c r="J525" s="12"/>
      <c r="K525" s="12"/>
      <c r="L525" s="12"/>
      <c r="M525" s="12"/>
      <c r="N525" s="12"/>
      <c r="O525" s="191"/>
      <c r="P525" s="191"/>
      <c r="Q525" s="12"/>
      <c r="R525" s="309"/>
      <c r="S525" s="309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91"/>
      <c r="AM525" s="12"/>
      <c r="AN525" s="1"/>
      <c r="AO525" s="1"/>
    </row>
    <row r="526" spans="1:41" ht="15.75" customHeight="1" x14ac:dyDescent="0.25">
      <c r="A526" s="1"/>
      <c r="B526" s="1"/>
      <c r="C526" s="2"/>
      <c r="D526" s="183"/>
      <c r="E526" s="189"/>
      <c r="F526" s="190"/>
      <c r="G526" s="12"/>
      <c r="H526" s="12"/>
      <c r="I526" s="12"/>
      <c r="J526" s="12"/>
      <c r="K526" s="12"/>
      <c r="L526" s="12"/>
      <c r="M526" s="12"/>
      <c r="N526" s="12"/>
      <c r="O526" s="191"/>
      <c r="P526" s="191"/>
      <c r="Q526" s="12"/>
      <c r="R526" s="309"/>
      <c r="S526" s="309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91"/>
      <c r="AM526" s="12"/>
      <c r="AN526" s="1"/>
      <c r="AO526" s="1"/>
    </row>
    <row r="527" spans="1:41" ht="15.75" customHeight="1" x14ac:dyDescent="0.25">
      <c r="A527" s="1"/>
      <c r="B527" s="1"/>
      <c r="C527" s="2"/>
      <c r="D527" s="183"/>
      <c r="E527" s="189"/>
      <c r="F527" s="190"/>
      <c r="G527" s="12"/>
      <c r="H527" s="12"/>
      <c r="I527" s="12"/>
      <c r="J527" s="12"/>
      <c r="K527" s="12"/>
      <c r="L527" s="12"/>
      <c r="M527" s="12"/>
      <c r="N527" s="12"/>
      <c r="O527" s="191"/>
      <c r="P527" s="191"/>
      <c r="Q527" s="12"/>
      <c r="R527" s="309"/>
      <c r="S527" s="309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91"/>
      <c r="AM527" s="12"/>
      <c r="AN527" s="1"/>
      <c r="AO527" s="1"/>
    </row>
    <row r="528" spans="1:41" ht="15.75" customHeight="1" x14ac:dyDescent="0.25">
      <c r="A528" s="1"/>
      <c r="B528" s="1"/>
      <c r="C528" s="2"/>
      <c r="D528" s="183"/>
      <c r="E528" s="189"/>
      <c r="F528" s="190"/>
      <c r="G528" s="12"/>
      <c r="H528" s="12"/>
      <c r="I528" s="12"/>
      <c r="J528" s="12"/>
      <c r="K528" s="12"/>
      <c r="L528" s="12"/>
      <c r="M528" s="12"/>
      <c r="N528" s="12"/>
      <c r="O528" s="191"/>
      <c r="P528" s="191"/>
      <c r="Q528" s="12"/>
      <c r="R528" s="309"/>
      <c r="S528" s="309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91"/>
      <c r="AM528" s="12"/>
      <c r="AN528" s="1"/>
      <c r="AO528" s="1"/>
    </row>
    <row r="529" spans="1:41" ht="15.75" customHeight="1" x14ac:dyDescent="0.25">
      <c r="A529" s="1"/>
      <c r="B529" s="1"/>
      <c r="C529" s="2"/>
      <c r="D529" s="183"/>
      <c r="E529" s="189"/>
      <c r="F529" s="190"/>
      <c r="G529" s="12"/>
      <c r="H529" s="12"/>
      <c r="I529" s="12"/>
      <c r="J529" s="12"/>
      <c r="K529" s="12"/>
      <c r="L529" s="12"/>
      <c r="M529" s="12"/>
      <c r="N529" s="12"/>
      <c r="O529" s="191"/>
      <c r="P529" s="191"/>
      <c r="Q529" s="12"/>
      <c r="R529" s="309"/>
      <c r="S529" s="309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91"/>
      <c r="AM529" s="12"/>
      <c r="AN529" s="1"/>
      <c r="AO529" s="1"/>
    </row>
    <row r="530" spans="1:41" ht="15.75" customHeight="1" x14ac:dyDescent="0.25">
      <c r="A530" s="1"/>
      <c r="B530" s="1"/>
      <c r="C530" s="2"/>
      <c r="D530" s="183"/>
      <c r="E530" s="189"/>
      <c r="F530" s="190"/>
      <c r="G530" s="12"/>
      <c r="H530" s="12"/>
      <c r="I530" s="12"/>
      <c r="J530" s="12"/>
      <c r="K530" s="12"/>
      <c r="L530" s="12"/>
      <c r="M530" s="12"/>
      <c r="N530" s="12"/>
      <c r="O530" s="191"/>
      <c r="P530" s="191"/>
      <c r="Q530" s="12"/>
      <c r="R530" s="309"/>
      <c r="S530" s="309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91"/>
      <c r="AM530" s="12"/>
      <c r="AN530" s="1"/>
      <c r="AO530" s="1"/>
    </row>
    <row r="531" spans="1:41" ht="15.75" customHeight="1" x14ac:dyDescent="0.25">
      <c r="A531" s="1"/>
      <c r="B531" s="1"/>
      <c r="C531" s="2"/>
      <c r="D531" s="183"/>
      <c r="E531" s="189"/>
      <c r="F531" s="190"/>
      <c r="G531" s="12"/>
      <c r="H531" s="12"/>
      <c r="I531" s="12"/>
      <c r="J531" s="12"/>
      <c r="K531" s="12"/>
      <c r="L531" s="12"/>
      <c r="M531" s="12"/>
      <c r="N531" s="12"/>
      <c r="O531" s="191"/>
      <c r="P531" s="191"/>
      <c r="Q531" s="12"/>
      <c r="R531" s="309"/>
      <c r="S531" s="309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91"/>
      <c r="AM531" s="12"/>
      <c r="AN531" s="1"/>
      <c r="AO531" s="1"/>
    </row>
    <row r="532" spans="1:41" ht="15.75" customHeight="1" x14ac:dyDescent="0.25">
      <c r="A532" s="1"/>
      <c r="B532" s="1"/>
      <c r="C532" s="2"/>
      <c r="D532" s="183"/>
      <c r="E532" s="189"/>
      <c r="F532" s="190"/>
      <c r="G532" s="12"/>
      <c r="H532" s="12"/>
      <c r="I532" s="12"/>
      <c r="J532" s="12"/>
      <c r="K532" s="12"/>
      <c r="L532" s="12"/>
      <c r="M532" s="12"/>
      <c r="N532" s="12"/>
      <c r="O532" s="191"/>
      <c r="P532" s="191"/>
      <c r="Q532" s="12"/>
      <c r="R532" s="309"/>
      <c r="S532" s="309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91"/>
      <c r="AM532" s="12"/>
      <c r="AN532" s="1"/>
      <c r="AO532" s="1"/>
    </row>
    <row r="533" spans="1:41" ht="15.75" customHeight="1" x14ac:dyDescent="0.25">
      <c r="A533" s="1"/>
      <c r="B533" s="1"/>
      <c r="C533" s="2"/>
      <c r="D533" s="183"/>
      <c r="E533" s="189"/>
      <c r="F533" s="190"/>
      <c r="G533" s="12"/>
      <c r="H533" s="12"/>
      <c r="I533" s="12"/>
      <c r="J533" s="12"/>
      <c r="K533" s="12"/>
      <c r="L533" s="12"/>
      <c r="M533" s="12"/>
      <c r="N533" s="12"/>
      <c r="O533" s="191"/>
      <c r="P533" s="191"/>
      <c r="Q533" s="12"/>
      <c r="R533" s="309"/>
      <c r="S533" s="309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91"/>
      <c r="AM533" s="12"/>
      <c r="AN533" s="1"/>
      <c r="AO533" s="1"/>
    </row>
    <row r="534" spans="1:41" ht="15.75" customHeight="1" x14ac:dyDescent="0.25">
      <c r="A534" s="1"/>
      <c r="B534" s="1"/>
      <c r="C534" s="2"/>
      <c r="D534" s="183"/>
      <c r="E534" s="189"/>
      <c r="F534" s="190"/>
      <c r="G534" s="12"/>
      <c r="H534" s="12"/>
      <c r="I534" s="12"/>
      <c r="J534" s="12"/>
      <c r="K534" s="12"/>
      <c r="L534" s="12"/>
      <c r="M534" s="12"/>
      <c r="N534" s="12"/>
      <c r="O534" s="191"/>
      <c r="P534" s="191"/>
      <c r="Q534" s="12"/>
      <c r="R534" s="309"/>
      <c r="S534" s="309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91"/>
      <c r="AM534" s="12"/>
      <c r="AN534" s="1"/>
      <c r="AO534" s="1"/>
    </row>
    <row r="535" spans="1:41" ht="15.75" customHeight="1" x14ac:dyDescent="0.25">
      <c r="A535" s="1"/>
      <c r="B535" s="1"/>
      <c r="C535" s="2"/>
      <c r="D535" s="183"/>
      <c r="E535" s="189"/>
      <c r="F535" s="190"/>
      <c r="G535" s="12"/>
      <c r="H535" s="12"/>
      <c r="I535" s="12"/>
      <c r="J535" s="12"/>
      <c r="K535" s="12"/>
      <c r="L535" s="12"/>
      <c r="M535" s="12"/>
      <c r="N535" s="12"/>
      <c r="O535" s="191"/>
      <c r="P535" s="191"/>
      <c r="Q535" s="12"/>
      <c r="R535" s="309"/>
      <c r="S535" s="309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91"/>
      <c r="AM535" s="12"/>
      <c r="AN535" s="1"/>
      <c r="AO535" s="1"/>
    </row>
    <row r="536" spans="1:41" ht="15.75" customHeight="1" x14ac:dyDescent="0.25">
      <c r="A536" s="1"/>
      <c r="B536" s="1"/>
      <c r="C536" s="2"/>
      <c r="D536" s="183"/>
      <c r="E536" s="189"/>
      <c r="F536" s="190"/>
      <c r="G536" s="12"/>
      <c r="H536" s="12"/>
      <c r="I536" s="12"/>
      <c r="J536" s="12"/>
      <c r="K536" s="12"/>
      <c r="L536" s="12"/>
      <c r="M536" s="12"/>
      <c r="N536" s="12"/>
      <c r="O536" s="191"/>
      <c r="P536" s="191"/>
      <c r="Q536" s="12"/>
      <c r="R536" s="309"/>
      <c r="S536" s="309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91"/>
      <c r="AM536" s="12"/>
      <c r="AN536" s="1"/>
      <c r="AO536" s="1"/>
    </row>
    <row r="537" spans="1:41" ht="15.75" customHeight="1" x14ac:dyDescent="0.25">
      <c r="A537" s="1"/>
      <c r="B537" s="1"/>
      <c r="C537" s="2"/>
      <c r="D537" s="183"/>
      <c r="E537" s="189"/>
      <c r="F537" s="190"/>
      <c r="G537" s="12"/>
      <c r="H537" s="12"/>
      <c r="I537" s="12"/>
      <c r="J537" s="12"/>
      <c r="K537" s="12"/>
      <c r="L537" s="12"/>
      <c r="M537" s="12"/>
      <c r="N537" s="12"/>
      <c r="O537" s="191"/>
      <c r="P537" s="191"/>
      <c r="Q537" s="12"/>
      <c r="R537" s="309"/>
      <c r="S537" s="309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91"/>
      <c r="AM537" s="12"/>
      <c r="AN537" s="1"/>
      <c r="AO537" s="1"/>
    </row>
    <row r="538" spans="1:41" ht="15.75" customHeight="1" x14ac:dyDescent="0.25">
      <c r="A538" s="1"/>
      <c r="B538" s="1"/>
      <c r="C538" s="2"/>
      <c r="D538" s="183"/>
      <c r="E538" s="189"/>
      <c r="F538" s="190"/>
      <c r="G538" s="12"/>
      <c r="H538" s="12"/>
      <c r="I538" s="12"/>
      <c r="J538" s="12"/>
      <c r="K538" s="12"/>
      <c r="L538" s="12"/>
      <c r="M538" s="12"/>
      <c r="N538" s="12"/>
      <c r="O538" s="191"/>
      <c r="P538" s="191"/>
      <c r="Q538" s="12"/>
      <c r="R538" s="309"/>
      <c r="S538" s="309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91"/>
      <c r="AM538" s="12"/>
      <c r="AN538" s="1"/>
      <c r="AO538" s="1"/>
    </row>
    <row r="539" spans="1:41" ht="15.75" customHeight="1" x14ac:dyDescent="0.25">
      <c r="A539" s="1"/>
      <c r="B539" s="1"/>
      <c r="C539" s="2"/>
      <c r="D539" s="183"/>
      <c r="E539" s="189"/>
      <c r="F539" s="190"/>
      <c r="G539" s="12"/>
      <c r="H539" s="12"/>
      <c r="I539" s="12"/>
      <c r="J539" s="12"/>
      <c r="K539" s="12"/>
      <c r="L539" s="12"/>
      <c r="M539" s="12"/>
      <c r="N539" s="12"/>
      <c r="O539" s="191"/>
      <c r="P539" s="191"/>
      <c r="Q539" s="12"/>
      <c r="R539" s="309"/>
      <c r="S539" s="309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91"/>
      <c r="AM539" s="12"/>
      <c r="AN539" s="1"/>
      <c r="AO539" s="1"/>
    </row>
    <row r="540" spans="1:41" ht="15.75" customHeight="1" x14ac:dyDescent="0.25">
      <c r="A540" s="1"/>
      <c r="B540" s="1"/>
      <c r="C540" s="2"/>
      <c r="D540" s="183"/>
      <c r="E540" s="189"/>
      <c r="F540" s="190"/>
      <c r="G540" s="12"/>
      <c r="H540" s="12"/>
      <c r="I540" s="12"/>
      <c r="J540" s="12"/>
      <c r="K540" s="12"/>
      <c r="L540" s="12"/>
      <c r="M540" s="12"/>
      <c r="N540" s="12"/>
      <c r="O540" s="191"/>
      <c r="P540" s="191"/>
      <c r="Q540" s="12"/>
      <c r="R540" s="309"/>
      <c r="S540" s="309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91"/>
      <c r="AM540" s="12"/>
      <c r="AN540" s="1"/>
      <c r="AO540" s="1"/>
    </row>
    <row r="541" spans="1:41" ht="15.75" customHeight="1" x14ac:dyDescent="0.25">
      <c r="A541" s="1"/>
      <c r="B541" s="1"/>
      <c r="C541" s="2"/>
      <c r="D541" s="183"/>
      <c r="E541" s="189"/>
      <c r="F541" s="190"/>
      <c r="G541" s="12"/>
      <c r="H541" s="12"/>
      <c r="I541" s="12"/>
      <c r="J541" s="12"/>
      <c r="K541" s="12"/>
      <c r="L541" s="12"/>
      <c r="M541" s="12"/>
      <c r="N541" s="12"/>
      <c r="O541" s="191"/>
      <c r="P541" s="191"/>
      <c r="Q541" s="12"/>
      <c r="R541" s="309"/>
      <c r="S541" s="309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91"/>
      <c r="AM541" s="12"/>
      <c r="AN541" s="1"/>
      <c r="AO541" s="1"/>
    </row>
    <row r="542" spans="1:41" ht="15.75" customHeight="1" x14ac:dyDescent="0.25">
      <c r="A542" s="1"/>
      <c r="B542" s="1"/>
      <c r="C542" s="2"/>
      <c r="D542" s="183"/>
      <c r="E542" s="189"/>
      <c r="F542" s="190"/>
      <c r="G542" s="12"/>
      <c r="H542" s="12"/>
      <c r="I542" s="12"/>
      <c r="J542" s="12"/>
      <c r="K542" s="12"/>
      <c r="L542" s="12"/>
      <c r="M542" s="12"/>
      <c r="N542" s="12"/>
      <c r="O542" s="191"/>
      <c r="P542" s="191"/>
      <c r="Q542" s="12"/>
      <c r="R542" s="309"/>
      <c r="S542" s="309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91"/>
      <c r="AM542" s="12"/>
      <c r="AN542" s="1"/>
      <c r="AO542" s="1"/>
    </row>
    <row r="543" spans="1:41" ht="15.75" customHeight="1" x14ac:dyDescent="0.25">
      <c r="A543" s="1"/>
      <c r="B543" s="1"/>
      <c r="C543" s="2"/>
      <c r="D543" s="183"/>
      <c r="E543" s="189"/>
      <c r="F543" s="190"/>
      <c r="G543" s="12"/>
      <c r="H543" s="12"/>
      <c r="I543" s="12"/>
      <c r="J543" s="12"/>
      <c r="K543" s="12"/>
      <c r="L543" s="12"/>
      <c r="M543" s="12"/>
      <c r="N543" s="12"/>
      <c r="O543" s="191"/>
      <c r="P543" s="191"/>
      <c r="Q543" s="12"/>
      <c r="R543" s="309"/>
      <c r="S543" s="309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91"/>
      <c r="AM543" s="12"/>
      <c r="AN543" s="1"/>
      <c r="AO543" s="1"/>
    </row>
    <row r="544" spans="1:41" ht="15.75" customHeight="1" x14ac:dyDescent="0.25">
      <c r="A544" s="1"/>
      <c r="B544" s="1"/>
      <c r="C544" s="2"/>
      <c r="D544" s="183"/>
      <c r="E544" s="189"/>
      <c r="F544" s="190"/>
      <c r="G544" s="12"/>
      <c r="H544" s="12"/>
      <c r="I544" s="12"/>
      <c r="J544" s="12"/>
      <c r="K544" s="12"/>
      <c r="L544" s="12"/>
      <c r="M544" s="12"/>
      <c r="N544" s="12"/>
      <c r="O544" s="191"/>
      <c r="P544" s="191"/>
      <c r="Q544" s="12"/>
      <c r="R544" s="309"/>
      <c r="S544" s="309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91"/>
      <c r="AM544" s="12"/>
      <c r="AN544" s="1"/>
      <c r="AO544" s="1"/>
    </row>
    <row r="545" spans="1:41" ht="15.75" customHeight="1" x14ac:dyDescent="0.25">
      <c r="A545" s="1"/>
      <c r="B545" s="1"/>
      <c r="C545" s="2"/>
      <c r="D545" s="183"/>
      <c r="E545" s="189"/>
      <c r="F545" s="190"/>
      <c r="G545" s="12"/>
      <c r="H545" s="12"/>
      <c r="I545" s="12"/>
      <c r="J545" s="12"/>
      <c r="K545" s="12"/>
      <c r="L545" s="12"/>
      <c r="M545" s="12"/>
      <c r="N545" s="12"/>
      <c r="O545" s="191"/>
      <c r="P545" s="191"/>
      <c r="Q545" s="12"/>
      <c r="R545" s="309"/>
      <c r="S545" s="309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91"/>
      <c r="AM545" s="12"/>
      <c r="AN545" s="1"/>
      <c r="AO545" s="1"/>
    </row>
    <row r="546" spans="1:41" ht="15.75" customHeight="1" x14ac:dyDescent="0.25">
      <c r="A546" s="1"/>
      <c r="B546" s="1"/>
      <c r="C546" s="2"/>
      <c r="D546" s="183"/>
      <c r="E546" s="189"/>
      <c r="F546" s="190"/>
      <c r="G546" s="12"/>
      <c r="H546" s="12"/>
      <c r="I546" s="12"/>
      <c r="J546" s="12"/>
      <c r="K546" s="12"/>
      <c r="L546" s="12"/>
      <c r="M546" s="12"/>
      <c r="N546" s="12"/>
      <c r="O546" s="191"/>
      <c r="P546" s="191"/>
      <c r="Q546" s="12"/>
      <c r="R546" s="309"/>
      <c r="S546" s="309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91"/>
      <c r="AM546" s="12"/>
      <c r="AN546" s="1"/>
      <c r="AO546" s="1"/>
    </row>
    <row r="547" spans="1:41" ht="15.75" customHeight="1" x14ac:dyDescent="0.25">
      <c r="A547" s="1"/>
      <c r="B547" s="1"/>
      <c r="C547" s="2"/>
      <c r="D547" s="183"/>
      <c r="E547" s="189"/>
      <c r="F547" s="190"/>
      <c r="G547" s="12"/>
      <c r="H547" s="12"/>
      <c r="I547" s="12"/>
      <c r="J547" s="12"/>
      <c r="K547" s="12"/>
      <c r="L547" s="12"/>
      <c r="M547" s="12"/>
      <c r="N547" s="12"/>
      <c r="O547" s="191"/>
      <c r="P547" s="191"/>
      <c r="Q547" s="12"/>
      <c r="R547" s="309"/>
      <c r="S547" s="309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91"/>
      <c r="AM547" s="12"/>
      <c r="AN547" s="1"/>
      <c r="AO547" s="1"/>
    </row>
    <row r="548" spans="1:41" ht="15.75" customHeight="1" x14ac:dyDescent="0.25">
      <c r="A548" s="1"/>
      <c r="B548" s="1"/>
      <c r="C548" s="2"/>
      <c r="D548" s="183"/>
      <c r="E548" s="189"/>
      <c r="F548" s="190"/>
      <c r="G548" s="12"/>
      <c r="H548" s="12"/>
      <c r="I548" s="12"/>
      <c r="J548" s="12"/>
      <c r="K548" s="12"/>
      <c r="L548" s="12"/>
      <c r="M548" s="12"/>
      <c r="N548" s="12"/>
      <c r="O548" s="191"/>
      <c r="P548" s="191"/>
      <c r="Q548" s="12"/>
      <c r="R548" s="309"/>
      <c r="S548" s="309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91"/>
      <c r="AM548" s="12"/>
      <c r="AN548" s="1"/>
      <c r="AO548" s="1"/>
    </row>
    <row r="549" spans="1:41" ht="15.75" customHeight="1" x14ac:dyDescent="0.25">
      <c r="A549" s="1"/>
      <c r="B549" s="1"/>
      <c r="C549" s="2"/>
      <c r="D549" s="183"/>
      <c r="E549" s="189"/>
      <c r="F549" s="190"/>
      <c r="G549" s="12"/>
      <c r="H549" s="12"/>
      <c r="I549" s="12"/>
      <c r="J549" s="12"/>
      <c r="K549" s="12"/>
      <c r="L549" s="12"/>
      <c r="M549" s="12"/>
      <c r="N549" s="12"/>
      <c r="O549" s="191"/>
      <c r="P549" s="191"/>
      <c r="Q549" s="12"/>
      <c r="R549" s="309"/>
      <c r="S549" s="309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91"/>
      <c r="AM549" s="12"/>
      <c r="AN549" s="1"/>
      <c r="AO549" s="1"/>
    </row>
    <row r="550" spans="1:41" ht="15.75" customHeight="1" x14ac:dyDescent="0.25">
      <c r="A550" s="1"/>
      <c r="B550" s="1"/>
      <c r="C550" s="2"/>
      <c r="D550" s="183"/>
      <c r="E550" s="189"/>
      <c r="F550" s="190"/>
      <c r="G550" s="12"/>
      <c r="H550" s="12"/>
      <c r="I550" s="12"/>
      <c r="J550" s="12"/>
      <c r="K550" s="12"/>
      <c r="L550" s="12"/>
      <c r="M550" s="12"/>
      <c r="N550" s="12"/>
      <c r="O550" s="191"/>
      <c r="P550" s="191"/>
      <c r="Q550" s="12"/>
      <c r="R550" s="309"/>
      <c r="S550" s="309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91"/>
      <c r="AM550" s="12"/>
      <c r="AN550" s="1"/>
      <c r="AO550" s="1"/>
    </row>
    <row r="551" spans="1:41" ht="15.75" customHeight="1" x14ac:dyDescent="0.25">
      <c r="A551" s="1"/>
      <c r="B551" s="1"/>
      <c r="C551" s="2"/>
      <c r="D551" s="183"/>
      <c r="E551" s="189"/>
      <c r="F551" s="190"/>
      <c r="G551" s="12"/>
      <c r="H551" s="12"/>
      <c r="I551" s="12"/>
      <c r="J551" s="12"/>
      <c r="K551" s="12"/>
      <c r="L551" s="12"/>
      <c r="M551" s="12"/>
      <c r="N551" s="12"/>
      <c r="O551" s="191"/>
      <c r="P551" s="191"/>
      <c r="Q551" s="12"/>
      <c r="R551" s="309"/>
      <c r="S551" s="309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91"/>
      <c r="AM551" s="12"/>
      <c r="AN551" s="1"/>
      <c r="AO551" s="1"/>
    </row>
    <row r="552" spans="1:41" ht="15.75" customHeight="1" x14ac:dyDescent="0.25">
      <c r="A552" s="1"/>
      <c r="B552" s="1"/>
      <c r="C552" s="2"/>
      <c r="D552" s="183"/>
      <c r="E552" s="189"/>
      <c r="F552" s="190"/>
      <c r="G552" s="12"/>
      <c r="H552" s="12"/>
      <c r="I552" s="12"/>
      <c r="J552" s="12"/>
      <c r="K552" s="12"/>
      <c r="L552" s="12"/>
      <c r="M552" s="12"/>
      <c r="N552" s="12"/>
      <c r="O552" s="191"/>
      <c r="P552" s="191"/>
      <c r="Q552" s="12"/>
      <c r="R552" s="309"/>
      <c r="S552" s="309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91"/>
      <c r="AM552" s="12"/>
      <c r="AN552" s="1"/>
      <c r="AO552" s="1"/>
    </row>
    <row r="553" spans="1:41" ht="15.75" customHeight="1" x14ac:dyDescent="0.25">
      <c r="A553" s="1"/>
      <c r="B553" s="1"/>
      <c r="C553" s="2"/>
      <c r="D553" s="183"/>
      <c r="E553" s="189"/>
      <c r="F553" s="190"/>
      <c r="G553" s="12"/>
      <c r="H553" s="12"/>
      <c r="I553" s="12"/>
      <c r="J553" s="12"/>
      <c r="K553" s="12"/>
      <c r="L553" s="12"/>
      <c r="M553" s="12"/>
      <c r="N553" s="12"/>
      <c r="O553" s="191"/>
      <c r="P553" s="191"/>
      <c r="Q553" s="12"/>
      <c r="R553" s="309"/>
      <c r="S553" s="309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91"/>
      <c r="AM553" s="12"/>
      <c r="AN553" s="1"/>
      <c r="AO553" s="1"/>
    </row>
    <row r="554" spans="1:41" ht="15.75" customHeight="1" x14ac:dyDescent="0.25">
      <c r="A554" s="1"/>
      <c r="B554" s="1"/>
      <c r="C554" s="2"/>
      <c r="D554" s="183"/>
      <c r="E554" s="189"/>
      <c r="F554" s="190"/>
      <c r="G554" s="12"/>
      <c r="H554" s="12"/>
      <c r="I554" s="12"/>
      <c r="J554" s="12"/>
      <c r="K554" s="12"/>
      <c r="L554" s="12"/>
      <c r="M554" s="12"/>
      <c r="N554" s="12"/>
      <c r="O554" s="191"/>
      <c r="P554" s="191"/>
      <c r="Q554" s="12"/>
      <c r="R554" s="309"/>
      <c r="S554" s="309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91"/>
      <c r="AM554" s="12"/>
      <c r="AN554" s="1"/>
      <c r="AO554" s="1"/>
    </row>
    <row r="555" spans="1:41" ht="15.75" customHeight="1" x14ac:dyDescent="0.25">
      <c r="A555" s="1"/>
      <c r="B555" s="1"/>
      <c r="C555" s="2"/>
      <c r="D555" s="183"/>
      <c r="E555" s="189"/>
      <c r="F555" s="190"/>
      <c r="G555" s="12"/>
      <c r="H555" s="12"/>
      <c r="I555" s="12"/>
      <c r="J555" s="12"/>
      <c r="K555" s="12"/>
      <c r="L555" s="12"/>
      <c r="M555" s="12"/>
      <c r="N555" s="12"/>
      <c r="O555" s="191"/>
      <c r="P555" s="191"/>
      <c r="Q555" s="12"/>
      <c r="R555" s="309"/>
      <c r="S555" s="309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91"/>
      <c r="AM555" s="12"/>
      <c r="AN555" s="1"/>
      <c r="AO555" s="1"/>
    </row>
    <row r="556" spans="1:41" ht="15.75" customHeight="1" x14ac:dyDescent="0.25">
      <c r="A556" s="1"/>
      <c r="B556" s="1"/>
      <c r="C556" s="2"/>
      <c r="D556" s="183"/>
      <c r="E556" s="189"/>
      <c r="F556" s="190"/>
      <c r="G556" s="12"/>
      <c r="H556" s="12"/>
      <c r="I556" s="12"/>
      <c r="J556" s="12"/>
      <c r="K556" s="12"/>
      <c r="L556" s="12"/>
      <c r="M556" s="12"/>
      <c r="N556" s="12"/>
      <c r="O556" s="191"/>
      <c r="P556" s="191"/>
      <c r="Q556" s="12"/>
      <c r="R556" s="309"/>
      <c r="S556" s="309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91"/>
      <c r="AM556" s="12"/>
      <c r="AN556" s="1"/>
      <c r="AO556" s="1"/>
    </row>
    <row r="557" spans="1:41" ht="15.75" customHeight="1" x14ac:dyDescent="0.25">
      <c r="A557" s="1"/>
      <c r="B557" s="1"/>
      <c r="C557" s="2"/>
      <c r="D557" s="183"/>
      <c r="E557" s="189"/>
      <c r="F557" s="190"/>
      <c r="G557" s="12"/>
      <c r="H557" s="12"/>
      <c r="I557" s="12"/>
      <c r="J557" s="12"/>
      <c r="K557" s="12"/>
      <c r="L557" s="12"/>
      <c r="M557" s="12"/>
      <c r="N557" s="12"/>
      <c r="O557" s="191"/>
      <c r="P557" s="191"/>
      <c r="Q557" s="12"/>
      <c r="R557" s="309"/>
      <c r="S557" s="309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91"/>
      <c r="AM557" s="12"/>
      <c r="AN557" s="1"/>
      <c r="AO557" s="1"/>
    </row>
    <row r="558" spans="1:41" ht="15.75" customHeight="1" x14ac:dyDescent="0.25">
      <c r="A558" s="1"/>
      <c r="B558" s="1"/>
      <c r="C558" s="2"/>
      <c r="D558" s="183"/>
      <c r="E558" s="189"/>
      <c r="F558" s="190"/>
      <c r="G558" s="12"/>
      <c r="H558" s="12"/>
      <c r="I558" s="12"/>
      <c r="J558" s="12"/>
      <c r="K558" s="12"/>
      <c r="L558" s="12"/>
      <c r="M558" s="12"/>
      <c r="N558" s="12"/>
      <c r="O558" s="191"/>
      <c r="P558" s="191"/>
      <c r="Q558" s="12"/>
      <c r="R558" s="309"/>
      <c r="S558" s="309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91"/>
      <c r="AM558" s="12"/>
      <c r="AN558" s="1"/>
      <c r="AO558" s="1"/>
    </row>
    <row r="559" spans="1:41" ht="15.75" customHeight="1" x14ac:dyDescent="0.25">
      <c r="A559" s="1"/>
      <c r="B559" s="1"/>
      <c r="C559" s="2"/>
      <c r="D559" s="183"/>
      <c r="E559" s="189"/>
      <c r="F559" s="190"/>
      <c r="G559" s="12"/>
      <c r="H559" s="12"/>
      <c r="I559" s="12"/>
      <c r="J559" s="12"/>
      <c r="K559" s="12"/>
      <c r="L559" s="12"/>
      <c r="M559" s="12"/>
      <c r="N559" s="12"/>
      <c r="O559" s="191"/>
      <c r="P559" s="191"/>
      <c r="Q559" s="12"/>
      <c r="R559" s="309"/>
      <c r="S559" s="309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91"/>
      <c r="AM559" s="12"/>
      <c r="AN559" s="1"/>
      <c r="AO559" s="1"/>
    </row>
    <row r="560" spans="1:41" ht="15.75" customHeight="1" x14ac:dyDescent="0.25">
      <c r="A560" s="1"/>
      <c r="B560" s="1"/>
      <c r="C560" s="2"/>
      <c r="D560" s="183"/>
      <c r="E560" s="189"/>
      <c r="F560" s="190"/>
      <c r="G560" s="12"/>
      <c r="H560" s="12"/>
      <c r="I560" s="12"/>
      <c r="J560" s="12"/>
      <c r="K560" s="12"/>
      <c r="L560" s="12"/>
      <c r="M560" s="12"/>
      <c r="N560" s="12"/>
      <c r="O560" s="191"/>
      <c r="P560" s="191"/>
      <c r="Q560" s="12"/>
      <c r="R560" s="309"/>
      <c r="S560" s="309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91"/>
      <c r="AM560" s="12"/>
      <c r="AN560" s="1"/>
      <c r="AO560" s="1"/>
    </row>
    <row r="561" spans="3:4" ht="15.75" customHeight="1" x14ac:dyDescent="0.25">
      <c r="C561" s="192"/>
      <c r="D561" s="3"/>
    </row>
    <row r="562" spans="3:4" ht="15.75" customHeight="1" x14ac:dyDescent="0.25">
      <c r="C562" s="192"/>
      <c r="D562" s="3"/>
    </row>
    <row r="563" spans="3:4" ht="15.75" customHeight="1" x14ac:dyDescent="0.25">
      <c r="C563" s="192"/>
      <c r="D563" s="3"/>
    </row>
    <row r="564" spans="3:4" ht="15.75" customHeight="1" x14ac:dyDescent="0.25">
      <c r="C564" s="192"/>
      <c r="D564" s="3"/>
    </row>
    <row r="565" spans="3:4" ht="15.75" customHeight="1" x14ac:dyDescent="0.25">
      <c r="C565" s="192"/>
      <c r="D565" s="3"/>
    </row>
    <row r="566" spans="3:4" ht="15.75" customHeight="1" x14ac:dyDescent="0.25">
      <c r="C566" s="192"/>
      <c r="D566" s="3"/>
    </row>
    <row r="567" spans="3:4" ht="15.75" customHeight="1" x14ac:dyDescent="0.25">
      <c r="C567" s="192"/>
      <c r="D567" s="3"/>
    </row>
    <row r="568" spans="3:4" ht="15.75" customHeight="1" x14ac:dyDescent="0.25">
      <c r="C568" s="192"/>
      <c r="D568" s="3"/>
    </row>
    <row r="569" spans="3:4" ht="15.75" customHeight="1" x14ac:dyDescent="0.25">
      <c r="C569" s="192"/>
      <c r="D569" s="3"/>
    </row>
    <row r="570" spans="3:4" ht="15.75" customHeight="1" x14ac:dyDescent="0.25">
      <c r="C570" s="192"/>
      <c r="D570" s="3"/>
    </row>
    <row r="571" spans="3:4" ht="15.75" customHeight="1" x14ac:dyDescent="0.25">
      <c r="C571" s="192"/>
      <c r="D571" s="3"/>
    </row>
    <row r="572" spans="3:4" ht="15.75" customHeight="1" x14ac:dyDescent="0.25">
      <c r="C572" s="192"/>
      <c r="D572" s="3"/>
    </row>
    <row r="573" spans="3:4" ht="15.75" customHeight="1" x14ac:dyDescent="0.25">
      <c r="C573" s="192"/>
      <c r="D573" s="3"/>
    </row>
    <row r="574" spans="3:4" ht="15.75" customHeight="1" x14ac:dyDescent="0.25">
      <c r="C574" s="192"/>
      <c r="D574" s="3"/>
    </row>
    <row r="575" spans="3:4" ht="15.75" customHeight="1" x14ac:dyDescent="0.25">
      <c r="C575" s="192"/>
      <c r="D575" s="3"/>
    </row>
    <row r="576" spans="3:4" ht="15.75" customHeight="1" x14ac:dyDescent="0.25">
      <c r="C576" s="192"/>
      <c r="D576" s="3"/>
    </row>
    <row r="577" spans="3:4" ht="15.75" customHeight="1" x14ac:dyDescent="0.25">
      <c r="C577" s="192"/>
      <c r="D577" s="3"/>
    </row>
    <row r="578" spans="3:4" ht="15.75" customHeight="1" x14ac:dyDescent="0.25">
      <c r="C578" s="192"/>
      <c r="D578" s="3"/>
    </row>
    <row r="579" spans="3:4" ht="15.75" customHeight="1" x14ac:dyDescent="0.25">
      <c r="C579" s="192"/>
      <c r="D579" s="3"/>
    </row>
    <row r="580" spans="3:4" ht="15.75" customHeight="1" x14ac:dyDescent="0.25">
      <c r="C580" s="192"/>
      <c r="D580" s="3"/>
    </row>
    <row r="581" spans="3:4" ht="15.75" customHeight="1" x14ac:dyDescent="0.25">
      <c r="C581" s="192"/>
      <c r="D581" s="3"/>
    </row>
    <row r="582" spans="3:4" ht="15.75" customHeight="1" x14ac:dyDescent="0.25">
      <c r="C582" s="192"/>
      <c r="D582" s="3"/>
    </row>
    <row r="583" spans="3:4" ht="15.75" customHeight="1" x14ac:dyDescent="0.25">
      <c r="C583" s="192"/>
      <c r="D583" s="3"/>
    </row>
    <row r="584" spans="3:4" ht="15.75" customHeight="1" x14ac:dyDescent="0.25">
      <c r="C584" s="192"/>
      <c r="D584" s="3"/>
    </row>
    <row r="585" spans="3:4" ht="15.75" customHeight="1" x14ac:dyDescent="0.25">
      <c r="C585" s="192"/>
      <c r="D585" s="3"/>
    </row>
    <row r="586" spans="3:4" ht="15.75" customHeight="1" x14ac:dyDescent="0.25">
      <c r="C586" s="192"/>
      <c r="D586" s="3"/>
    </row>
    <row r="587" spans="3:4" ht="15.75" customHeight="1" x14ac:dyDescent="0.25">
      <c r="C587" s="192"/>
      <c r="D587" s="3"/>
    </row>
    <row r="588" spans="3:4" ht="15.75" customHeight="1" x14ac:dyDescent="0.25">
      <c r="C588" s="192"/>
      <c r="D588" s="3"/>
    </row>
    <row r="589" spans="3:4" ht="15.75" customHeight="1" x14ac:dyDescent="0.25">
      <c r="C589" s="192"/>
      <c r="D589" s="3"/>
    </row>
    <row r="590" spans="3:4" ht="15.75" customHeight="1" x14ac:dyDescent="0.25">
      <c r="C590" s="192"/>
      <c r="D590" s="3"/>
    </row>
    <row r="591" spans="3:4" ht="15.75" customHeight="1" x14ac:dyDescent="0.25">
      <c r="C591" s="192"/>
      <c r="D591" s="3"/>
    </row>
    <row r="592" spans="3:4" ht="15.75" customHeight="1" x14ac:dyDescent="0.25">
      <c r="C592" s="192"/>
      <c r="D592" s="3"/>
    </row>
    <row r="593" spans="3:4" ht="15.75" customHeight="1" x14ac:dyDescent="0.25">
      <c r="C593" s="192"/>
      <c r="D593" s="3"/>
    </row>
    <row r="594" spans="3:4" ht="15.75" customHeight="1" x14ac:dyDescent="0.25">
      <c r="C594" s="192"/>
      <c r="D594" s="3"/>
    </row>
    <row r="595" spans="3:4" ht="15.75" customHeight="1" x14ac:dyDescent="0.25">
      <c r="C595" s="192"/>
      <c r="D595" s="3"/>
    </row>
    <row r="596" spans="3:4" ht="15.75" customHeight="1" x14ac:dyDescent="0.25">
      <c r="C596" s="192"/>
      <c r="D596" s="3"/>
    </row>
    <row r="597" spans="3:4" ht="15.75" customHeight="1" x14ac:dyDescent="0.25">
      <c r="C597" s="192"/>
      <c r="D597" s="3"/>
    </row>
    <row r="598" spans="3:4" ht="15.75" customHeight="1" x14ac:dyDescent="0.25">
      <c r="C598" s="192"/>
      <c r="D598" s="3"/>
    </row>
    <row r="599" spans="3:4" ht="15.75" customHeight="1" x14ac:dyDescent="0.25">
      <c r="C599" s="192"/>
      <c r="D599" s="3"/>
    </row>
    <row r="600" spans="3:4" ht="15.75" customHeight="1" x14ac:dyDescent="0.25">
      <c r="C600" s="192"/>
      <c r="D600" s="3"/>
    </row>
    <row r="601" spans="3:4" ht="15.75" customHeight="1" x14ac:dyDescent="0.25">
      <c r="C601" s="192"/>
      <c r="D601" s="3"/>
    </row>
    <row r="602" spans="3:4" ht="15.75" customHeight="1" x14ac:dyDescent="0.25">
      <c r="C602" s="192"/>
      <c r="D602" s="3"/>
    </row>
    <row r="603" spans="3:4" ht="15.75" customHeight="1" x14ac:dyDescent="0.25">
      <c r="C603" s="192"/>
      <c r="D603" s="3"/>
    </row>
    <row r="604" spans="3:4" ht="15.75" customHeight="1" x14ac:dyDescent="0.25">
      <c r="C604" s="192"/>
      <c r="D604" s="3"/>
    </row>
    <row r="605" spans="3:4" ht="15.75" customHeight="1" x14ac:dyDescent="0.25">
      <c r="C605" s="192"/>
      <c r="D605" s="3"/>
    </row>
    <row r="606" spans="3:4" ht="15.75" customHeight="1" x14ac:dyDescent="0.25">
      <c r="C606" s="192"/>
      <c r="D606" s="3"/>
    </row>
    <row r="607" spans="3:4" ht="15.75" customHeight="1" x14ac:dyDescent="0.25">
      <c r="C607" s="192"/>
      <c r="D607" s="3"/>
    </row>
    <row r="608" spans="3:4" ht="15.75" customHeight="1" x14ac:dyDescent="0.25">
      <c r="C608" s="192"/>
      <c r="D608" s="3"/>
    </row>
    <row r="609" spans="3:4" ht="15.75" customHeight="1" x14ac:dyDescent="0.25">
      <c r="C609" s="192"/>
      <c r="D609" s="3"/>
    </row>
    <row r="610" spans="3:4" ht="15.75" customHeight="1" x14ac:dyDescent="0.25">
      <c r="C610" s="192"/>
      <c r="D610" s="3"/>
    </row>
    <row r="611" spans="3:4" ht="15.75" customHeight="1" x14ac:dyDescent="0.25">
      <c r="C611" s="192"/>
      <c r="D611" s="3"/>
    </row>
    <row r="612" spans="3:4" ht="15.75" customHeight="1" x14ac:dyDescent="0.25">
      <c r="C612" s="192"/>
      <c r="D612" s="3"/>
    </row>
    <row r="613" spans="3:4" ht="15.75" customHeight="1" x14ac:dyDescent="0.25">
      <c r="C613" s="192"/>
      <c r="D613" s="3"/>
    </row>
    <row r="614" spans="3:4" ht="15.75" customHeight="1" x14ac:dyDescent="0.25">
      <c r="C614" s="192"/>
      <c r="D614" s="3"/>
    </row>
    <row r="615" spans="3:4" ht="15.75" customHeight="1" x14ac:dyDescent="0.25">
      <c r="C615" s="192"/>
      <c r="D615" s="3"/>
    </row>
    <row r="616" spans="3:4" ht="15.75" customHeight="1" x14ac:dyDescent="0.25">
      <c r="C616" s="192"/>
      <c r="D616" s="3"/>
    </row>
    <row r="617" spans="3:4" ht="15.75" customHeight="1" x14ac:dyDescent="0.25">
      <c r="C617" s="192"/>
      <c r="D617" s="3"/>
    </row>
    <row r="618" spans="3:4" ht="15.75" customHeight="1" x14ac:dyDescent="0.25">
      <c r="C618" s="192"/>
      <c r="D618" s="3"/>
    </row>
    <row r="619" spans="3:4" ht="15.75" customHeight="1" x14ac:dyDescent="0.25">
      <c r="C619" s="192"/>
      <c r="D619" s="3"/>
    </row>
    <row r="620" spans="3:4" ht="15.75" customHeight="1" x14ac:dyDescent="0.25">
      <c r="C620" s="192"/>
      <c r="D620" s="3"/>
    </row>
    <row r="621" spans="3:4" ht="15.75" customHeight="1" x14ac:dyDescent="0.25">
      <c r="C621" s="192"/>
      <c r="D621" s="3"/>
    </row>
    <row r="622" spans="3:4" ht="15.75" customHeight="1" x14ac:dyDescent="0.25">
      <c r="C622" s="192"/>
      <c r="D622" s="3"/>
    </row>
    <row r="623" spans="3:4" ht="15.75" customHeight="1" x14ac:dyDescent="0.25">
      <c r="C623" s="192"/>
      <c r="D623" s="3"/>
    </row>
    <row r="624" spans="3:4" ht="15.75" customHeight="1" x14ac:dyDescent="0.25">
      <c r="C624" s="192"/>
      <c r="D624" s="3"/>
    </row>
    <row r="625" spans="3:4" ht="15.75" customHeight="1" x14ac:dyDescent="0.25">
      <c r="C625" s="192"/>
      <c r="D625" s="3"/>
    </row>
    <row r="626" spans="3:4" ht="15.75" customHeight="1" x14ac:dyDescent="0.25">
      <c r="C626" s="192"/>
      <c r="D626" s="3"/>
    </row>
    <row r="627" spans="3:4" ht="15.75" customHeight="1" x14ac:dyDescent="0.25">
      <c r="C627" s="192"/>
      <c r="D627" s="3"/>
    </row>
    <row r="628" spans="3:4" ht="15.75" customHeight="1" x14ac:dyDescent="0.25">
      <c r="C628" s="192"/>
      <c r="D628" s="3"/>
    </row>
    <row r="629" spans="3:4" ht="15.75" customHeight="1" x14ac:dyDescent="0.25">
      <c r="C629" s="192"/>
      <c r="D629" s="3"/>
    </row>
    <row r="630" spans="3:4" ht="15.75" customHeight="1" x14ac:dyDescent="0.25">
      <c r="C630" s="192"/>
      <c r="D630" s="3"/>
    </row>
    <row r="631" spans="3:4" ht="15.75" customHeight="1" x14ac:dyDescent="0.25">
      <c r="C631" s="192"/>
      <c r="D631" s="3"/>
    </row>
    <row r="632" spans="3:4" ht="15.75" customHeight="1" x14ac:dyDescent="0.25">
      <c r="C632" s="192"/>
      <c r="D632" s="3"/>
    </row>
    <row r="633" spans="3:4" ht="15.75" customHeight="1" x14ac:dyDescent="0.25">
      <c r="C633" s="192"/>
      <c r="D633" s="3"/>
    </row>
    <row r="634" spans="3:4" ht="15.75" customHeight="1" x14ac:dyDescent="0.25">
      <c r="C634" s="192"/>
      <c r="D634" s="3"/>
    </row>
    <row r="635" spans="3:4" ht="15.75" customHeight="1" x14ac:dyDescent="0.25">
      <c r="C635" s="192"/>
      <c r="D635" s="3"/>
    </row>
    <row r="636" spans="3:4" ht="15.75" customHeight="1" x14ac:dyDescent="0.25">
      <c r="C636" s="192"/>
      <c r="D636" s="3"/>
    </row>
    <row r="637" spans="3:4" ht="15.75" customHeight="1" x14ac:dyDescent="0.25">
      <c r="C637" s="192"/>
      <c r="D637" s="3"/>
    </row>
    <row r="638" spans="3:4" ht="15.75" customHeight="1" x14ac:dyDescent="0.25">
      <c r="C638" s="192"/>
      <c r="D638" s="3"/>
    </row>
    <row r="639" spans="3:4" ht="15.75" customHeight="1" x14ac:dyDescent="0.25">
      <c r="C639" s="192"/>
      <c r="D639" s="3"/>
    </row>
    <row r="640" spans="3:4" ht="15.75" customHeight="1" x14ac:dyDescent="0.25">
      <c r="C640" s="192"/>
      <c r="D640" s="3"/>
    </row>
    <row r="641" spans="3:4" ht="15.75" customHeight="1" x14ac:dyDescent="0.25">
      <c r="C641" s="192"/>
      <c r="D641" s="3"/>
    </row>
    <row r="642" spans="3:4" ht="15.75" customHeight="1" x14ac:dyDescent="0.25">
      <c r="C642" s="192"/>
      <c r="D642" s="3"/>
    </row>
    <row r="643" spans="3:4" ht="15.75" customHeight="1" x14ac:dyDescent="0.25">
      <c r="C643" s="192"/>
      <c r="D643" s="3"/>
    </row>
    <row r="644" spans="3:4" ht="15.75" customHeight="1" x14ac:dyDescent="0.25">
      <c r="C644" s="192"/>
      <c r="D644" s="3"/>
    </row>
    <row r="645" spans="3:4" ht="15.75" customHeight="1" x14ac:dyDescent="0.25">
      <c r="C645" s="192"/>
      <c r="D645" s="3"/>
    </row>
    <row r="646" spans="3:4" ht="15.75" customHeight="1" x14ac:dyDescent="0.25">
      <c r="C646" s="192"/>
      <c r="D646" s="3"/>
    </row>
    <row r="647" spans="3:4" ht="15.75" customHeight="1" x14ac:dyDescent="0.25">
      <c r="C647" s="192"/>
      <c r="D647" s="3"/>
    </row>
    <row r="648" spans="3:4" ht="15.75" customHeight="1" x14ac:dyDescent="0.25">
      <c r="C648" s="192"/>
      <c r="D648" s="3"/>
    </row>
    <row r="649" spans="3:4" ht="15.75" customHeight="1" x14ac:dyDescent="0.25">
      <c r="C649" s="192"/>
      <c r="D649" s="3"/>
    </row>
    <row r="650" spans="3:4" ht="15.75" customHeight="1" x14ac:dyDescent="0.25">
      <c r="C650" s="192"/>
      <c r="D650" s="3"/>
    </row>
    <row r="651" spans="3:4" ht="15.75" customHeight="1" x14ac:dyDescent="0.25">
      <c r="C651" s="192"/>
      <c r="D651" s="3"/>
    </row>
    <row r="652" spans="3:4" ht="15.75" customHeight="1" x14ac:dyDescent="0.25">
      <c r="C652" s="192"/>
      <c r="D652" s="3"/>
    </row>
    <row r="653" spans="3:4" ht="15.75" customHeight="1" x14ac:dyDescent="0.25">
      <c r="C653" s="192"/>
      <c r="D653" s="3"/>
    </row>
    <row r="654" spans="3:4" ht="15.75" customHeight="1" x14ac:dyDescent="0.25">
      <c r="C654" s="192"/>
      <c r="D654" s="3"/>
    </row>
    <row r="655" spans="3:4" ht="15.75" customHeight="1" x14ac:dyDescent="0.25">
      <c r="C655" s="192"/>
      <c r="D655" s="3"/>
    </row>
    <row r="656" spans="3:4" ht="15.75" customHeight="1" x14ac:dyDescent="0.25">
      <c r="C656" s="192"/>
      <c r="D656" s="3"/>
    </row>
    <row r="657" spans="3:4" ht="15.75" customHeight="1" x14ac:dyDescent="0.25">
      <c r="C657" s="192"/>
      <c r="D657" s="3"/>
    </row>
    <row r="658" spans="3:4" ht="15.75" customHeight="1" x14ac:dyDescent="0.25">
      <c r="C658" s="192"/>
      <c r="D658" s="3"/>
    </row>
    <row r="659" spans="3:4" ht="15.75" customHeight="1" x14ac:dyDescent="0.25">
      <c r="C659" s="192"/>
      <c r="D659" s="3"/>
    </row>
    <row r="660" spans="3:4" ht="15.75" customHeight="1" x14ac:dyDescent="0.25">
      <c r="C660" s="192"/>
      <c r="D660" s="3"/>
    </row>
    <row r="661" spans="3:4" ht="15.75" customHeight="1" x14ac:dyDescent="0.25">
      <c r="C661" s="192"/>
      <c r="D661" s="3"/>
    </row>
    <row r="662" spans="3:4" ht="15.75" customHeight="1" x14ac:dyDescent="0.25">
      <c r="C662" s="192"/>
      <c r="D662" s="3"/>
    </row>
    <row r="663" spans="3:4" ht="15.75" customHeight="1" x14ac:dyDescent="0.25">
      <c r="C663" s="192"/>
      <c r="D663" s="3"/>
    </row>
    <row r="664" spans="3:4" ht="15.75" customHeight="1" x14ac:dyDescent="0.25">
      <c r="C664" s="192"/>
      <c r="D664" s="3"/>
    </row>
    <row r="665" spans="3:4" ht="15.75" customHeight="1" x14ac:dyDescent="0.25">
      <c r="C665" s="192"/>
      <c r="D665" s="3"/>
    </row>
    <row r="666" spans="3:4" ht="15.75" customHeight="1" x14ac:dyDescent="0.25">
      <c r="C666" s="192"/>
      <c r="D666" s="3"/>
    </row>
    <row r="667" spans="3:4" ht="15.75" customHeight="1" x14ac:dyDescent="0.25">
      <c r="C667" s="192"/>
      <c r="D667" s="3"/>
    </row>
    <row r="668" spans="3:4" ht="15.75" customHeight="1" x14ac:dyDescent="0.25">
      <c r="C668" s="192"/>
      <c r="D668" s="3"/>
    </row>
    <row r="669" spans="3:4" ht="15.75" customHeight="1" x14ac:dyDescent="0.25">
      <c r="C669" s="192"/>
      <c r="D669" s="3"/>
    </row>
    <row r="670" spans="3:4" ht="15.75" customHeight="1" x14ac:dyDescent="0.25">
      <c r="C670" s="192"/>
      <c r="D670" s="3"/>
    </row>
    <row r="671" spans="3:4" ht="15.75" customHeight="1" x14ac:dyDescent="0.25">
      <c r="C671" s="192"/>
      <c r="D671" s="3"/>
    </row>
    <row r="672" spans="3:4" ht="15.75" customHeight="1" x14ac:dyDescent="0.25">
      <c r="C672" s="192"/>
      <c r="D672" s="3"/>
    </row>
    <row r="673" spans="3:4" ht="15.75" customHeight="1" x14ac:dyDescent="0.25">
      <c r="C673" s="192"/>
      <c r="D673" s="3"/>
    </row>
    <row r="674" spans="3:4" ht="15.75" customHeight="1" x14ac:dyDescent="0.25">
      <c r="C674" s="192"/>
      <c r="D674" s="3"/>
    </row>
    <row r="675" spans="3:4" ht="15.75" customHeight="1" x14ac:dyDescent="0.25">
      <c r="C675" s="192"/>
      <c r="D675" s="3"/>
    </row>
    <row r="676" spans="3:4" ht="15.75" customHeight="1" x14ac:dyDescent="0.25">
      <c r="C676" s="192"/>
      <c r="D676" s="3"/>
    </row>
    <row r="677" spans="3:4" ht="15.75" customHeight="1" x14ac:dyDescent="0.25">
      <c r="C677" s="192"/>
      <c r="D677" s="3"/>
    </row>
    <row r="678" spans="3:4" ht="15.75" customHeight="1" x14ac:dyDescent="0.25">
      <c r="C678" s="192"/>
      <c r="D678" s="3"/>
    </row>
    <row r="679" spans="3:4" ht="15.75" customHeight="1" x14ac:dyDescent="0.25">
      <c r="C679" s="192"/>
      <c r="D679" s="3"/>
    </row>
    <row r="680" spans="3:4" ht="15.75" customHeight="1" x14ac:dyDescent="0.25">
      <c r="C680" s="192"/>
      <c r="D680" s="3"/>
    </row>
    <row r="681" spans="3:4" ht="15.75" customHeight="1" x14ac:dyDescent="0.25">
      <c r="C681" s="192"/>
      <c r="D681" s="3"/>
    </row>
    <row r="682" spans="3:4" ht="15.75" customHeight="1" x14ac:dyDescent="0.25">
      <c r="C682" s="192"/>
      <c r="D682" s="3"/>
    </row>
    <row r="683" spans="3:4" ht="15.75" customHeight="1" x14ac:dyDescent="0.25">
      <c r="C683" s="192"/>
      <c r="D683" s="3"/>
    </row>
    <row r="684" spans="3:4" ht="15.75" customHeight="1" x14ac:dyDescent="0.25">
      <c r="C684" s="192"/>
      <c r="D684" s="3"/>
    </row>
    <row r="685" spans="3:4" ht="15.75" customHeight="1" x14ac:dyDescent="0.25">
      <c r="C685" s="192"/>
      <c r="D685" s="3"/>
    </row>
    <row r="686" spans="3:4" ht="15.75" customHeight="1" x14ac:dyDescent="0.25">
      <c r="C686" s="192"/>
      <c r="D686" s="3"/>
    </row>
    <row r="687" spans="3:4" ht="15.75" customHeight="1" x14ac:dyDescent="0.25">
      <c r="C687" s="192"/>
      <c r="D687" s="3"/>
    </row>
    <row r="688" spans="3:4" ht="15.75" customHeight="1" x14ac:dyDescent="0.25">
      <c r="C688" s="192"/>
      <c r="D688" s="3"/>
    </row>
    <row r="689" spans="3:4" ht="15.75" customHeight="1" x14ac:dyDescent="0.25">
      <c r="C689" s="192"/>
      <c r="D689" s="3"/>
    </row>
    <row r="690" spans="3:4" ht="15.75" customHeight="1" x14ac:dyDescent="0.25">
      <c r="C690" s="192"/>
      <c r="D690" s="3"/>
    </row>
    <row r="691" spans="3:4" ht="15.75" customHeight="1" x14ac:dyDescent="0.25">
      <c r="C691" s="192"/>
      <c r="D691" s="3"/>
    </row>
    <row r="692" spans="3:4" ht="15.75" customHeight="1" x14ac:dyDescent="0.25">
      <c r="C692" s="192"/>
      <c r="D692" s="3"/>
    </row>
    <row r="693" spans="3:4" ht="15.75" customHeight="1" x14ac:dyDescent="0.25">
      <c r="C693" s="192"/>
      <c r="D693" s="3"/>
    </row>
    <row r="694" spans="3:4" ht="15.75" customHeight="1" x14ac:dyDescent="0.25">
      <c r="C694" s="192"/>
      <c r="D694" s="3"/>
    </row>
    <row r="695" spans="3:4" ht="15.75" customHeight="1" x14ac:dyDescent="0.25">
      <c r="C695" s="192"/>
      <c r="D695" s="3"/>
    </row>
    <row r="696" spans="3:4" ht="15.75" customHeight="1" x14ac:dyDescent="0.25">
      <c r="C696" s="192"/>
      <c r="D696" s="3"/>
    </row>
    <row r="697" spans="3:4" ht="15.75" customHeight="1" x14ac:dyDescent="0.25">
      <c r="C697" s="192"/>
      <c r="D697" s="3"/>
    </row>
    <row r="698" spans="3:4" ht="15.75" customHeight="1" x14ac:dyDescent="0.25">
      <c r="C698" s="192"/>
      <c r="D698" s="3"/>
    </row>
    <row r="699" spans="3:4" ht="15.75" customHeight="1" x14ac:dyDescent="0.25">
      <c r="C699" s="192"/>
      <c r="D699" s="3"/>
    </row>
    <row r="700" spans="3:4" ht="15.75" customHeight="1" x14ac:dyDescent="0.25">
      <c r="C700" s="192"/>
      <c r="D700" s="3"/>
    </row>
    <row r="701" spans="3:4" ht="15.75" customHeight="1" x14ac:dyDescent="0.25">
      <c r="C701" s="192"/>
      <c r="D701" s="3"/>
    </row>
    <row r="702" spans="3:4" ht="15.75" customHeight="1" x14ac:dyDescent="0.25">
      <c r="C702" s="192"/>
      <c r="D702" s="3"/>
    </row>
    <row r="703" spans="3:4" ht="15.75" customHeight="1" x14ac:dyDescent="0.25">
      <c r="C703" s="192"/>
      <c r="D703" s="3"/>
    </row>
    <row r="704" spans="3:4" ht="15.75" customHeight="1" x14ac:dyDescent="0.25">
      <c r="C704" s="192"/>
      <c r="D704" s="3"/>
    </row>
    <row r="705" spans="3:4" ht="15.75" customHeight="1" x14ac:dyDescent="0.25">
      <c r="C705" s="192"/>
      <c r="D705" s="3"/>
    </row>
    <row r="706" spans="3:4" ht="15.75" customHeight="1" x14ac:dyDescent="0.25">
      <c r="C706" s="192"/>
      <c r="D706" s="3"/>
    </row>
    <row r="707" spans="3:4" ht="15.75" customHeight="1" x14ac:dyDescent="0.25">
      <c r="C707" s="192"/>
      <c r="D707" s="3"/>
    </row>
    <row r="708" spans="3:4" ht="15.75" customHeight="1" x14ac:dyDescent="0.25">
      <c r="C708" s="192"/>
      <c r="D708" s="3"/>
    </row>
    <row r="709" spans="3:4" ht="15.75" customHeight="1" x14ac:dyDescent="0.25">
      <c r="C709" s="192"/>
      <c r="D709" s="3"/>
    </row>
    <row r="710" spans="3:4" ht="15.75" customHeight="1" x14ac:dyDescent="0.25">
      <c r="C710" s="192"/>
      <c r="D710" s="3"/>
    </row>
    <row r="711" spans="3:4" ht="15.75" customHeight="1" x14ac:dyDescent="0.25">
      <c r="C711" s="192"/>
      <c r="D711" s="3"/>
    </row>
    <row r="712" spans="3:4" ht="15.75" customHeight="1" x14ac:dyDescent="0.25">
      <c r="C712" s="192"/>
      <c r="D712" s="3"/>
    </row>
    <row r="713" spans="3:4" ht="15.75" customHeight="1" x14ac:dyDescent="0.25">
      <c r="C713" s="192"/>
      <c r="D713" s="3"/>
    </row>
    <row r="714" spans="3:4" ht="15.75" customHeight="1" x14ac:dyDescent="0.25">
      <c r="C714" s="192"/>
      <c r="D714" s="3"/>
    </row>
    <row r="715" spans="3:4" ht="15.75" customHeight="1" x14ac:dyDescent="0.25">
      <c r="C715" s="192"/>
      <c r="D715" s="3"/>
    </row>
    <row r="716" spans="3:4" ht="15.75" customHeight="1" x14ac:dyDescent="0.25">
      <c r="C716" s="192"/>
      <c r="D716" s="3"/>
    </row>
    <row r="717" spans="3:4" ht="15.75" customHeight="1" x14ac:dyDescent="0.25">
      <c r="C717" s="192"/>
      <c r="D717" s="3"/>
    </row>
    <row r="718" spans="3:4" ht="15.75" customHeight="1" x14ac:dyDescent="0.25">
      <c r="C718" s="192"/>
      <c r="D718" s="3"/>
    </row>
    <row r="719" spans="3:4" ht="15.75" customHeight="1" x14ac:dyDescent="0.25">
      <c r="C719" s="192"/>
      <c r="D719" s="3"/>
    </row>
    <row r="720" spans="3:4" ht="15.75" customHeight="1" x14ac:dyDescent="0.25">
      <c r="C720" s="192"/>
      <c r="D720" s="3"/>
    </row>
    <row r="721" spans="3:4" ht="15.75" customHeight="1" x14ac:dyDescent="0.25">
      <c r="C721" s="192"/>
      <c r="D721" s="3"/>
    </row>
    <row r="722" spans="3:4" ht="15.75" customHeight="1" x14ac:dyDescent="0.25">
      <c r="C722" s="192"/>
      <c r="D722" s="3"/>
    </row>
    <row r="723" spans="3:4" ht="15.75" customHeight="1" x14ac:dyDescent="0.25">
      <c r="C723" s="192"/>
      <c r="D723" s="3"/>
    </row>
    <row r="724" spans="3:4" ht="15.75" customHeight="1" x14ac:dyDescent="0.25">
      <c r="C724" s="192"/>
      <c r="D724" s="3"/>
    </row>
    <row r="725" spans="3:4" ht="15.75" customHeight="1" x14ac:dyDescent="0.25">
      <c r="C725" s="192"/>
      <c r="D725" s="3"/>
    </row>
    <row r="726" spans="3:4" ht="15.75" customHeight="1" x14ac:dyDescent="0.25">
      <c r="C726" s="192"/>
      <c r="D726" s="3"/>
    </row>
    <row r="727" spans="3:4" ht="15.75" customHeight="1" x14ac:dyDescent="0.25">
      <c r="C727" s="192"/>
      <c r="D727" s="3"/>
    </row>
    <row r="728" spans="3:4" ht="15.75" customHeight="1" x14ac:dyDescent="0.25">
      <c r="C728" s="192"/>
      <c r="D728" s="3"/>
    </row>
    <row r="729" spans="3:4" ht="15.75" customHeight="1" x14ac:dyDescent="0.25">
      <c r="C729" s="192"/>
      <c r="D729" s="3"/>
    </row>
    <row r="730" spans="3:4" ht="15.75" customHeight="1" x14ac:dyDescent="0.25">
      <c r="C730" s="192"/>
      <c r="D730" s="3"/>
    </row>
    <row r="731" spans="3:4" ht="15.75" customHeight="1" x14ac:dyDescent="0.25">
      <c r="C731" s="192"/>
      <c r="D731" s="3"/>
    </row>
    <row r="732" spans="3:4" ht="15.75" customHeight="1" x14ac:dyDescent="0.25">
      <c r="C732" s="192"/>
      <c r="D732" s="3"/>
    </row>
    <row r="733" spans="3:4" ht="15.75" customHeight="1" x14ac:dyDescent="0.25">
      <c r="C733" s="192"/>
      <c r="D733" s="3"/>
    </row>
    <row r="734" spans="3:4" ht="15.75" customHeight="1" x14ac:dyDescent="0.25">
      <c r="C734" s="192"/>
      <c r="D734" s="3"/>
    </row>
    <row r="735" spans="3:4" ht="15.75" customHeight="1" x14ac:dyDescent="0.25">
      <c r="C735" s="192"/>
      <c r="D735" s="3"/>
    </row>
    <row r="736" spans="3:4" ht="15.75" customHeight="1" x14ac:dyDescent="0.25">
      <c r="C736" s="192"/>
      <c r="D736" s="3"/>
    </row>
    <row r="737" spans="3:4" ht="15.75" customHeight="1" x14ac:dyDescent="0.25">
      <c r="C737" s="192"/>
      <c r="D737" s="3"/>
    </row>
    <row r="738" spans="3:4" ht="15.75" customHeight="1" x14ac:dyDescent="0.25">
      <c r="C738" s="192"/>
      <c r="D738" s="3"/>
    </row>
    <row r="739" spans="3:4" ht="15.75" customHeight="1" x14ac:dyDescent="0.25">
      <c r="C739" s="192"/>
      <c r="D739" s="3"/>
    </row>
    <row r="740" spans="3:4" ht="15.75" customHeight="1" x14ac:dyDescent="0.25">
      <c r="C740" s="192"/>
      <c r="D740" s="3"/>
    </row>
    <row r="741" spans="3:4" ht="15.75" customHeight="1" x14ac:dyDescent="0.25">
      <c r="C741" s="192"/>
      <c r="D741" s="3"/>
    </row>
    <row r="742" spans="3:4" ht="15.75" customHeight="1" x14ac:dyDescent="0.25">
      <c r="C742" s="192"/>
      <c r="D742" s="3"/>
    </row>
    <row r="743" spans="3:4" ht="15.75" customHeight="1" x14ac:dyDescent="0.25">
      <c r="C743" s="192"/>
      <c r="D743" s="3"/>
    </row>
    <row r="744" spans="3:4" ht="15.75" customHeight="1" x14ac:dyDescent="0.25">
      <c r="C744" s="192"/>
      <c r="D744" s="3"/>
    </row>
    <row r="745" spans="3:4" ht="15.75" customHeight="1" x14ac:dyDescent="0.25">
      <c r="C745" s="192"/>
      <c r="D745" s="3"/>
    </row>
    <row r="746" spans="3:4" ht="15.75" customHeight="1" x14ac:dyDescent="0.25">
      <c r="C746" s="192"/>
      <c r="D746" s="3"/>
    </row>
    <row r="747" spans="3:4" ht="15.75" customHeight="1" x14ac:dyDescent="0.25">
      <c r="C747" s="192"/>
      <c r="D747" s="3"/>
    </row>
    <row r="748" spans="3:4" ht="15.75" customHeight="1" x14ac:dyDescent="0.25">
      <c r="C748" s="192"/>
      <c r="D748" s="3"/>
    </row>
    <row r="749" spans="3:4" ht="15.75" customHeight="1" x14ac:dyDescent="0.25">
      <c r="C749" s="192"/>
      <c r="D749" s="3"/>
    </row>
    <row r="750" spans="3:4" ht="15.75" customHeight="1" x14ac:dyDescent="0.25">
      <c r="C750" s="192"/>
      <c r="D750" s="3"/>
    </row>
    <row r="751" spans="3:4" ht="15.75" customHeight="1" x14ac:dyDescent="0.25">
      <c r="C751" s="192"/>
      <c r="D751" s="3"/>
    </row>
    <row r="752" spans="3:4" ht="15.75" customHeight="1" x14ac:dyDescent="0.25">
      <c r="C752" s="192"/>
      <c r="D752" s="3"/>
    </row>
    <row r="753" spans="3:4" ht="15.75" customHeight="1" x14ac:dyDescent="0.25">
      <c r="C753" s="192"/>
      <c r="D753" s="3"/>
    </row>
    <row r="754" spans="3:4" ht="15.75" customHeight="1" x14ac:dyDescent="0.25">
      <c r="C754" s="192"/>
      <c r="D754" s="3"/>
    </row>
    <row r="755" spans="3:4" ht="15.75" customHeight="1" x14ac:dyDescent="0.25">
      <c r="C755" s="192"/>
      <c r="D755" s="3"/>
    </row>
    <row r="756" spans="3:4" ht="15.75" customHeight="1" x14ac:dyDescent="0.25">
      <c r="C756" s="192"/>
      <c r="D756" s="3"/>
    </row>
    <row r="757" spans="3:4" ht="15.75" customHeight="1" x14ac:dyDescent="0.25">
      <c r="C757" s="192"/>
      <c r="D757" s="3"/>
    </row>
    <row r="758" spans="3:4" ht="15.75" customHeight="1" x14ac:dyDescent="0.25">
      <c r="C758" s="192"/>
      <c r="D758" s="3"/>
    </row>
    <row r="759" spans="3:4" ht="15.75" customHeight="1" x14ac:dyDescent="0.25">
      <c r="C759" s="192"/>
      <c r="D759" s="3"/>
    </row>
    <row r="760" spans="3:4" ht="15.75" customHeight="1" x14ac:dyDescent="0.25">
      <c r="C760" s="192"/>
      <c r="D760" s="3"/>
    </row>
    <row r="761" spans="3:4" ht="15.75" customHeight="1" x14ac:dyDescent="0.25">
      <c r="C761" s="192"/>
      <c r="D761" s="3"/>
    </row>
    <row r="762" spans="3:4" ht="15.75" customHeight="1" x14ac:dyDescent="0.25">
      <c r="C762" s="192"/>
      <c r="D762" s="3"/>
    </row>
    <row r="763" spans="3:4" ht="15.75" customHeight="1" x14ac:dyDescent="0.25">
      <c r="C763" s="192"/>
      <c r="D763" s="3"/>
    </row>
    <row r="764" spans="3:4" ht="15.75" customHeight="1" x14ac:dyDescent="0.25">
      <c r="C764" s="192"/>
      <c r="D764" s="3"/>
    </row>
    <row r="765" spans="3:4" ht="15.75" customHeight="1" x14ac:dyDescent="0.25">
      <c r="C765" s="192"/>
      <c r="D765" s="3"/>
    </row>
    <row r="766" spans="3:4" ht="15.75" customHeight="1" x14ac:dyDescent="0.25">
      <c r="C766" s="192"/>
      <c r="D766" s="3"/>
    </row>
    <row r="767" spans="3:4" ht="15.75" customHeight="1" x14ac:dyDescent="0.25">
      <c r="C767" s="192"/>
      <c r="D767" s="3"/>
    </row>
    <row r="768" spans="3:4" ht="15.75" customHeight="1" x14ac:dyDescent="0.25">
      <c r="C768" s="192"/>
      <c r="D768" s="3"/>
    </row>
    <row r="769" spans="3:4" ht="15.75" customHeight="1" x14ac:dyDescent="0.25">
      <c r="C769" s="192"/>
      <c r="D769" s="3"/>
    </row>
    <row r="770" spans="3:4" ht="15.75" customHeight="1" x14ac:dyDescent="0.25">
      <c r="C770" s="192"/>
      <c r="D770" s="3"/>
    </row>
    <row r="771" spans="3:4" ht="15.75" customHeight="1" x14ac:dyDescent="0.25">
      <c r="C771" s="192"/>
      <c r="D771" s="3"/>
    </row>
    <row r="772" spans="3:4" ht="15.75" customHeight="1" x14ac:dyDescent="0.25">
      <c r="C772" s="192"/>
      <c r="D772" s="3"/>
    </row>
    <row r="773" spans="3:4" ht="15.75" customHeight="1" x14ac:dyDescent="0.25">
      <c r="C773" s="192"/>
      <c r="D773" s="3"/>
    </row>
    <row r="774" spans="3:4" ht="15.75" customHeight="1" x14ac:dyDescent="0.25">
      <c r="C774" s="192"/>
      <c r="D774" s="3"/>
    </row>
    <row r="775" spans="3:4" ht="15.75" customHeight="1" x14ac:dyDescent="0.25">
      <c r="C775" s="192"/>
      <c r="D775" s="3"/>
    </row>
    <row r="776" spans="3:4" ht="15.75" customHeight="1" x14ac:dyDescent="0.25">
      <c r="C776" s="192"/>
      <c r="D776" s="3"/>
    </row>
    <row r="777" spans="3:4" ht="15.75" customHeight="1" x14ac:dyDescent="0.25">
      <c r="C777" s="192"/>
      <c r="D777" s="3"/>
    </row>
    <row r="778" spans="3:4" ht="15.75" customHeight="1" x14ac:dyDescent="0.25">
      <c r="C778" s="192"/>
      <c r="D778" s="3"/>
    </row>
    <row r="779" spans="3:4" ht="15.75" customHeight="1" x14ac:dyDescent="0.25">
      <c r="C779" s="192"/>
      <c r="D779" s="3"/>
    </row>
    <row r="780" spans="3:4" ht="15.75" customHeight="1" x14ac:dyDescent="0.25">
      <c r="C780" s="192"/>
      <c r="D780" s="3"/>
    </row>
    <row r="781" spans="3:4" ht="15.75" customHeight="1" x14ac:dyDescent="0.25">
      <c r="C781" s="192"/>
      <c r="D781" s="3"/>
    </row>
    <row r="782" spans="3:4" ht="15.75" customHeight="1" x14ac:dyDescent="0.25">
      <c r="C782" s="192"/>
      <c r="D782" s="3"/>
    </row>
    <row r="783" spans="3:4" ht="15.75" customHeight="1" x14ac:dyDescent="0.25">
      <c r="C783" s="192"/>
      <c r="D783" s="3"/>
    </row>
    <row r="784" spans="3:4" ht="15.75" customHeight="1" x14ac:dyDescent="0.25">
      <c r="C784" s="192"/>
      <c r="D784" s="3"/>
    </row>
    <row r="785" spans="3:4" ht="15.75" customHeight="1" x14ac:dyDescent="0.25">
      <c r="C785" s="192"/>
      <c r="D785" s="3"/>
    </row>
    <row r="786" spans="3:4" ht="15.75" customHeight="1" x14ac:dyDescent="0.25">
      <c r="C786" s="192"/>
      <c r="D786" s="3"/>
    </row>
    <row r="787" spans="3:4" ht="15.75" customHeight="1" x14ac:dyDescent="0.25">
      <c r="C787" s="192"/>
      <c r="D787" s="3"/>
    </row>
    <row r="788" spans="3:4" ht="15.75" customHeight="1" x14ac:dyDescent="0.25">
      <c r="C788" s="192"/>
      <c r="D788" s="3"/>
    </row>
    <row r="789" spans="3:4" ht="15.75" customHeight="1" x14ac:dyDescent="0.25">
      <c r="C789" s="192"/>
      <c r="D789" s="3"/>
    </row>
    <row r="790" spans="3:4" ht="15.75" customHeight="1" x14ac:dyDescent="0.25">
      <c r="C790" s="192"/>
      <c r="D790" s="3"/>
    </row>
    <row r="791" spans="3:4" ht="15.75" customHeight="1" x14ac:dyDescent="0.25">
      <c r="C791" s="192"/>
      <c r="D791" s="3"/>
    </row>
    <row r="792" spans="3:4" ht="15.75" customHeight="1" x14ac:dyDescent="0.25">
      <c r="C792" s="192"/>
      <c r="D792" s="3"/>
    </row>
    <row r="793" spans="3:4" ht="15.75" customHeight="1" x14ac:dyDescent="0.25">
      <c r="C793" s="192"/>
      <c r="D793" s="3"/>
    </row>
    <row r="794" spans="3:4" ht="15.75" customHeight="1" x14ac:dyDescent="0.25">
      <c r="C794" s="192"/>
      <c r="D794" s="3"/>
    </row>
    <row r="795" spans="3:4" ht="15.75" customHeight="1" x14ac:dyDescent="0.25">
      <c r="C795" s="192"/>
      <c r="D795" s="3"/>
    </row>
    <row r="796" spans="3:4" ht="15.75" customHeight="1" x14ac:dyDescent="0.25">
      <c r="C796" s="192"/>
      <c r="D796" s="3"/>
    </row>
    <row r="797" spans="3:4" ht="15.75" customHeight="1" x14ac:dyDescent="0.25">
      <c r="C797" s="192"/>
      <c r="D797" s="3"/>
    </row>
    <row r="798" spans="3:4" ht="15.75" customHeight="1" x14ac:dyDescent="0.25">
      <c r="C798" s="192"/>
      <c r="D798" s="3"/>
    </row>
    <row r="799" spans="3:4" ht="15.75" customHeight="1" x14ac:dyDescent="0.25">
      <c r="C799" s="192"/>
      <c r="D799" s="3"/>
    </row>
    <row r="800" spans="3:4" ht="15.75" customHeight="1" x14ac:dyDescent="0.25">
      <c r="C800" s="192"/>
      <c r="D800" s="3"/>
    </row>
    <row r="801" spans="3:4" ht="15.75" customHeight="1" x14ac:dyDescent="0.25">
      <c r="C801" s="192"/>
      <c r="D801" s="3"/>
    </row>
    <row r="802" spans="3:4" ht="15.75" customHeight="1" x14ac:dyDescent="0.25">
      <c r="C802" s="192"/>
      <c r="D802" s="3"/>
    </row>
    <row r="803" spans="3:4" ht="15.75" customHeight="1" x14ac:dyDescent="0.25">
      <c r="C803" s="192"/>
      <c r="D803" s="3"/>
    </row>
    <row r="804" spans="3:4" ht="15.75" customHeight="1" x14ac:dyDescent="0.25">
      <c r="C804" s="192"/>
      <c r="D804" s="3"/>
    </row>
    <row r="805" spans="3:4" ht="15.75" customHeight="1" x14ac:dyDescent="0.25">
      <c r="C805" s="192"/>
      <c r="D805" s="3"/>
    </row>
    <row r="806" spans="3:4" ht="15.75" customHeight="1" x14ac:dyDescent="0.25">
      <c r="C806" s="192"/>
      <c r="D806" s="3"/>
    </row>
    <row r="807" spans="3:4" ht="15.75" customHeight="1" x14ac:dyDescent="0.25">
      <c r="C807" s="192"/>
      <c r="D807" s="3"/>
    </row>
    <row r="808" spans="3:4" ht="15.75" customHeight="1" x14ac:dyDescent="0.25">
      <c r="C808" s="192"/>
      <c r="D808" s="3"/>
    </row>
    <row r="809" spans="3:4" ht="15.75" customHeight="1" x14ac:dyDescent="0.25">
      <c r="C809" s="192"/>
      <c r="D809" s="3"/>
    </row>
    <row r="810" spans="3:4" ht="15.75" customHeight="1" x14ac:dyDescent="0.25">
      <c r="C810" s="192"/>
      <c r="D810" s="3"/>
    </row>
    <row r="811" spans="3:4" ht="15.75" customHeight="1" x14ac:dyDescent="0.25">
      <c r="C811" s="192"/>
      <c r="D811" s="3"/>
    </row>
    <row r="812" spans="3:4" ht="15.75" customHeight="1" x14ac:dyDescent="0.25">
      <c r="C812" s="192"/>
      <c r="D812" s="3"/>
    </row>
    <row r="813" spans="3:4" ht="15.75" customHeight="1" x14ac:dyDescent="0.25">
      <c r="C813" s="192"/>
      <c r="D813" s="3"/>
    </row>
    <row r="814" spans="3:4" ht="15.75" customHeight="1" x14ac:dyDescent="0.25">
      <c r="C814" s="192"/>
      <c r="D814" s="3"/>
    </row>
    <row r="815" spans="3:4" ht="15.75" customHeight="1" x14ac:dyDescent="0.25">
      <c r="C815" s="192"/>
      <c r="D815" s="3"/>
    </row>
    <row r="816" spans="3:4" ht="15.75" customHeight="1" x14ac:dyDescent="0.25">
      <c r="C816" s="192"/>
      <c r="D816" s="3"/>
    </row>
    <row r="817" spans="3:4" ht="15.75" customHeight="1" x14ac:dyDescent="0.25">
      <c r="C817" s="192"/>
      <c r="D817" s="3"/>
    </row>
    <row r="818" spans="3:4" ht="15.75" customHeight="1" x14ac:dyDescent="0.25">
      <c r="C818" s="192"/>
      <c r="D818" s="3"/>
    </row>
    <row r="819" spans="3:4" ht="15.75" customHeight="1" x14ac:dyDescent="0.25">
      <c r="C819" s="192"/>
      <c r="D819" s="3"/>
    </row>
    <row r="820" spans="3:4" ht="15.75" customHeight="1" x14ac:dyDescent="0.25">
      <c r="C820" s="192"/>
      <c r="D820" s="3"/>
    </row>
    <row r="821" spans="3:4" ht="15.75" customHeight="1" x14ac:dyDescent="0.25">
      <c r="C821" s="192"/>
      <c r="D821" s="3"/>
    </row>
    <row r="822" spans="3:4" ht="15.75" customHeight="1" x14ac:dyDescent="0.25">
      <c r="C822" s="192"/>
      <c r="D822" s="3"/>
    </row>
    <row r="823" spans="3:4" ht="15.75" customHeight="1" x14ac:dyDescent="0.25">
      <c r="C823" s="192"/>
      <c r="D823" s="3"/>
    </row>
    <row r="824" spans="3:4" ht="15.75" customHeight="1" x14ac:dyDescent="0.25">
      <c r="C824" s="192"/>
      <c r="D824" s="3"/>
    </row>
    <row r="825" spans="3:4" ht="15.75" customHeight="1" x14ac:dyDescent="0.25">
      <c r="C825" s="192"/>
      <c r="D825" s="3"/>
    </row>
    <row r="826" spans="3:4" ht="15.75" customHeight="1" x14ac:dyDescent="0.25">
      <c r="C826" s="192"/>
      <c r="D826" s="3"/>
    </row>
    <row r="827" spans="3:4" ht="15.75" customHeight="1" x14ac:dyDescent="0.25">
      <c r="C827" s="192"/>
      <c r="D827" s="3"/>
    </row>
    <row r="828" spans="3:4" ht="15.75" customHeight="1" x14ac:dyDescent="0.25">
      <c r="C828" s="192"/>
      <c r="D828" s="3"/>
    </row>
    <row r="829" spans="3:4" ht="15.75" customHeight="1" x14ac:dyDescent="0.25">
      <c r="C829" s="192"/>
      <c r="D829" s="3"/>
    </row>
    <row r="830" spans="3:4" ht="15.75" customHeight="1" x14ac:dyDescent="0.25">
      <c r="C830" s="192"/>
      <c r="D830" s="3"/>
    </row>
    <row r="831" spans="3:4" ht="15.75" customHeight="1" x14ac:dyDescent="0.25">
      <c r="C831" s="192"/>
      <c r="D831" s="3"/>
    </row>
    <row r="832" spans="3:4" ht="15.75" customHeight="1" x14ac:dyDescent="0.25">
      <c r="C832" s="192"/>
      <c r="D832" s="3"/>
    </row>
    <row r="833" spans="3:4" ht="15.75" customHeight="1" x14ac:dyDescent="0.25">
      <c r="C833" s="192"/>
      <c r="D833" s="3"/>
    </row>
    <row r="834" spans="3:4" ht="15.75" customHeight="1" x14ac:dyDescent="0.25">
      <c r="C834" s="192"/>
      <c r="D834" s="3"/>
    </row>
    <row r="835" spans="3:4" ht="15.75" customHeight="1" x14ac:dyDescent="0.25">
      <c r="C835" s="192"/>
      <c r="D835" s="3"/>
    </row>
    <row r="836" spans="3:4" ht="15.75" customHeight="1" x14ac:dyDescent="0.25">
      <c r="C836" s="192"/>
      <c r="D836" s="3"/>
    </row>
    <row r="837" spans="3:4" ht="15.75" customHeight="1" x14ac:dyDescent="0.25">
      <c r="C837" s="192"/>
      <c r="D837" s="3"/>
    </row>
    <row r="838" spans="3:4" ht="15.75" customHeight="1" x14ac:dyDescent="0.25">
      <c r="C838" s="192"/>
      <c r="D838" s="3"/>
    </row>
    <row r="839" spans="3:4" ht="15.75" customHeight="1" x14ac:dyDescent="0.25">
      <c r="C839" s="192"/>
      <c r="D839" s="3"/>
    </row>
    <row r="840" spans="3:4" ht="15.75" customHeight="1" x14ac:dyDescent="0.25">
      <c r="C840" s="192"/>
      <c r="D840" s="3"/>
    </row>
    <row r="841" spans="3:4" ht="15.75" customHeight="1" x14ac:dyDescent="0.25">
      <c r="C841" s="192"/>
      <c r="D841" s="3"/>
    </row>
    <row r="842" spans="3:4" ht="15.75" customHeight="1" x14ac:dyDescent="0.25">
      <c r="C842" s="192"/>
      <c r="D842" s="3"/>
    </row>
    <row r="843" spans="3:4" ht="15.75" customHeight="1" x14ac:dyDescent="0.25">
      <c r="C843" s="192"/>
      <c r="D843" s="3"/>
    </row>
    <row r="844" spans="3:4" ht="15.75" customHeight="1" x14ac:dyDescent="0.25">
      <c r="C844" s="192"/>
      <c r="D844" s="3"/>
    </row>
    <row r="845" spans="3:4" ht="15.75" customHeight="1" x14ac:dyDescent="0.25">
      <c r="C845" s="192"/>
      <c r="D845" s="3"/>
    </row>
    <row r="846" spans="3:4" ht="15.75" customHeight="1" x14ac:dyDescent="0.25">
      <c r="C846" s="192"/>
      <c r="D846" s="3"/>
    </row>
    <row r="847" spans="3:4" ht="15.75" customHeight="1" x14ac:dyDescent="0.25">
      <c r="C847" s="192"/>
      <c r="D847" s="3"/>
    </row>
    <row r="848" spans="3:4" ht="15.75" customHeight="1" x14ac:dyDescent="0.25">
      <c r="C848" s="192"/>
      <c r="D848" s="3"/>
    </row>
    <row r="849" spans="3:4" ht="15.75" customHeight="1" x14ac:dyDescent="0.25">
      <c r="C849" s="192"/>
      <c r="D849" s="3"/>
    </row>
    <row r="850" spans="3:4" ht="15.75" customHeight="1" x14ac:dyDescent="0.25">
      <c r="C850" s="192"/>
      <c r="D850" s="3"/>
    </row>
    <row r="851" spans="3:4" ht="15.75" customHeight="1" x14ac:dyDescent="0.25">
      <c r="C851" s="192"/>
      <c r="D851" s="3"/>
    </row>
    <row r="852" spans="3:4" ht="15.75" customHeight="1" x14ac:dyDescent="0.25">
      <c r="C852" s="192"/>
      <c r="D852" s="3"/>
    </row>
    <row r="853" spans="3:4" ht="15.75" customHeight="1" x14ac:dyDescent="0.25">
      <c r="C853" s="192"/>
      <c r="D853" s="3"/>
    </row>
    <row r="854" spans="3:4" ht="15.75" customHeight="1" x14ac:dyDescent="0.25">
      <c r="C854" s="192"/>
      <c r="D854" s="3"/>
    </row>
    <row r="855" spans="3:4" ht="15.75" customHeight="1" x14ac:dyDescent="0.25">
      <c r="C855" s="192"/>
      <c r="D855" s="3"/>
    </row>
    <row r="856" spans="3:4" ht="15.75" customHeight="1" x14ac:dyDescent="0.25">
      <c r="C856" s="192"/>
      <c r="D856" s="3"/>
    </row>
    <row r="857" spans="3:4" ht="15.75" customHeight="1" x14ac:dyDescent="0.25">
      <c r="C857" s="192"/>
      <c r="D857" s="3"/>
    </row>
    <row r="858" spans="3:4" ht="15.75" customHeight="1" x14ac:dyDescent="0.25">
      <c r="C858" s="192"/>
      <c r="D858" s="3"/>
    </row>
    <row r="859" spans="3:4" ht="15.75" customHeight="1" x14ac:dyDescent="0.25">
      <c r="C859" s="192"/>
      <c r="D859" s="3"/>
    </row>
    <row r="860" spans="3:4" ht="15.75" customHeight="1" x14ac:dyDescent="0.25">
      <c r="C860" s="192"/>
      <c r="D860" s="3"/>
    </row>
    <row r="861" spans="3:4" ht="15.75" customHeight="1" x14ac:dyDescent="0.25">
      <c r="C861" s="192"/>
      <c r="D861" s="3"/>
    </row>
    <row r="862" spans="3:4" ht="15.75" customHeight="1" x14ac:dyDescent="0.25">
      <c r="C862" s="192"/>
      <c r="D862" s="3"/>
    </row>
    <row r="863" spans="3:4" ht="15.75" customHeight="1" x14ac:dyDescent="0.25">
      <c r="C863" s="192"/>
      <c r="D863" s="3"/>
    </row>
    <row r="864" spans="3:4" ht="15.75" customHeight="1" x14ac:dyDescent="0.25">
      <c r="C864" s="192"/>
      <c r="D864" s="3"/>
    </row>
    <row r="865" spans="3:4" ht="15.75" customHeight="1" x14ac:dyDescent="0.25">
      <c r="C865" s="192"/>
      <c r="D865" s="3"/>
    </row>
    <row r="866" spans="3:4" ht="15.75" customHeight="1" x14ac:dyDescent="0.25">
      <c r="C866" s="192"/>
      <c r="D866" s="3"/>
    </row>
    <row r="867" spans="3:4" ht="15.75" customHeight="1" x14ac:dyDescent="0.25">
      <c r="C867" s="192"/>
      <c r="D867" s="3"/>
    </row>
    <row r="868" spans="3:4" ht="15.75" customHeight="1" x14ac:dyDescent="0.25">
      <c r="C868" s="192"/>
      <c r="D868" s="3"/>
    </row>
    <row r="869" spans="3:4" ht="15.75" customHeight="1" x14ac:dyDescent="0.25">
      <c r="C869" s="192"/>
      <c r="D869" s="3"/>
    </row>
    <row r="870" spans="3:4" ht="15.75" customHeight="1" x14ac:dyDescent="0.25">
      <c r="C870" s="192"/>
      <c r="D870" s="3"/>
    </row>
    <row r="871" spans="3:4" ht="15.75" customHeight="1" x14ac:dyDescent="0.25">
      <c r="C871" s="192"/>
      <c r="D871" s="3"/>
    </row>
    <row r="872" spans="3:4" ht="15.75" customHeight="1" x14ac:dyDescent="0.25">
      <c r="C872" s="192"/>
      <c r="D872" s="3"/>
    </row>
    <row r="873" spans="3:4" ht="15.75" customHeight="1" x14ac:dyDescent="0.25">
      <c r="C873" s="192"/>
      <c r="D873" s="3"/>
    </row>
    <row r="874" spans="3:4" ht="15.75" customHeight="1" x14ac:dyDescent="0.25">
      <c r="C874" s="192"/>
      <c r="D874" s="3"/>
    </row>
    <row r="875" spans="3:4" ht="15.75" customHeight="1" x14ac:dyDescent="0.25">
      <c r="C875" s="192"/>
      <c r="D875" s="3"/>
    </row>
    <row r="876" spans="3:4" ht="15.75" customHeight="1" x14ac:dyDescent="0.25">
      <c r="C876" s="192"/>
      <c r="D876" s="3"/>
    </row>
    <row r="877" spans="3:4" ht="15.75" customHeight="1" x14ac:dyDescent="0.25">
      <c r="C877" s="192"/>
      <c r="D877" s="3"/>
    </row>
    <row r="878" spans="3:4" ht="15.75" customHeight="1" x14ac:dyDescent="0.25">
      <c r="C878" s="192"/>
      <c r="D878" s="3"/>
    </row>
    <row r="879" spans="3:4" ht="15.75" customHeight="1" x14ac:dyDescent="0.25">
      <c r="C879" s="192"/>
      <c r="D879" s="3"/>
    </row>
    <row r="880" spans="3:4" ht="15.75" customHeight="1" x14ac:dyDescent="0.25">
      <c r="C880" s="192"/>
      <c r="D880" s="3"/>
    </row>
    <row r="881" spans="3:4" ht="15.75" customHeight="1" x14ac:dyDescent="0.25">
      <c r="C881" s="192"/>
      <c r="D881" s="3"/>
    </row>
    <row r="882" spans="3:4" ht="15.75" customHeight="1" x14ac:dyDescent="0.25">
      <c r="C882" s="192"/>
      <c r="D882" s="3"/>
    </row>
    <row r="883" spans="3:4" ht="15.75" customHeight="1" x14ac:dyDescent="0.25">
      <c r="C883" s="192"/>
      <c r="D883" s="3"/>
    </row>
    <row r="884" spans="3:4" ht="15.75" customHeight="1" x14ac:dyDescent="0.25">
      <c r="C884" s="192"/>
      <c r="D884" s="3"/>
    </row>
    <row r="885" spans="3:4" ht="15.75" customHeight="1" x14ac:dyDescent="0.25">
      <c r="C885" s="192"/>
      <c r="D885" s="3"/>
    </row>
    <row r="886" spans="3:4" ht="15.75" customHeight="1" x14ac:dyDescent="0.25">
      <c r="C886" s="192"/>
      <c r="D886" s="3"/>
    </row>
    <row r="887" spans="3:4" ht="15.75" customHeight="1" x14ac:dyDescent="0.25">
      <c r="C887" s="192"/>
      <c r="D887" s="3"/>
    </row>
    <row r="888" spans="3:4" ht="15.75" customHeight="1" x14ac:dyDescent="0.25">
      <c r="C888" s="192"/>
      <c r="D888" s="3"/>
    </row>
    <row r="889" spans="3:4" ht="15.75" customHeight="1" x14ac:dyDescent="0.25">
      <c r="C889" s="192"/>
      <c r="D889" s="3"/>
    </row>
    <row r="890" spans="3:4" ht="15.75" customHeight="1" x14ac:dyDescent="0.25">
      <c r="C890" s="192"/>
      <c r="D890" s="3"/>
    </row>
    <row r="891" spans="3:4" ht="15.75" customHeight="1" x14ac:dyDescent="0.25">
      <c r="C891" s="192"/>
      <c r="D891" s="3"/>
    </row>
    <row r="892" spans="3:4" ht="15.75" customHeight="1" x14ac:dyDescent="0.25">
      <c r="C892" s="192"/>
      <c r="D892" s="3"/>
    </row>
    <row r="893" spans="3:4" ht="15.75" customHeight="1" x14ac:dyDescent="0.25">
      <c r="C893" s="192"/>
      <c r="D893" s="3"/>
    </row>
    <row r="894" spans="3:4" ht="15.75" customHeight="1" x14ac:dyDescent="0.25">
      <c r="C894" s="192"/>
      <c r="D894" s="3"/>
    </row>
    <row r="895" spans="3:4" ht="15.75" customHeight="1" x14ac:dyDescent="0.25">
      <c r="C895" s="192"/>
      <c r="D895" s="3"/>
    </row>
    <row r="896" spans="3:4" ht="15.75" customHeight="1" x14ac:dyDescent="0.25">
      <c r="C896" s="192"/>
      <c r="D896" s="3"/>
    </row>
    <row r="897" spans="3:4" ht="15.75" customHeight="1" x14ac:dyDescent="0.25">
      <c r="C897" s="192"/>
      <c r="D897" s="3"/>
    </row>
    <row r="898" spans="3:4" ht="15.75" customHeight="1" x14ac:dyDescent="0.25">
      <c r="C898" s="192"/>
      <c r="D898" s="3"/>
    </row>
    <row r="899" spans="3:4" ht="15.75" customHeight="1" x14ac:dyDescent="0.25">
      <c r="C899" s="192"/>
      <c r="D899" s="3"/>
    </row>
    <row r="900" spans="3:4" ht="15.75" customHeight="1" x14ac:dyDescent="0.25">
      <c r="C900" s="192"/>
      <c r="D900" s="3"/>
    </row>
    <row r="901" spans="3:4" ht="15.75" customHeight="1" x14ac:dyDescent="0.25">
      <c r="C901" s="192"/>
      <c r="D901" s="3"/>
    </row>
    <row r="902" spans="3:4" ht="15.75" customHeight="1" x14ac:dyDescent="0.25">
      <c r="C902" s="192"/>
      <c r="D902" s="3"/>
    </row>
    <row r="903" spans="3:4" ht="15.75" customHeight="1" x14ac:dyDescent="0.25">
      <c r="C903" s="192"/>
      <c r="D903" s="3"/>
    </row>
    <row r="904" spans="3:4" ht="15.75" customHeight="1" x14ac:dyDescent="0.25">
      <c r="C904" s="192"/>
      <c r="D904" s="3"/>
    </row>
    <row r="905" spans="3:4" ht="15.75" customHeight="1" x14ac:dyDescent="0.25">
      <c r="C905" s="192"/>
      <c r="D905" s="3"/>
    </row>
    <row r="906" spans="3:4" ht="15.75" customHeight="1" x14ac:dyDescent="0.25">
      <c r="C906" s="192"/>
      <c r="D906" s="3"/>
    </row>
    <row r="907" spans="3:4" ht="15.75" customHeight="1" x14ac:dyDescent="0.25">
      <c r="C907" s="192"/>
      <c r="D907" s="3"/>
    </row>
    <row r="908" spans="3:4" ht="15.75" customHeight="1" x14ac:dyDescent="0.25">
      <c r="C908" s="192"/>
      <c r="D908" s="3"/>
    </row>
    <row r="909" spans="3:4" ht="15.75" customHeight="1" x14ac:dyDescent="0.25">
      <c r="C909" s="192"/>
      <c r="D909" s="3"/>
    </row>
    <row r="910" spans="3:4" ht="15.75" customHeight="1" x14ac:dyDescent="0.25">
      <c r="C910" s="192"/>
      <c r="D910" s="3"/>
    </row>
    <row r="911" spans="3:4" ht="15.75" customHeight="1" x14ac:dyDescent="0.25">
      <c r="C911" s="192"/>
      <c r="D911" s="3"/>
    </row>
    <row r="912" spans="3:4" ht="15.75" customHeight="1" x14ac:dyDescent="0.25">
      <c r="C912" s="192"/>
      <c r="D912" s="3"/>
    </row>
    <row r="913" spans="3:4" ht="15.75" customHeight="1" x14ac:dyDescent="0.25">
      <c r="C913" s="192"/>
      <c r="D913" s="3"/>
    </row>
    <row r="914" spans="3:4" ht="15.75" customHeight="1" x14ac:dyDescent="0.25">
      <c r="C914" s="192"/>
      <c r="D914" s="3"/>
    </row>
    <row r="915" spans="3:4" ht="15.75" customHeight="1" x14ac:dyDescent="0.25">
      <c r="C915" s="192"/>
      <c r="D915" s="3"/>
    </row>
    <row r="916" spans="3:4" ht="15.75" customHeight="1" x14ac:dyDescent="0.25">
      <c r="C916" s="192"/>
      <c r="D916" s="3"/>
    </row>
    <row r="917" spans="3:4" ht="15.75" customHeight="1" x14ac:dyDescent="0.25">
      <c r="C917" s="192"/>
      <c r="D917" s="3"/>
    </row>
    <row r="918" spans="3:4" ht="15.75" customHeight="1" x14ac:dyDescent="0.25">
      <c r="C918" s="192"/>
      <c r="D918" s="3"/>
    </row>
    <row r="919" spans="3:4" ht="15.75" customHeight="1" x14ac:dyDescent="0.25">
      <c r="C919" s="192"/>
      <c r="D919" s="3"/>
    </row>
    <row r="920" spans="3:4" ht="15.75" customHeight="1" x14ac:dyDescent="0.25">
      <c r="C920" s="192"/>
      <c r="D920" s="3"/>
    </row>
    <row r="921" spans="3:4" ht="15.75" customHeight="1" x14ac:dyDescent="0.25">
      <c r="C921" s="192"/>
      <c r="D921" s="3"/>
    </row>
    <row r="922" spans="3:4" ht="15.75" customHeight="1" x14ac:dyDescent="0.25">
      <c r="C922" s="192"/>
      <c r="D922" s="3"/>
    </row>
    <row r="923" spans="3:4" ht="15.75" customHeight="1" x14ac:dyDescent="0.25">
      <c r="C923" s="192"/>
      <c r="D923" s="3"/>
    </row>
    <row r="924" spans="3:4" ht="15.75" customHeight="1" x14ac:dyDescent="0.25">
      <c r="C924" s="192"/>
      <c r="D924" s="3"/>
    </row>
    <row r="925" spans="3:4" ht="15.75" customHeight="1" x14ac:dyDescent="0.25">
      <c r="C925" s="192"/>
      <c r="D925" s="3"/>
    </row>
    <row r="926" spans="3:4" ht="15.75" customHeight="1" x14ac:dyDescent="0.25">
      <c r="C926" s="192"/>
      <c r="D926" s="3"/>
    </row>
    <row r="927" spans="3:4" ht="15.75" customHeight="1" x14ac:dyDescent="0.25">
      <c r="C927" s="192"/>
      <c r="D927" s="3"/>
    </row>
    <row r="928" spans="3:4" ht="15.75" customHeight="1" x14ac:dyDescent="0.25">
      <c r="C928" s="192"/>
      <c r="D928" s="3"/>
    </row>
    <row r="929" spans="3:4" ht="15.75" customHeight="1" x14ac:dyDescent="0.25">
      <c r="C929" s="192"/>
      <c r="D929" s="3"/>
    </row>
    <row r="930" spans="3:4" ht="15.75" customHeight="1" x14ac:dyDescent="0.25">
      <c r="C930" s="192"/>
      <c r="D930" s="3"/>
    </row>
    <row r="931" spans="3:4" ht="15.75" customHeight="1" x14ac:dyDescent="0.25">
      <c r="C931" s="192"/>
      <c r="D931" s="3"/>
    </row>
    <row r="932" spans="3:4" ht="15.75" customHeight="1" x14ac:dyDescent="0.25">
      <c r="C932" s="192"/>
      <c r="D932" s="3"/>
    </row>
    <row r="933" spans="3:4" ht="15.75" customHeight="1" x14ac:dyDescent="0.25">
      <c r="C933" s="192"/>
      <c r="D933" s="3"/>
    </row>
    <row r="934" spans="3:4" ht="15.75" customHeight="1" x14ac:dyDescent="0.25">
      <c r="C934" s="192"/>
      <c r="D934" s="3"/>
    </row>
    <row r="935" spans="3:4" ht="15.75" customHeight="1" x14ac:dyDescent="0.25">
      <c r="C935" s="192"/>
      <c r="D935" s="3"/>
    </row>
    <row r="936" spans="3:4" ht="15.75" customHeight="1" x14ac:dyDescent="0.25">
      <c r="C936" s="192"/>
      <c r="D936" s="3"/>
    </row>
    <row r="937" spans="3:4" ht="15.75" customHeight="1" x14ac:dyDescent="0.25">
      <c r="C937" s="192"/>
      <c r="D937" s="3"/>
    </row>
    <row r="938" spans="3:4" ht="15.75" customHeight="1" x14ac:dyDescent="0.25">
      <c r="C938" s="192"/>
      <c r="D938" s="3"/>
    </row>
    <row r="939" spans="3:4" ht="15.75" customHeight="1" x14ac:dyDescent="0.25">
      <c r="C939" s="192"/>
      <c r="D939" s="3"/>
    </row>
    <row r="940" spans="3:4" ht="15.75" customHeight="1" x14ac:dyDescent="0.25">
      <c r="C940" s="192"/>
      <c r="D940" s="3"/>
    </row>
    <row r="941" spans="3:4" ht="15.75" customHeight="1" x14ac:dyDescent="0.25">
      <c r="C941" s="192"/>
      <c r="D941" s="3"/>
    </row>
    <row r="942" spans="3:4" ht="15.75" customHeight="1" x14ac:dyDescent="0.25">
      <c r="C942" s="192"/>
      <c r="D942" s="3"/>
    </row>
    <row r="943" spans="3:4" ht="15.75" customHeight="1" x14ac:dyDescent="0.25">
      <c r="C943" s="192"/>
      <c r="D943" s="3"/>
    </row>
    <row r="944" spans="3:4" ht="15.75" customHeight="1" x14ac:dyDescent="0.25">
      <c r="C944" s="192"/>
      <c r="D944" s="3"/>
    </row>
    <row r="945" spans="3:4" ht="15.75" customHeight="1" x14ac:dyDescent="0.25">
      <c r="C945" s="192"/>
      <c r="D945" s="3"/>
    </row>
    <row r="946" spans="3:4" ht="15.75" customHeight="1" x14ac:dyDescent="0.25">
      <c r="C946" s="192"/>
      <c r="D946" s="3"/>
    </row>
    <row r="947" spans="3:4" ht="15.75" customHeight="1" x14ac:dyDescent="0.25">
      <c r="C947" s="192"/>
      <c r="D947" s="3"/>
    </row>
    <row r="948" spans="3:4" ht="15.75" customHeight="1" x14ac:dyDescent="0.25">
      <c r="C948" s="192"/>
      <c r="D948" s="3"/>
    </row>
    <row r="949" spans="3:4" ht="15.75" customHeight="1" x14ac:dyDescent="0.25">
      <c r="C949" s="192"/>
      <c r="D949" s="3"/>
    </row>
    <row r="950" spans="3:4" ht="15.75" customHeight="1" x14ac:dyDescent="0.25">
      <c r="C950" s="192"/>
      <c r="D950" s="3"/>
    </row>
    <row r="951" spans="3:4" ht="15.75" customHeight="1" x14ac:dyDescent="0.25">
      <c r="C951" s="192"/>
      <c r="D951" s="3"/>
    </row>
    <row r="952" spans="3:4" ht="15.75" customHeight="1" x14ac:dyDescent="0.25">
      <c r="C952" s="192"/>
      <c r="D952" s="3"/>
    </row>
    <row r="953" spans="3:4" ht="15.75" customHeight="1" x14ac:dyDescent="0.25">
      <c r="C953" s="192"/>
      <c r="D953" s="3"/>
    </row>
    <row r="954" spans="3:4" ht="15.75" customHeight="1" x14ac:dyDescent="0.25">
      <c r="C954" s="192"/>
      <c r="D954" s="3"/>
    </row>
    <row r="955" spans="3:4" ht="15.75" customHeight="1" x14ac:dyDescent="0.25">
      <c r="C955" s="192"/>
      <c r="D955" s="3"/>
    </row>
    <row r="956" spans="3:4" ht="15.75" customHeight="1" x14ac:dyDescent="0.25">
      <c r="C956" s="192"/>
      <c r="D956" s="3"/>
    </row>
    <row r="957" spans="3:4" ht="15.75" customHeight="1" x14ac:dyDescent="0.25">
      <c r="C957" s="192"/>
      <c r="D957" s="3"/>
    </row>
    <row r="958" spans="3:4" ht="15.75" customHeight="1" x14ac:dyDescent="0.25">
      <c r="C958" s="192"/>
      <c r="D958" s="3"/>
    </row>
    <row r="959" spans="3:4" ht="15.75" customHeight="1" x14ac:dyDescent="0.25">
      <c r="C959" s="192"/>
      <c r="D959" s="3"/>
    </row>
    <row r="960" spans="3:4" ht="15.75" customHeight="1" x14ac:dyDescent="0.25">
      <c r="C960" s="192"/>
      <c r="D960" s="3"/>
    </row>
    <row r="961" spans="3:4" ht="15.75" customHeight="1" x14ac:dyDescent="0.25">
      <c r="C961" s="192"/>
      <c r="D961" s="3"/>
    </row>
    <row r="962" spans="3:4" ht="15.75" customHeight="1" x14ac:dyDescent="0.25">
      <c r="C962" s="192"/>
      <c r="D962" s="3"/>
    </row>
    <row r="963" spans="3:4" ht="15.75" customHeight="1" x14ac:dyDescent="0.25">
      <c r="C963" s="192"/>
      <c r="D963" s="3"/>
    </row>
    <row r="964" spans="3:4" ht="15.75" customHeight="1" x14ac:dyDescent="0.25">
      <c r="C964" s="192"/>
      <c r="D964" s="3"/>
    </row>
    <row r="965" spans="3:4" ht="15.75" customHeight="1" x14ac:dyDescent="0.25">
      <c r="C965" s="192"/>
      <c r="D965" s="3"/>
    </row>
    <row r="966" spans="3:4" ht="15.75" customHeight="1" x14ac:dyDescent="0.25">
      <c r="C966" s="192"/>
      <c r="D966" s="3"/>
    </row>
    <row r="967" spans="3:4" ht="15.75" customHeight="1" x14ac:dyDescent="0.25">
      <c r="C967" s="192"/>
      <c r="D967" s="3"/>
    </row>
    <row r="968" spans="3:4" ht="15.75" customHeight="1" x14ac:dyDescent="0.25">
      <c r="C968" s="192"/>
      <c r="D968" s="3"/>
    </row>
    <row r="969" spans="3:4" ht="15.75" customHeight="1" x14ac:dyDescent="0.25">
      <c r="C969" s="192"/>
      <c r="D969" s="3"/>
    </row>
    <row r="970" spans="3:4" ht="15.75" customHeight="1" x14ac:dyDescent="0.25">
      <c r="C970" s="192"/>
      <c r="D970" s="3"/>
    </row>
    <row r="971" spans="3:4" ht="15.75" customHeight="1" x14ac:dyDescent="0.25">
      <c r="C971" s="192"/>
      <c r="D971" s="3"/>
    </row>
    <row r="972" spans="3:4" ht="15.75" customHeight="1" x14ac:dyDescent="0.25">
      <c r="C972" s="192"/>
      <c r="D972" s="3"/>
    </row>
    <row r="973" spans="3:4" ht="15.75" customHeight="1" x14ac:dyDescent="0.25">
      <c r="C973" s="192"/>
      <c r="D973" s="3"/>
    </row>
    <row r="974" spans="3:4" ht="15.75" customHeight="1" x14ac:dyDescent="0.25">
      <c r="C974" s="192"/>
      <c r="D974" s="3"/>
    </row>
    <row r="975" spans="3:4" ht="15.75" customHeight="1" x14ac:dyDescent="0.25">
      <c r="C975" s="192"/>
      <c r="D975" s="3"/>
    </row>
    <row r="976" spans="3:4" ht="15.75" customHeight="1" x14ac:dyDescent="0.25">
      <c r="C976" s="192"/>
      <c r="D976" s="3"/>
    </row>
    <row r="977" spans="3:4" ht="15.75" customHeight="1" x14ac:dyDescent="0.25">
      <c r="C977" s="192"/>
      <c r="D977" s="3"/>
    </row>
    <row r="978" spans="3:4" ht="15.75" customHeight="1" x14ac:dyDescent="0.25">
      <c r="C978" s="192"/>
      <c r="D978" s="3"/>
    </row>
    <row r="979" spans="3:4" ht="15.75" customHeight="1" x14ac:dyDescent="0.25">
      <c r="C979" s="192"/>
      <c r="D979" s="3"/>
    </row>
    <row r="980" spans="3:4" ht="15.75" customHeight="1" x14ac:dyDescent="0.25">
      <c r="C980" s="192"/>
      <c r="D980" s="3"/>
    </row>
    <row r="981" spans="3:4" ht="15.75" customHeight="1" x14ac:dyDescent="0.25">
      <c r="C981" s="192"/>
      <c r="D981" s="3"/>
    </row>
    <row r="982" spans="3:4" ht="15.75" customHeight="1" x14ac:dyDescent="0.25">
      <c r="C982" s="192"/>
      <c r="D982" s="3"/>
    </row>
  </sheetData>
  <mergeCells count="78">
    <mergeCell ref="C361:C362"/>
    <mergeCell ref="D361:F361"/>
    <mergeCell ref="D362:F362"/>
    <mergeCell ref="C135:C144"/>
    <mergeCell ref="C146:C147"/>
    <mergeCell ref="C148:C149"/>
    <mergeCell ref="C209:C214"/>
    <mergeCell ref="C184:C189"/>
    <mergeCell ref="C190:C192"/>
    <mergeCell ref="C193:C195"/>
    <mergeCell ref="C196:C198"/>
    <mergeCell ref="C150:C151"/>
    <mergeCell ref="C152:C153"/>
    <mergeCell ref="C154:C155"/>
    <mergeCell ref="C156:C157"/>
    <mergeCell ref="C158:C159"/>
    <mergeCell ref="C347:C354"/>
    <mergeCell ref="C355:C359"/>
    <mergeCell ref="C267:C275"/>
    <mergeCell ref="C276:C277"/>
    <mergeCell ref="C278:C280"/>
    <mergeCell ref="C281:C282"/>
    <mergeCell ref="C283:C295"/>
    <mergeCell ref="C296:C306"/>
    <mergeCell ref="C316:C317"/>
    <mergeCell ref="C327:C328"/>
    <mergeCell ref="C345:C346"/>
    <mergeCell ref="C307:C315"/>
    <mergeCell ref="C329:C330"/>
    <mergeCell ref="C331:C343"/>
    <mergeCell ref="C318:C321"/>
    <mergeCell ref="C322:C325"/>
    <mergeCell ref="AL4:AL5"/>
    <mergeCell ref="E1:AL1"/>
    <mergeCell ref="E3:AK3"/>
    <mergeCell ref="D4:D5"/>
    <mergeCell ref="E4:E5"/>
    <mergeCell ref="F4:F5"/>
    <mergeCell ref="G4:G5"/>
    <mergeCell ref="H4:M4"/>
    <mergeCell ref="N4:N5"/>
    <mergeCell ref="O4:O5"/>
    <mergeCell ref="P4:P5"/>
    <mergeCell ref="Q4:Q5"/>
    <mergeCell ref="T4:X4"/>
    <mergeCell ref="Y4:AJ4"/>
    <mergeCell ref="AK4:AK5"/>
    <mergeCell ref="R4:S4"/>
    <mergeCell ref="E6:F6"/>
    <mergeCell ref="E7:F7"/>
    <mergeCell ref="C16:C17"/>
    <mergeCell ref="C20:C21"/>
    <mergeCell ref="C23:C42"/>
    <mergeCell ref="C49:C52"/>
    <mergeCell ref="C53:C54"/>
    <mergeCell ref="C67:C72"/>
    <mergeCell ref="C73:C75"/>
    <mergeCell ref="C60:C66"/>
    <mergeCell ref="C241:C266"/>
    <mergeCell ref="C232:C235"/>
    <mergeCell ref="C236:C239"/>
    <mergeCell ref="C199:C202"/>
    <mergeCell ref="C203:C208"/>
    <mergeCell ref="C215:C218"/>
    <mergeCell ref="C161:C167"/>
    <mergeCell ref="C168:C176"/>
    <mergeCell ref="C220:C221"/>
    <mergeCell ref="C222:C231"/>
    <mergeCell ref="C178:C183"/>
    <mergeCell ref="E134:F134"/>
    <mergeCell ref="E76:F76"/>
    <mergeCell ref="C80:C81"/>
    <mergeCell ref="C85:C86"/>
    <mergeCell ref="C88:C107"/>
    <mergeCell ref="C114:C117"/>
    <mergeCell ref="C118:C119"/>
    <mergeCell ref="C125:C130"/>
    <mergeCell ref="C131:C133"/>
  </mergeCells>
  <pageMargins left="0.7" right="0.7" top="0.75" bottom="0.75" header="0" footer="0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'Таблица 6 (типы арм.)'!$D$6:$D$49</xm:f>
          </x14:formula1>
          <xm:sqref>D169:D172 D174:D176 D164:D167 D9:D17 D78:D81 D136:D138 D140:D144 D146:D149 D151 D153 D155:D160 D242:D255 D257:D266 D277 D270:D275 D279:D280 D282 D284:D295 D299:D306 D308:D311 D313:D315 D331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8"/>
  <sheetViews>
    <sheetView zoomScale="130" zoomScaleNormal="130" workbookViewId="0">
      <selection activeCell="B2" sqref="B2"/>
    </sheetView>
  </sheetViews>
  <sheetFormatPr defaultColWidth="14.42578125" defaultRowHeight="15" customHeight="1" x14ac:dyDescent="0.25"/>
  <cols>
    <col min="1" max="1" width="3.85546875" customWidth="1"/>
    <col min="2" max="2" width="3.28515625" customWidth="1"/>
    <col min="3" max="3" width="200.42578125" customWidth="1"/>
    <col min="4" max="4" width="8.7109375" customWidth="1"/>
    <col min="5" max="6" width="9" customWidth="1"/>
    <col min="7" max="26" width="8.7109375" customWidth="1"/>
  </cols>
  <sheetData>
    <row r="1" spans="1:26" ht="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thickBot="1" x14ac:dyDescent="0.3">
      <c r="A2" s="1"/>
      <c r="B2" s="1"/>
      <c r="C2" s="193" t="s">
        <v>321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x14ac:dyDescent="0.25">
      <c r="A3" s="1"/>
      <c r="B3" s="365" t="s">
        <v>322</v>
      </c>
      <c r="C3" s="366" t="s">
        <v>323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customHeight="1" x14ac:dyDescent="0.25">
      <c r="A4" s="1"/>
      <c r="B4" s="367" t="str">
        <f t="shared" ref="B4:B8" si="0">CONCATENATE((REPLACE(B3,(LEN(B3)),1,0)/10+1),")")</f>
        <v>2)</v>
      </c>
      <c r="C4" s="368" t="s">
        <v>610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" customHeight="1" x14ac:dyDescent="0.25">
      <c r="A5" s="1"/>
      <c r="B5" s="367" t="str">
        <f t="shared" si="0"/>
        <v>3)</v>
      </c>
      <c r="C5" s="369" t="s">
        <v>611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"/>
      <c r="B6" s="370" t="str">
        <f t="shared" si="0"/>
        <v>4)</v>
      </c>
      <c r="C6" s="371" t="s">
        <v>324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x14ac:dyDescent="0.25">
      <c r="A7" s="1"/>
      <c r="B7" s="370" t="str">
        <f t="shared" si="0"/>
        <v>5)</v>
      </c>
      <c r="C7" s="371" t="s">
        <v>582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"/>
      <c r="B8" s="370" t="str">
        <f t="shared" si="0"/>
        <v>6)</v>
      </c>
      <c r="C8" s="372" t="s">
        <v>325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/>
      <c r="B9" s="373"/>
      <c r="C9" s="374" t="s">
        <v>326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373"/>
      <c r="C10" s="374" t="s">
        <v>327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373"/>
      <c r="C11" s="374" t="s">
        <v>522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x14ac:dyDescent="0.25">
      <c r="A12" s="1"/>
      <c r="B12" s="367" t="str">
        <f>CONCATENATE((REPLACE(B8,(LEN(B8)),1,0)/10+1),")")</f>
        <v>7)</v>
      </c>
      <c r="C12" s="375" t="s">
        <v>328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0" customHeight="1" x14ac:dyDescent="0.25">
      <c r="A13" s="403"/>
      <c r="B13" s="370" t="str">
        <f t="shared" ref="B13:B14" si="1">CONCATENATE((REPLACE(B12,(LEN(B12)),1,0)/10+1),")")</f>
        <v>8)</v>
      </c>
      <c r="C13" s="376" t="s">
        <v>620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370" t="str">
        <f t="shared" si="1"/>
        <v>9)</v>
      </c>
      <c r="C14" s="376" t="s">
        <v>329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377" t="s">
        <v>330</v>
      </c>
      <c r="C15" s="378" t="s">
        <v>331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377" t="s">
        <v>330</v>
      </c>
      <c r="C16" s="378" t="s">
        <v>332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377" t="s">
        <v>330</v>
      </c>
      <c r="C17" s="378" t="s">
        <v>333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x14ac:dyDescent="0.25">
      <c r="A18" s="1"/>
      <c r="B18" s="377" t="s">
        <v>330</v>
      </c>
      <c r="C18" s="378" t="s">
        <v>523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0" x14ac:dyDescent="0.25">
      <c r="A19" s="1"/>
      <c r="B19" s="377"/>
      <c r="C19" s="378" t="s">
        <v>334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377"/>
      <c r="C20" s="379" t="s">
        <v>543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90" customHeight="1" x14ac:dyDescent="0.25">
      <c r="A21" s="1"/>
      <c r="B21" s="377" t="s">
        <v>330</v>
      </c>
      <c r="C21" s="378" t="s">
        <v>335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9.25" customHeight="1" x14ac:dyDescent="0.25">
      <c r="A22" s="1"/>
      <c r="B22" s="377"/>
      <c r="C22" s="378" t="s">
        <v>336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377"/>
      <c r="C23" s="380" t="s">
        <v>337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377" t="s">
        <v>330</v>
      </c>
      <c r="C24" s="381" t="s">
        <v>338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377" t="s">
        <v>330</v>
      </c>
      <c r="C25" s="378" t="s">
        <v>339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 x14ac:dyDescent="0.25">
      <c r="A26" s="194"/>
      <c r="B26" s="382" t="s">
        <v>330</v>
      </c>
      <c r="C26" s="381" t="s">
        <v>340</v>
      </c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</row>
    <row r="27" spans="1:26" ht="45" x14ac:dyDescent="0.25">
      <c r="A27" s="194"/>
      <c r="B27" s="382" t="s">
        <v>330</v>
      </c>
      <c r="C27" s="381" t="s">
        <v>524</v>
      </c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</row>
    <row r="28" spans="1:26" ht="26.25" customHeight="1" x14ac:dyDescent="0.25">
      <c r="A28" s="1"/>
      <c r="B28" s="377" t="s">
        <v>330</v>
      </c>
      <c r="C28" s="378" t="s">
        <v>341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377" t="s">
        <v>330</v>
      </c>
      <c r="C29" s="378" t="s">
        <v>342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377" t="s">
        <v>330</v>
      </c>
      <c r="C30" s="378" t="s">
        <v>583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 thickBot="1" x14ac:dyDescent="0.3">
      <c r="A31" s="194"/>
      <c r="B31" s="404" t="s">
        <v>330</v>
      </c>
      <c r="C31" s="405" t="s">
        <v>614</v>
      </c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</row>
    <row r="32" spans="1:26" ht="14.25" customHeight="1" x14ac:dyDescent="0.25">
      <c r="A32" s="1"/>
      <c r="B32" s="377" t="str">
        <f>CONCATENATE((REPLACE(B14,(LEN(B14)),1,0)/10+1),")")</f>
        <v>10)</v>
      </c>
      <c r="C32" s="378" t="s">
        <v>343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x14ac:dyDescent="0.25">
      <c r="A33" s="1"/>
      <c r="B33" s="377" t="s">
        <v>330</v>
      </c>
      <c r="C33" s="378" t="s">
        <v>584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5" x14ac:dyDescent="0.25">
      <c r="A34" s="1"/>
      <c r="B34" s="377" t="s">
        <v>330</v>
      </c>
      <c r="C34" s="378" t="s">
        <v>585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377" t="s">
        <v>330</v>
      </c>
      <c r="C35" s="378" t="s">
        <v>586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377" t="s">
        <v>330</v>
      </c>
      <c r="C36" s="378" t="s">
        <v>344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" x14ac:dyDescent="0.25">
      <c r="A37" s="1"/>
      <c r="B37" s="377" t="s">
        <v>330</v>
      </c>
      <c r="C37" s="378" t="s">
        <v>587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 x14ac:dyDescent="0.25">
      <c r="A38" s="1"/>
      <c r="B38" s="377" t="s">
        <v>330</v>
      </c>
      <c r="C38" s="378" t="s">
        <v>588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349" customFormat="1" ht="45" x14ac:dyDescent="0.25">
      <c r="A39" s="254"/>
      <c r="B39" s="377"/>
      <c r="C39" s="379" t="s">
        <v>546</v>
      </c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</row>
    <row r="40" spans="1:26" ht="60" x14ac:dyDescent="0.25">
      <c r="A40" s="1"/>
      <c r="B40" s="367" t="str">
        <f>CONCATENATE((REPLACE(B32,(LEN(B32)),1,0)/10+1),")")</f>
        <v>11)</v>
      </c>
      <c r="C40" s="368" t="s">
        <v>345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367" t="str">
        <f t="shared" ref="B41:B48" si="2">CONCATENATE((REPLACE(B40,(LEN(B40)),1,0)/10+1),")")</f>
        <v>12)</v>
      </c>
      <c r="C41" s="383" t="s">
        <v>346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377" t="str">
        <f t="shared" si="2"/>
        <v>13)</v>
      </c>
      <c r="C42" s="378" t="s">
        <v>347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367" t="str">
        <f t="shared" si="2"/>
        <v>14)</v>
      </c>
      <c r="C43" s="383" t="s">
        <v>348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x14ac:dyDescent="0.25">
      <c r="A44" s="1"/>
      <c r="B44" s="367" t="str">
        <f t="shared" si="2"/>
        <v>15)</v>
      </c>
      <c r="C44" s="369" t="s">
        <v>544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5" x14ac:dyDescent="0.25">
      <c r="A45" s="1"/>
      <c r="B45" s="367" t="str">
        <f t="shared" si="2"/>
        <v>16)</v>
      </c>
      <c r="C45" s="383" t="s">
        <v>622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73.150000000000006" customHeight="1" x14ac:dyDescent="0.25">
      <c r="A46" s="1"/>
      <c r="B46" s="367" t="str">
        <f t="shared" si="2"/>
        <v>17)</v>
      </c>
      <c r="C46" s="369" t="s">
        <v>545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60" x14ac:dyDescent="0.25">
      <c r="A47" s="1"/>
      <c r="B47" s="370" t="str">
        <f t="shared" si="2"/>
        <v>18)</v>
      </c>
      <c r="C47" s="375" t="s">
        <v>621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370" t="str">
        <f t="shared" si="2"/>
        <v>19)</v>
      </c>
      <c r="C48" s="384" t="s">
        <v>589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385" t="s">
        <v>330</v>
      </c>
      <c r="C49" s="378" t="s">
        <v>591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5" x14ac:dyDescent="0.25">
      <c r="A50" s="1"/>
      <c r="B50" s="385" t="s">
        <v>330</v>
      </c>
      <c r="C50" s="386" t="s">
        <v>590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385" t="s">
        <v>330</v>
      </c>
      <c r="C51" s="387" t="s">
        <v>592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385" t="s">
        <v>330</v>
      </c>
      <c r="C52" s="387" t="s">
        <v>349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385" t="s">
        <v>330</v>
      </c>
      <c r="C53" s="387" t="s">
        <v>350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385" t="s">
        <v>330</v>
      </c>
      <c r="C54" s="387" t="s">
        <v>351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385" t="s">
        <v>330</v>
      </c>
      <c r="C55" s="387" t="s">
        <v>352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8.5" customHeight="1" x14ac:dyDescent="0.25">
      <c r="A56" s="1"/>
      <c r="B56" s="385" t="s">
        <v>330</v>
      </c>
      <c r="C56" s="388" t="s">
        <v>353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5" x14ac:dyDescent="0.25">
      <c r="A57" s="1"/>
      <c r="B57" s="385"/>
      <c r="C57" s="387" t="s">
        <v>354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370" t="str">
        <f>CONCATENATE((REPLACE(B48,(LEN(B48)),1,0)/10+1),")")</f>
        <v>20)</v>
      </c>
      <c r="C58" s="375" t="s">
        <v>355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385" t="s">
        <v>330</v>
      </c>
      <c r="C59" s="387" t="s">
        <v>356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0" x14ac:dyDescent="0.25">
      <c r="A60" s="194"/>
      <c r="B60" s="389" t="s">
        <v>330</v>
      </c>
      <c r="C60" s="390" t="s">
        <v>357</v>
      </c>
      <c r="D60" s="194"/>
      <c r="E60" s="194"/>
      <c r="F60" s="194"/>
      <c r="G60" s="194"/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</row>
    <row r="61" spans="1:26" ht="30" x14ac:dyDescent="0.25">
      <c r="A61" s="1"/>
      <c r="B61" s="391"/>
      <c r="C61" s="392" t="s">
        <v>358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5" x14ac:dyDescent="0.25">
      <c r="A62" s="1"/>
      <c r="B62" s="377" t="str">
        <f>CONCATENATE((REPLACE(B58,(LEN(B58)),1,0)/10+1),")")</f>
        <v>21)</v>
      </c>
      <c r="C62" s="393" t="s">
        <v>359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385"/>
      <c r="C63" s="387" t="s">
        <v>360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385" t="s">
        <v>330</v>
      </c>
      <c r="C64" s="387" t="s">
        <v>361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385" t="s">
        <v>330</v>
      </c>
      <c r="C65" s="387" t="s">
        <v>362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385"/>
      <c r="C66" s="387" t="s">
        <v>363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370" t="str">
        <f>CONCATENATE((REPLACE(B62,(LEN(B62)),1,0)/10+1),")")</f>
        <v>22)</v>
      </c>
      <c r="C67" s="375" t="s">
        <v>364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60" x14ac:dyDescent="0.25">
      <c r="A68" s="1"/>
      <c r="B68" s="394" t="str">
        <f t="shared" ref="B68:B69" si="3">CONCATENATE((REPLACE(B67,(LEN(B67)),1,0)/10+1),")")</f>
        <v>23)</v>
      </c>
      <c r="C68" s="395" t="s">
        <v>615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396" t="str">
        <f t="shared" si="3"/>
        <v>24)</v>
      </c>
      <c r="C69" s="397" t="s">
        <v>365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0" x14ac:dyDescent="0.25">
      <c r="A70" s="1"/>
      <c r="B70" s="398" t="str">
        <f>CONCATENATE((REPLACE(B69,(LEN(B69)),1,0)/10+1),")")</f>
        <v>25)</v>
      </c>
      <c r="C70" s="399" t="s">
        <v>530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0" x14ac:dyDescent="0.25">
      <c r="A71" s="1"/>
      <c r="B71" s="398" t="str">
        <f>CONCATENATE((REPLACE(B70,(LEN(B70)),1,0)/10+1),")")</f>
        <v>26)</v>
      </c>
      <c r="C71" s="375" t="s">
        <v>613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thickBot="1" x14ac:dyDescent="0.3">
      <c r="A72" s="1"/>
      <c r="B72" s="400" t="str">
        <f>CONCATENATE((REPLACE(B71,(LEN(B71)),1,0)/10+1),")")</f>
        <v>27)</v>
      </c>
      <c r="C72" s="406" t="s">
        <v>619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93"/>
      <c r="C139" s="9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93"/>
      <c r="C140" s="9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93"/>
      <c r="C141" s="9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hyperlinks>
    <hyperlink ref="C69" r:id="rId1" xr:uid="{00000000-0004-0000-0100-000000000000}"/>
  </hyperlinks>
  <pageMargins left="0.7" right="0.7" top="0.75" bottom="0.75" header="0" footer="0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130" zoomScaleNormal="130" workbookViewId="0">
      <selection activeCell="G6" sqref="G6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25" customWidth="1"/>
    <col min="4" max="4" width="44.140625" customWidth="1"/>
    <col min="5" max="5" width="55.42578125" customWidth="1"/>
    <col min="6" max="6" width="8.7109375" customWidth="1"/>
    <col min="7" max="7" width="9" customWidth="1"/>
    <col min="8" max="26" width="8.7109375" customWidth="1"/>
  </cols>
  <sheetData>
    <row r="1" spans="1:26" ht="19.5" customHeight="1" x14ac:dyDescent="0.25">
      <c r="A1" s="1"/>
      <c r="B1" s="460" t="s">
        <v>366</v>
      </c>
      <c r="C1" s="455"/>
      <c r="D1" s="455"/>
      <c r="E1" s="46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95" t="s">
        <v>367</v>
      </c>
      <c r="C2" s="195" t="s">
        <v>368</v>
      </c>
      <c r="D2" s="196" t="s">
        <v>369</v>
      </c>
      <c r="E2" s="195" t="s">
        <v>370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149999999999999" customHeight="1" x14ac:dyDescent="0.25">
      <c r="A3" s="1"/>
      <c r="B3" s="462" t="s">
        <v>371</v>
      </c>
      <c r="C3" s="197" t="s">
        <v>372</v>
      </c>
      <c r="D3" s="465" t="s">
        <v>373</v>
      </c>
      <c r="E3" s="198" t="s">
        <v>374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1" customHeight="1" x14ac:dyDescent="0.25">
      <c r="A4" s="1"/>
      <c r="B4" s="463"/>
      <c r="C4" s="477" t="s">
        <v>517</v>
      </c>
      <c r="D4" s="463"/>
      <c r="E4" s="477" t="s">
        <v>519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1" customHeight="1" thickBot="1" x14ac:dyDescent="0.3">
      <c r="A5" s="1"/>
      <c r="B5" s="464"/>
      <c r="C5" s="478"/>
      <c r="D5" s="464"/>
      <c r="E5" s="47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9.45" customHeight="1" x14ac:dyDescent="0.25">
      <c r="A6" s="1"/>
      <c r="B6" s="466" t="s">
        <v>375</v>
      </c>
      <c r="C6" s="199" t="s">
        <v>372</v>
      </c>
      <c r="D6" s="468" t="s">
        <v>376</v>
      </c>
      <c r="E6" s="200" t="s">
        <v>377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3.45" customHeight="1" x14ac:dyDescent="0.25">
      <c r="A7" s="1"/>
      <c r="B7" s="463"/>
      <c r="C7" s="475" t="s">
        <v>517</v>
      </c>
      <c r="D7" s="469"/>
      <c r="E7" s="475" t="s">
        <v>520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83.45" customHeight="1" thickBot="1" x14ac:dyDescent="0.3">
      <c r="A8" s="1"/>
      <c r="B8" s="467"/>
      <c r="C8" s="476"/>
      <c r="D8" s="470"/>
      <c r="E8" s="47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4.6" customHeight="1" x14ac:dyDescent="0.25">
      <c r="A9" s="1"/>
      <c r="B9" s="471" t="s">
        <v>378</v>
      </c>
      <c r="C9" s="201" t="s">
        <v>372</v>
      </c>
      <c r="D9" s="472" t="s">
        <v>379</v>
      </c>
      <c r="E9" s="202" t="s">
        <v>380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2.5" customHeight="1" x14ac:dyDescent="0.25">
      <c r="A10" s="1"/>
      <c r="B10" s="463"/>
      <c r="C10" s="479" t="s">
        <v>517</v>
      </c>
      <c r="D10" s="473"/>
      <c r="E10" s="479" t="s">
        <v>518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2.5" customHeight="1" thickBot="1" x14ac:dyDescent="0.3">
      <c r="A11" s="1"/>
      <c r="B11" s="464"/>
      <c r="C11" s="480"/>
      <c r="D11" s="474"/>
      <c r="E11" s="48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.75" customHeight="1" x14ac:dyDescent="0.25">
      <c r="A12" s="1"/>
      <c r="B12" s="451" t="s">
        <v>381</v>
      </c>
      <c r="C12" s="452"/>
      <c r="D12" s="452"/>
      <c r="E12" s="45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5" customHeight="1" x14ac:dyDescent="0.25">
      <c r="A13" s="1"/>
      <c r="B13" s="454" t="s">
        <v>593</v>
      </c>
      <c r="C13" s="455"/>
      <c r="D13" s="455"/>
      <c r="E13" s="45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457" t="s">
        <v>542</v>
      </c>
      <c r="C14" s="458"/>
      <c r="D14" s="458"/>
      <c r="E14" s="45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7:26" ht="14.25" customHeight="1" x14ac:dyDescent="0.25"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7:26" ht="14.25" customHeight="1" x14ac:dyDescent="0.25"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7:26" ht="14.25" customHeight="1" x14ac:dyDescent="0.25"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7:26" ht="14.25" customHeight="1" x14ac:dyDescent="0.25"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7:26" ht="14.25" customHeight="1" x14ac:dyDescent="0.25"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7:26" ht="14.25" customHeight="1" x14ac:dyDescent="0.25"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7:26" ht="14.25" customHeight="1" x14ac:dyDescent="0.25"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7:26" ht="14.25" customHeight="1" x14ac:dyDescent="0.25"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7:26" ht="14.25" customHeight="1" x14ac:dyDescent="0.25"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7:26" ht="14.25" customHeight="1" x14ac:dyDescent="0.25"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7:26" ht="14.25" customHeight="1" x14ac:dyDescent="0.25"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7:26" ht="14.25" customHeight="1" x14ac:dyDescent="0.25"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7:26" ht="14.25" customHeight="1" x14ac:dyDescent="0.25"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7:26" ht="14.25" customHeight="1" x14ac:dyDescent="0.25"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7:26" ht="14.25" customHeight="1" x14ac:dyDescent="0.25"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7:26" ht="14.25" customHeight="1" x14ac:dyDescent="0.25"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7:26" ht="14.25" customHeight="1" x14ac:dyDescent="0.25"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7:26" ht="14.25" customHeight="1" x14ac:dyDescent="0.25"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7:26" ht="14.25" customHeight="1" x14ac:dyDescent="0.25"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7:26" ht="14.25" customHeight="1" x14ac:dyDescent="0.25"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7:26" ht="14.25" customHeight="1" x14ac:dyDescent="0.25"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7:26" ht="14.25" customHeight="1" x14ac:dyDescent="0.25"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7:26" ht="14.25" customHeight="1" x14ac:dyDescent="0.25"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7:26" ht="14.25" customHeight="1" x14ac:dyDescent="0.25"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7:26" ht="14.25" customHeight="1" x14ac:dyDescent="0.25"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7:26" ht="14.25" customHeight="1" x14ac:dyDescent="0.25"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7:26" ht="14.25" customHeight="1" x14ac:dyDescent="0.25"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7:26" ht="14.25" customHeight="1" x14ac:dyDescent="0.25"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7:26" ht="14.25" customHeight="1" x14ac:dyDescent="0.25"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7:26" ht="14.25" customHeight="1" x14ac:dyDescent="0.25"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7:26" ht="14.25" customHeight="1" x14ac:dyDescent="0.25"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7:26" ht="14.25" customHeight="1" x14ac:dyDescent="0.25"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7:26" ht="14.25" customHeight="1" x14ac:dyDescent="0.25"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7:26" ht="14.25" customHeight="1" x14ac:dyDescent="0.25"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7:26" ht="14.25" customHeight="1" x14ac:dyDescent="0.25"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7:26" ht="14.25" customHeight="1" x14ac:dyDescent="0.25"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7:26" ht="14.25" customHeight="1" x14ac:dyDescent="0.25"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7:26" ht="14.25" customHeight="1" x14ac:dyDescent="0.25"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7:26" ht="14.25" customHeight="1" x14ac:dyDescent="0.25"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7:26" ht="14.25" customHeight="1" x14ac:dyDescent="0.25"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7:26" ht="14.25" customHeight="1" x14ac:dyDescent="0.25"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7:26" ht="14.25" customHeight="1" x14ac:dyDescent="0.25"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7:26" ht="14.25" customHeight="1" x14ac:dyDescent="0.25"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7:26" ht="14.25" customHeight="1" x14ac:dyDescent="0.25"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7:26" ht="14.25" customHeight="1" x14ac:dyDescent="0.25"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7:26" ht="14.25" customHeight="1" x14ac:dyDescent="0.25"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7:26" ht="14.25" customHeight="1" x14ac:dyDescent="0.25"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7:26" ht="14.25" customHeight="1" x14ac:dyDescent="0.25"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7:26" ht="14.25" customHeight="1" x14ac:dyDescent="0.25"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7:26" ht="14.25" customHeight="1" x14ac:dyDescent="0.25"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7:26" ht="14.25" customHeight="1" x14ac:dyDescent="0.25"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7:26" ht="14.25" customHeight="1" x14ac:dyDescent="0.25"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7:26" ht="14.25" customHeight="1" x14ac:dyDescent="0.25"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7:26" ht="14.25" customHeight="1" x14ac:dyDescent="0.25"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7:26" ht="14.25" customHeight="1" x14ac:dyDescent="0.25"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7:26" ht="14.25" customHeight="1" x14ac:dyDescent="0.25"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7:26" ht="14.25" customHeight="1" x14ac:dyDescent="0.25"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7:26" ht="14.25" customHeight="1" x14ac:dyDescent="0.25"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7:26" ht="14.25" customHeight="1" x14ac:dyDescent="0.25"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7:26" ht="14.25" customHeight="1" x14ac:dyDescent="0.25"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7:26" ht="14.25" customHeight="1" x14ac:dyDescent="0.25"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7:26" ht="14.25" customHeight="1" x14ac:dyDescent="0.25"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7:26" ht="14.25" customHeight="1" x14ac:dyDescent="0.25"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7:26" ht="14.25" customHeight="1" x14ac:dyDescent="0.25"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7:26" ht="14.25" customHeight="1" x14ac:dyDescent="0.25"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7:26" ht="14.25" customHeight="1" x14ac:dyDescent="0.25"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7:26" ht="14.25" customHeight="1" x14ac:dyDescent="0.25"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7:26" ht="14.25" customHeight="1" x14ac:dyDescent="0.25"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7:26" ht="14.25" customHeight="1" x14ac:dyDescent="0.25"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7:26" ht="14.25" customHeight="1" x14ac:dyDescent="0.25"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7:26" ht="14.25" customHeight="1" x14ac:dyDescent="0.25"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7:26" ht="14.25" customHeight="1" x14ac:dyDescent="0.25"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7:26" ht="14.25" customHeight="1" x14ac:dyDescent="0.25"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7:26" ht="14.25" customHeight="1" x14ac:dyDescent="0.25"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7:26" ht="14.25" customHeight="1" x14ac:dyDescent="0.25"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7:26" ht="14.25" customHeight="1" x14ac:dyDescent="0.25"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7:26" ht="14.25" customHeight="1" x14ac:dyDescent="0.25"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7:26" ht="14.25" customHeight="1" x14ac:dyDescent="0.25"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7:26" ht="14.25" customHeight="1" x14ac:dyDescent="0.25"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7:26" ht="14.25" customHeight="1" x14ac:dyDescent="0.25"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7:26" ht="14.25" customHeight="1" x14ac:dyDescent="0.25"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7:26" ht="14.25" customHeight="1" x14ac:dyDescent="0.25"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7:26" ht="14.25" customHeight="1" x14ac:dyDescent="0.25"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7:26" ht="14.25" customHeight="1" x14ac:dyDescent="0.25"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7:26" ht="14.25" customHeight="1" x14ac:dyDescent="0.25"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7:26" ht="14.25" customHeight="1" x14ac:dyDescent="0.25"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7:26" ht="14.25" customHeight="1" x14ac:dyDescent="0.25"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7:26" ht="14.25" customHeight="1" x14ac:dyDescent="0.25"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7:26" ht="14.25" customHeight="1" x14ac:dyDescent="0.25"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7:26" ht="14.25" customHeight="1" x14ac:dyDescent="0.25"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7:26" ht="14.25" customHeight="1" x14ac:dyDescent="0.25"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7:26" ht="14.25" customHeight="1" x14ac:dyDescent="0.25"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7:26" ht="14.25" customHeight="1" x14ac:dyDescent="0.25"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7:26" ht="14.25" customHeight="1" x14ac:dyDescent="0.25"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7:26" ht="14.25" customHeight="1" x14ac:dyDescent="0.25"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7:26" ht="14.25" customHeight="1" x14ac:dyDescent="0.25"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7:26" ht="14.25" customHeight="1" x14ac:dyDescent="0.25"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7:26" ht="14.25" customHeight="1" x14ac:dyDescent="0.25"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7:26" ht="14.25" customHeight="1" x14ac:dyDescent="0.25"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7:26" ht="14.25" customHeight="1" x14ac:dyDescent="0.25"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7:26" ht="14.25" customHeight="1" x14ac:dyDescent="0.25"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7:26" ht="14.25" customHeight="1" x14ac:dyDescent="0.25"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7:26" ht="14.25" customHeight="1" x14ac:dyDescent="0.25"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7:26" ht="14.25" customHeight="1" x14ac:dyDescent="0.25"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7:26" ht="14.25" customHeight="1" x14ac:dyDescent="0.25"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7:26" ht="14.25" customHeight="1" x14ac:dyDescent="0.25"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7:26" ht="14.25" customHeight="1" x14ac:dyDescent="0.25"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7:26" ht="14.25" customHeight="1" x14ac:dyDescent="0.25"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7:26" ht="14.25" customHeight="1" x14ac:dyDescent="0.25"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7:26" ht="14.25" customHeight="1" x14ac:dyDescent="0.25"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7:26" ht="14.25" customHeight="1" x14ac:dyDescent="0.25"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7:26" ht="14.25" customHeight="1" x14ac:dyDescent="0.25"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7:26" ht="14.25" customHeight="1" x14ac:dyDescent="0.25"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7:26" ht="14.25" customHeight="1" x14ac:dyDescent="0.25"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7:26" ht="14.25" customHeight="1" x14ac:dyDescent="0.25"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7:26" ht="14.25" customHeight="1" x14ac:dyDescent="0.25"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7:26" ht="14.25" customHeight="1" x14ac:dyDescent="0.25"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7:26" ht="14.25" customHeight="1" x14ac:dyDescent="0.25"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7:26" ht="14.25" customHeight="1" x14ac:dyDescent="0.25"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7:26" ht="14.25" customHeight="1" x14ac:dyDescent="0.25"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7:26" ht="14.25" customHeight="1" x14ac:dyDescent="0.25"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7:26" ht="14.25" customHeight="1" x14ac:dyDescent="0.25"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7:26" ht="14.25" customHeight="1" x14ac:dyDescent="0.25"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7:26" ht="14.25" customHeight="1" x14ac:dyDescent="0.25"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7:26" ht="14.25" customHeight="1" x14ac:dyDescent="0.25"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7:26" ht="14.25" customHeight="1" x14ac:dyDescent="0.25"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7:26" ht="14.25" customHeight="1" x14ac:dyDescent="0.25"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7:26" ht="14.25" customHeight="1" x14ac:dyDescent="0.25"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7:26" ht="14.25" customHeight="1" x14ac:dyDescent="0.25"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7:26" ht="14.25" customHeight="1" x14ac:dyDescent="0.25"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7:26" ht="14.25" customHeight="1" x14ac:dyDescent="0.25"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7:26" ht="14.25" customHeight="1" x14ac:dyDescent="0.25"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7:26" ht="14.25" customHeight="1" x14ac:dyDescent="0.25"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7:26" ht="14.25" customHeight="1" x14ac:dyDescent="0.25"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7:26" ht="14.25" customHeight="1" x14ac:dyDescent="0.25"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7:26" ht="14.25" customHeight="1" x14ac:dyDescent="0.25"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7:26" ht="14.25" customHeight="1" x14ac:dyDescent="0.25"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7:26" ht="14.25" customHeight="1" x14ac:dyDescent="0.25"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7:26" ht="14.25" customHeight="1" x14ac:dyDescent="0.25"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7:26" ht="14.25" customHeight="1" x14ac:dyDescent="0.25"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7:26" ht="14.25" customHeight="1" x14ac:dyDescent="0.25"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7:26" ht="14.25" customHeight="1" x14ac:dyDescent="0.25"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7:26" ht="14.25" customHeight="1" x14ac:dyDescent="0.25"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7:26" ht="14.25" customHeight="1" x14ac:dyDescent="0.25"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7:26" ht="14.25" customHeight="1" x14ac:dyDescent="0.25"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7:26" ht="14.25" customHeight="1" x14ac:dyDescent="0.25"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7:26" ht="14.25" customHeight="1" x14ac:dyDescent="0.25"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7:26" ht="14.25" customHeight="1" x14ac:dyDescent="0.25"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7:26" ht="14.25" customHeight="1" x14ac:dyDescent="0.25"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7:26" ht="14.25" customHeight="1" x14ac:dyDescent="0.25"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7:26" ht="14.25" customHeight="1" x14ac:dyDescent="0.25"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7:26" ht="14.25" customHeight="1" x14ac:dyDescent="0.25"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7:26" ht="14.25" customHeight="1" x14ac:dyDescent="0.25"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7:26" ht="14.25" customHeight="1" x14ac:dyDescent="0.25"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7:26" ht="14.25" customHeight="1" x14ac:dyDescent="0.25"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7:26" ht="14.25" customHeight="1" x14ac:dyDescent="0.25"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7:26" ht="14.25" customHeight="1" x14ac:dyDescent="0.25"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7:26" ht="14.25" customHeight="1" x14ac:dyDescent="0.25"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7:26" ht="14.25" customHeight="1" x14ac:dyDescent="0.25"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7:26" ht="14.25" customHeight="1" x14ac:dyDescent="0.25"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7:26" ht="14.25" customHeight="1" x14ac:dyDescent="0.25"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7:26" ht="14.25" customHeight="1" x14ac:dyDescent="0.25"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7:26" ht="14.25" customHeight="1" x14ac:dyDescent="0.25"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7:26" ht="14.25" customHeight="1" x14ac:dyDescent="0.25"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7:26" ht="14.25" customHeight="1" x14ac:dyDescent="0.25"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7:26" ht="14.25" customHeight="1" x14ac:dyDescent="0.25"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7:26" ht="14.25" customHeight="1" x14ac:dyDescent="0.25"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7:26" ht="14.25" customHeight="1" x14ac:dyDescent="0.25"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7:26" ht="14.25" customHeight="1" x14ac:dyDescent="0.25"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7:26" ht="14.25" customHeight="1" x14ac:dyDescent="0.25"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7:26" ht="14.25" customHeight="1" x14ac:dyDescent="0.25"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7:26" ht="14.25" customHeight="1" x14ac:dyDescent="0.25"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7:26" ht="14.25" customHeight="1" x14ac:dyDescent="0.25"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7:26" ht="14.25" customHeight="1" x14ac:dyDescent="0.25"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7:26" ht="14.25" customHeight="1" x14ac:dyDescent="0.25"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7:26" ht="14.25" customHeight="1" x14ac:dyDescent="0.25"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7:26" ht="14.25" customHeight="1" x14ac:dyDescent="0.25"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7:26" ht="14.25" customHeight="1" x14ac:dyDescent="0.25"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7:26" ht="14.25" customHeight="1" x14ac:dyDescent="0.25"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7:26" ht="14.25" customHeight="1" x14ac:dyDescent="0.25"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7:26" ht="14.25" customHeight="1" x14ac:dyDescent="0.25"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7:26" ht="14.25" customHeight="1" x14ac:dyDescent="0.25"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7:26" ht="14.25" customHeight="1" x14ac:dyDescent="0.25"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7:26" ht="14.25" customHeight="1" x14ac:dyDescent="0.25"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7:26" ht="14.25" customHeight="1" x14ac:dyDescent="0.25"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7:26" ht="14.25" customHeight="1" x14ac:dyDescent="0.25"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7:26" ht="14.25" customHeight="1" x14ac:dyDescent="0.25"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7:26" ht="14.25" customHeight="1" x14ac:dyDescent="0.25"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7:26" ht="14.25" customHeight="1" x14ac:dyDescent="0.25"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7:26" ht="14.25" customHeight="1" x14ac:dyDescent="0.25"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7:26" ht="14.25" customHeight="1" x14ac:dyDescent="0.25"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7:26" ht="14.25" customHeight="1" x14ac:dyDescent="0.25"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7:26" ht="14.25" customHeight="1" x14ac:dyDescent="0.25"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7:26" ht="14.25" customHeight="1" x14ac:dyDescent="0.25"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7:26" ht="14.25" customHeight="1" x14ac:dyDescent="0.25"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7:26" ht="14.25" customHeight="1" x14ac:dyDescent="0.25"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7:26" ht="14.25" customHeight="1" x14ac:dyDescent="0.25"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7:26" ht="14.25" customHeight="1" x14ac:dyDescent="0.25"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7:26" ht="14.25" customHeight="1" x14ac:dyDescent="0.25"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7:26" ht="14.25" customHeight="1" x14ac:dyDescent="0.25"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7:26" ht="14.25" customHeight="1" x14ac:dyDescent="0.25"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7:26" ht="14.25" customHeight="1" x14ac:dyDescent="0.25"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7:26" ht="14.25" customHeight="1" x14ac:dyDescent="0.25"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7:26" ht="14.25" customHeight="1" x14ac:dyDescent="0.25"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7:26" ht="14.25" customHeight="1" x14ac:dyDescent="0.25"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7:26" ht="14.25" customHeight="1" x14ac:dyDescent="0.25"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7:26" ht="14.25" customHeight="1" x14ac:dyDescent="0.25"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7:26" ht="14.25" customHeight="1" x14ac:dyDescent="0.25"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7:26" ht="14.25" customHeight="1" x14ac:dyDescent="0.25"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7:26" ht="14.25" customHeight="1" x14ac:dyDescent="0.25"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7:26" ht="14.25" customHeight="1" x14ac:dyDescent="0.25"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7:26" ht="14.25" customHeight="1" x14ac:dyDescent="0.25"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7:26" ht="14.25" customHeight="1" x14ac:dyDescent="0.25"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7:26" ht="14.25" customHeight="1" x14ac:dyDescent="0.25"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7:26" ht="14.25" customHeight="1" x14ac:dyDescent="0.25"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7:26" ht="14.25" customHeight="1" x14ac:dyDescent="0.25"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7:26" ht="14.25" customHeight="1" x14ac:dyDescent="0.25"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7:26" ht="14.25" customHeight="1" x14ac:dyDescent="0.25"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7:26" ht="14.25" customHeight="1" x14ac:dyDescent="0.25"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7:26" ht="14.25" customHeight="1" x14ac:dyDescent="0.25"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7:26" ht="14.25" customHeight="1" x14ac:dyDescent="0.25"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7:26" ht="14.25" customHeight="1" x14ac:dyDescent="0.25"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7:26" ht="14.25" customHeight="1" x14ac:dyDescent="0.25"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7:26" ht="14.25" customHeight="1" x14ac:dyDescent="0.25"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7:26" ht="14.25" customHeight="1" x14ac:dyDescent="0.25"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7:26" ht="14.25" customHeight="1" x14ac:dyDescent="0.25"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7:26" ht="14.25" customHeight="1" x14ac:dyDescent="0.25"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7:26" ht="14.25" customHeight="1" x14ac:dyDescent="0.25"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7:26" ht="14.25" customHeight="1" x14ac:dyDescent="0.25"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7:26" ht="14.25" customHeight="1" x14ac:dyDescent="0.25"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7:26" ht="14.25" customHeight="1" x14ac:dyDescent="0.25"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7:26" ht="14.25" customHeight="1" x14ac:dyDescent="0.25"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7:26" ht="14.25" customHeight="1" x14ac:dyDescent="0.25"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7:26" ht="14.25" customHeight="1" x14ac:dyDescent="0.25"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7:26" ht="14.25" customHeight="1" x14ac:dyDescent="0.25"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7:26" ht="14.25" customHeight="1" x14ac:dyDescent="0.25"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7:26" ht="14.25" customHeight="1" x14ac:dyDescent="0.25"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7:26" ht="14.25" customHeight="1" x14ac:dyDescent="0.25"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7:26" ht="14.25" customHeight="1" x14ac:dyDescent="0.25"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7:26" ht="14.25" customHeight="1" x14ac:dyDescent="0.25"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7:26" ht="14.25" customHeight="1" x14ac:dyDescent="0.25"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7:26" ht="14.25" customHeight="1" x14ac:dyDescent="0.25"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7:26" ht="14.25" customHeight="1" x14ac:dyDescent="0.25"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7:26" ht="14.25" customHeight="1" x14ac:dyDescent="0.25"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7:26" ht="14.25" customHeight="1" x14ac:dyDescent="0.25"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7:26" ht="14.25" customHeight="1" x14ac:dyDescent="0.25"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7:26" ht="14.25" customHeight="1" x14ac:dyDescent="0.25"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7:26" ht="14.25" customHeight="1" x14ac:dyDescent="0.25"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7:26" ht="14.25" customHeight="1" x14ac:dyDescent="0.25"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7:26" ht="14.25" customHeight="1" x14ac:dyDescent="0.25"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7:26" ht="14.25" customHeight="1" x14ac:dyDescent="0.25"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7:26" ht="14.25" customHeight="1" x14ac:dyDescent="0.25"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7:26" ht="14.25" customHeight="1" x14ac:dyDescent="0.25"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7:26" ht="14.25" customHeight="1" x14ac:dyDescent="0.25"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7:26" ht="14.25" customHeight="1" x14ac:dyDescent="0.25"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7:26" ht="14.25" customHeight="1" x14ac:dyDescent="0.25"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7:26" ht="14.25" customHeight="1" x14ac:dyDescent="0.25"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7:26" ht="14.25" customHeight="1" x14ac:dyDescent="0.25"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7:26" ht="14.25" customHeight="1" x14ac:dyDescent="0.25"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7:26" ht="14.25" customHeight="1" x14ac:dyDescent="0.25"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7:26" ht="14.25" customHeight="1" x14ac:dyDescent="0.25"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7:26" ht="14.25" customHeight="1" x14ac:dyDescent="0.25"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7:26" ht="14.25" customHeight="1" x14ac:dyDescent="0.25"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7:26" ht="14.25" customHeight="1" x14ac:dyDescent="0.25"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7:26" ht="14.25" customHeight="1" x14ac:dyDescent="0.25"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7:26" ht="14.25" customHeight="1" x14ac:dyDescent="0.25"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7:26" ht="14.25" customHeight="1" x14ac:dyDescent="0.25"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7:26" ht="14.25" customHeight="1" x14ac:dyDescent="0.25"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7:26" ht="14.25" customHeight="1" x14ac:dyDescent="0.25"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7:26" ht="14.25" customHeight="1" x14ac:dyDescent="0.25"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7:26" ht="14.25" customHeight="1" x14ac:dyDescent="0.25"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7:26" ht="14.25" customHeight="1" x14ac:dyDescent="0.25"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7:26" ht="14.25" customHeight="1" x14ac:dyDescent="0.25"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7:26" ht="14.25" customHeight="1" x14ac:dyDescent="0.25"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7:26" ht="14.25" customHeight="1" x14ac:dyDescent="0.25"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7:26" ht="14.25" customHeight="1" x14ac:dyDescent="0.25"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7:26" ht="14.25" customHeight="1" x14ac:dyDescent="0.25"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7:26" ht="14.25" customHeight="1" x14ac:dyDescent="0.25"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7:26" ht="14.25" customHeight="1" x14ac:dyDescent="0.25"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7:26" ht="14.25" customHeight="1" x14ac:dyDescent="0.25"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7:26" ht="14.25" customHeight="1" x14ac:dyDescent="0.25"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7:26" ht="14.25" customHeight="1" x14ac:dyDescent="0.25"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7:26" ht="14.25" customHeight="1" x14ac:dyDescent="0.25"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7:26" ht="14.25" customHeight="1" x14ac:dyDescent="0.25"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7:26" ht="14.25" customHeight="1" x14ac:dyDescent="0.25"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7:26" ht="14.25" customHeight="1" x14ac:dyDescent="0.25"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7:26" ht="14.25" customHeight="1" x14ac:dyDescent="0.25"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7:26" ht="14.25" customHeight="1" x14ac:dyDescent="0.25"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7:26" ht="14.25" customHeight="1" x14ac:dyDescent="0.25"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7:26" ht="14.25" customHeight="1" x14ac:dyDescent="0.25"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7:26" ht="14.25" customHeight="1" x14ac:dyDescent="0.25"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7:26" ht="14.25" customHeight="1" x14ac:dyDescent="0.25"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7:26" ht="14.25" customHeight="1" x14ac:dyDescent="0.25"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7:26" ht="14.25" customHeight="1" x14ac:dyDescent="0.25"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7:26" ht="14.25" customHeight="1" x14ac:dyDescent="0.25"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7:26" ht="14.25" customHeight="1" x14ac:dyDescent="0.25"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7:26" ht="14.25" customHeight="1" x14ac:dyDescent="0.25"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7:26" ht="14.25" customHeight="1" x14ac:dyDescent="0.25"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7:26" ht="14.25" customHeight="1" x14ac:dyDescent="0.25"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7:26" ht="14.25" customHeight="1" x14ac:dyDescent="0.25"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7:26" ht="14.25" customHeight="1" x14ac:dyDescent="0.25"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7:26" ht="14.25" customHeight="1" x14ac:dyDescent="0.25"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7:26" ht="14.25" customHeight="1" x14ac:dyDescent="0.25"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7:26" ht="14.25" customHeight="1" x14ac:dyDescent="0.25"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7:26" ht="14.25" customHeight="1" x14ac:dyDescent="0.25"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7:26" ht="14.25" customHeight="1" x14ac:dyDescent="0.25"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7:26" ht="14.25" customHeight="1" x14ac:dyDescent="0.25"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7:26" ht="14.25" customHeight="1" x14ac:dyDescent="0.25"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7:26" ht="14.25" customHeight="1" x14ac:dyDescent="0.25"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7:26" ht="14.25" customHeight="1" x14ac:dyDescent="0.25"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7:26" ht="14.25" customHeight="1" x14ac:dyDescent="0.25"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7:26" ht="14.25" customHeight="1" x14ac:dyDescent="0.25"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7:26" ht="14.25" customHeight="1" x14ac:dyDescent="0.25"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7:26" ht="14.25" customHeight="1" x14ac:dyDescent="0.25"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7:26" ht="14.25" customHeight="1" x14ac:dyDescent="0.25"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7:26" ht="14.25" customHeight="1" x14ac:dyDescent="0.25"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7:26" ht="14.25" customHeight="1" x14ac:dyDescent="0.25"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7:26" ht="14.25" customHeight="1" x14ac:dyDescent="0.25"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7:26" ht="14.25" customHeight="1" x14ac:dyDescent="0.25"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7:26" ht="14.25" customHeight="1" x14ac:dyDescent="0.25"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7:26" ht="14.25" customHeight="1" x14ac:dyDescent="0.25"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7:26" ht="14.25" customHeight="1" x14ac:dyDescent="0.25"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7:26" ht="14.25" customHeight="1" x14ac:dyDescent="0.25"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7:26" ht="14.25" customHeight="1" x14ac:dyDescent="0.25"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7:26" ht="14.25" customHeight="1" x14ac:dyDescent="0.25"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7:26" ht="14.25" customHeight="1" x14ac:dyDescent="0.25"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7:26" ht="14.25" customHeight="1" x14ac:dyDescent="0.25"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7:26" ht="14.25" customHeight="1" x14ac:dyDescent="0.25"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7:26" ht="14.25" customHeight="1" x14ac:dyDescent="0.25"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7:26" ht="14.25" customHeight="1" x14ac:dyDescent="0.25"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7:26" ht="14.25" customHeight="1" x14ac:dyDescent="0.25"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7:26" ht="14.25" customHeight="1" x14ac:dyDescent="0.25"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7:26" ht="14.25" customHeight="1" x14ac:dyDescent="0.25"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7:26" ht="14.25" customHeight="1" x14ac:dyDescent="0.25"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7:26" ht="14.25" customHeight="1" x14ac:dyDescent="0.25"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7:26" ht="14.25" customHeight="1" x14ac:dyDescent="0.25"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7:26" ht="14.25" customHeight="1" x14ac:dyDescent="0.25"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7:26" ht="14.25" customHeight="1" x14ac:dyDescent="0.25"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7:26" ht="14.25" customHeight="1" x14ac:dyDescent="0.25"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7:26" ht="14.25" customHeight="1" x14ac:dyDescent="0.25"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7:26" ht="14.25" customHeight="1" x14ac:dyDescent="0.25"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7:26" ht="14.25" customHeight="1" x14ac:dyDescent="0.25"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7:26" ht="14.25" customHeight="1" x14ac:dyDescent="0.25"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7:26" ht="14.25" customHeight="1" x14ac:dyDescent="0.25"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7:26" ht="14.25" customHeight="1" x14ac:dyDescent="0.25"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7:26" ht="14.25" customHeight="1" x14ac:dyDescent="0.25"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7:26" ht="14.25" customHeight="1" x14ac:dyDescent="0.25"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7:26" ht="14.25" customHeight="1" x14ac:dyDescent="0.25"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7:26" ht="14.25" customHeight="1" x14ac:dyDescent="0.25"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7:26" ht="14.25" customHeight="1" x14ac:dyDescent="0.25"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7:26" ht="14.25" customHeight="1" x14ac:dyDescent="0.25"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7:26" ht="14.25" customHeight="1" x14ac:dyDescent="0.25"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7:26" ht="14.25" customHeight="1" x14ac:dyDescent="0.25"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7:26" ht="14.25" customHeight="1" x14ac:dyDescent="0.25"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7:26" ht="14.25" customHeight="1" x14ac:dyDescent="0.25"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7:26" ht="14.25" customHeight="1" x14ac:dyDescent="0.25"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7:26" ht="14.25" customHeight="1" x14ac:dyDescent="0.25"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7:26" ht="14.25" customHeight="1" x14ac:dyDescent="0.25"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7:26" ht="14.25" customHeight="1" x14ac:dyDescent="0.25"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7:26" ht="14.25" customHeight="1" x14ac:dyDescent="0.25"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7:26" ht="14.25" customHeight="1" x14ac:dyDescent="0.25"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7:26" ht="14.25" customHeight="1" x14ac:dyDescent="0.25"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7:26" ht="14.25" customHeight="1" x14ac:dyDescent="0.25"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7:26" ht="14.25" customHeight="1" x14ac:dyDescent="0.25"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7:26" ht="14.25" customHeight="1" x14ac:dyDescent="0.25"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7:26" ht="14.25" customHeight="1" x14ac:dyDescent="0.25"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7:26" ht="14.25" customHeight="1" x14ac:dyDescent="0.25"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7:26" ht="14.25" customHeight="1" x14ac:dyDescent="0.25"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7:26" ht="14.25" customHeight="1" x14ac:dyDescent="0.25"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7:26" ht="14.25" customHeight="1" x14ac:dyDescent="0.25"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7:26" ht="14.25" customHeight="1" x14ac:dyDescent="0.25"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7:26" ht="14.25" customHeight="1" x14ac:dyDescent="0.25"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7:26" ht="14.25" customHeight="1" x14ac:dyDescent="0.25"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7:26" ht="14.25" customHeight="1" x14ac:dyDescent="0.25"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7:26" ht="14.25" customHeight="1" x14ac:dyDescent="0.25"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7:26" ht="14.25" customHeight="1" x14ac:dyDescent="0.25"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7:26" ht="14.25" customHeight="1" x14ac:dyDescent="0.25"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7:26" ht="14.25" customHeight="1" x14ac:dyDescent="0.25"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7:26" ht="14.25" customHeight="1" x14ac:dyDescent="0.25"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7:26" ht="14.25" customHeight="1" x14ac:dyDescent="0.25"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7:26" ht="14.25" customHeight="1" x14ac:dyDescent="0.25"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7:26" ht="14.25" customHeight="1" x14ac:dyDescent="0.25"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7:26" ht="14.25" customHeight="1" x14ac:dyDescent="0.25"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7:26" ht="14.25" customHeight="1" x14ac:dyDescent="0.25"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7:26" ht="14.25" customHeight="1" x14ac:dyDescent="0.25"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7:26" ht="14.25" customHeight="1" x14ac:dyDescent="0.25"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7:26" ht="14.25" customHeight="1" x14ac:dyDescent="0.25"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7:26" ht="14.25" customHeight="1" x14ac:dyDescent="0.25"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7:26" ht="14.25" customHeight="1" x14ac:dyDescent="0.25"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7:26" ht="14.25" customHeight="1" x14ac:dyDescent="0.25"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7:26" ht="14.25" customHeight="1" x14ac:dyDescent="0.25"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7:26" ht="14.25" customHeight="1" x14ac:dyDescent="0.25"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7:26" ht="14.25" customHeight="1" x14ac:dyDescent="0.25"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7:26" ht="14.25" customHeight="1" x14ac:dyDescent="0.25"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7:26" ht="14.25" customHeight="1" x14ac:dyDescent="0.25"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7:26" ht="14.25" customHeight="1" x14ac:dyDescent="0.25"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7:26" ht="14.25" customHeight="1" x14ac:dyDescent="0.25"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7:26" ht="14.25" customHeight="1" x14ac:dyDescent="0.25"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7:26" ht="14.25" customHeight="1" x14ac:dyDescent="0.25"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7:26" ht="14.25" customHeight="1" x14ac:dyDescent="0.25"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7:26" ht="14.25" customHeight="1" x14ac:dyDescent="0.25"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7:26" ht="14.25" customHeight="1" x14ac:dyDescent="0.25"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7:26" ht="14.25" customHeight="1" x14ac:dyDescent="0.25"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7:26" ht="14.25" customHeight="1" x14ac:dyDescent="0.25"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7:26" ht="14.25" customHeight="1" x14ac:dyDescent="0.25"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7:26" ht="14.25" customHeight="1" x14ac:dyDescent="0.25"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7:26" ht="14.25" customHeight="1" x14ac:dyDescent="0.25"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7:26" ht="14.25" customHeight="1" x14ac:dyDescent="0.25"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7:26" ht="14.25" customHeight="1" x14ac:dyDescent="0.25"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7:26" ht="14.25" customHeight="1" x14ac:dyDescent="0.25"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7:26" ht="14.25" customHeight="1" x14ac:dyDescent="0.25"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7:26" ht="14.25" customHeight="1" x14ac:dyDescent="0.25"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7:26" ht="14.25" customHeight="1" x14ac:dyDescent="0.25"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7:26" ht="14.25" customHeight="1" x14ac:dyDescent="0.25"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7:26" ht="14.25" customHeight="1" x14ac:dyDescent="0.25"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7:26" ht="14.25" customHeight="1" x14ac:dyDescent="0.25"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7:26" ht="14.25" customHeight="1" x14ac:dyDescent="0.25"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7:26" ht="14.25" customHeight="1" x14ac:dyDescent="0.25"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7:26" ht="14.25" customHeight="1" x14ac:dyDescent="0.25"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7:26" ht="14.25" customHeight="1" x14ac:dyDescent="0.25"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7:26" ht="14.25" customHeight="1" x14ac:dyDescent="0.25"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7:26" ht="14.25" customHeight="1" x14ac:dyDescent="0.25"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7:26" ht="14.25" customHeight="1" x14ac:dyDescent="0.25"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7:26" ht="14.25" customHeight="1" x14ac:dyDescent="0.25"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7:26" ht="14.25" customHeight="1" x14ac:dyDescent="0.25"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7:26" ht="14.25" customHeight="1" x14ac:dyDescent="0.25"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7:26" ht="14.25" customHeight="1" x14ac:dyDescent="0.25"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7:26" ht="14.25" customHeight="1" x14ac:dyDescent="0.25"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7:26" ht="14.25" customHeight="1" x14ac:dyDescent="0.25"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7:26" ht="14.25" customHeight="1" x14ac:dyDescent="0.25"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7:26" ht="14.25" customHeight="1" x14ac:dyDescent="0.25"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7:26" ht="14.25" customHeight="1" x14ac:dyDescent="0.25"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7:26" ht="14.25" customHeight="1" x14ac:dyDescent="0.25"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7:26" ht="14.25" customHeight="1" x14ac:dyDescent="0.25"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7:26" ht="14.25" customHeight="1" x14ac:dyDescent="0.25"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7:26" ht="14.25" customHeight="1" x14ac:dyDescent="0.25"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7:26" ht="14.25" customHeight="1" x14ac:dyDescent="0.25"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7:26" ht="14.25" customHeight="1" x14ac:dyDescent="0.25"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7:26" ht="14.25" customHeight="1" x14ac:dyDescent="0.25"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7:26" ht="14.25" customHeight="1" x14ac:dyDescent="0.25"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7:26" ht="14.25" customHeight="1" x14ac:dyDescent="0.25"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7:26" ht="14.25" customHeight="1" x14ac:dyDescent="0.25"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7:26" ht="14.25" customHeight="1" x14ac:dyDescent="0.25"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7:26" ht="14.25" customHeight="1" x14ac:dyDescent="0.25"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7:26" ht="14.25" customHeight="1" x14ac:dyDescent="0.25"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7:26" ht="14.25" customHeight="1" x14ac:dyDescent="0.25"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7:26" ht="14.25" customHeight="1" x14ac:dyDescent="0.25"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7:26" ht="14.25" customHeight="1" x14ac:dyDescent="0.25"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7:26" ht="14.25" customHeight="1" x14ac:dyDescent="0.25"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7:26" ht="14.25" customHeight="1" x14ac:dyDescent="0.25"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7:26" ht="14.25" customHeight="1" x14ac:dyDescent="0.25"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7:26" ht="14.25" customHeight="1" x14ac:dyDescent="0.25"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7:26" ht="14.25" customHeight="1" x14ac:dyDescent="0.25"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7:26" ht="14.25" customHeight="1" x14ac:dyDescent="0.25"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7:26" ht="14.25" customHeight="1" x14ac:dyDescent="0.25"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7:26" ht="14.25" customHeight="1" x14ac:dyDescent="0.25"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7:26" ht="14.25" customHeight="1" x14ac:dyDescent="0.25"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7:26" ht="14.25" customHeight="1" x14ac:dyDescent="0.25"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7:26" ht="14.25" customHeight="1" x14ac:dyDescent="0.25"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7:26" ht="14.25" customHeight="1" x14ac:dyDescent="0.25"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7:26" ht="14.25" customHeight="1" x14ac:dyDescent="0.25"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7:26" ht="14.25" customHeight="1" x14ac:dyDescent="0.25"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7:26" ht="14.25" customHeight="1" x14ac:dyDescent="0.25"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7:26" ht="14.25" customHeight="1" x14ac:dyDescent="0.25"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7:26" ht="14.25" customHeight="1" x14ac:dyDescent="0.25"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7:26" ht="14.25" customHeight="1" x14ac:dyDescent="0.25"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7:26" ht="14.25" customHeight="1" x14ac:dyDescent="0.25"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7:26" ht="14.25" customHeight="1" x14ac:dyDescent="0.25"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7:26" ht="14.25" customHeight="1" x14ac:dyDescent="0.25"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7:26" ht="14.25" customHeight="1" x14ac:dyDescent="0.25"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7:26" ht="14.25" customHeight="1" x14ac:dyDescent="0.25"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7:26" ht="14.25" customHeight="1" x14ac:dyDescent="0.25"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7:26" ht="14.25" customHeight="1" x14ac:dyDescent="0.25"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7:26" ht="14.25" customHeight="1" x14ac:dyDescent="0.25"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7:26" ht="14.25" customHeight="1" x14ac:dyDescent="0.25"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7:26" ht="14.25" customHeight="1" x14ac:dyDescent="0.25"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7:26" ht="14.25" customHeight="1" x14ac:dyDescent="0.25"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7:26" ht="14.25" customHeight="1" x14ac:dyDescent="0.25"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7:26" ht="14.25" customHeight="1" x14ac:dyDescent="0.25"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7:26" ht="14.25" customHeight="1" x14ac:dyDescent="0.25"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7:26" ht="14.25" customHeight="1" x14ac:dyDescent="0.25"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7:26" ht="14.25" customHeight="1" x14ac:dyDescent="0.25"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7:26" ht="14.25" customHeight="1" x14ac:dyDescent="0.25"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7:26" ht="14.25" customHeight="1" x14ac:dyDescent="0.25"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7:26" ht="14.25" customHeight="1" x14ac:dyDescent="0.25"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7:26" ht="14.25" customHeight="1" x14ac:dyDescent="0.25"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7:26" ht="14.25" customHeight="1" x14ac:dyDescent="0.25"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7:26" ht="14.25" customHeight="1" x14ac:dyDescent="0.25"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7:26" ht="14.25" customHeight="1" x14ac:dyDescent="0.25"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7:26" ht="14.25" customHeight="1" x14ac:dyDescent="0.25"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7:26" ht="14.25" customHeight="1" x14ac:dyDescent="0.25"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7:26" ht="14.25" customHeight="1" x14ac:dyDescent="0.25"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7:26" ht="14.25" customHeight="1" x14ac:dyDescent="0.25"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7:26" ht="14.25" customHeight="1" x14ac:dyDescent="0.25"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7:26" ht="14.25" customHeight="1" x14ac:dyDescent="0.25"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7:26" ht="14.25" customHeight="1" x14ac:dyDescent="0.25"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7:26" ht="14.25" customHeight="1" x14ac:dyDescent="0.25"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7:26" ht="14.25" customHeight="1" x14ac:dyDescent="0.25"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7:26" ht="14.25" customHeight="1" x14ac:dyDescent="0.25"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7:26" ht="14.25" customHeight="1" x14ac:dyDescent="0.25"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7:26" ht="14.25" customHeight="1" x14ac:dyDescent="0.25"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7:26" ht="14.25" customHeight="1" x14ac:dyDescent="0.25"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7:26" ht="14.25" customHeight="1" x14ac:dyDescent="0.25"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7:26" ht="14.25" customHeight="1" x14ac:dyDescent="0.25"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7:26" ht="14.25" customHeight="1" x14ac:dyDescent="0.25"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7:26" ht="14.25" customHeight="1" x14ac:dyDescent="0.25"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7:26" ht="14.25" customHeight="1" x14ac:dyDescent="0.25"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7:26" ht="14.25" customHeight="1" x14ac:dyDescent="0.25"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7:26" ht="14.25" customHeight="1" x14ac:dyDescent="0.25"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7:26" ht="14.25" customHeight="1" x14ac:dyDescent="0.25"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7:26" ht="14.25" customHeight="1" x14ac:dyDescent="0.25"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7:26" ht="14.25" customHeight="1" x14ac:dyDescent="0.25"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7:26" ht="14.25" customHeight="1" x14ac:dyDescent="0.25"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7:26" ht="14.25" customHeight="1" x14ac:dyDescent="0.25"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7:26" ht="14.25" customHeight="1" x14ac:dyDescent="0.25"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7:26" ht="14.25" customHeight="1" x14ac:dyDescent="0.25"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7:26" ht="14.25" customHeight="1" x14ac:dyDescent="0.25"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7:26" ht="14.25" customHeight="1" x14ac:dyDescent="0.25"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7:26" ht="14.25" customHeight="1" x14ac:dyDescent="0.25"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7:26" ht="14.25" customHeight="1" x14ac:dyDescent="0.25"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7:26" ht="14.25" customHeight="1" x14ac:dyDescent="0.25"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7:26" ht="14.25" customHeight="1" x14ac:dyDescent="0.25"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7:26" ht="14.25" customHeight="1" x14ac:dyDescent="0.25"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7:26" ht="14.25" customHeight="1" x14ac:dyDescent="0.25"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7:26" ht="14.25" customHeight="1" x14ac:dyDescent="0.25"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7:26" ht="14.25" customHeight="1" x14ac:dyDescent="0.25"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7:26" ht="14.25" customHeight="1" x14ac:dyDescent="0.25"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7:26" ht="14.25" customHeight="1" x14ac:dyDescent="0.25"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7:26" ht="14.25" customHeight="1" x14ac:dyDescent="0.25"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7:26" ht="14.25" customHeight="1" x14ac:dyDescent="0.25"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7:26" ht="14.25" customHeight="1" x14ac:dyDescent="0.25"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7:26" ht="14.25" customHeight="1" x14ac:dyDescent="0.25"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7:26" ht="14.25" customHeight="1" x14ac:dyDescent="0.25"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7:26" ht="14.25" customHeight="1" x14ac:dyDescent="0.25"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7:26" ht="14.25" customHeight="1" x14ac:dyDescent="0.25"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7:26" ht="14.25" customHeight="1" x14ac:dyDescent="0.25"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7:26" ht="14.25" customHeight="1" x14ac:dyDescent="0.25"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7:26" ht="14.25" customHeight="1" x14ac:dyDescent="0.25"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7:26" ht="14.25" customHeight="1" x14ac:dyDescent="0.25"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7:26" ht="14.25" customHeight="1" x14ac:dyDescent="0.25"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7:26" ht="14.25" customHeight="1" x14ac:dyDescent="0.25"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7:26" ht="14.25" customHeight="1" x14ac:dyDescent="0.25"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7:26" ht="14.25" customHeight="1" x14ac:dyDescent="0.25"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7:26" ht="14.25" customHeight="1" x14ac:dyDescent="0.25"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7:26" ht="14.25" customHeight="1" x14ac:dyDescent="0.25"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7:26" ht="14.25" customHeight="1" x14ac:dyDescent="0.25"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7:26" ht="14.25" customHeight="1" x14ac:dyDescent="0.25"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7:26" ht="14.25" customHeight="1" x14ac:dyDescent="0.25"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7:26" ht="14.25" customHeight="1" x14ac:dyDescent="0.25"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7:26" ht="14.25" customHeight="1" x14ac:dyDescent="0.25"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7:26" ht="14.25" customHeight="1" x14ac:dyDescent="0.25"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7:26" ht="14.25" customHeight="1" x14ac:dyDescent="0.25"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7:26" ht="14.25" customHeight="1" x14ac:dyDescent="0.25"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7:26" ht="14.25" customHeight="1" x14ac:dyDescent="0.25"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7:26" ht="14.25" customHeight="1" x14ac:dyDescent="0.25"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7:26" ht="14.25" customHeight="1" x14ac:dyDescent="0.25"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7:26" ht="14.25" customHeight="1" x14ac:dyDescent="0.25"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7:26" ht="14.25" customHeight="1" x14ac:dyDescent="0.25"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7:26" ht="14.25" customHeight="1" x14ac:dyDescent="0.25"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7:26" ht="14.25" customHeight="1" x14ac:dyDescent="0.25"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7:26" ht="14.25" customHeight="1" x14ac:dyDescent="0.25"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7:26" ht="14.25" customHeight="1" x14ac:dyDescent="0.25"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7:26" ht="14.25" customHeight="1" x14ac:dyDescent="0.25"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7:26" ht="14.25" customHeight="1" x14ac:dyDescent="0.25"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7:26" ht="14.25" customHeight="1" x14ac:dyDescent="0.25"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7:26" ht="14.25" customHeight="1" x14ac:dyDescent="0.25"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7:26" ht="14.25" customHeight="1" x14ac:dyDescent="0.25"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7:26" ht="14.25" customHeight="1" x14ac:dyDescent="0.25"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7:26" ht="14.25" customHeight="1" x14ac:dyDescent="0.25"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7:26" ht="14.25" customHeight="1" x14ac:dyDescent="0.25"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7:26" ht="14.25" customHeight="1" x14ac:dyDescent="0.25"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7:26" ht="14.25" customHeight="1" x14ac:dyDescent="0.25"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7:26" ht="14.25" customHeight="1" x14ac:dyDescent="0.25"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7:26" ht="14.25" customHeight="1" x14ac:dyDescent="0.25"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7:26" ht="14.25" customHeight="1" x14ac:dyDescent="0.25"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7:26" ht="14.25" customHeight="1" x14ac:dyDescent="0.25"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7:26" ht="14.25" customHeight="1" x14ac:dyDescent="0.25"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7:26" ht="14.25" customHeight="1" x14ac:dyDescent="0.25"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7:26" ht="14.25" customHeight="1" x14ac:dyDescent="0.25"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7:26" ht="14.25" customHeight="1" x14ac:dyDescent="0.25"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7:26" ht="14.25" customHeight="1" x14ac:dyDescent="0.25"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7:26" ht="14.25" customHeight="1" x14ac:dyDescent="0.25"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7:26" ht="14.25" customHeight="1" x14ac:dyDescent="0.25"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7:26" ht="14.25" customHeight="1" x14ac:dyDescent="0.25"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7:26" ht="14.25" customHeight="1" x14ac:dyDescent="0.25"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7:26" ht="14.25" customHeight="1" x14ac:dyDescent="0.25"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7:26" ht="14.25" customHeight="1" x14ac:dyDescent="0.25"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7:26" ht="14.25" customHeight="1" x14ac:dyDescent="0.25"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7:26" ht="14.25" customHeight="1" x14ac:dyDescent="0.25"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7:26" ht="14.25" customHeight="1" x14ac:dyDescent="0.25"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7:26" ht="14.25" customHeight="1" x14ac:dyDescent="0.25"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7:26" ht="14.25" customHeight="1" x14ac:dyDescent="0.25"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7:26" ht="14.25" customHeight="1" x14ac:dyDescent="0.25"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7:26" ht="14.25" customHeight="1" x14ac:dyDescent="0.25"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7:26" ht="14.25" customHeight="1" x14ac:dyDescent="0.25"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7:26" ht="14.25" customHeight="1" x14ac:dyDescent="0.25"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7:26" ht="14.25" customHeight="1" x14ac:dyDescent="0.25"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7:26" ht="14.25" customHeight="1" x14ac:dyDescent="0.25"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7:26" ht="14.25" customHeight="1" x14ac:dyDescent="0.25"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7:26" ht="14.25" customHeight="1" x14ac:dyDescent="0.25"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7:26" ht="14.25" customHeight="1" x14ac:dyDescent="0.25"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7:26" ht="14.25" customHeight="1" x14ac:dyDescent="0.25"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7:26" ht="14.25" customHeight="1" x14ac:dyDescent="0.25"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7:26" ht="14.25" customHeight="1" x14ac:dyDescent="0.25"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7:26" ht="14.25" customHeight="1" x14ac:dyDescent="0.25"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7:26" ht="14.25" customHeight="1" x14ac:dyDescent="0.25"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7:26" ht="14.25" customHeight="1" x14ac:dyDescent="0.25"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7:26" ht="14.25" customHeight="1" x14ac:dyDescent="0.25"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7:26" ht="14.25" customHeight="1" x14ac:dyDescent="0.25"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7:26" ht="14.25" customHeight="1" x14ac:dyDescent="0.25"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7:26" ht="14.25" customHeight="1" x14ac:dyDescent="0.25"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7:26" ht="14.25" customHeight="1" x14ac:dyDescent="0.25"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7:26" ht="14.25" customHeight="1" x14ac:dyDescent="0.25"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7:26" ht="14.25" customHeight="1" x14ac:dyDescent="0.25"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7:26" ht="14.25" customHeight="1" x14ac:dyDescent="0.25"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7:26" ht="14.25" customHeight="1" x14ac:dyDescent="0.25"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7:26" ht="14.25" customHeight="1" x14ac:dyDescent="0.25"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7:26" ht="14.25" customHeight="1" x14ac:dyDescent="0.25"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7:26" ht="14.25" customHeight="1" x14ac:dyDescent="0.25"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7:26" ht="14.25" customHeight="1" x14ac:dyDescent="0.25"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7:26" ht="14.25" customHeight="1" x14ac:dyDescent="0.25"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7:26" ht="14.25" customHeight="1" x14ac:dyDescent="0.25"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7:26" ht="14.25" customHeight="1" x14ac:dyDescent="0.25"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7:26" ht="14.25" customHeight="1" x14ac:dyDescent="0.25"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7:26" ht="14.25" customHeight="1" x14ac:dyDescent="0.25"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7:26" ht="14.25" customHeight="1" x14ac:dyDescent="0.25"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7:26" ht="14.25" customHeight="1" x14ac:dyDescent="0.25"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7:26" ht="14.25" customHeight="1" x14ac:dyDescent="0.25"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7:26" ht="14.25" customHeight="1" x14ac:dyDescent="0.25"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7:26" ht="14.25" customHeight="1" x14ac:dyDescent="0.25"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7:26" ht="14.25" customHeight="1" x14ac:dyDescent="0.25"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7:26" ht="14.25" customHeight="1" x14ac:dyDescent="0.25"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7:26" ht="14.25" customHeight="1" x14ac:dyDescent="0.25"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7:26" ht="14.25" customHeight="1" x14ac:dyDescent="0.25"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7:26" ht="14.25" customHeight="1" x14ac:dyDescent="0.25"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7:26" ht="14.25" customHeight="1" x14ac:dyDescent="0.25"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7:26" ht="14.25" customHeight="1" x14ac:dyDescent="0.25"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7:26" ht="14.25" customHeight="1" x14ac:dyDescent="0.25"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7:26" ht="14.25" customHeight="1" x14ac:dyDescent="0.25"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7:26" ht="14.25" customHeight="1" x14ac:dyDescent="0.25"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7:26" ht="14.25" customHeight="1" x14ac:dyDescent="0.25"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7:26" ht="14.25" customHeight="1" x14ac:dyDescent="0.25"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7:26" ht="14.25" customHeight="1" x14ac:dyDescent="0.25"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7:26" ht="14.25" customHeight="1" x14ac:dyDescent="0.25"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7:26" ht="14.25" customHeight="1" x14ac:dyDescent="0.25"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7:26" ht="14.25" customHeight="1" x14ac:dyDescent="0.25"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7:26" ht="14.25" customHeight="1" x14ac:dyDescent="0.25"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7:26" ht="14.25" customHeight="1" x14ac:dyDescent="0.25"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7:26" ht="14.25" customHeight="1" x14ac:dyDescent="0.25"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7:26" ht="14.25" customHeight="1" x14ac:dyDescent="0.25"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7:26" ht="14.25" customHeight="1" x14ac:dyDescent="0.25"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7:26" ht="14.25" customHeight="1" x14ac:dyDescent="0.25"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7:26" ht="14.25" customHeight="1" x14ac:dyDescent="0.25"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7:26" ht="14.25" customHeight="1" x14ac:dyDescent="0.25"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7:26" ht="14.25" customHeight="1" x14ac:dyDescent="0.25"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7:26" ht="14.25" customHeight="1" x14ac:dyDescent="0.25"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7:26" ht="14.25" customHeight="1" x14ac:dyDescent="0.25"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7:26" ht="14.25" customHeight="1" x14ac:dyDescent="0.25"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7:26" ht="14.25" customHeight="1" x14ac:dyDescent="0.25"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7:26" ht="14.25" customHeight="1" x14ac:dyDescent="0.25"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7:26" ht="14.25" customHeight="1" x14ac:dyDescent="0.25"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7:26" ht="14.25" customHeight="1" x14ac:dyDescent="0.25"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7:26" ht="14.25" customHeight="1" x14ac:dyDescent="0.25"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7:26" ht="14.25" customHeight="1" x14ac:dyDescent="0.25"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7:26" ht="14.25" customHeight="1" x14ac:dyDescent="0.25"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7:26" ht="14.25" customHeight="1" x14ac:dyDescent="0.25"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7:26" ht="14.25" customHeight="1" x14ac:dyDescent="0.25"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7:26" ht="14.25" customHeight="1" x14ac:dyDescent="0.25"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7:26" ht="14.25" customHeight="1" x14ac:dyDescent="0.25"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7:26" ht="14.25" customHeight="1" x14ac:dyDescent="0.25"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7:26" ht="14.25" customHeight="1" x14ac:dyDescent="0.25"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7:26" ht="14.25" customHeight="1" x14ac:dyDescent="0.25"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7:26" ht="14.25" customHeight="1" x14ac:dyDescent="0.25"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7:26" ht="14.25" customHeight="1" x14ac:dyDescent="0.25"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7:26" ht="14.25" customHeight="1" x14ac:dyDescent="0.25"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7:26" ht="14.25" customHeight="1" x14ac:dyDescent="0.25"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7:26" ht="14.25" customHeight="1" x14ac:dyDescent="0.25"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7:26" ht="14.25" customHeight="1" x14ac:dyDescent="0.25"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7:26" ht="14.25" customHeight="1" x14ac:dyDescent="0.25"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7:26" ht="14.25" customHeight="1" x14ac:dyDescent="0.25"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7:26" ht="14.25" customHeight="1" x14ac:dyDescent="0.25"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7:26" ht="14.25" customHeight="1" x14ac:dyDescent="0.25"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7:26" ht="14.25" customHeight="1" x14ac:dyDescent="0.25"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7:26" ht="14.25" customHeight="1" x14ac:dyDescent="0.25"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7:26" ht="14.25" customHeight="1" x14ac:dyDescent="0.25"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7:26" ht="14.25" customHeight="1" x14ac:dyDescent="0.25"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7:26" ht="14.25" customHeight="1" x14ac:dyDescent="0.25"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7:26" ht="14.25" customHeight="1" x14ac:dyDescent="0.25"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7:26" ht="14.25" customHeight="1" x14ac:dyDescent="0.25"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7:26" ht="14.25" customHeight="1" x14ac:dyDescent="0.25"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7:26" ht="14.25" customHeight="1" x14ac:dyDescent="0.25"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7:26" ht="14.25" customHeight="1" x14ac:dyDescent="0.25"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7:26" ht="14.25" customHeight="1" x14ac:dyDescent="0.25"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7:26" ht="14.25" customHeight="1" x14ac:dyDescent="0.25"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7:26" ht="14.25" customHeight="1" x14ac:dyDescent="0.25"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7:26" ht="14.25" customHeight="1" x14ac:dyDescent="0.25"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7:26" ht="14.25" customHeight="1" x14ac:dyDescent="0.25"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7:26" ht="14.25" customHeight="1" x14ac:dyDescent="0.25"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7:26" ht="14.25" customHeight="1" x14ac:dyDescent="0.25"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7:26" ht="14.25" customHeight="1" x14ac:dyDescent="0.25"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7:26" ht="14.25" customHeight="1" x14ac:dyDescent="0.25"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7:26" ht="14.25" customHeight="1" x14ac:dyDescent="0.25"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7:26" ht="14.25" customHeight="1" x14ac:dyDescent="0.25"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7:26" ht="14.25" customHeight="1" x14ac:dyDescent="0.25"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7:26" ht="14.25" customHeight="1" x14ac:dyDescent="0.25"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7:26" ht="14.25" customHeight="1" x14ac:dyDescent="0.25"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7:26" ht="14.25" customHeight="1" x14ac:dyDescent="0.25"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7:26" ht="14.25" customHeight="1" x14ac:dyDescent="0.25"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7:26" ht="14.25" customHeight="1" x14ac:dyDescent="0.25"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7:26" ht="14.25" customHeight="1" x14ac:dyDescent="0.25"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7:26" ht="14.25" customHeight="1" x14ac:dyDescent="0.25"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7:26" ht="14.25" customHeight="1" x14ac:dyDescent="0.25"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7:26" ht="14.25" customHeight="1" x14ac:dyDescent="0.25"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7:26" ht="14.25" customHeight="1" x14ac:dyDescent="0.25"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7:26" ht="14.25" customHeight="1" x14ac:dyDescent="0.25"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7:26" ht="14.25" customHeight="1" x14ac:dyDescent="0.25"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7:26" ht="14.25" customHeight="1" x14ac:dyDescent="0.25"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7:26" ht="14.25" customHeight="1" x14ac:dyDescent="0.25"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7:26" ht="14.25" customHeight="1" x14ac:dyDescent="0.25"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7:26" ht="14.25" customHeight="1" x14ac:dyDescent="0.25"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7:26" ht="14.25" customHeight="1" x14ac:dyDescent="0.25"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7:26" ht="14.25" customHeight="1" x14ac:dyDescent="0.25"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7:26" ht="14.25" customHeight="1" x14ac:dyDescent="0.25"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7:26" ht="14.25" customHeight="1" x14ac:dyDescent="0.25"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7:26" ht="14.25" customHeight="1" x14ac:dyDescent="0.25"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7:26" ht="14.25" customHeight="1" x14ac:dyDescent="0.25"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7:26" ht="14.25" customHeight="1" x14ac:dyDescent="0.25"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7:26" ht="14.25" customHeight="1" x14ac:dyDescent="0.25"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7:26" ht="14.25" customHeight="1" x14ac:dyDescent="0.25"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7:26" ht="14.25" customHeight="1" x14ac:dyDescent="0.25"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7:26" ht="14.25" customHeight="1" x14ac:dyDescent="0.25"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7:26" ht="14.25" customHeight="1" x14ac:dyDescent="0.25"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7:26" ht="14.25" customHeight="1" x14ac:dyDescent="0.25"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7:26" ht="14.25" customHeight="1" x14ac:dyDescent="0.25"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7:26" ht="14.25" customHeight="1" x14ac:dyDescent="0.25"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7:26" ht="14.25" customHeight="1" x14ac:dyDescent="0.25"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7:26" ht="14.25" customHeight="1" x14ac:dyDescent="0.25"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7:26" ht="14.25" customHeight="1" x14ac:dyDescent="0.25"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7:26" ht="14.25" customHeight="1" x14ac:dyDescent="0.25"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7:26" ht="14.25" customHeight="1" x14ac:dyDescent="0.25"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7:26" ht="14.25" customHeight="1" x14ac:dyDescent="0.25"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7:26" ht="14.25" customHeight="1" x14ac:dyDescent="0.25"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7:26" ht="14.25" customHeight="1" x14ac:dyDescent="0.25"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7:26" ht="14.25" customHeight="1" x14ac:dyDescent="0.25"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7:26" ht="14.25" customHeight="1" x14ac:dyDescent="0.25"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7:26" ht="14.25" customHeight="1" x14ac:dyDescent="0.25"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7:26" ht="14.25" customHeight="1" x14ac:dyDescent="0.25"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7:26" ht="14.25" customHeight="1" x14ac:dyDescent="0.25"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7:26" ht="14.25" customHeight="1" x14ac:dyDescent="0.25"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7:26" ht="14.25" customHeight="1" x14ac:dyDescent="0.25"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7:26" ht="14.25" customHeight="1" x14ac:dyDescent="0.25"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7:26" ht="14.25" customHeight="1" x14ac:dyDescent="0.25"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7:26" ht="14.25" customHeight="1" x14ac:dyDescent="0.25"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7:26" ht="14.25" customHeight="1" x14ac:dyDescent="0.25"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7:26" ht="14.25" customHeight="1" x14ac:dyDescent="0.25"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7:26" ht="14.25" customHeight="1" x14ac:dyDescent="0.25"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7:26" ht="14.25" customHeight="1" x14ac:dyDescent="0.25"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7:26" ht="14.25" customHeight="1" x14ac:dyDescent="0.25"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7:26" ht="14.25" customHeight="1" x14ac:dyDescent="0.25"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7:26" ht="14.25" customHeight="1" x14ac:dyDescent="0.25"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7:26" ht="14.25" customHeight="1" x14ac:dyDescent="0.25"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7:26" ht="14.25" customHeight="1" x14ac:dyDescent="0.25"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7:26" ht="14.25" customHeight="1" x14ac:dyDescent="0.25"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7:26" ht="14.25" customHeight="1" x14ac:dyDescent="0.25"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7:26" ht="14.25" customHeight="1" x14ac:dyDescent="0.25"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7:26" ht="14.25" customHeight="1" x14ac:dyDescent="0.25"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7:26" ht="14.25" customHeight="1" x14ac:dyDescent="0.25"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7:26" ht="14.25" customHeight="1" x14ac:dyDescent="0.25"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7:26" ht="14.25" customHeight="1" x14ac:dyDescent="0.25"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7:26" ht="14.25" customHeight="1" x14ac:dyDescent="0.25"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7:26" ht="14.25" customHeight="1" x14ac:dyDescent="0.25"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7:26" ht="14.25" customHeight="1" x14ac:dyDescent="0.25"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7:26" ht="14.25" customHeight="1" x14ac:dyDescent="0.25"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7:26" ht="14.25" customHeight="1" x14ac:dyDescent="0.25"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7:26" ht="14.25" customHeight="1" x14ac:dyDescent="0.25"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7:26" ht="14.25" customHeight="1" x14ac:dyDescent="0.25"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7:26" ht="14.25" customHeight="1" x14ac:dyDescent="0.25"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7:26" ht="14.25" customHeight="1" x14ac:dyDescent="0.25"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7:26" ht="14.25" customHeight="1" x14ac:dyDescent="0.25"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7:26" ht="14.25" customHeight="1" x14ac:dyDescent="0.25"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7:26" ht="14.25" customHeight="1" x14ac:dyDescent="0.25"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7:26" ht="14.25" customHeight="1" x14ac:dyDescent="0.25"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7:26" ht="14.25" customHeight="1" x14ac:dyDescent="0.25"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7:26" ht="14.25" customHeight="1" x14ac:dyDescent="0.25"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7:26" ht="14.25" customHeight="1" x14ac:dyDescent="0.25"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7:26" ht="14.25" customHeight="1" x14ac:dyDescent="0.25"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7:26" ht="14.25" customHeight="1" x14ac:dyDescent="0.25"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7:26" ht="14.25" customHeight="1" x14ac:dyDescent="0.25"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7:26" ht="14.25" customHeight="1" x14ac:dyDescent="0.25"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7:26" ht="14.25" customHeight="1" x14ac:dyDescent="0.25"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7:26" ht="14.25" customHeight="1" x14ac:dyDescent="0.25"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7:26" ht="14.25" customHeight="1" x14ac:dyDescent="0.25"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7:26" ht="14.25" customHeight="1" x14ac:dyDescent="0.25"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7:26" ht="14.25" customHeight="1" x14ac:dyDescent="0.25"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7:26" ht="14.25" customHeight="1" x14ac:dyDescent="0.25"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7:26" ht="14.25" customHeight="1" x14ac:dyDescent="0.25"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7:26" ht="14.25" customHeight="1" x14ac:dyDescent="0.25"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7:26" ht="14.25" customHeight="1" x14ac:dyDescent="0.25"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7:26" ht="14.25" customHeight="1" x14ac:dyDescent="0.25"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7:26" ht="14.25" customHeight="1" x14ac:dyDescent="0.25"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7:26" ht="14.25" customHeight="1" x14ac:dyDescent="0.25"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7:26" ht="14.25" customHeight="1" x14ac:dyDescent="0.25"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7:26" ht="14.25" customHeight="1" x14ac:dyDescent="0.25"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7:26" ht="14.25" customHeight="1" x14ac:dyDescent="0.25"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7:26" ht="14.25" customHeight="1" x14ac:dyDescent="0.25"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7:26" ht="14.25" customHeight="1" x14ac:dyDescent="0.25"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7:26" ht="14.25" customHeight="1" x14ac:dyDescent="0.25"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7:26" ht="14.25" customHeight="1" x14ac:dyDescent="0.25"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7:26" ht="14.25" customHeight="1" x14ac:dyDescent="0.25"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7:26" ht="14.25" customHeight="1" x14ac:dyDescent="0.25"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7:26" ht="14.25" customHeight="1" x14ac:dyDescent="0.25"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7:26" ht="14.25" customHeight="1" x14ac:dyDescent="0.25"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7:26" ht="14.25" customHeight="1" x14ac:dyDescent="0.25"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7:26" ht="14.25" customHeight="1" x14ac:dyDescent="0.25"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7:26" ht="14.25" customHeight="1" x14ac:dyDescent="0.25"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7:26" ht="14.25" customHeight="1" x14ac:dyDescent="0.25"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7:26" ht="14.25" customHeight="1" x14ac:dyDescent="0.25"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7:26" ht="14.25" customHeight="1" x14ac:dyDescent="0.25"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7:26" ht="14.25" customHeight="1" x14ac:dyDescent="0.25"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7:26" ht="14.25" customHeight="1" x14ac:dyDescent="0.25"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7:26" ht="14.25" customHeight="1" x14ac:dyDescent="0.25"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7:26" ht="14.25" customHeight="1" x14ac:dyDescent="0.25"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7:26" ht="14.25" customHeight="1" x14ac:dyDescent="0.25"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7:26" ht="14.25" customHeight="1" x14ac:dyDescent="0.25"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7:26" ht="14.25" customHeight="1" x14ac:dyDescent="0.25"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7:26" ht="14.25" customHeight="1" x14ac:dyDescent="0.25"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7:26" ht="14.25" customHeight="1" x14ac:dyDescent="0.25"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7:26" ht="14.25" customHeight="1" x14ac:dyDescent="0.25"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7:26" ht="14.25" customHeight="1" x14ac:dyDescent="0.25"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7:26" ht="14.25" customHeight="1" x14ac:dyDescent="0.25"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7:26" ht="14.25" customHeight="1" x14ac:dyDescent="0.25"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7:26" ht="14.25" customHeight="1" x14ac:dyDescent="0.25"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7:26" ht="14.25" customHeight="1" x14ac:dyDescent="0.25"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7:26" ht="14.25" customHeight="1" x14ac:dyDescent="0.25"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7:26" ht="14.25" customHeight="1" x14ac:dyDescent="0.25"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7:26" ht="14.25" customHeight="1" x14ac:dyDescent="0.25"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7:26" ht="14.25" customHeight="1" x14ac:dyDescent="0.25"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7:26" ht="14.25" customHeight="1" x14ac:dyDescent="0.25"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7:26" ht="14.25" customHeight="1" x14ac:dyDescent="0.25"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7:26" ht="14.25" customHeight="1" x14ac:dyDescent="0.25"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7:26" ht="14.25" customHeight="1" x14ac:dyDescent="0.25"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7:26" ht="14.25" customHeight="1" x14ac:dyDescent="0.25"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7:26" ht="14.25" customHeight="1" x14ac:dyDescent="0.25"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7:26" ht="14.25" customHeight="1" x14ac:dyDescent="0.25"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7:26" ht="14.25" customHeight="1" x14ac:dyDescent="0.25"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7:26" ht="14.25" customHeight="1" x14ac:dyDescent="0.25"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7:26" ht="14.25" customHeight="1" x14ac:dyDescent="0.25"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7:26" ht="14.25" customHeight="1" x14ac:dyDescent="0.25"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7:26" ht="14.25" customHeight="1" x14ac:dyDescent="0.25"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7:26" ht="14.25" customHeight="1" x14ac:dyDescent="0.25"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7:26" ht="14.25" customHeight="1" x14ac:dyDescent="0.25"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7:26" ht="14.25" customHeight="1" x14ac:dyDescent="0.25"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7:26" ht="14.25" customHeight="1" x14ac:dyDescent="0.25"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7:26" ht="14.25" customHeight="1" x14ac:dyDescent="0.25"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7:26" ht="14.25" customHeight="1" x14ac:dyDescent="0.25"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7:26" ht="14.25" customHeight="1" x14ac:dyDescent="0.25"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7:26" ht="14.25" customHeight="1" x14ac:dyDescent="0.25"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7:26" ht="14.25" customHeight="1" x14ac:dyDescent="0.25"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7:26" ht="14.25" customHeight="1" x14ac:dyDescent="0.25"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7:26" ht="14.25" customHeight="1" x14ac:dyDescent="0.25"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7:26" ht="14.25" customHeight="1" x14ac:dyDescent="0.25"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7:26" ht="14.25" customHeight="1" x14ac:dyDescent="0.25"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7:26" ht="14.25" customHeight="1" x14ac:dyDescent="0.25"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7:26" ht="14.25" customHeight="1" x14ac:dyDescent="0.25"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7:26" ht="14.25" customHeight="1" x14ac:dyDescent="0.25"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7:26" ht="14.25" customHeight="1" x14ac:dyDescent="0.25"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7:26" ht="14.25" customHeight="1" x14ac:dyDescent="0.25"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7:26" ht="14.25" customHeight="1" x14ac:dyDescent="0.25"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7:26" ht="14.25" customHeight="1" x14ac:dyDescent="0.25"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7:26" ht="14.25" customHeight="1" x14ac:dyDescent="0.25"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7:26" ht="14.25" customHeight="1" x14ac:dyDescent="0.25"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7:26" ht="14.25" customHeight="1" x14ac:dyDescent="0.25"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7:26" ht="14.25" customHeight="1" x14ac:dyDescent="0.25"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7:26" ht="14.25" customHeight="1" x14ac:dyDescent="0.25"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7:26" ht="14.25" customHeight="1" x14ac:dyDescent="0.25"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7:26" ht="14.25" customHeight="1" x14ac:dyDescent="0.25"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7:26" ht="14.25" customHeight="1" x14ac:dyDescent="0.25"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7:26" ht="14.25" customHeight="1" x14ac:dyDescent="0.25"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7:26" ht="14.25" customHeight="1" x14ac:dyDescent="0.25"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7:26" ht="14.25" customHeight="1" x14ac:dyDescent="0.25"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7:26" ht="14.25" customHeight="1" x14ac:dyDescent="0.25"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7:26" ht="14.25" customHeight="1" x14ac:dyDescent="0.25"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7:26" ht="14.25" customHeight="1" x14ac:dyDescent="0.25"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7:26" ht="14.25" customHeight="1" x14ac:dyDescent="0.25"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7:26" ht="14.25" customHeight="1" x14ac:dyDescent="0.25"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7:26" ht="14.25" customHeight="1" x14ac:dyDescent="0.25"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7:26" ht="14.25" customHeight="1" x14ac:dyDescent="0.25"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7:26" ht="14.25" customHeight="1" x14ac:dyDescent="0.25"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7:26" ht="14.25" customHeight="1" x14ac:dyDescent="0.25"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7:26" ht="14.25" customHeight="1" x14ac:dyDescent="0.25"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7:26" ht="14.25" customHeight="1" x14ac:dyDescent="0.25"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7:26" ht="14.25" customHeight="1" x14ac:dyDescent="0.25"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7:26" ht="14.25" customHeight="1" x14ac:dyDescent="0.25"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7:26" ht="14.25" customHeight="1" x14ac:dyDescent="0.25"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7:26" ht="14.25" customHeight="1" x14ac:dyDescent="0.25"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7:26" ht="14.25" customHeight="1" x14ac:dyDescent="0.25"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7:26" ht="14.25" customHeight="1" x14ac:dyDescent="0.25"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7:26" ht="14.25" customHeight="1" x14ac:dyDescent="0.25"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7:26" ht="14.25" customHeight="1" x14ac:dyDescent="0.25"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7:26" ht="14.25" customHeight="1" x14ac:dyDescent="0.25"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7:26" ht="14.25" customHeight="1" x14ac:dyDescent="0.25"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7:26" ht="14.25" customHeight="1" x14ac:dyDescent="0.25"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7:26" ht="14.25" customHeight="1" x14ac:dyDescent="0.25"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7:26" ht="14.25" customHeight="1" x14ac:dyDescent="0.25"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7:26" ht="14.25" customHeight="1" x14ac:dyDescent="0.25"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7:26" ht="14.25" customHeight="1" x14ac:dyDescent="0.25"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7:26" ht="14.25" customHeight="1" x14ac:dyDescent="0.25"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7:26" ht="14.25" customHeight="1" x14ac:dyDescent="0.25"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7:26" ht="14.25" customHeight="1" x14ac:dyDescent="0.25"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7:26" ht="14.25" customHeight="1" x14ac:dyDescent="0.25"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7:26" ht="14.25" customHeight="1" x14ac:dyDescent="0.25"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7:26" ht="14.25" customHeight="1" x14ac:dyDescent="0.25"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7:26" ht="14.25" customHeight="1" x14ac:dyDescent="0.25"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7:26" ht="14.25" customHeight="1" x14ac:dyDescent="0.25"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7:26" ht="14.25" customHeight="1" x14ac:dyDescent="0.25"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7:26" ht="14.25" customHeight="1" x14ac:dyDescent="0.25"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7:26" ht="14.25" customHeight="1" x14ac:dyDescent="0.25"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7:26" ht="14.25" customHeight="1" x14ac:dyDescent="0.25"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7:26" ht="14.25" customHeight="1" x14ac:dyDescent="0.25"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7:26" ht="14.25" customHeight="1" x14ac:dyDescent="0.25"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6">
    <mergeCell ref="B12:E12"/>
    <mergeCell ref="B13:E13"/>
    <mergeCell ref="B14:E14"/>
    <mergeCell ref="B1:E1"/>
    <mergeCell ref="B3:B5"/>
    <mergeCell ref="D3:D5"/>
    <mergeCell ref="B6:B8"/>
    <mergeCell ref="D6:D8"/>
    <mergeCell ref="B9:B11"/>
    <mergeCell ref="D9:D11"/>
    <mergeCell ref="C7:C8"/>
    <mergeCell ref="C4:C5"/>
    <mergeCell ref="C10:C11"/>
    <mergeCell ref="E10:E11"/>
    <mergeCell ref="E4:E5"/>
    <mergeCell ref="E7:E8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zoomScale="180" zoomScaleNormal="180" workbookViewId="0"/>
  </sheetViews>
  <sheetFormatPr defaultColWidth="14.42578125" defaultRowHeight="15" customHeight="1" x14ac:dyDescent="0.25"/>
  <cols>
    <col min="1" max="1" width="8.7109375" customWidth="1"/>
    <col min="2" max="2" width="39.42578125" customWidth="1"/>
    <col min="3" max="3" width="6.7109375" customWidth="1"/>
    <col min="4" max="6" width="9" customWidth="1"/>
    <col min="7" max="26" width="8.7109375" customWidth="1"/>
  </cols>
  <sheetData>
    <row r="1" spans="1:26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1"/>
      <c r="B4" s="203" t="s">
        <v>382</v>
      </c>
      <c r="C4" s="1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1"/>
      <c r="B5" s="204" t="s">
        <v>383</v>
      </c>
      <c r="C5" s="205">
        <v>1.07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"/>
      <c r="B6" s="206" t="s">
        <v>384</v>
      </c>
      <c r="C6" s="207">
        <v>1.1499999999999999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4:26" ht="14.25" customHeight="1" x14ac:dyDescent="0.25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4:26" ht="14.25" customHeight="1" x14ac:dyDescent="0.25"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4:26" ht="14.25" customHeight="1" x14ac:dyDescent="0.25"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4:26" ht="14.25" customHeight="1" x14ac:dyDescent="0.25"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4:26" ht="14.25" customHeight="1" x14ac:dyDescent="0.25"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4:26" ht="14.25" customHeight="1" x14ac:dyDescent="0.2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4:26" ht="14.25" customHeight="1" x14ac:dyDescent="0.25"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4:26" ht="14.25" customHeight="1" x14ac:dyDescent="0.25"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4:26" ht="14.25" customHeight="1" x14ac:dyDescent="0.25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4:26" ht="14.25" customHeight="1" x14ac:dyDescent="0.25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4:26" ht="14.25" customHeight="1" x14ac:dyDescent="0.25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4:26" ht="14.25" customHeight="1" x14ac:dyDescent="0.25"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4:26" ht="14.25" customHeight="1" x14ac:dyDescent="0.25"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4:26" ht="14.25" customHeight="1" x14ac:dyDescent="0.25"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4:26" ht="14.25" customHeight="1" x14ac:dyDescent="0.25"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4:26" ht="14.25" customHeight="1" x14ac:dyDescent="0.25"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4:26" ht="14.25" customHeight="1" x14ac:dyDescent="0.25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4:26" ht="14.25" customHeight="1" x14ac:dyDescent="0.25"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4:26" ht="14.25" customHeight="1" x14ac:dyDescent="0.25"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4:26" ht="14.25" customHeight="1" x14ac:dyDescent="0.25"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4:26" ht="14.25" customHeight="1" x14ac:dyDescent="0.25"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4:26" ht="14.25" customHeight="1" x14ac:dyDescent="0.25"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4:26" ht="14.25" customHeight="1" x14ac:dyDescent="0.25"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4:26" ht="14.25" customHeight="1" x14ac:dyDescent="0.25"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4:26" ht="14.25" customHeight="1" x14ac:dyDescent="0.25"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4:26" ht="14.25" customHeight="1" x14ac:dyDescent="0.25"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4:26" ht="14.25" customHeight="1" x14ac:dyDescent="0.25"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4:26" ht="14.25" customHeight="1" x14ac:dyDescent="0.25"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4:26" ht="14.25" customHeight="1" x14ac:dyDescent="0.25"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4:26" ht="14.25" customHeight="1" x14ac:dyDescent="0.25"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4:26" ht="14.25" customHeight="1" x14ac:dyDescent="0.25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4:26" ht="14.25" customHeight="1" x14ac:dyDescent="0.25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4:26" ht="14.25" customHeight="1" x14ac:dyDescent="0.25"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4:26" ht="14.25" customHeight="1" x14ac:dyDescent="0.25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4:26" ht="14.25" customHeight="1" x14ac:dyDescent="0.25"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4:26" ht="14.25" customHeight="1" x14ac:dyDescent="0.25"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4:26" ht="14.25" customHeight="1" x14ac:dyDescent="0.25"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4:26" ht="14.25" customHeight="1" x14ac:dyDescent="0.25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4:26" ht="14.25" customHeight="1" x14ac:dyDescent="0.25"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4:26" ht="14.25" customHeight="1" x14ac:dyDescent="0.25"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4:26" ht="14.25" customHeight="1" x14ac:dyDescent="0.25"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4:26" ht="14.25" customHeight="1" x14ac:dyDescent="0.25"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4:26" ht="14.25" customHeight="1" x14ac:dyDescent="0.25"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4:26" ht="14.25" customHeight="1" x14ac:dyDescent="0.25"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4:26" ht="14.25" customHeight="1" x14ac:dyDescent="0.25"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4:26" ht="14.25" customHeight="1" x14ac:dyDescent="0.25"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4:26" ht="14.25" customHeight="1" x14ac:dyDescent="0.25"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4:26" ht="14.25" customHeight="1" x14ac:dyDescent="0.25"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4:26" ht="14.25" customHeight="1" x14ac:dyDescent="0.25"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4:26" ht="14.25" customHeight="1" x14ac:dyDescent="0.25"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4:26" ht="14.25" customHeight="1" x14ac:dyDescent="0.25"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4:26" ht="14.25" customHeight="1" x14ac:dyDescent="0.25"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4:26" ht="14.25" customHeight="1" x14ac:dyDescent="0.25"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4:26" ht="14.25" customHeight="1" x14ac:dyDescent="0.25"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4:26" ht="14.25" customHeight="1" x14ac:dyDescent="0.25"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4:26" ht="14.25" customHeight="1" x14ac:dyDescent="0.25"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4:26" ht="14.25" customHeight="1" x14ac:dyDescent="0.25"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4:26" ht="14.25" customHeight="1" x14ac:dyDescent="0.25"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4:26" ht="14.25" customHeight="1" x14ac:dyDescent="0.25"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4:26" ht="14.25" customHeight="1" x14ac:dyDescent="0.25"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4:26" ht="14.25" customHeight="1" x14ac:dyDescent="0.25"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4:26" ht="14.25" customHeight="1" x14ac:dyDescent="0.25"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4:26" ht="14.25" customHeight="1" x14ac:dyDescent="0.25"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4:26" ht="14.25" customHeight="1" x14ac:dyDescent="0.25"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4:26" ht="14.25" customHeight="1" x14ac:dyDescent="0.25"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4:26" ht="14.25" customHeight="1" x14ac:dyDescent="0.25"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4:26" ht="14.25" customHeight="1" x14ac:dyDescent="0.25"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4:26" ht="14.25" customHeight="1" x14ac:dyDescent="0.25"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4:26" ht="14.25" customHeight="1" x14ac:dyDescent="0.25"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4:26" ht="14.25" customHeight="1" x14ac:dyDescent="0.25"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4:26" ht="14.25" customHeight="1" x14ac:dyDescent="0.25"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4:26" ht="14.25" customHeight="1" x14ac:dyDescent="0.25"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4:26" ht="14.25" customHeight="1" x14ac:dyDescent="0.25"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4:26" ht="14.25" customHeight="1" x14ac:dyDescent="0.25"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4:26" ht="14.25" customHeight="1" x14ac:dyDescent="0.25"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4:26" ht="14.25" customHeight="1" x14ac:dyDescent="0.25"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4:26" ht="14.25" customHeight="1" x14ac:dyDescent="0.25"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4:26" ht="14.25" customHeight="1" x14ac:dyDescent="0.25"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4:26" ht="14.25" customHeight="1" x14ac:dyDescent="0.25"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4:26" ht="14.25" customHeight="1" x14ac:dyDescent="0.25"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4:26" ht="14.25" customHeight="1" x14ac:dyDescent="0.25"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4:26" ht="14.25" customHeight="1" x14ac:dyDescent="0.25"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4:26" ht="14.25" customHeight="1" x14ac:dyDescent="0.25"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4:26" ht="14.25" customHeight="1" x14ac:dyDescent="0.25"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4:26" ht="14.25" customHeight="1" x14ac:dyDescent="0.25"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4:26" ht="14.25" customHeight="1" x14ac:dyDescent="0.25"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4:26" ht="14.25" customHeight="1" x14ac:dyDescent="0.25"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4:26" ht="14.25" customHeight="1" x14ac:dyDescent="0.25"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4:26" ht="14.25" customHeight="1" x14ac:dyDescent="0.25"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4:26" ht="14.25" customHeight="1" x14ac:dyDescent="0.25"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4:26" ht="14.25" customHeight="1" x14ac:dyDescent="0.25"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4:26" ht="14.25" customHeight="1" x14ac:dyDescent="0.25"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4:26" ht="14.25" customHeight="1" x14ac:dyDescent="0.25"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4:26" ht="14.25" customHeight="1" x14ac:dyDescent="0.25"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4:26" ht="14.25" customHeight="1" x14ac:dyDescent="0.25"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4:26" ht="14.25" customHeight="1" x14ac:dyDescent="0.25"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4:26" ht="14.25" customHeight="1" x14ac:dyDescent="0.25"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4:26" ht="14.25" customHeight="1" x14ac:dyDescent="0.25"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4:26" ht="14.25" customHeight="1" x14ac:dyDescent="0.25"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4:26" ht="14.25" customHeight="1" x14ac:dyDescent="0.25"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4:26" ht="14.25" customHeight="1" x14ac:dyDescent="0.25"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4:26" ht="14.25" customHeight="1" x14ac:dyDescent="0.25"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4:26" ht="14.25" customHeight="1" x14ac:dyDescent="0.25"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4:26" ht="14.25" customHeight="1" x14ac:dyDescent="0.25"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4:26" ht="14.25" customHeight="1" x14ac:dyDescent="0.25"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4:26" ht="14.25" customHeight="1" x14ac:dyDescent="0.25"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4:26" ht="14.25" customHeight="1" x14ac:dyDescent="0.25"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4:26" ht="14.25" customHeight="1" x14ac:dyDescent="0.25"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4:26" ht="14.25" customHeight="1" x14ac:dyDescent="0.25"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4:26" ht="14.25" customHeight="1" x14ac:dyDescent="0.25"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4:26" ht="14.25" customHeight="1" x14ac:dyDescent="0.25"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4:26" ht="14.25" customHeight="1" x14ac:dyDescent="0.25"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4:26" ht="14.25" customHeight="1" x14ac:dyDescent="0.25"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4:26" ht="14.25" customHeight="1" x14ac:dyDescent="0.25"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4:26" ht="14.25" customHeight="1" x14ac:dyDescent="0.25"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4:26" ht="14.25" customHeight="1" x14ac:dyDescent="0.25"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4:26" ht="14.25" customHeight="1" x14ac:dyDescent="0.25"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4:26" ht="14.25" customHeight="1" x14ac:dyDescent="0.25"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4:26" ht="14.25" customHeight="1" x14ac:dyDescent="0.25"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4:26" ht="14.25" customHeight="1" x14ac:dyDescent="0.25"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4:26" ht="14.25" customHeight="1" x14ac:dyDescent="0.25"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4:26" ht="14.25" customHeight="1" x14ac:dyDescent="0.25"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4:26" ht="14.25" customHeight="1" x14ac:dyDescent="0.25"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4:26" ht="14.25" customHeight="1" x14ac:dyDescent="0.25"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4:26" ht="14.25" customHeight="1" x14ac:dyDescent="0.25"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4:26" ht="14.25" customHeight="1" x14ac:dyDescent="0.25"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4:26" ht="14.25" customHeight="1" x14ac:dyDescent="0.25"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4:26" ht="14.25" customHeight="1" x14ac:dyDescent="0.25"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4:26" ht="14.25" customHeight="1" x14ac:dyDescent="0.25"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4:26" ht="14.25" customHeight="1" x14ac:dyDescent="0.25"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4:26" ht="14.25" customHeight="1" x14ac:dyDescent="0.25"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4:26" ht="14.25" customHeight="1" x14ac:dyDescent="0.25"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4:26" ht="14.25" customHeight="1" x14ac:dyDescent="0.25"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4:26" ht="14.25" customHeight="1" x14ac:dyDescent="0.25"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4:26" ht="14.25" customHeight="1" x14ac:dyDescent="0.25"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4:26" ht="14.25" customHeight="1" x14ac:dyDescent="0.25"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4:26" ht="14.25" customHeight="1" x14ac:dyDescent="0.25"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4:26" ht="14.25" customHeight="1" x14ac:dyDescent="0.25"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4:26" ht="14.25" customHeight="1" x14ac:dyDescent="0.25"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4:26" ht="14.25" customHeight="1" x14ac:dyDescent="0.25"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4:26" ht="14.25" customHeight="1" x14ac:dyDescent="0.25"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4:26" ht="14.25" customHeight="1" x14ac:dyDescent="0.25"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4:26" ht="14.25" customHeight="1" x14ac:dyDescent="0.25"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4:26" ht="14.25" customHeight="1" x14ac:dyDescent="0.25"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4:26" ht="14.25" customHeight="1" x14ac:dyDescent="0.25"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4:26" ht="14.25" customHeight="1" x14ac:dyDescent="0.25"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4:26" ht="14.25" customHeight="1" x14ac:dyDescent="0.25"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4:26" ht="14.25" customHeight="1" x14ac:dyDescent="0.25"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4:26" ht="14.25" customHeight="1" x14ac:dyDescent="0.25"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4:26" ht="14.25" customHeight="1" x14ac:dyDescent="0.25"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4:26" ht="14.25" customHeight="1" x14ac:dyDescent="0.25"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4:26" ht="14.25" customHeight="1" x14ac:dyDescent="0.25"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4:26" ht="14.25" customHeight="1" x14ac:dyDescent="0.25"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4:26" ht="14.25" customHeight="1" x14ac:dyDescent="0.25"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4:26" ht="14.25" customHeight="1" x14ac:dyDescent="0.25"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4:26" ht="14.25" customHeight="1" x14ac:dyDescent="0.25"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4:26" ht="14.25" customHeight="1" x14ac:dyDescent="0.25"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4:26" ht="14.25" customHeight="1" x14ac:dyDescent="0.25"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4:26" ht="14.25" customHeight="1" x14ac:dyDescent="0.25"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4:26" ht="14.25" customHeight="1" x14ac:dyDescent="0.25"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4:26" ht="14.25" customHeight="1" x14ac:dyDescent="0.25"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4:26" ht="14.25" customHeight="1" x14ac:dyDescent="0.25"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4:26" ht="14.25" customHeight="1" x14ac:dyDescent="0.25"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4:26" ht="14.25" customHeight="1" x14ac:dyDescent="0.25"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4:26" ht="14.25" customHeight="1" x14ac:dyDescent="0.25"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4:26" ht="14.25" customHeight="1" x14ac:dyDescent="0.25"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4:26" ht="14.25" customHeight="1" x14ac:dyDescent="0.25"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4:26" ht="14.25" customHeight="1" x14ac:dyDescent="0.25"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4:26" ht="14.25" customHeight="1" x14ac:dyDescent="0.25"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4:26" ht="14.25" customHeight="1" x14ac:dyDescent="0.25"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4:26" ht="14.25" customHeight="1" x14ac:dyDescent="0.25"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4:26" ht="14.25" customHeight="1" x14ac:dyDescent="0.25"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4:26" ht="14.25" customHeight="1" x14ac:dyDescent="0.25"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4:26" ht="14.25" customHeight="1" x14ac:dyDescent="0.25"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4:26" ht="14.25" customHeight="1" x14ac:dyDescent="0.25"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4:26" ht="14.25" customHeight="1" x14ac:dyDescent="0.25"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4:26" ht="14.25" customHeight="1" x14ac:dyDescent="0.25"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4:26" ht="14.25" customHeight="1" x14ac:dyDescent="0.25"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4:26" ht="14.25" customHeight="1" x14ac:dyDescent="0.25"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4:26" ht="14.25" customHeight="1" x14ac:dyDescent="0.25"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4:26" ht="14.25" customHeight="1" x14ac:dyDescent="0.25"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4:26" ht="14.25" customHeight="1" x14ac:dyDescent="0.25"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4:26" ht="14.25" customHeight="1" x14ac:dyDescent="0.25"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4:26" ht="14.25" customHeight="1" x14ac:dyDescent="0.25"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4:26" ht="14.25" customHeight="1" x14ac:dyDescent="0.25"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4:26" ht="14.25" customHeight="1" x14ac:dyDescent="0.25"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4:26" ht="14.25" customHeight="1" x14ac:dyDescent="0.25"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4:26" ht="14.25" customHeight="1" x14ac:dyDescent="0.25"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4:26" ht="14.25" customHeight="1" x14ac:dyDescent="0.25"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4:26" ht="14.25" customHeight="1" x14ac:dyDescent="0.25"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4:26" ht="14.25" customHeight="1" x14ac:dyDescent="0.25"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4:26" ht="14.25" customHeight="1" x14ac:dyDescent="0.25"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4:26" ht="14.25" customHeight="1" x14ac:dyDescent="0.25"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4:26" ht="14.25" customHeight="1" x14ac:dyDescent="0.25"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4:26" ht="14.25" customHeight="1" x14ac:dyDescent="0.25"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4:26" ht="14.25" customHeight="1" x14ac:dyDescent="0.25"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4:26" ht="14.25" customHeight="1" x14ac:dyDescent="0.25"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4:26" ht="14.25" customHeight="1" x14ac:dyDescent="0.25"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4:26" ht="14.25" customHeight="1" x14ac:dyDescent="0.25"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4:26" ht="14.25" customHeight="1" x14ac:dyDescent="0.25"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4:26" ht="14.25" customHeight="1" x14ac:dyDescent="0.25"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4:26" ht="14.25" customHeight="1" x14ac:dyDescent="0.25"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4:26" ht="14.25" customHeight="1" x14ac:dyDescent="0.25"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4:26" ht="14.25" customHeight="1" x14ac:dyDescent="0.25"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4:26" ht="14.25" customHeight="1" x14ac:dyDescent="0.25"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4:26" ht="14.25" customHeight="1" x14ac:dyDescent="0.25"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4:26" ht="14.25" customHeight="1" x14ac:dyDescent="0.25"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4:26" ht="14.25" customHeight="1" x14ac:dyDescent="0.25"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4:26" ht="14.25" customHeight="1" x14ac:dyDescent="0.25"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4:26" ht="14.25" customHeight="1" x14ac:dyDescent="0.25"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4:26" ht="14.25" customHeight="1" x14ac:dyDescent="0.25"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4:26" ht="14.25" customHeight="1" x14ac:dyDescent="0.25"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4:26" ht="14.25" customHeight="1" x14ac:dyDescent="0.25"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4:26" ht="14.25" customHeight="1" x14ac:dyDescent="0.25"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4:26" ht="14.25" customHeight="1" x14ac:dyDescent="0.25"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4:26" ht="14.25" customHeight="1" x14ac:dyDescent="0.25"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4:26" ht="14.25" customHeight="1" x14ac:dyDescent="0.25"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4:26" ht="14.25" customHeight="1" x14ac:dyDescent="0.25"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4:26" ht="14.25" customHeight="1" x14ac:dyDescent="0.25"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4:26" ht="14.25" customHeight="1" x14ac:dyDescent="0.25"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4:26" ht="14.25" customHeight="1" x14ac:dyDescent="0.25"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4:26" ht="14.25" customHeight="1" x14ac:dyDescent="0.25"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4:26" ht="14.25" customHeight="1" x14ac:dyDescent="0.25"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4:26" ht="14.25" customHeight="1" x14ac:dyDescent="0.25"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4:26" ht="14.25" customHeight="1" x14ac:dyDescent="0.25"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4:26" ht="14.25" customHeight="1" x14ac:dyDescent="0.25"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4:26" ht="14.25" customHeight="1" x14ac:dyDescent="0.25"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4:26" ht="14.25" customHeight="1" x14ac:dyDescent="0.25"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4:26" ht="14.25" customHeight="1" x14ac:dyDescent="0.25"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4:26" ht="14.25" customHeight="1" x14ac:dyDescent="0.25"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4:26" ht="14.25" customHeight="1" x14ac:dyDescent="0.25"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4:26" ht="14.25" customHeight="1" x14ac:dyDescent="0.25"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4:26" ht="14.25" customHeight="1" x14ac:dyDescent="0.25"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4:26" ht="14.25" customHeight="1" x14ac:dyDescent="0.25"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4:26" ht="14.25" customHeight="1" x14ac:dyDescent="0.25"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4:26" ht="14.25" customHeight="1" x14ac:dyDescent="0.25"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4:26" ht="14.25" customHeight="1" x14ac:dyDescent="0.25"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4:26" ht="14.25" customHeight="1" x14ac:dyDescent="0.25"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4:26" ht="14.25" customHeight="1" x14ac:dyDescent="0.25"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4:26" ht="14.25" customHeight="1" x14ac:dyDescent="0.25"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4:26" ht="14.25" customHeight="1" x14ac:dyDescent="0.25"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4:26" ht="14.25" customHeight="1" x14ac:dyDescent="0.25"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4:26" ht="14.25" customHeight="1" x14ac:dyDescent="0.25"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4:26" ht="14.25" customHeight="1" x14ac:dyDescent="0.25"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4:26" ht="14.25" customHeight="1" x14ac:dyDescent="0.25"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4:26" ht="14.25" customHeight="1" x14ac:dyDescent="0.25"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4:26" ht="14.25" customHeight="1" x14ac:dyDescent="0.25"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4:26" ht="14.25" customHeight="1" x14ac:dyDescent="0.25"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4:26" ht="14.25" customHeight="1" x14ac:dyDescent="0.25"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4:26" ht="14.25" customHeight="1" x14ac:dyDescent="0.25"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4:26" ht="14.25" customHeight="1" x14ac:dyDescent="0.25"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4:26" ht="14.25" customHeight="1" x14ac:dyDescent="0.25"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4:26" ht="14.25" customHeight="1" x14ac:dyDescent="0.25"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4:26" ht="14.25" customHeight="1" x14ac:dyDescent="0.25"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4:26" ht="14.25" customHeight="1" x14ac:dyDescent="0.25"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4:26" ht="14.25" customHeight="1" x14ac:dyDescent="0.25"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4:26" ht="14.25" customHeight="1" x14ac:dyDescent="0.25"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4:26" ht="14.25" customHeight="1" x14ac:dyDescent="0.25"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4:26" ht="14.25" customHeight="1" x14ac:dyDescent="0.25"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4:26" ht="14.25" customHeight="1" x14ac:dyDescent="0.25"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4:26" ht="14.25" customHeight="1" x14ac:dyDescent="0.25"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4:26" ht="14.25" customHeight="1" x14ac:dyDescent="0.25"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4:26" ht="14.25" customHeight="1" x14ac:dyDescent="0.25"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4:26" ht="14.25" customHeight="1" x14ac:dyDescent="0.25"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4:26" ht="14.25" customHeight="1" x14ac:dyDescent="0.25"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4:26" ht="14.25" customHeight="1" x14ac:dyDescent="0.25"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4:26" ht="14.25" customHeight="1" x14ac:dyDescent="0.25"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4:26" ht="14.25" customHeight="1" x14ac:dyDescent="0.25"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4:26" ht="14.25" customHeight="1" x14ac:dyDescent="0.25"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4:26" ht="14.25" customHeight="1" x14ac:dyDescent="0.25"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4:26" ht="14.25" customHeight="1" x14ac:dyDescent="0.25"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4:26" ht="14.25" customHeight="1" x14ac:dyDescent="0.25"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4:26" ht="14.25" customHeight="1" x14ac:dyDescent="0.25"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4:26" ht="14.25" customHeight="1" x14ac:dyDescent="0.25"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4:26" ht="14.25" customHeight="1" x14ac:dyDescent="0.25"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4:26" ht="14.25" customHeight="1" x14ac:dyDescent="0.25"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4:26" ht="14.25" customHeight="1" x14ac:dyDescent="0.25"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4:26" ht="14.25" customHeight="1" x14ac:dyDescent="0.25"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4:26" ht="14.25" customHeight="1" x14ac:dyDescent="0.25"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4:26" ht="14.25" customHeight="1" x14ac:dyDescent="0.25"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4:26" ht="14.25" customHeight="1" x14ac:dyDescent="0.25"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4:26" ht="14.25" customHeight="1" x14ac:dyDescent="0.25"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4:26" ht="14.25" customHeight="1" x14ac:dyDescent="0.25"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4:26" ht="14.25" customHeight="1" x14ac:dyDescent="0.25"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4:26" ht="14.25" customHeight="1" x14ac:dyDescent="0.25"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4:26" ht="14.25" customHeight="1" x14ac:dyDescent="0.25"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4:26" ht="14.25" customHeight="1" x14ac:dyDescent="0.25"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4:26" ht="14.25" customHeight="1" x14ac:dyDescent="0.25"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4:26" ht="14.25" customHeight="1" x14ac:dyDescent="0.25"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4:26" ht="14.25" customHeight="1" x14ac:dyDescent="0.25"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4:26" ht="14.25" customHeight="1" x14ac:dyDescent="0.25"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4:26" ht="14.25" customHeight="1" x14ac:dyDescent="0.25"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4:26" ht="14.25" customHeight="1" x14ac:dyDescent="0.25"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4:26" ht="14.25" customHeight="1" x14ac:dyDescent="0.25"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4:26" ht="14.25" customHeight="1" x14ac:dyDescent="0.25"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4:26" ht="14.25" customHeight="1" x14ac:dyDescent="0.25"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4:26" ht="14.25" customHeight="1" x14ac:dyDescent="0.25"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4:26" ht="14.25" customHeight="1" x14ac:dyDescent="0.25"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4:26" ht="14.25" customHeight="1" x14ac:dyDescent="0.25"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4:26" ht="14.25" customHeight="1" x14ac:dyDescent="0.25"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4:26" ht="14.25" customHeight="1" x14ac:dyDescent="0.25"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4:26" ht="14.25" customHeight="1" x14ac:dyDescent="0.25"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4:26" ht="14.25" customHeight="1" x14ac:dyDescent="0.25"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4:26" ht="14.25" customHeight="1" x14ac:dyDescent="0.25"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4:26" ht="14.25" customHeight="1" x14ac:dyDescent="0.25"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4:26" ht="14.25" customHeight="1" x14ac:dyDescent="0.25"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4:26" ht="14.25" customHeight="1" x14ac:dyDescent="0.25"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4:26" ht="14.25" customHeight="1" x14ac:dyDescent="0.25"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4:26" ht="14.25" customHeight="1" x14ac:dyDescent="0.25"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4:26" ht="14.25" customHeight="1" x14ac:dyDescent="0.25"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4:26" ht="14.25" customHeight="1" x14ac:dyDescent="0.25"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4:26" ht="14.25" customHeight="1" x14ac:dyDescent="0.25"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4:26" ht="14.25" customHeight="1" x14ac:dyDescent="0.25"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4:26" ht="14.25" customHeight="1" x14ac:dyDescent="0.25"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4:26" ht="14.25" customHeight="1" x14ac:dyDescent="0.25"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4:26" ht="14.25" customHeight="1" x14ac:dyDescent="0.25"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4:26" ht="14.25" customHeight="1" x14ac:dyDescent="0.25"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4:26" ht="14.25" customHeight="1" x14ac:dyDescent="0.25"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4:26" ht="14.25" customHeight="1" x14ac:dyDescent="0.25"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4:26" ht="14.25" customHeight="1" x14ac:dyDescent="0.25"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4:26" ht="14.25" customHeight="1" x14ac:dyDescent="0.25"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4:26" ht="14.25" customHeight="1" x14ac:dyDescent="0.25"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4:26" ht="14.25" customHeight="1" x14ac:dyDescent="0.25"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4:26" ht="14.25" customHeight="1" x14ac:dyDescent="0.25"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4:26" ht="14.25" customHeight="1" x14ac:dyDescent="0.25"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4:26" ht="14.25" customHeight="1" x14ac:dyDescent="0.25"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4:26" ht="14.25" customHeight="1" x14ac:dyDescent="0.25"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4:26" ht="14.25" customHeight="1" x14ac:dyDescent="0.25"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4:26" ht="14.25" customHeight="1" x14ac:dyDescent="0.25"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4:26" ht="14.25" customHeight="1" x14ac:dyDescent="0.25"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4:26" ht="14.25" customHeight="1" x14ac:dyDescent="0.25"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4:26" ht="14.25" customHeight="1" x14ac:dyDescent="0.25"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4:26" ht="14.25" customHeight="1" x14ac:dyDescent="0.25"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4:26" ht="14.25" customHeight="1" x14ac:dyDescent="0.25"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4:26" ht="14.25" customHeight="1" x14ac:dyDescent="0.25"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4:26" ht="14.25" customHeight="1" x14ac:dyDescent="0.25"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4:26" ht="14.25" customHeight="1" x14ac:dyDescent="0.25"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4:26" ht="14.25" customHeight="1" x14ac:dyDescent="0.25"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4:26" ht="14.25" customHeight="1" x14ac:dyDescent="0.25"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4:26" ht="14.25" customHeight="1" x14ac:dyDescent="0.25"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4:26" ht="14.25" customHeight="1" x14ac:dyDescent="0.25"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4:26" ht="14.25" customHeight="1" x14ac:dyDescent="0.25"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4:26" ht="14.25" customHeight="1" x14ac:dyDescent="0.25"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4:26" ht="14.25" customHeight="1" x14ac:dyDescent="0.25"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4:26" ht="14.25" customHeight="1" x14ac:dyDescent="0.25"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4:26" ht="14.25" customHeight="1" x14ac:dyDescent="0.25"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4:26" ht="14.25" customHeight="1" x14ac:dyDescent="0.25"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4:26" ht="14.25" customHeight="1" x14ac:dyDescent="0.25"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4:26" ht="14.25" customHeight="1" x14ac:dyDescent="0.25"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4:26" ht="14.25" customHeight="1" x14ac:dyDescent="0.25"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4:26" ht="14.25" customHeight="1" x14ac:dyDescent="0.25"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4:26" ht="14.25" customHeight="1" x14ac:dyDescent="0.25"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4:26" ht="14.25" customHeight="1" x14ac:dyDescent="0.25"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4:26" ht="14.25" customHeight="1" x14ac:dyDescent="0.25"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4:26" ht="14.25" customHeight="1" x14ac:dyDescent="0.25"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4:26" ht="14.25" customHeight="1" x14ac:dyDescent="0.25"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4:26" ht="14.25" customHeight="1" x14ac:dyDescent="0.25"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4:26" ht="14.25" customHeight="1" x14ac:dyDescent="0.25"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4:26" ht="14.25" customHeight="1" x14ac:dyDescent="0.25"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4:26" ht="14.25" customHeight="1" x14ac:dyDescent="0.25"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4:26" ht="14.25" customHeight="1" x14ac:dyDescent="0.25"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4:26" ht="14.25" customHeight="1" x14ac:dyDescent="0.25"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4:26" ht="14.25" customHeight="1" x14ac:dyDescent="0.25"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4:26" ht="14.25" customHeight="1" x14ac:dyDescent="0.25"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4:26" ht="14.25" customHeight="1" x14ac:dyDescent="0.25"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4:26" ht="14.25" customHeight="1" x14ac:dyDescent="0.25"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4:26" ht="14.25" customHeight="1" x14ac:dyDescent="0.25"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4:26" ht="14.25" customHeight="1" x14ac:dyDescent="0.25"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4:26" ht="14.25" customHeight="1" x14ac:dyDescent="0.25"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4:26" ht="14.25" customHeight="1" x14ac:dyDescent="0.25"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4:26" ht="14.25" customHeight="1" x14ac:dyDescent="0.25"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4:26" ht="14.25" customHeight="1" x14ac:dyDescent="0.25"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4:26" ht="14.25" customHeight="1" x14ac:dyDescent="0.25"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4:26" ht="14.25" customHeight="1" x14ac:dyDescent="0.25"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4:26" ht="14.25" customHeight="1" x14ac:dyDescent="0.25"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4:26" ht="14.25" customHeight="1" x14ac:dyDescent="0.25"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4:26" ht="14.25" customHeight="1" x14ac:dyDescent="0.25"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4:26" ht="14.25" customHeight="1" x14ac:dyDescent="0.25"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4:26" ht="14.25" customHeight="1" x14ac:dyDescent="0.25"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4:26" ht="14.25" customHeight="1" x14ac:dyDescent="0.25"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4:26" ht="14.25" customHeight="1" x14ac:dyDescent="0.25"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4:26" ht="14.25" customHeight="1" x14ac:dyDescent="0.25"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4:26" ht="14.25" customHeight="1" x14ac:dyDescent="0.25"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4:26" ht="14.25" customHeight="1" x14ac:dyDescent="0.25"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4:26" ht="14.25" customHeight="1" x14ac:dyDescent="0.25"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4:26" ht="14.25" customHeight="1" x14ac:dyDescent="0.25"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4:26" ht="14.25" customHeight="1" x14ac:dyDescent="0.25"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4:26" ht="14.25" customHeight="1" x14ac:dyDescent="0.25"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4:26" ht="14.25" customHeight="1" x14ac:dyDescent="0.25"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4:26" ht="14.25" customHeight="1" x14ac:dyDescent="0.25"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4:26" ht="14.25" customHeight="1" x14ac:dyDescent="0.25"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4:26" ht="14.25" customHeight="1" x14ac:dyDescent="0.25"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4:26" ht="14.25" customHeight="1" x14ac:dyDescent="0.25"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4:26" ht="14.25" customHeight="1" x14ac:dyDescent="0.25"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4:26" ht="14.25" customHeight="1" x14ac:dyDescent="0.25"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4:26" ht="14.25" customHeight="1" x14ac:dyDescent="0.25"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4:26" ht="14.25" customHeight="1" x14ac:dyDescent="0.25"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4:26" ht="14.25" customHeight="1" x14ac:dyDescent="0.25"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4:26" ht="14.25" customHeight="1" x14ac:dyDescent="0.25"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4:26" ht="14.25" customHeight="1" x14ac:dyDescent="0.25"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4:26" ht="14.25" customHeight="1" x14ac:dyDescent="0.25"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4:26" ht="14.25" customHeight="1" x14ac:dyDescent="0.25"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4:26" ht="14.25" customHeight="1" x14ac:dyDescent="0.25"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4:26" ht="14.25" customHeight="1" x14ac:dyDescent="0.25"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4:26" ht="14.25" customHeight="1" x14ac:dyDescent="0.25"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4:26" ht="14.25" customHeight="1" x14ac:dyDescent="0.25"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4:26" ht="14.25" customHeight="1" x14ac:dyDescent="0.25"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4:26" ht="14.25" customHeight="1" x14ac:dyDescent="0.25"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4:26" ht="14.25" customHeight="1" x14ac:dyDescent="0.25"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4:26" ht="14.25" customHeight="1" x14ac:dyDescent="0.25"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4:26" ht="14.25" customHeight="1" x14ac:dyDescent="0.25"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4:26" ht="14.25" customHeight="1" x14ac:dyDescent="0.25"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4:26" ht="14.25" customHeight="1" x14ac:dyDescent="0.25"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4:26" ht="14.25" customHeight="1" x14ac:dyDescent="0.25"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4:26" ht="14.25" customHeight="1" x14ac:dyDescent="0.25"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4:26" ht="14.25" customHeight="1" x14ac:dyDescent="0.25"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4:26" ht="14.25" customHeight="1" x14ac:dyDescent="0.25"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4:26" ht="14.25" customHeight="1" x14ac:dyDescent="0.25"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4:26" ht="14.25" customHeight="1" x14ac:dyDescent="0.25"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4:26" ht="14.25" customHeight="1" x14ac:dyDescent="0.25"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4:26" ht="14.25" customHeight="1" x14ac:dyDescent="0.25"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4:26" ht="14.25" customHeight="1" x14ac:dyDescent="0.25"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4:26" ht="14.25" customHeight="1" x14ac:dyDescent="0.25"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4:26" ht="14.25" customHeight="1" x14ac:dyDescent="0.25"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4:26" ht="14.25" customHeight="1" x14ac:dyDescent="0.25"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4:26" ht="14.25" customHeight="1" x14ac:dyDescent="0.25"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4:26" ht="14.25" customHeight="1" x14ac:dyDescent="0.25"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4:26" ht="14.25" customHeight="1" x14ac:dyDescent="0.25"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4:26" ht="14.25" customHeight="1" x14ac:dyDescent="0.25"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4:26" ht="14.25" customHeight="1" x14ac:dyDescent="0.25"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4:26" ht="14.25" customHeight="1" x14ac:dyDescent="0.25"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4:26" ht="14.25" customHeight="1" x14ac:dyDescent="0.25"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4:26" ht="14.25" customHeight="1" x14ac:dyDescent="0.25"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4:26" ht="14.25" customHeight="1" x14ac:dyDescent="0.25"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4:26" ht="14.25" customHeight="1" x14ac:dyDescent="0.25"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4:26" ht="14.25" customHeight="1" x14ac:dyDescent="0.25"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4:26" ht="14.25" customHeight="1" x14ac:dyDescent="0.25"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4:26" ht="14.25" customHeight="1" x14ac:dyDescent="0.25"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4:26" ht="14.25" customHeight="1" x14ac:dyDescent="0.25"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4:26" ht="14.25" customHeight="1" x14ac:dyDescent="0.25"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4:26" ht="14.25" customHeight="1" x14ac:dyDescent="0.25"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4:26" ht="14.25" customHeight="1" x14ac:dyDescent="0.25"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4:26" ht="14.25" customHeight="1" x14ac:dyDescent="0.25"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4:26" ht="14.25" customHeight="1" x14ac:dyDescent="0.25"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4:26" ht="14.25" customHeight="1" x14ac:dyDescent="0.25"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4:26" ht="14.25" customHeight="1" x14ac:dyDescent="0.25"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4:26" ht="14.25" customHeight="1" x14ac:dyDescent="0.25"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4:26" ht="14.25" customHeight="1" x14ac:dyDescent="0.25"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4:26" ht="14.25" customHeight="1" x14ac:dyDescent="0.25"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4:26" ht="14.25" customHeight="1" x14ac:dyDescent="0.25"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4:26" ht="14.25" customHeight="1" x14ac:dyDescent="0.25"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4:26" ht="14.25" customHeight="1" x14ac:dyDescent="0.25"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4:26" ht="14.25" customHeight="1" x14ac:dyDescent="0.25"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4:26" ht="14.25" customHeight="1" x14ac:dyDescent="0.25"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4:26" ht="14.25" customHeight="1" x14ac:dyDescent="0.25"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4:26" ht="14.25" customHeight="1" x14ac:dyDescent="0.25"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4:26" ht="14.25" customHeight="1" x14ac:dyDescent="0.25"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4:26" ht="14.25" customHeight="1" x14ac:dyDescent="0.25"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4:26" ht="14.25" customHeight="1" x14ac:dyDescent="0.25"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4:26" ht="14.25" customHeight="1" x14ac:dyDescent="0.25"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4:26" ht="14.25" customHeight="1" x14ac:dyDescent="0.25"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4:26" ht="14.25" customHeight="1" x14ac:dyDescent="0.25"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4:26" ht="14.25" customHeight="1" x14ac:dyDescent="0.25"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4:26" ht="14.25" customHeight="1" x14ac:dyDescent="0.25"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4:26" ht="14.25" customHeight="1" x14ac:dyDescent="0.25"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4:26" ht="14.25" customHeight="1" x14ac:dyDescent="0.25"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4:26" ht="14.25" customHeight="1" x14ac:dyDescent="0.25"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4:26" ht="14.25" customHeight="1" x14ac:dyDescent="0.25"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4:26" ht="14.25" customHeight="1" x14ac:dyDescent="0.25"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4:26" ht="14.25" customHeight="1" x14ac:dyDescent="0.25"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4:26" ht="14.25" customHeight="1" x14ac:dyDescent="0.25"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4:26" ht="14.25" customHeight="1" x14ac:dyDescent="0.25"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4:26" ht="14.25" customHeight="1" x14ac:dyDescent="0.25"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4:26" ht="14.25" customHeight="1" x14ac:dyDescent="0.25"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4:26" ht="14.25" customHeight="1" x14ac:dyDescent="0.25"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4:26" ht="14.25" customHeight="1" x14ac:dyDescent="0.25"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4:26" ht="14.25" customHeight="1" x14ac:dyDescent="0.25"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4:26" ht="14.25" customHeight="1" x14ac:dyDescent="0.25"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4:26" ht="14.25" customHeight="1" x14ac:dyDescent="0.25"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4:26" ht="14.25" customHeight="1" x14ac:dyDescent="0.25"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4:26" ht="14.25" customHeight="1" x14ac:dyDescent="0.25"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4:26" ht="14.25" customHeight="1" x14ac:dyDescent="0.25"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4:26" ht="14.25" customHeight="1" x14ac:dyDescent="0.25"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4:26" ht="14.25" customHeight="1" x14ac:dyDescent="0.25"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4:26" ht="14.25" customHeight="1" x14ac:dyDescent="0.25"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4:26" ht="14.25" customHeight="1" x14ac:dyDescent="0.25"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4:26" ht="14.25" customHeight="1" x14ac:dyDescent="0.25"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4:26" ht="14.25" customHeight="1" x14ac:dyDescent="0.25"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4:26" ht="14.25" customHeight="1" x14ac:dyDescent="0.25"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4:26" ht="14.25" customHeight="1" x14ac:dyDescent="0.25"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4:26" ht="14.25" customHeight="1" x14ac:dyDescent="0.25"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4:26" ht="14.25" customHeight="1" x14ac:dyDescent="0.25"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4:26" ht="14.25" customHeight="1" x14ac:dyDescent="0.25"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4:26" ht="14.25" customHeight="1" x14ac:dyDescent="0.25"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4:26" ht="14.25" customHeight="1" x14ac:dyDescent="0.25"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4:26" ht="14.25" customHeight="1" x14ac:dyDescent="0.25"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4:26" ht="14.25" customHeight="1" x14ac:dyDescent="0.25"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4:26" ht="14.25" customHeight="1" x14ac:dyDescent="0.25"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4:26" ht="14.25" customHeight="1" x14ac:dyDescent="0.25"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4:26" ht="14.25" customHeight="1" x14ac:dyDescent="0.25"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4:26" ht="14.25" customHeight="1" x14ac:dyDescent="0.25"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4:26" ht="14.25" customHeight="1" x14ac:dyDescent="0.25"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4:26" ht="14.25" customHeight="1" x14ac:dyDescent="0.25"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4:26" ht="14.25" customHeight="1" x14ac:dyDescent="0.25"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4:26" ht="14.25" customHeight="1" x14ac:dyDescent="0.25"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4:26" ht="14.25" customHeight="1" x14ac:dyDescent="0.25"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4:26" ht="14.25" customHeight="1" x14ac:dyDescent="0.25"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4:26" ht="14.25" customHeight="1" x14ac:dyDescent="0.25"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4:26" ht="14.25" customHeight="1" x14ac:dyDescent="0.25"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4:26" ht="14.25" customHeight="1" x14ac:dyDescent="0.25"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4:26" ht="14.25" customHeight="1" x14ac:dyDescent="0.25"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4:26" ht="14.25" customHeight="1" x14ac:dyDescent="0.25"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4:26" ht="14.25" customHeight="1" x14ac:dyDescent="0.25"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4:26" ht="14.25" customHeight="1" x14ac:dyDescent="0.25"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4:26" ht="14.25" customHeight="1" x14ac:dyDescent="0.25"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4:26" ht="14.25" customHeight="1" x14ac:dyDescent="0.25"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4:26" ht="14.25" customHeight="1" x14ac:dyDescent="0.25"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4:26" ht="14.25" customHeight="1" x14ac:dyDescent="0.25"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4:26" ht="14.25" customHeight="1" x14ac:dyDescent="0.25"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4:26" ht="14.25" customHeight="1" x14ac:dyDescent="0.25"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4:26" ht="14.25" customHeight="1" x14ac:dyDescent="0.25"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4:26" ht="14.25" customHeight="1" x14ac:dyDescent="0.25"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4:26" ht="14.25" customHeight="1" x14ac:dyDescent="0.25"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4:26" ht="14.25" customHeight="1" x14ac:dyDescent="0.25"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4:26" ht="14.25" customHeight="1" x14ac:dyDescent="0.25"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4:26" ht="14.25" customHeight="1" x14ac:dyDescent="0.25"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4:26" ht="14.25" customHeight="1" x14ac:dyDescent="0.25"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4:26" ht="14.25" customHeight="1" x14ac:dyDescent="0.25"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4:26" ht="14.25" customHeight="1" x14ac:dyDescent="0.25"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4:26" ht="14.25" customHeight="1" x14ac:dyDescent="0.25"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4:26" ht="14.25" customHeight="1" x14ac:dyDescent="0.25"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4:26" ht="14.25" customHeight="1" x14ac:dyDescent="0.25"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4:26" ht="14.25" customHeight="1" x14ac:dyDescent="0.25"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4:26" ht="14.25" customHeight="1" x14ac:dyDescent="0.25"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4:26" ht="14.25" customHeight="1" x14ac:dyDescent="0.25"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4:26" ht="14.25" customHeight="1" x14ac:dyDescent="0.25"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4:26" ht="14.25" customHeight="1" x14ac:dyDescent="0.25"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4:26" ht="14.25" customHeight="1" x14ac:dyDescent="0.25"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4:26" ht="14.25" customHeight="1" x14ac:dyDescent="0.25"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4:26" ht="14.25" customHeight="1" x14ac:dyDescent="0.25"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4:26" ht="14.25" customHeight="1" x14ac:dyDescent="0.25"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4:26" ht="14.25" customHeight="1" x14ac:dyDescent="0.25"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4:26" ht="14.25" customHeight="1" x14ac:dyDescent="0.25"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4:26" ht="14.25" customHeight="1" x14ac:dyDescent="0.25"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4:26" ht="14.25" customHeight="1" x14ac:dyDescent="0.25"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4:26" ht="14.25" customHeight="1" x14ac:dyDescent="0.25"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4:26" ht="14.25" customHeight="1" x14ac:dyDescent="0.25"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4:26" ht="14.25" customHeight="1" x14ac:dyDescent="0.25"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4:26" ht="14.25" customHeight="1" x14ac:dyDescent="0.25"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4:26" ht="14.25" customHeight="1" x14ac:dyDescent="0.25"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4:26" ht="14.25" customHeight="1" x14ac:dyDescent="0.25"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4:26" ht="14.25" customHeight="1" x14ac:dyDescent="0.25"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4:26" ht="14.25" customHeight="1" x14ac:dyDescent="0.25"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4:26" ht="14.25" customHeight="1" x14ac:dyDescent="0.25"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4:26" ht="14.25" customHeight="1" x14ac:dyDescent="0.25"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4:26" ht="14.25" customHeight="1" x14ac:dyDescent="0.25"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4:26" ht="14.25" customHeight="1" x14ac:dyDescent="0.25"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4:26" ht="14.25" customHeight="1" x14ac:dyDescent="0.25"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4:26" ht="14.25" customHeight="1" x14ac:dyDescent="0.25"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4:26" ht="14.25" customHeight="1" x14ac:dyDescent="0.25"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4:26" ht="14.25" customHeight="1" x14ac:dyDescent="0.25"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4:26" ht="14.25" customHeight="1" x14ac:dyDescent="0.25"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4:26" ht="14.25" customHeight="1" x14ac:dyDescent="0.25"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4:26" ht="14.25" customHeight="1" x14ac:dyDescent="0.25"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4:26" ht="14.25" customHeight="1" x14ac:dyDescent="0.25"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4:26" ht="14.25" customHeight="1" x14ac:dyDescent="0.25"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4:26" ht="14.25" customHeight="1" x14ac:dyDescent="0.25"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4:26" ht="14.25" customHeight="1" x14ac:dyDescent="0.25"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4:26" ht="14.25" customHeight="1" x14ac:dyDescent="0.25"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4:26" ht="14.25" customHeight="1" x14ac:dyDescent="0.25"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4:26" ht="14.25" customHeight="1" x14ac:dyDescent="0.25"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4:26" ht="14.25" customHeight="1" x14ac:dyDescent="0.25"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4:26" ht="14.25" customHeight="1" x14ac:dyDescent="0.25"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4:26" ht="14.25" customHeight="1" x14ac:dyDescent="0.25"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4:26" ht="14.25" customHeight="1" x14ac:dyDescent="0.25"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4:26" ht="14.25" customHeight="1" x14ac:dyDescent="0.25"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4:26" ht="14.25" customHeight="1" x14ac:dyDescent="0.25"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4:26" ht="14.25" customHeight="1" x14ac:dyDescent="0.25"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4:26" ht="14.25" customHeight="1" x14ac:dyDescent="0.25"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4:26" ht="14.25" customHeight="1" x14ac:dyDescent="0.25"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4:26" ht="14.25" customHeight="1" x14ac:dyDescent="0.25"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4:26" ht="14.25" customHeight="1" x14ac:dyDescent="0.25"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4:26" ht="14.25" customHeight="1" x14ac:dyDescent="0.25"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4:26" ht="14.25" customHeight="1" x14ac:dyDescent="0.25"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4:26" ht="14.25" customHeight="1" x14ac:dyDescent="0.25"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4:26" ht="14.25" customHeight="1" x14ac:dyDescent="0.25"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4:26" ht="14.25" customHeight="1" x14ac:dyDescent="0.25"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4:26" ht="14.25" customHeight="1" x14ac:dyDescent="0.25"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4:26" ht="14.25" customHeight="1" x14ac:dyDescent="0.25"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4:26" ht="14.25" customHeight="1" x14ac:dyDescent="0.25"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4:26" ht="14.25" customHeight="1" x14ac:dyDescent="0.25"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4:26" ht="14.25" customHeight="1" x14ac:dyDescent="0.25"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4:26" ht="14.25" customHeight="1" x14ac:dyDescent="0.25"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4:26" ht="14.25" customHeight="1" x14ac:dyDescent="0.25"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4:26" ht="14.25" customHeight="1" x14ac:dyDescent="0.25"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4:26" ht="14.25" customHeight="1" x14ac:dyDescent="0.25"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4:26" ht="14.25" customHeight="1" x14ac:dyDescent="0.25"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4:26" ht="14.25" customHeight="1" x14ac:dyDescent="0.25"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4:26" ht="14.25" customHeight="1" x14ac:dyDescent="0.25"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4:26" ht="14.25" customHeight="1" x14ac:dyDescent="0.25"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4:26" ht="14.25" customHeight="1" x14ac:dyDescent="0.25"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4:26" ht="14.25" customHeight="1" x14ac:dyDescent="0.25"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4:26" ht="14.25" customHeight="1" x14ac:dyDescent="0.25"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4:26" ht="14.25" customHeight="1" x14ac:dyDescent="0.25"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4:26" ht="14.25" customHeight="1" x14ac:dyDescent="0.25"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4:26" ht="14.25" customHeight="1" x14ac:dyDescent="0.25"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4:26" ht="14.25" customHeight="1" x14ac:dyDescent="0.25"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4:26" ht="14.25" customHeight="1" x14ac:dyDescent="0.25"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4:26" ht="14.25" customHeight="1" x14ac:dyDescent="0.25"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4:26" ht="14.25" customHeight="1" x14ac:dyDescent="0.25"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4:26" ht="14.25" customHeight="1" x14ac:dyDescent="0.25"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4:26" ht="14.25" customHeight="1" x14ac:dyDescent="0.25"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4:26" ht="14.25" customHeight="1" x14ac:dyDescent="0.25"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4:26" ht="14.25" customHeight="1" x14ac:dyDescent="0.25"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4:26" ht="14.25" customHeight="1" x14ac:dyDescent="0.25"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4:26" ht="14.25" customHeight="1" x14ac:dyDescent="0.25"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4:26" ht="14.25" customHeight="1" x14ac:dyDescent="0.25"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4:26" ht="14.25" customHeight="1" x14ac:dyDescent="0.25"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4:26" ht="14.25" customHeight="1" x14ac:dyDescent="0.25"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4:26" ht="14.25" customHeight="1" x14ac:dyDescent="0.25"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4:26" ht="14.25" customHeight="1" x14ac:dyDescent="0.25"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4:26" ht="14.25" customHeight="1" x14ac:dyDescent="0.25"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4:26" ht="14.25" customHeight="1" x14ac:dyDescent="0.25"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4:26" ht="14.25" customHeight="1" x14ac:dyDescent="0.25"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4:26" ht="14.25" customHeight="1" x14ac:dyDescent="0.25"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4:26" ht="14.25" customHeight="1" x14ac:dyDescent="0.25"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4:26" ht="14.25" customHeight="1" x14ac:dyDescent="0.25"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4:26" ht="14.25" customHeight="1" x14ac:dyDescent="0.25"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4:26" ht="14.25" customHeight="1" x14ac:dyDescent="0.25"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4:26" ht="14.25" customHeight="1" x14ac:dyDescent="0.25"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4:26" ht="14.25" customHeight="1" x14ac:dyDescent="0.25"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4:26" ht="14.25" customHeight="1" x14ac:dyDescent="0.25"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4:26" ht="14.25" customHeight="1" x14ac:dyDescent="0.25"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4:26" ht="14.25" customHeight="1" x14ac:dyDescent="0.25"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4:26" ht="14.25" customHeight="1" x14ac:dyDescent="0.25"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4:26" ht="14.25" customHeight="1" x14ac:dyDescent="0.25"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4:26" ht="14.25" customHeight="1" x14ac:dyDescent="0.25"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4:26" ht="14.25" customHeight="1" x14ac:dyDescent="0.25"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4:26" ht="14.25" customHeight="1" x14ac:dyDescent="0.25"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4:26" ht="14.25" customHeight="1" x14ac:dyDescent="0.25"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4:26" ht="14.25" customHeight="1" x14ac:dyDescent="0.25"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4:26" ht="14.25" customHeight="1" x14ac:dyDescent="0.25"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4:26" ht="14.25" customHeight="1" x14ac:dyDescent="0.25"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4:26" ht="14.25" customHeight="1" x14ac:dyDescent="0.25"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4:26" ht="14.25" customHeight="1" x14ac:dyDescent="0.25"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4:26" ht="14.25" customHeight="1" x14ac:dyDescent="0.25"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4:26" ht="14.25" customHeight="1" x14ac:dyDescent="0.25"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4:26" ht="14.25" customHeight="1" x14ac:dyDescent="0.25"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4:26" ht="14.25" customHeight="1" x14ac:dyDescent="0.25"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4:26" ht="14.25" customHeight="1" x14ac:dyDescent="0.25"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4:26" ht="14.25" customHeight="1" x14ac:dyDescent="0.25"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4:26" ht="14.25" customHeight="1" x14ac:dyDescent="0.25"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4:26" ht="14.25" customHeight="1" x14ac:dyDescent="0.25"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4:26" ht="14.25" customHeight="1" x14ac:dyDescent="0.25"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4:26" ht="14.25" customHeight="1" x14ac:dyDescent="0.25"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4:26" ht="14.25" customHeight="1" x14ac:dyDescent="0.25"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4:26" ht="14.25" customHeight="1" x14ac:dyDescent="0.25"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4:26" ht="14.25" customHeight="1" x14ac:dyDescent="0.25"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4:26" ht="14.25" customHeight="1" x14ac:dyDescent="0.25"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4:26" ht="14.25" customHeight="1" x14ac:dyDescent="0.25"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4:26" ht="14.25" customHeight="1" x14ac:dyDescent="0.25"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4:26" ht="14.25" customHeight="1" x14ac:dyDescent="0.25"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4:26" ht="14.25" customHeight="1" x14ac:dyDescent="0.25"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4:26" ht="14.25" customHeight="1" x14ac:dyDescent="0.25"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4:26" ht="14.25" customHeight="1" x14ac:dyDescent="0.25"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4:26" ht="14.25" customHeight="1" x14ac:dyDescent="0.25"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4:26" ht="14.25" customHeight="1" x14ac:dyDescent="0.25"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4:26" ht="14.25" customHeight="1" x14ac:dyDescent="0.25"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4:26" ht="14.25" customHeight="1" x14ac:dyDescent="0.25"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4:26" ht="14.25" customHeight="1" x14ac:dyDescent="0.25"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4:26" ht="14.25" customHeight="1" x14ac:dyDescent="0.25"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4:26" ht="14.25" customHeight="1" x14ac:dyDescent="0.25"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4:26" ht="14.25" customHeight="1" x14ac:dyDescent="0.25"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4:26" ht="14.25" customHeight="1" x14ac:dyDescent="0.25"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4:26" ht="14.25" customHeight="1" x14ac:dyDescent="0.25"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4:26" ht="14.25" customHeight="1" x14ac:dyDescent="0.25"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4:26" ht="14.25" customHeight="1" x14ac:dyDescent="0.25"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4:26" ht="14.25" customHeight="1" x14ac:dyDescent="0.25"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4:26" ht="14.25" customHeight="1" x14ac:dyDescent="0.25"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4:26" ht="14.25" customHeight="1" x14ac:dyDescent="0.25"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4:26" ht="14.25" customHeight="1" x14ac:dyDescent="0.25"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4:26" ht="14.25" customHeight="1" x14ac:dyDescent="0.25"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4:26" ht="14.25" customHeight="1" x14ac:dyDescent="0.25"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4:26" ht="14.25" customHeight="1" x14ac:dyDescent="0.25"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4:26" ht="14.25" customHeight="1" x14ac:dyDescent="0.25"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4:26" ht="14.25" customHeight="1" x14ac:dyDescent="0.25"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4:26" ht="14.25" customHeight="1" x14ac:dyDescent="0.25"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4:26" ht="14.25" customHeight="1" x14ac:dyDescent="0.25"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4:26" ht="14.25" customHeight="1" x14ac:dyDescent="0.25"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4:26" ht="14.25" customHeight="1" x14ac:dyDescent="0.25"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4:26" ht="14.25" customHeight="1" x14ac:dyDescent="0.25"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4:26" ht="14.25" customHeight="1" x14ac:dyDescent="0.25"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4:26" ht="14.25" customHeight="1" x14ac:dyDescent="0.25"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4:26" ht="14.25" customHeight="1" x14ac:dyDescent="0.25"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4:26" ht="14.25" customHeight="1" x14ac:dyDescent="0.25"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4:26" ht="14.25" customHeight="1" x14ac:dyDescent="0.25"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4:26" ht="14.25" customHeight="1" x14ac:dyDescent="0.25"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4:26" ht="14.25" customHeight="1" x14ac:dyDescent="0.25"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4:26" ht="14.25" customHeight="1" x14ac:dyDescent="0.25"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4:26" ht="14.25" customHeight="1" x14ac:dyDescent="0.25"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4:26" ht="14.25" customHeight="1" x14ac:dyDescent="0.25"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4:26" ht="14.25" customHeight="1" x14ac:dyDescent="0.25"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4:26" ht="14.25" customHeight="1" x14ac:dyDescent="0.25"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4:26" ht="14.25" customHeight="1" x14ac:dyDescent="0.25"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4:26" ht="14.25" customHeight="1" x14ac:dyDescent="0.25"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4:26" ht="14.25" customHeight="1" x14ac:dyDescent="0.25"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4:26" ht="14.25" customHeight="1" x14ac:dyDescent="0.25"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4:26" ht="14.25" customHeight="1" x14ac:dyDescent="0.25"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4:26" ht="14.25" customHeight="1" x14ac:dyDescent="0.25"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4:26" ht="14.25" customHeight="1" x14ac:dyDescent="0.25"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4:26" ht="14.25" customHeight="1" x14ac:dyDescent="0.25"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4:26" ht="14.25" customHeight="1" x14ac:dyDescent="0.25"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4:26" ht="14.25" customHeight="1" x14ac:dyDescent="0.25"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4:26" ht="14.25" customHeight="1" x14ac:dyDescent="0.25"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4:26" ht="14.25" customHeight="1" x14ac:dyDescent="0.25"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4:26" ht="14.25" customHeight="1" x14ac:dyDescent="0.25"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4:26" ht="14.25" customHeight="1" x14ac:dyDescent="0.25"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4:26" ht="14.25" customHeight="1" x14ac:dyDescent="0.25"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4:26" ht="14.25" customHeight="1" x14ac:dyDescent="0.25"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4:26" ht="14.25" customHeight="1" x14ac:dyDescent="0.25"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4:26" ht="14.25" customHeight="1" x14ac:dyDescent="0.25"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4:26" ht="14.25" customHeight="1" x14ac:dyDescent="0.25"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4:26" ht="14.25" customHeight="1" x14ac:dyDescent="0.25"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4:26" ht="14.25" customHeight="1" x14ac:dyDescent="0.25"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4:26" ht="14.25" customHeight="1" x14ac:dyDescent="0.25"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4:26" ht="14.25" customHeight="1" x14ac:dyDescent="0.25"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4:26" ht="14.25" customHeight="1" x14ac:dyDescent="0.25"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4:26" ht="14.25" customHeight="1" x14ac:dyDescent="0.25"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4:26" ht="14.25" customHeight="1" x14ac:dyDescent="0.25"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4:26" ht="14.25" customHeight="1" x14ac:dyDescent="0.25"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4:26" ht="14.25" customHeight="1" x14ac:dyDescent="0.25"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4:26" ht="14.25" customHeight="1" x14ac:dyDescent="0.25"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4:26" ht="14.25" customHeight="1" x14ac:dyDescent="0.25"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4:26" ht="14.25" customHeight="1" x14ac:dyDescent="0.25"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4:26" ht="14.25" customHeight="1" x14ac:dyDescent="0.25"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4:26" ht="14.25" customHeight="1" x14ac:dyDescent="0.25"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4:26" ht="14.25" customHeight="1" x14ac:dyDescent="0.25"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4:26" ht="14.25" customHeight="1" x14ac:dyDescent="0.25"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4:26" ht="14.25" customHeight="1" x14ac:dyDescent="0.25"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4:26" ht="14.25" customHeight="1" x14ac:dyDescent="0.25"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4:26" ht="14.25" customHeight="1" x14ac:dyDescent="0.25"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4:26" ht="14.25" customHeight="1" x14ac:dyDescent="0.25"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4:26" ht="14.25" customHeight="1" x14ac:dyDescent="0.25"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4:26" ht="14.25" customHeight="1" x14ac:dyDescent="0.25"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4:26" ht="14.25" customHeight="1" x14ac:dyDescent="0.25"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4:26" ht="14.25" customHeight="1" x14ac:dyDescent="0.25"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4:26" ht="14.25" customHeight="1" x14ac:dyDescent="0.25"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4:26" ht="14.25" customHeight="1" x14ac:dyDescent="0.25"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4:26" ht="14.25" customHeight="1" x14ac:dyDescent="0.25"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4:26" ht="14.25" customHeight="1" x14ac:dyDescent="0.25"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4:26" ht="14.25" customHeight="1" x14ac:dyDescent="0.25"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4:26" ht="14.25" customHeight="1" x14ac:dyDescent="0.25"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4:26" ht="14.25" customHeight="1" x14ac:dyDescent="0.25"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4:26" ht="14.25" customHeight="1" x14ac:dyDescent="0.25"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4:26" ht="14.25" customHeight="1" x14ac:dyDescent="0.25"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4:26" ht="14.25" customHeight="1" x14ac:dyDescent="0.25"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4:26" ht="14.25" customHeight="1" x14ac:dyDescent="0.25"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4:26" ht="14.25" customHeight="1" x14ac:dyDescent="0.25"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4:26" ht="14.25" customHeight="1" x14ac:dyDescent="0.25"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4:26" ht="14.25" customHeight="1" x14ac:dyDescent="0.25"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4:26" ht="14.25" customHeight="1" x14ac:dyDescent="0.25"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4:26" ht="14.25" customHeight="1" x14ac:dyDescent="0.25"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4:26" ht="14.25" customHeight="1" x14ac:dyDescent="0.25"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4:26" ht="14.25" customHeight="1" x14ac:dyDescent="0.25"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4:26" ht="14.25" customHeight="1" x14ac:dyDescent="0.25"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4:26" ht="14.25" customHeight="1" x14ac:dyDescent="0.25"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4:26" ht="14.25" customHeight="1" x14ac:dyDescent="0.25"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4:26" ht="14.25" customHeight="1" x14ac:dyDescent="0.25"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4:26" ht="14.25" customHeight="1" x14ac:dyDescent="0.25"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4:26" ht="14.25" customHeight="1" x14ac:dyDescent="0.25"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4:26" ht="14.25" customHeight="1" x14ac:dyDescent="0.25"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4:26" ht="14.25" customHeight="1" x14ac:dyDescent="0.25"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4:26" ht="14.25" customHeight="1" x14ac:dyDescent="0.25"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4:26" ht="14.25" customHeight="1" x14ac:dyDescent="0.25"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4:26" ht="14.25" customHeight="1" x14ac:dyDescent="0.25"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4:26" ht="14.25" customHeight="1" x14ac:dyDescent="0.25"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4:26" ht="14.25" customHeight="1" x14ac:dyDescent="0.25"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4:26" ht="14.25" customHeight="1" x14ac:dyDescent="0.25"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4:26" ht="14.25" customHeight="1" x14ac:dyDescent="0.25"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4:26" ht="14.25" customHeight="1" x14ac:dyDescent="0.25"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4:26" ht="14.25" customHeight="1" x14ac:dyDescent="0.25"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4:26" ht="14.25" customHeight="1" x14ac:dyDescent="0.25"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4:26" ht="14.25" customHeight="1" x14ac:dyDescent="0.25"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4:26" ht="14.25" customHeight="1" x14ac:dyDescent="0.25"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4:26" ht="14.25" customHeight="1" x14ac:dyDescent="0.25"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4:26" ht="14.25" customHeight="1" x14ac:dyDescent="0.25"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4:26" ht="14.25" customHeight="1" x14ac:dyDescent="0.25"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4:26" ht="14.25" customHeight="1" x14ac:dyDescent="0.25"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4:26" ht="14.25" customHeight="1" x14ac:dyDescent="0.25"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4:26" ht="14.25" customHeight="1" x14ac:dyDescent="0.25"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4:26" ht="14.25" customHeight="1" x14ac:dyDescent="0.25"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4:26" ht="14.25" customHeight="1" x14ac:dyDescent="0.25"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4:26" ht="14.25" customHeight="1" x14ac:dyDescent="0.25"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4:26" ht="14.25" customHeight="1" x14ac:dyDescent="0.25"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4:26" ht="14.25" customHeight="1" x14ac:dyDescent="0.25"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4:26" ht="14.25" customHeight="1" x14ac:dyDescent="0.25"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4:26" ht="14.25" customHeight="1" x14ac:dyDescent="0.25"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4:26" ht="14.25" customHeight="1" x14ac:dyDescent="0.25"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4:26" ht="14.25" customHeight="1" x14ac:dyDescent="0.25"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4:26" ht="14.25" customHeight="1" x14ac:dyDescent="0.25"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4:26" ht="14.25" customHeight="1" x14ac:dyDescent="0.25"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4:26" ht="14.25" customHeight="1" x14ac:dyDescent="0.25"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4:26" ht="14.25" customHeight="1" x14ac:dyDescent="0.25"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4:26" ht="14.25" customHeight="1" x14ac:dyDescent="0.25"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4:26" ht="14.25" customHeight="1" x14ac:dyDescent="0.25"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4:26" ht="14.25" customHeight="1" x14ac:dyDescent="0.25"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4:26" ht="14.25" customHeight="1" x14ac:dyDescent="0.25"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4:26" ht="14.25" customHeight="1" x14ac:dyDescent="0.25"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4:26" ht="14.25" customHeight="1" x14ac:dyDescent="0.25"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4:26" ht="14.25" customHeight="1" x14ac:dyDescent="0.25"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4:26" ht="14.25" customHeight="1" x14ac:dyDescent="0.25"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4:26" ht="14.25" customHeight="1" x14ac:dyDescent="0.25"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4:26" ht="14.25" customHeight="1" x14ac:dyDescent="0.25"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4:26" ht="14.25" customHeight="1" x14ac:dyDescent="0.25"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4:26" ht="14.25" customHeight="1" x14ac:dyDescent="0.25"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4:26" ht="14.25" customHeight="1" x14ac:dyDescent="0.25"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4:26" ht="14.25" customHeight="1" x14ac:dyDescent="0.25"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4:26" ht="14.25" customHeight="1" x14ac:dyDescent="0.25"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4:26" ht="14.25" customHeight="1" x14ac:dyDescent="0.25"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4:26" ht="14.25" customHeight="1" x14ac:dyDescent="0.25"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4:26" ht="14.25" customHeight="1" x14ac:dyDescent="0.25"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4:26" ht="14.25" customHeight="1" x14ac:dyDescent="0.25"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4:26" ht="14.25" customHeight="1" x14ac:dyDescent="0.25"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4:26" ht="14.25" customHeight="1" x14ac:dyDescent="0.25"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4:26" ht="14.25" customHeight="1" x14ac:dyDescent="0.25"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4:26" ht="14.25" customHeight="1" x14ac:dyDescent="0.25"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4:26" ht="14.25" customHeight="1" x14ac:dyDescent="0.25"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4:26" ht="14.25" customHeight="1" x14ac:dyDescent="0.25"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4:26" ht="14.25" customHeight="1" x14ac:dyDescent="0.25"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4:26" ht="14.25" customHeight="1" x14ac:dyDescent="0.25"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4:26" ht="14.25" customHeight="1" x14ac:dyDescent="0.25"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4:26" ht="14.25" customHeight="1" x14ac:dyDescent="0.25"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4:26" ht="14.25" customHeight="1" x14ac:dyDescent="0.25"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4:26" ht="14.25" customHeight="1" x14ac:dyDescent="0.25"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4:26" ht="14.25" customHeight="1" x14ac:dyDescent="0.25"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4:26" ht="14.25" customHeight="1" x14ac:dyDescent="0.25"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4:26" ht="14.25" customHeight="1" x14ac:dyDescent="0.25"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4:26" ht="14.25" customHeight="1" x14ac:dyDescent="0.25"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4:26" ht="14.25" customHeight="1" x14ac:dyDescent="0.25"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4:26" ht="14.25" customHeight="1" x14ac:dyDescent="0.25"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4:26" ht="14.25" customHeight="1" x14ac:dyDescent="0.25"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4:26" ht="14.25" customHeight="1" x14ac:dyDescent="0.25"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4:26" ht="14.25" customHeight="1" x14ac:dyDescent="0.25"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4:26" ht="14.25" customHeight="1" x14ac:dyDescent="0.25"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4:26" ht="14.25" customHeight="1" x14ac:dyDescent="0.25"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4:26" ht="14.25" customHeight="1" x14ac:dyDescent="0.25"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4:26" ht="14.25" customHeight="1" x14ac:dyDescent="0.25"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4:26" ht="14.25" customHeight="1" x14ac:dyDescent="0.25"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4:26" ht="14.25" customHeight="1" x14ac:dyDescent="0.25"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4:26" ht="14.25" customHeight="1" x14ac:dyDescent="0.25"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4:26" ht="14.25" customHeight="1" x14ac:dyDescent="0.25"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4:26" ht="14.25" customHeight="1" x14ac:dyDescent="0.25"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4:26" ht="14.25" customHeight="1" x14ac:dyDescent="0.25"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4:26" ht="14.25" customHeight="1" x14ac:dyDescent="0.25"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4:26" ht="14.25" customHeight="1" x14ac:dyDescent="0.25"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4:26" ht="14.25" customHeight="1" x14ac:dyDescent="0.25"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4:26" ht="14.25" customHeight="1" x14ac:dyDescent="0.25"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4:26" ht="14.25" customHeight="1" x14ac:dyDescent="0.25"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4:26" ht="14.25" customHeight="1" x14ac:dyDescent="0.25"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4:26" ht="14.25" customHeight="1" x14ac:dyDescent="0.25"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4:26" ht="14.25" customHeight="1" x14ac:dyDescent="0.25"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4:26" ht="14.25" customHeight="1" x14ac:dyDescent="0.25"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4:26" ht="14.25" customHeight="1" x14ac:dyDescent="0.25"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4:26" ht="14.25" customHeight="1" x14ac:dyDescent="0.25"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4:26" ht="14.25" customHeight="1" x14ac:dyDescent="0.25"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4:26" ht="14.25" customHeight="1" x14ac:dyDescent="0.25"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4:26" ht="14.25" customHeight="1" x14ac:dyDescent="0.25"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4:26" ht="14.25" customHeight="1" x14ac:dyDescent="0.25"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4:26" ht="14.25" customHeight="1" x14ac:dyDescent="0.25"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4:26" ht="14.25" customHeight="1" x14ac:dyDescent="0.25"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4:26" ht="14.25" customHeight="1" x14ac:dyDescent="0.25"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4:26" ht="14.25" customHeight="1" x14ac:dyDescent="0.25"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4:26" ht="14.25" customHeight="1" x14ac:dyDescent="0.25"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4:26" ht="14.25" customHeight="1" x14ac:dyDescent="0.25"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4:26" ht="14.25" customHeight="1" x14ac:dyDescent="0.25"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4:26" ht="14.25" customHeight="1" x14ac:dyDescent="0.25"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4:26" ht="14.25" customHeight="1" x14ac:dyDescent="0.25"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4:26" ht="14.25" customHeight="1" x14ac:dyDescent="0.25"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4:26" ht="14.25" customHeight="1" x14ac:dyDescent="0.25"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4:26" ht="14.25" customHeight="1" x14ac:dyDescent="0.25"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4:26" ht="14.25" customHeight="1" x14ac:dyDescent="0.25"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4:26" ht="14.25" customHeight="1" x14ac:dyDescent="0.25"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4:26" ht="14.25" customHeight="1" x14ac:dyDescent="0.25"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4:26" ht="14.25" customHeight="1" x14ac:dyDescent="0.25"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4:26" ht="14.25" customHeight="1" x14ac:dyDescent="0.25"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4:26" ht="14.25" customHeight="1" x14ac:dyDescent="0.25"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4:26" ht="14.25" customHeight="1" x14ac:dyDescent="0.25"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4:26" ht="14.25" customHeight="1" x14ac:dyDescent="0.25"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4:26" ht="14.25" customHeight="1" x14ac:dyDescent="0.25"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4:26" ht="14.25" customHeight="1" x14ac:dyDescent="0.25"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4:26" ht="14.25" customHeight="1" x14ac:dyDescent="0.25"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4:26" ht="14.25" customHeight="1" x14ac:dyDescent="0.25"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4:26" ht="14.25" customHeight="1" x14ac:dyDescent="0.25"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4:26" ht="14.25" customHeight="1" x14ac:dyDescent="0.25"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4:26" ht="14.25" customHeight="1" x14ac:dyDescent="0.25"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4:26" ht="14.25" customHeight="1" x14ac:dyDescent="0.25"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4:26" ht="14.25" customHeight="1" x14ac:dyDescent="0.25"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4:26" ht="14.25" customHeight="1" x14ac:dyDescent="0.25"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4:26" ht="14.25" customHeight="1" x14ac:dyDescent="0.25"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4:26" ht="14.25" customHeight="1" x14ac:dyDescent="0.25"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4:26" ht="14.25" customHeight="1" x14ac:dyDescent="0.25"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4:26" ht="14.25" customHeight="1" x14ac:dyDescent="0.25"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4:26" ht="14.25" customHeight="1" x14ac:dyDescent="0.25"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4:26" ht="14.25" customHeight="1" x14ac:dyDescent="0.25"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4:26" ht="14.25" customHeight="1" x14ac:dyDescent="0.25"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4:26" ht="14.25" customHeight="1" x14ac:dyDescent="0.25"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4:26" ht="14.25" customHeight="1" x14ac:dyDescent="0.25"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4:26" ht="14.25" customHeight="1" x14ac:dyDescent="0.25"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4:26" ht="14.25" customHeight="1" x14ac:dyDescent="0.25"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4:26" ht="14.25" customHeight="1" x14ac:dyDescent="0.25"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4:26" ht="14.25" customHeight="1" x14ac:dyDescent="0.25"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4:26" ht="14.25" customHeight="1" x14ac:dyDescent="0.25"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4:26" ht="14.25" customHeight="1" x14ac:dyDescent="0.25"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4:26" ht="14.25" customHeight="1" x14ac:dyDescent="0.25"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4:26" ht="14.25" customHeight="1" x14ac:dyDescent="0.25"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4:26" ht="14.25" customHeight="1" x14ac:dyDescent="0.25"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4:26" ht="14.25" customHeight="1" x14ac:dyDescent="0.25"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4:26" ht="14.25" customHeight="1" x14ac:dyDescent="0.25"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4:26" ht="14.25" customHeight="1" x14ac:dyDescent="0.25"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4:26" ht="14.25" customHeight="1" x14ac:dyDescent="0.25"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01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81" sqref="C81"/>
    </sheetView>
  </sheetViews>
  <sheetFormatPr defaultColWidth="14.42578125" defaultRowHeight="15" customHeight="1" outlineLevelRow="1" x14ac:dyDescent="0.25"/>
  <cols>
    <col min="1" max="1" width="3.140625" customWidth="1"/>
    <col min="2" max="2" width="3.5703125" customWidth="1"/>
    <col min="3" max="3" width="71.42578125" customWidth="1"/>
    <col min="4" max="4" width="18.28515625" style="290" bestFit="1" customWidth="1"/>
    <col min="5" max="6" width="8.140625" customWidth="1"/>
    <col min="7" max="9" width="8.85546875" customWidth="1"/>
    <col min="10" max="19" width="9.5703125" customWidth="1"/>
    <col min="20" max="21" width="8.42578125" customWidth="1"/>
    <col min="22" max="22" width="21" customWidth="1"/>
    <col min="23" max="23" width="32" customWidth="1"/>
    <col min="24" max="27" width="8.7109375" customWidth="1"/>
  </cols>
  <sheetData>
    <row r="1" spans="1:27" ht="14.25" customHeight="1" x14ac:dyDescent="0.25">
      <c r="A1" s="1"/>
      <c r="B1" s="1"/>
      <c r="C1" s="1"/>
      <c r="D1" s="25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08"/>
      <c r="Y1" s="1"/>
      <c r="Z1" s="1"/>
      <c r="AA1" s="1"/>
    </row>
    <row r="2" spans="1:27" ht="14.25" customHeight="1" x14ac:dyDescent="0.25">
      <c r="A2" s="1"/>
      <c r="B2" s="1"/>
      <c r="C2" s="4" t="s">
        <v>385</v>
      </c>
      <c r="D2" s="3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08"/>
      <c r="Y2" s="1"/>
      <c r="Z2" s="1"/>
      <c r="AA2" s="1"/>
    </row>
    <row r="3" spans="1:27" ht="18.75" customHeight="1" x14ac:dyDescent="0.25">
      <c r="A3" s="1"/>
      <c r="B3" s="1"/>
      <c r="C3" s="488"/>
      <c r="D3" s="489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08"/>
      <c r="X3" s="208"/>
      <c r="Y3" s="1"/>
      <c r="Z3" s="1"/>
      <c r="AA3" s="1"/>
    </row>
    <row r="4" spans="1:27" ht="14.25" hidden="1" customHeight="1" outlineLevel="1" x14ac:dyDescent="0.25">
      <c r="A4" s="1"/>
      <c r="B4" s="1"/>
      <c r="C4" s="209"/>
      <c r="D4" s="318" t="s">
        <v>539</v>
      </c>
      <c r="E4" s="210" t="s">
        <v>386</v>
      </c>
      <c r="F4" s="210" t="s">
        <v>386</v>
      </c>
      <c r="G4" s="210" t="s">
        <v>386</v>
      </c>
      <c r="H4" s="210" t="s">
        <v>386</v>
      </c>
      <c r="I4" s="210" t="s">
        <v>387</v>
      </c>
      <c r="J4" s="210" t="s">
        <v>387</v>
      </c>
      <c r="K4" s="210" t="s">
        <v>387</v>
      </c>
      <c r="L4" s="210" t="s">
        <v>387</v>
      </c>
      <c r="M4" s="210" t="s">
        <v>387</v>
      </c>
      <c r="N4" s="210" t="s">
        <v>387</v>
      </c>
      <c r="O4" s="210" t="s">
        <v>387</v>
      </c>
      <c r="P4" s="210" t="s">
        <v>387</v>
      </c>
      <c r="Q4" s="210" t="s">
        <v>387</v>
      </c>
      <c r="R4" s="210" t="s">
        <v>387</v>
      </c>
      <c r="S4" s="210" t="s">
        <v>387</v>
      </c>
      <c r="T4" s="209"/>
      <c r="U4" s="209"/>
      <c r="V4" s="209"/>
      <c r="W4" s="87"/>
      <c r="X4" s="208"/>
      <c r="Y4" s="1"/>
      <c r="Z4" s="1"/>
      <c r="AA4" s="1"/>
    </row>
    <row r="5" spans="1:27" ht="15" customHeight="1" collapsed="1" x14ac:dyDescent="0.25">
      <c r="A5" s="1"/>
      <c r="B5" s="1"/>
      <c r="C5" s="439" t="s">
        <v>2</v>
      </c>
      <c r="D5" s="319" t="s">
        <v>534</v>
      </c>
      <c r="E5" s="488" t="s">
        <v>388</v>
      </c>
      <c r="F5" s="435"/>
      <c r="G5" s="435"/>
      <c r="H5" s="408"/>
      <c r="I5" s="488" t="s">
        <v>389</v>
      </c>
      <c r="J5" s="435"/>
      <c r="K5" s="435"/>
      <c r="L5" s="435"/>
      <c r="M5" s="435"/>
      <c r="N5" s="435"/>
      <c r="O5" s="435"/>
      <c r="P5" s="435"/>
      <c r="Q5" s="435"/>
      <c r="R5" s="435"/>
      <c r="S5" s="408"/>
      <c r="T5" s="439" t="s">
        <v>18</v>
      </c>
      <c r="U5" s="439" t="s">
        <v>390</v>
      </c>
      <c r="V5" s="439" t="s">
        <v>391</v>
      </c>
      <c r="W5" s="439" t="s">
        <v>392</v>
      </c>
      <c r="X5" s="208"/>
      <c r="Y5" s="1"/>
      <c r="Z5" s="1"/>
      <c r="AA5" s="1"/>
    </row>
    <row r="6" spans="1:27" ht="14.25" customHeight="1" x14ac:dyDescent="0.25">
      <c r="A6" s="1"/>
      <c r="B6" s="1"/>
      <c r="C6" s="411"/>
      <c r="D6" s="317" t="s">
        <v>533</v>
      </c>
      <c r="E6" s="211" t="s">
        <v>19</v>
      </c>
      <c r="F6" s="211" t="s">
        <v>20</v>
      </c>
      <c r="G6" s="211" t="s">
        <v>21</v>
      </c>
      <c r="H6" s="211" t="s">
        <v>22</v>
      </c>
      <c r="I6" s="211" t="s">
        <v>20</v>
      </c>
      <c r="J6" s="211" t="s">
        <v>21</v>
      </c>
      <c r="K6" s="211" t="s">
        <v>22</v>
      </c>
      <c r="L6" s="211" t="s">
        <v>24</v>
      </c>
      <c r="M6" s="211" t="s">
        <v>25</v>
      </c>
      <c r="N6" s="211" t="s">
        <v>26</v>
      </c>
      <c r="O6" s="211" t="s">
        <v>27</v>
      </c>
      <c r="P6" s="211" t="s">
        <v>28</v>
      </c>
      <c r="Q6" s="211" t="s">
        <v>29</v>
      </c>
      <c r="R6" s="211" t="s">
        <v>30</v>
      </c>
      <c r="S6" s="211" t="s">
        <v>31</v>
      </c>
      <c r="T6" s="411"/>
      <c r="U6" s="411"/>
      <c r="V6" s="411"/>
      <c r="W6" s="411"/>
      <c r="X6" s="208"/>
      <c r="Y6" s="1"/>
      <c r="Z6" s="1"/>
      <c r="AA6" s="1"/>
    </row>
    <row r="7" spans="1:27" ht="15" customHeight="1" x14ac:dyDescent="0.25">
      <c r="A7" s="1"/>
      <c r="B7" s="1"/>
      <c r="C7" s="486" t="s">
        <v>393</v>
      </c>
      <c r="D7" s="487"/>
      <c r="E7" s="435"/>
      <c r="F7" s="435"/>
      <c r="G7" s="435"/>
      <c r="H7" s="435"/>
      <c r="I7" s="435"/>
      <c r="J7" s="435"/>
      <c r="K7" s="435"/>
      <c r="L7" s="435"/>
      <c r="M7" s="435"/>
      <c r="N7" s="435"/>
      <c r="O7" s="435"/>
      <c r="P7" s="435"/>
      <c r="Q7" s="435"/>
      <c r="R7" s="435"/>
      <c r="S7" s="435"/>
      <c r="T7" s="435"/>
      <c r="U7" s="435"/>
      <c r="V7" s="435"/>
      <c r="W7" s="408"/>
      <c r="X7" s="208"/>
      <c r="Y7" s="1"/>
      <c r="Z7" s="1"/>
      <c r="AA7" s="1"/>
    </row>
    <row r="8" spans="1:27" ht="15" customHeight="1" x14ac:dyDescent="0.25">
      <c r="A8" s="1"/>
      <c r="B8" s="1"/>
      <c r="C8" s="212" t="s">
        <v>38</v>
      </c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3"/>
      <c r="X8" s="208"/>
      <c r="Y8" s="1"/>
      <c r="Z8" s="1"/>
      <c r="AA8" s="1"/>
    </row>
    <row r="9" spans="1:27" ht="15" customHeight="1" x14ac:dyDescent="0.25">
      <c r="A9" s="1"/>
      <c r="B9" s="2"/>
      <c r="C9" s="286" t="s">
        <v>394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8.5886287625418056</v>
      </c>
      <c r="L9" s="62">
        <v>0</v>
      </c>
      <c r="M9" s="62">
        <v>37.575250836120404</v>
      </c>
      <c r="N9" s="62">
        <v>12.28651059085842</v>
      </c>
      <c r="O9" s="62">
        <v>10.974358974358976</v>
      </c>
      <c r="P9" s="62">
        <v>14.791527313266446</v>
      </c>
      <c r="Q9" s="62">
        <v>21.829431438127092</v>
      </c>
      <c r="R9" s="62">
        <v>29.344481605351177</v>
      </c>
      <c r="S9" s="62">
        <v>22.545150501672243</v>
      </c>
      <c r="T9" s="214">
        <f t="shared" ref="T9:T14" si="0">SUM(D9:S9)</f>
        <v>157.93534002229654</v>
      </c>
      <c r="U9" s="481">
        <f>T9+T10+T11</f>
        <v>162.82608695652172</v>
      </c>
      <c r="V9" s="482"/>
      <c r="W9" s="286" t="s">
        <v>395</v>
      </c>
      <c r="X9" s="208"/>
      <c r="Y9" s="1"/>
      <c r="Z9" s="1"/>
      <c r="AA9" s="1"/>
    </row>
    <row r="10" spans="1:27" ht="15" customHeight="1" x14ac:dyDescent="0.25">
      <c r="A10" s="1"/>
      <c r="B10" s="2"/>
      <c r="C10" s="286" t="s">
        <v>396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4.8907469342251906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214">
        <f t="shared" si="0"/>
        <v>4.8907469342251906</v>
      </c>
      <c r="U10" s="413"/>
      <c r="V10" s="413"/>
      <c r="W10" s="286" t="s">
        <v>397</v>
      </c>
      <c r="X10" s="208"/>
      <c r="Y10" s="1"/>
      <c r="Z10" s="1"/>
      <c r="AA10" s="1"/>
    </row>
    <row r="11" spans="1:27" ht="15" customHeight="1" x14ac:dyDescent="0.25">
      <c r="A11" s="1"/>
      <c r="B11" s="2"/>
      <c r="C11" s="286" t="s">
        <v>398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214">
        <f t="shared" si="0"/>
        <v>0</v>
      </c>
      <c r="U11" s="411"/>
      <c r="V11" s="411"/>
      <c r="W11" s="286" t="s">
        <v>399</v>
      </c>
      <c r="X11" s="208"/>
      <c r="Y11" s="1"/>
      <c r="Z11" s="1"/>
      <c r="AA11" s="1"/>
    </row>
    <row r="12" spans="1:27" ht="15" customHeight="1" x14ac:dyDescent="0.25">
      <c r="A12" s="1"/>
      <c r="B12" s="2"/>
      <c r="C12" s="286" t="s">
        <v>400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1.3856794806808705</v>
      </c>
      <c r="J12" s="62">
        <v>1.6743627058227186</v>
      </c>
      <c r="K12" s="62">
        <v>6.1200843730071792</v>
      </c>
      <c r="L12" s="62">
        <v>0</v>
      </c>
      <c r="M12" s="62">
        <v>49.191621564170909</v>
      </c>
      <c r="N12" s="62">
        <v>0</v>
      </c>
      <c r="O12" s="62">
        <v>5.5427179227234822</v>
      </c>
      <c r="P12" s="62">
        <v>0</v>
      </c>
      <c r="Q12" s="62">
        <v>30.94684173520611</v>
      </c>
      <c r="R12" s="62">
        <v>11.085435845446964</v>
      </c>
      <c r="S12" s="62">
        <v>42.956063901106994</v>
      </c>
      <c r="T12" s="214">
        <f t="shared" si="0"/>
        <v>148.90280752816523</v>
      </c>
      <c r="U12" s="481">
        <f>T12+T13+T14</f>
        <v>153.52173913043478</v>
      </c>
      <c r="V12" s="482"/>
      <c r="W12" s="286" t="s">
        <v>401</v>
      </c>
      <c r="X12" s="208"/>
      <c r="Y12" s="1"/>
      <c r="Z12" s="1"/>
      <c r="AA12" s="1"/>
    </row>
    <row r="13" spans="1:27" ht="15" customHeight="1" x14ac:dyDescent="0.25">
      <c r="A13" s="1"/>
      <c r="B13" s="2"/>
      <c r="C13" s="286" t="s">
        <v>402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4.6189316022695683</v>
      </c>
      <c r="N13" s="62">
        <v>0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214">
        <f t="shared" si="0"/>
        <v>4.6189316022695683</v>
      </c>
      <c r="U13" s="413"/>
      <c r="V13" s="413"/>
      <c r="W13" s="286" t="s">
        <v>397</v>
      </c>
      <c r="X13" s="208"/>
      <c r="Y13" s="1"/>
      <c r="Z13" s="1"/>
      <c r="AA13" s="1"/>
    </row>
    <row r="14" spans="1:27" ht="15" customHeight="1" x14ac:dyDescent="0.25">
      <c r="A14" s="1"/>
      <c r="B14" s="2"/>
      <c r="C14" s="286" t="s">
        <v>403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62">
        <v>0</v>
      </c>
      <c r="S14" s="62">
        <v>0</v>
      </c>
      <c r="T14" s="214">
        <f t="shared" si="0"/>
        <v>0</v>
      </c>
      <c r="U14" s="411"/>
      <c r="V14" s="411"/>
      <c r="W14" s="286" t="s">
        <v>399</v>
      </c>
      <c r="X14" s="208"/>
      <c r="Y14" s="1"/>
      <c r="Z14" s="1"/>
      <c r="AA14" s="1"/>
    </row>
    <row r="15" spans="1:27" ht="15" customHeight="1" x14ac:dyDescent="0.25">
      <c r="A15" s="1"/>
      <c r="B15" s="2"/>
      <c r="C15" s="215"/>
      <c r="D15" s="215"/>
      <c r="E15" s="216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5"/>
      <c r="U15" s="215"/>
      <c r="V15" s="215"/>
      <c r="W15" s="215"/>
      <c r="X15" s="208"/>
      <c r="Y15" s="1"/>
      <c r="Z15" s="1"/>
      <c r="AA15" s="1"/>
    </row>
    <row r="16" spans="1:27" ht="15" customHeight="1" x14ac:dyDescent="0.25">
      <c r="A16" s="1"/>
      <c r="B16" s="2"/>
      <c r="C16" s="212" t="s">
        <v>404</v>
      </c>
      <c r="D16" s="212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2"/>
      <c r="U16" s="212"/>
      <c r="V16" s="212"/>
      <c r="W16" s="213"/>
      <c r="X16" s="208"/>
      <c r="Y16" s="1"/>
      <c r="Z16" s="1"/>
      <c r="AA16" s="1"/>
    </row>
    <row r="17" spans="1:27" ht="15" customHeight="1" x14ac:dyDescent="0.25">
      <c r="A17" s="1"/>
      <c r="B17" s="2"/>
      <c r="C17" s="286" t="s">
        <v>405</v>
      </c>
      <c r="D17" s="62">
        <v>0</v>
      </c>
      <c r="E17" s="62">
        <v>6.329488317065957</v>
      </c>
      <c r="F17" s="62">
        <v>3.0328798185941039</v>
      </c>
      <c r="G17" s="62">
        <v>0</v>
      </c>
      <c r="H17" s="62">
        <v>0</v>
      </c>
      <c r="I17" s="62">
        <v>0</v>
      </c>
      <c r="J17" s="62">
        <v>16.219313812481516</v>
      </c>
      <c r="K17" s="62">
        <v>133.57857635807946</v>
      </c>
      <c r="L17" s="62">
        <v>0</v>
      </c>
      <c r="M17" s="62">
        <v>29.537612146307797</v>
      </c>
      <c r="N17" s="62">
        <v>0</v>
      </c>
      <c r="O17" s="62">
        <v>25.977274967958198</v>
      </c>
      <c r="P17" s="62">
        <v>0</v>
      </c>
      <c r="Q17" s="62">
        <v>4.6152518978605936</v>
      </c>
      <c r="R17" s="62">
        <v>0</v>
      </c>
      <c r="S17" s="62">
        <v>13.318298333826284</v>
      </c>
      <c r="T17" s="214">
        <f>SUM(D17:S17)</f>
        <v>232.60869565217391</v>
      </c>
      <c r="U17" s="218">
        <f t="shared" ref="U17:U18" si="1">T17</f>
        <v>232.60869565217391</v>
      </c>
      <c r="V17" s="219"/>
      <c r="W17" s="87"/>
      <c r="X17" s="208"/>
      <c r="Y17" s="1"/>
      <c r="Z17" s="1"/>
      <c r="AA17" s="1"/>
    </row>
    <row r="18" spans="1:27" ht="15" customHeight="1" x14ac:dyDescent="0.25">
      <c r="A18" s="1"/>
      <c r="B18" s="2"/>
      <c r="C18" s="286" t="s">
        <v>406</v>
      </c>
      <c r="D18" s="62">
        <v>0</v>
      </c>
      <c r="E18" s="62">
        <v>3.0106921778278002</v>
      </c>
      <c r="F18" s="62">
        <v>7.2256612267867206</v>
      </c>
      <c r="G18" s="62">
        <v>0</v>
      </c>
      <c r="H18" s="62">
        <v>0</v>
      </c>
      <c r="I18" s="62">
        <v>0</v>
      </c>
      <c r="J18" s="62">
        <v>22.519977490151945</v>
      </c>
      <c r="K18" s="62">
        <v>62.983680360157578</v>
      </c>
      <c r="L18" s="62">
        <v>0</v>
      </c>
      <c r="M18" s="62">
        <v>22.399549803038838</v>
      </c>
      <c r="N18" s="62">
        <v>0</v>
      </c>
      <c r="O18" s="62">
        <v>31.672481710748457</v>
      </c>
      <c r="P18" s="62">
        <v>0</v>
      </c>
      <c r="Q18" s="62">
        <v>14.933033202025888</v>
      </c>
      <c r="R18" s="62">
        <v>10.236353404614519</v>
      </c>
      <c r="S18" s="62">
        <v>39.018570624648284</v>
      </c>
      <c r="T18" s="214">
        <f>SUM(D18:S18)</f>
        <v>214.00000000000003</v>
      </c>
      <c r="U18" s="218">
        <f t="shared" si="1"/>
        <v>214.00000000000003</v>
      </c>
      <c r="V18" s="219"/>
      <c r="W18" s="87"/>
      <c r="X18" s="208"/>
      <c r="Y18" s="1"/>
      <c r="Z18" s="1"/>
      <c r="AA18" s="1"/>
    </row>
    <row r="19" spans="1:27" ht="15" customHeight="1" x14ac:dyDescent="0.25">
      <c r="A19" s="1"/>
      <c r="B19" s="2"/>
      <c r="C19" s="212" t="s">
        <v>407</v>
      </c>
      <c r="D19" s="212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2"/>
      <c r="U19" s="212"/>
      <c r="V19" s="212"/>
      <c r="W19" s="213"/>
      <c r="X19" s="208"/>
      <c r="Y19" s="1"/>
      <c r="Z19" s="1"/>
      <c r="AA19" s="1"/>
    </row>
    <row r="20" spans="1:27" ht="15" customHeight="1" x14ac:dyDescent="0.25">
      <c r="A20" s="1"/>
      <c r="B20" s="2"/>
      <c r="C20" s="285" t="s">
        <v>408</v>
      </c>
      <c r="D20" s="62">
        <v>0</v>
      </c>
      <c r="E20" s="220">
        <v>0.87148161456461859</v>
      </c>
      <c r="F20" s="220">
        <v>1.7429632291292372</v>
      </c>
      <c r="G20" s="220">
        <v>0.5446760091028866</v>
      </c>
      <c r="H20" s="62">
        <v>0</v>
      </c>
      <c r="I20" s="62">
        <v>0</v>
      </c>
      <c r="J20" s="220">
        <v>4.3574080728230928</v>
      </c>
      <c r="K20" s="220">
        <v>106.32075697688346</v>
      </c>
      <c r="L20" s="62">
        <v>0</v>
      </c>
      <c r="M20" s="220">
        <v>6.8629177146963709</v>
      </c>
      <c r="N20" s="62">
        <v>0</v>
      </c>
      <c r="O20" s="220">
        <v>13.943705833033897</v>
      </c>
      <c r="P20" s="62">
        <v>0</v>
      </c>
      <c r="Q20" s="220">
        <v>11.111390585698887</v>
      </c>
      <c r="R20" s="62">
        <v>0</v>
      </c>
      <c r="S20" s="220">
        <v>4.4663432746436698</v>
      </c>
      <c r="T20" s="214">
        <f t="shared" ref="T20:T25" si="2">SUM(D20:S20)</f>
        <v>150.22164331057613</v>
      </c>
      <c r="U20" s="481">
        <f>T20+T21+T22</f>
        <v>158.17391304347828</v>
      </c>
      <c r="V20" s="482"/>
      <c r="W20" s="286" t="s">
        <v>401</v>
      </c>
      <c r="X20" s="208"/>
      <c r="Y20" s="1"/>
      <c r="Z20" s="1"/>
      <c r="AA20" s="1"/>
    </row>
    <row r="21" spans="1:27" ht="15" customHeight="1" x14ac:dyDescent="0.25">
      <c r="A21" s="1"/>
      <c r="B21" s="2"/>
      <c r="C21" s="285" t="s">
        <v>409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220">
        <v>7.9522697329021437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214">
        <f t="shared" si="2"/>
        <v>7.9522697329021437</v>
      </c>
      <c r="U21" s="413"/>
      <c r="V21" s="413"/>
      <c r="W21" s="286" t="s">
        <v>397</v>
      </c>
      <c r="X21" s="208"/>
      <c r="Y21" s="1"/>
      <c r="Z21" s="1"/>
      <c r="AA21" s="1"/>
    </row>
    <row r="22" spans="1:27" ht="15" customHeight="1" x14ac:dyDescent="0.25">
      <c r="A22" s="1"/>
      <c r="B22" s="2"/>
      <c r="C22" s="285" t="s">
        <v>410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214">
        <f t="shared" si="2"/>
        <v>0</v>
      </c>
      <c r="U22" s="411"/>
      <c r="V22" s="411"/>
      <c r="W22" s="286" t="s">
        <v>399</v>
      </c>
      <c r="X22" s="208"/>
      <c r="Y22" s="1"/>
      <c r="Z22" s="1"/>
      <c r="AA22" s="1"/>
    </row>
    <row r="23" spans="1:27" ht="15" customHeight="1" x14ac:dyDescent="0.25">
      <c r="A23" s="1"/>
      <c r="B23" s="2"/>
      <c r="C23" s="285" t="s">
        <v>411</v>
      </c>
      <c r="D23" s="62">
        <v>0</v>
      </c>
      <c r="E23" s="221">
        <v>0</v>
      </c>
      <c r="F23" s="221">
        <v>1.0177533980057831</v>
      </c>
      <c r="G23" s="221">
        <v>2.2899451455130118</v>
      </c>
      <c r="H23" s="221">
        <v>0</v>
      </c>
      <c r="I23" s="221">
        <v>0</v>
      </c>
      <c r="J23" s="221">
        <v>1.6538492717593971</v>
      </c>
      <c r="K23" s="221">
        <v>5.8520820385332515</v>
      </c>
      <c r="L23" s="221">
        <v>0</v>
      </c>
      <c r="M23" s="221">
        <v>97.068230334801527</v>
      </c>
      <c r="N23" s="221">
        <v>0</v>
      </c>
      <c r="O23" s="221">
        <v>10.431972329559274</v>
      </c>
      <c r="P23" s="221">
        <v>0</v>
      </c>
      <c r="Q23" s="221">
        <v>30.914259464425658</v>
      </c>
      <c r="R23" s="221">
        <v>13.739670873078072</v>
      </c>
      <c r="S23" s="221">
        <v>16.156835193341806</v>
      </c>
      <c r="T23" s="214">
        <f t="shared" si="2"/>
        <v>179.12459804901778</v>
      </c>
      <c r="U23" s="481">
        <f>T23+T24+T25</f>
        <v>204.69565217391306</v>
      </c>
      <c r="V23" s="482"/>
      <c r="W23" s="286" t="s">
        <v>401</v>
      </c>
      <c r="X23" s="208"/>
      <c r="Y23" s="1"/>
      <c r="Z23" s="1"/>
      <c r="AA23" s="1"/>
    </row>
    <row r="24" spans="1:27" ht="15" customHeight="1" x14ac:dyDescent="0.25">
      <c r="A24" s="1"/>
      <c r="B24" s="2"/>
      <c r="C24" s="285" t="s">
        <v>412</v>
      </c>
      <c r="D24" s="62">
        <v>0</v>
      </c>
      <c r="E24" s="221">
        <v>0</v>
      </c>
      <c r="F24" s="221">
        <v>0</v>
      </c>
      <c r="G24" s="221">
        <v>0</v>
      </c>
      <c r="H24" s="221">
        <v>0</v>
      </c>
      <c r="I24" s="221">
        <v>0</v>
      </c>
      <c r="J24" s="221">
        <v>0</v>
      </c>
      <c r="K24" s="221">
        <v>0</v>
      </c>
      <c r="L24" s="221">
        <v>0</v>
      </c>
      <c r="M24" s="221">
        <v>25.571054124895298</v>
      </c>
      <c r="N24" s="221">
        <v>0</v>
      </c>
      <c r="O24" s="221">
        <v>0</v>
      </c>
      <c r="P24" s="221">
        <v>0</v>
      </c>
      <c r="Q24" s="221">
        <v>0</v>
      </c>
      <c r="R24" s="221">
        <v>0</v>
      </c>
      <c r="S24" s="221">
        <v>0</v>
      </c>
      <c r="T24" s="214">
        <f t="shared" si="2"/>
        <v>25.571054124895298</v>
      </c>
      <c r="U24" s="413"/>
      <c r="V24" s="413"/>
      <c r="W24" s="286" t="s">
        <v>397</v>
      </c>
      <c r="X24" s="208"/>
      <c r="Y24" s="1"/>
      <c r="Z24" s="1"/>
      <c r="AA24" s="1"/>
    </row>
    <row r="25" spans="1:27" ht="15" customHeight="1" x14ac:dyDescent="0.25">
      <c r="A25" s="1"/>
      <c r="B25" s="2"/>
      <c r="C25" s="285" t="s">
        <v>413</v>
      </c>
      <c r="D25" s="62">
        <v>0</v>
      </c>
      <c r="E25" s="221">
        <v>0</v>
      </c>
      <c r="F25" s="221">
        <v>0</v>
      </c>
      <c r="G25" s="221">
        <v>0</v>
      </c>
      <c r="H25" s="221">
        <v>0</v>
      </c>
      <c r="I25" s="221">
        <v>0</v>
      </c>
      <c r="J25" s="221">
        <v>0</v>
      </c>
      <c r="K25" s="221">
        <v>0</v>
      </c>
      <c r="L25" s="221">
        <v>0</v>
      </c>
      <c r="M25" s="221">
        <v>0</v>
      </c>
      <c r="N25" s="221">
        <v>0</v>
      </c>
      <c r="O25" s="221">
        <v>0</v>
      </c>
      <c r="P25" s="221">
        <v>0</v>
      </c>
      <c r="Q25" s="221">
        <v>0</v>
      </c>
      <c r="R25" s="221">
        <v>0</v>
      </c>
      <c r="S25" s="221">
        <v>0</v>
      </c>
      <c r="T25" s="214">
        <f t="shared" si="2"/>
        <v>0</v>
      </c>
      <c r="U25" s="411"/>
      <c r="V25" s="411"/>
      <c r="W25" s="286" t="s">
        <v>399</v>
      </c>
      <c r="X25" s="208"/>
      <c r="Y25" s="1"/>
      <c r="Z25" s="1"/>
      <c r="AA25" s="1"/>
    </row>
    <row r="26" spans="1:27" ht="15" customHeight="1" x14ac:dyDescent="0.25">
      <c r="A26" s="1"/>
      <c r="B26" s="2"/>
      <c r="C26" s="212" t="s">
        <v>414</v>
      </c>
      <c r="D26" s="212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2"/>
      <c r="U26" s="212"/>
      <c r="V26" s="212"/>
      <c r="W26" s="213"/>
      <c r="X26" s="208"/>
      <c r="Y26" s="1"/>
      <c r="Z26" s="1"/>
      <c r="AA26" s="1"/>
    </row>
    <row r="27" spans="1:27" ht="15" customHeight="1" x14ac:dyDescent="0.25">
      <c r="A27" s="1"/>
      <c r="B27" s="2"/>
      <c r="C27" s="285" t="s">
        <v>414</v>
      </c>
      <c r="D27" s="62">
        <v>0</v>
      </c>
      <c r="E27" s="62">
        <v>3.4115942028985522</v>
      </c>
      <c r="F27" s="62">
        <v>0</v>
      </c>
      <c r="G27" s="62">
        <v>0</v>
      </c>
      <c r="H27" s="62">
        <v>0</v>
      </c>
      <c r="I27" s="62">
        <v>44.350724637681175</v>
      </c>
      <c r="J27" s="62">
        <f t="shared" ref="J27:J28" si="3">30.31/2</f>
        <v>15.154999999999999</v>
      </c>
      <c r="K27" s="62">
        <v>51.436343366778125</v>
      </c>
      <c r="L27" s="62">
        <v>0</v>
      </c>
      <c r="M27" s="62">
        <v>24.01237458193981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214">
        <f>SUM(D27:S27)</f>
        <v>138.36603678929765</v>
      </c>
      <c r="U27" s="218">
        <f>T27</f>
        <v>138.36603678929765</v>
      </c>
      <c r="V27" s="483"/>
      <c r="W27" s="286" t="s">
        <v>401</v>
      </c>
      <c r="X27" s="208"/>
      <c r="Y27" s="1"/>
      <c r="Z27" s="1"/>
      <c r="AA27" s="1"/>
    </row>
    <row r="28" spans="1:27" ht="15" customHeight="1" x14ac:dyDescent="0.25">
      <c r="A28" s="1"/>
      <c r="B28" s="2"/>
      <c r="C28" s="285" t="s">
        <v>415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220">
        <f t="shared" si="3"/>
        <v>15.154999999999999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214">
        <f>SUM(D28:S28)</f>
        <v>15.154999999999999</v>
      </c>
      <c r="U28" s="218">
        <f t="shared" ref="U28:U29" si="4">T28</f>
        <v>15.154999999999999</v>
      </c>
      <c r="V28" s="484"/>
      <c r="W28" s="286" t="s">
        <v>397</v>
      </c>
      <c r="X28" s="208"/>
      <c r="Y28" s="1"/>
      <c r="Z28" s="1"/>
      <c r="AA28" s="1"/>
    </row>
    <row r="29" spans="1:27" ht="15" customHeight="1" x14ac:dyDescent="0.25">
      <c r="A29" s="1"/>
      <c r="B29" s="2"/>
      <c r="C29" s="285" t="s">
        <v>416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214">
        <f>SUM(D29:S29)</f>
        <v>0</v>
      </c>
      <c r="U29" s="218">
        <f t="shared" si="4"/>
        <v>0</v>
      </c>
      <c r="V29" s="484"/>
      <c r="W29" s="286" t="s">
        <v>399</v>
      </c>
      <c r="X29" s="208"/>
      <c r="Y29" s="1"/>
      <c r="Z29" s="1"/>
      <c r="AA29" s="1"/>
    </row>
    <row r="30" spans="1:27" s="290" customFormat="1" ht="15" customHeight="1" x14ac:dyDescent="0.25">
      <c r="A30" s="254"/>
      <c r="B30" s="312"/>
      <c r="C30" s="314" t="s">
        <v>537</v>
      </c>
      <c r="D30" s="62">
        <v>33.380000000000003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214">
        <f>SUM(D30:S30)</f>
        <v>33.380000000000003</v>
      </c>
      <c r="U30" s="218">
        <f t="shared" ref="U30" si="5">T30</f>
        <v>33.380000000000003</v>
      </c>
      <c r="V30" s="485"/>
      <c r="W30" s="315" t="s">
        <v>538</v>
      </c>
      <c r="X30" s="313"/>
      <c r="Y30" s="254"/>
      <c r="Z30" s="254"/>
      <c r="AA30" s="254"/>
    </row>
    <row r="31" spans="1:27" ht="15" customHeight="1" x14ac:dyDescent="0.25">
      <c r="A31" s="1"/>
      <c r="B31" s="2"/>
      <c r="C31" s="215"/>
      <c r="D31" s="215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5"/>
      <c r="U31" s="215"/>
      <c r="V31" s="215"/>
      <c r="W31" s="215"/>
      <c r="X31" s="208"/>
      <c r="Y31" s="1"/>
      <c r="Z31" s="1"/>
      <c r="AA31" s="1"/>
    </row>
    <row r="32" spans="1:27" ht="15" customHeight="1" x14ac:dyDescent="0.25">
      <c r="A32" s="1"/>
      <c r="B32" s="2"/>
      <c r="C32" s="285" t="s">
        <v>417</v>
      </c>
      <c r="D32" s="62">
        <v>0</v>
      </c>
      <c r="E32" s="62">
        <v>0</v>
      </c>
      <c r="F32" s="220">
        <v>6.3352591405558343</v>
      </c>
      <c r="G32" s="62">
        <v>0</v>
      </c>
      <c r="H32" s="62">
        <v>0</v>
      </c>
      <c r="I32" s="62">
        <v>0</v>
      </c>
      <c r="J32" s="220">
        <v>7.4723569350145711</v>
      </c>
      <c r="K32" s="220">
        <v>140.18791380255547</v>
      </c>
      <c r="L32" s="62">
        <v>0</v>
      </c>
      <c r="M32" s="62">
        <v>0</v>
      </c>
      <c r="N32" s="62">
        <v>0</v>
      </c>
      <c r="O32" s="220">
        <v>13.482730991439343</v>
      </c>
      <c r="P32" s="62">
        <v>0</v>
      </c>
      <c r="Q32" s="62">
        <v>0</v>
      </c>
      <c r="R32" s="62">
        <v>0</v>
      </c>
      <c r="S32" s="62">
        <v>0</v>
      </c>
      <c r="T32" s="214">
        <f>SUM(D32:S32)</f>
        <v>167.47826086956522</v>
      </c>
      <c r="U32" s="218">
        <f>T32</f>
        <v>167.47826086956522</v>
      </c>
      <c r="V32" s="219"/>
      <c r="W32" s="87"/>
      <c r="X32" s="208"/>
      <c r="Y32" s="1"/>
      <c r="Z32" s="1"/>
      <c r="AA32" s="1"/>
    </row>
    <row r="33" spans="1:27" ht="15" customHeight="1" x14ac:dyDescent="0.25">
      <c r="A33" s="1"/>
      <c r="B33" s="2"/>
      <c r="C33" s="215"/>
      <c r="D33" s="215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5"/>
      <c r="U33" s="215"/>
      <c r="V33" s="215"/>
      <c r="W33" s="215"/>
      <c r="X33" s="208"/>
      <c r="Y33" s="1"/>
      <c r="Z33" s="1"/>
      <c r="AA33" s="1"/>
    </row>
    <row r="34" spans="1:27" ht="15" customHeight="1" x14ac:dyDescent="0.25">
      <c r="A34" s="1"/>
      <c r="B34" s="2"/>
      <c r="C34" s="212" t="s">
        <v>404</v>
      </c>
      <c r="D34" s="212"/>
      <c r="E34" s="217"/>
      <c r="F34" s="217"/>
      <c r="G34" s="217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2"/>
      <c r="U34" s="212"/>
      <c r="V34" s="212"/>
      <c r="W34" s="213"/>
      <c r="X34" s="208"/>
      <c r="Y34" s="1"/>
      <c r="Z34" s="1"/>
      <c r="AA34" s="1"/>
    </row>
    <row r="35" spans="1:27" ht="15" customHeight="1" x14ac:dyDescent="0.25">
      <c r="A35" s="1"/>
      <c r="B35" s="2"/>
      <c r="C35" s="285" t="s">
        <v>418</v>
      </c>
      <c r="D35" s="62">
        <v>0</v>
      </c>
      <c r="E35" s="220">
        <v>7.444722157637762</v>
      </c>
      <c r="F35" s="220">
        <v>1.0448732852824927</v>
      </c>
      <c r="G35" s="62">
        <v>0</v>
      </c>
      <c r="H35" s="62">
        <v>0</v>
      </c>
      <c r="I35" s="62">
        <v>0</v>
      </c>
      <c r="J35" s="62">
        <v>0</v>
      </c>
      <c r="K35" s="220">
        <v>128.78063241106722</v>
      </c>
      <c r="L35" s="62">
        <v>0</v>
      </c>
      <c r="M35" s="220">
        <v>26.513659614043256</v>
      </c>
      <c r="N35" s="62">
        <v>0</v>
      </c>
      <c r="O35" s="220">
        <v>24.032085561497333</v>
      </c>
      <c r="P35" s="62">
        <v>0</v>
      </c>
      <c r="Q35" s="220">
        <v>4.832538944431529</v>
      </c>
      <c r="R35" s="62">
        <v>0</v>
      </c>
      <c r="S35" s="220">
        <v>2.7427923738665436</v>
      </c>
      <c r="T35" s="214">
        <f>SUM(D35:S35)</f>
        <v>195.39130434782612</v>
      </c>
      <c r="U35" s="218">
        <f>T35</f>
        <v>195.39130434782612</v>
      </c>
      <c r="V35" s="219"/>
      <c r="W35" s="87"/>
      <c r="X35" s="208"/>
      <c r="Y35" s="1"/>
      <c r="Z35" s="1"/>
      <c r="AA35" s="1"/>
    </row>
    <row r="36" spans="1:27" ht="15" customHeight="1" x14ac:dyDescent="0.25">
      <c r="A36" s="1"/>
      <c r="B36" s="2"/>
      <c r="C36" s="212" t="s">
        <v>419</v>
      </c>
      <c r="D36" s="21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3"/>
      <c r="U36" s="223"/>
      <c r="V36" s="223"/>
      <c r="W36" s="224"/>
      <c r="X36" s="208"/>
      <c r="Y36" s="1"/>
      <c r="Z36" s="1"/>
      <c r="AA36" s="1"/>
    </row>
    <row r="37" spans="1:27" ht="15" customHeight="1" x14ac:dyDescent="0.25">
      <c r="A37" s="1"/>
      <c r="B37" s="2"/>
      <c r="C37" s="287" t="s">
        <v>420</v>
      </c>
      <c r="D37" s="62">
        <v>0</v>
      </c>
      <c r="E37" s="62">
        <v>0</v>
      </c>
      <c r="F37" s="62">
        <v>2.2669329814174093</v>
      </c>
      <c r="G37" s="62">
        <v>0</v>
      </c>
      <c r="H37" s="62">
        <v>0</v>
      </c>
      <c r="I37" s="62">
        <v>0</v>
      </c>
      <c r="J37" s="62">
        <v>6.0451546171130905</v>
      </c>
      <c r="K37" s="62">
        <v>93.322074401683608</v>
      </c>
      <c r="L37" s="62">
        <v>32.870528230552438</v>
      </c>
      <c r="M37" s="62">
        <v>2.6447551449869806</v>
      </c>
      <c r="N37" s="62">
        <v>0</v>
      </c>
      <c r="O37" s="62">
        <v>0</v>
      </c>
      <c r="P37" s="62">
        <v>0</v>
      </c>
      <c r="Q37" s="62">
        <v>2.0150515390376968</v>
      </c>
      <c r="R37" s="62">
        <v>1.1334664907087075</v>
      </c>
      <c r="S37" s="62">
        <v>1.6372293754681322</v>
      </c>
      <c r="T37" s="214">
        <f>SUM(D37:S37)</f>
        <v>141.93519278096807</v>
      </c>
      <c r="U37" s="481">
        <f>T37+T38+T39</f>
        <v>153.52173913043481</v>
      </c>
      <c r="V37" s="482"/>
      <c r="W37" s="286" t="s">
        <v>401</v>
      </c>
      <c r="X37" s="208"/>
      <c r="Y37" s="1"/>
      <c r="Z37" s="1"/>
      <c r="AA37" s="1"/>
    </row>
    <row r="38" spans="1:27" ht="15" customHeight="1" x14ac:dyDescent="0.25">
      <c r="A38" s="1"/>
      <c r="B38" s="2"/>
      <c r="C38" s="287" t="s">
        <v>421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11.586546349466744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214">
        <f>SUM(D38:S38)</f>
        <v>11.586546349466744</v>
      </c>
      <c r="U38" s="413"/>
      <c r="V38" s="413"/>
      <c r="W38" s="286" t="s">
        <v>397</v>
      </c>
      <c r="X38" s="208"/>
      <c r="Y38" s="1"/>
      <c r="Z38" s="1"/>
      <c r="AA38" s="1"/>
    </row>
    <row r="39" spans="1:27" ht="15" customHeight="1" x14ac:dyDescent="0.25">
      <c r="A39" s="1"/>
      <c r="B39" s="2"/>
      <c r="C39" s="287" t="s">
        <v>422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214">
        <f>SUM(D39:S39)</f>
        <v>0</v>
      </c>
      <c r="U39" s="411"/>
      <c r="V39" s="411"/>
      <c r="W39" s="286" t="s">
        <v>399</v>
      </c>
      <c r="X39" s="208"/>
      <c r="Y39" s="1"/>
      <c r="Z39" s="1"/>
      <c r="AA39" s="1"/>
    </row>
    <row r="40" spans="1:27" ht="15" customHeight="1" x14ac:dyDescent="0.25">
      <c r="A40" s="1"/>
      <c r="B40" s="2"/>
      <c r="C40" s="215"/>
      <c r="D40" s="215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5"/>
      <c r="U40" s="215"/>
      <c r="V40" s="215"/>
      <c r="W40" s="215"/>
      <c r="X40" s="208"/>
      <c r="Y40" s="1"/>
      <c r="Z40" s="1"/>
      <c r="AA40" s="1"/>
    </row>
    <row r="41" spans="1:27" ht="15" customHeight="1" x14ac:dyDescent="0.25">
      <c r="A41" s="1"/>
      <c r="B41" s="2"/>
      <c r="C41" s="212" t="s">
        <v>423</v>
      </c>
      <c r="D41" s="212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6"/>
      <c r="U41" s="226"/>
      <c r="V41" s="226"/>
      <c r="W41" s="224"/>
      <c r="X41" s="208"/>
      <c r="Y41" s="1"/>
      <c r="Z41" s="1"/>
      <c r="AA41" s="1"/>
    </row>
    <row r="42" spans="1:27" ht="15" customHeight="1" x14ac:dyDescent="0.25">
      <c r="A42" s="1"/>
      <c r="B42" s="2"/>
      <c r="C42" s="285" t="s">
        <v>424</v>
      </c>
      <c r="D42" s="62">
        <v>0</v>
      </c>
      <c r="E42" s="62">
        <v>0</v>
      </c>
      <c r="F42" s="220">
        <v>16.821670117322292</v>
      </c>
      <c r="G42" s="62">
        <v>0</v>
      </c>
      <c r="H42" s="62">
        <v>0</v>
      </c>
      <c r="I42" s="220">
        <v>29.375155279503105</v>
      </c>
      <c r="J42" s="220">
        <v>32.136922015182876</v>
      </c>
      <c r="K42" s="220">
        <v>14.687577639751552</v>
      </c>
      <c r="L42" s="62">
        <v>0</v>
      </c>
      <c r="M42" s="220">
        <v>51.845893719806789</v>
      </c>
      <c r="N42" s="62">
        <v>0</v>
      </c>
      <c r="O42" s="220">
        <v>13.306694271911663</v>
      </c>
      <c r="P42" s="62">
        <v>0</v>
      </c>
      <c r="Q42" s="62">
        <v>0</v>
      </c>
      <c r="R42" s="62">
        <v>0</v>
      </c>
      <c r="S42" s="62">
        <v>0</v>
      </c>
      <c r="T42" s="214">
        <f>SUM(D42:S42)</f>
        <v>158.17391304347828</v>
      </c>
      <c r="U42" s="481">
        <f>T42+T43+T44</f>
        <v>158.17391304347828</v>
      </c>
      <c r="V42" s="482"/>
      <c r="W42" s="286" t="s">
        <v>401</v>
      </c>
      <c r="X42" s="208"/>
      <c r="Y42" s="1"/>
      <c r="Z42" s="1"/>
      <c r="AA42" s="1"/>
    </row>
    <row r="43" spans="1:27" ht="15" customHeight="1" x14ac:dyDescent="0.25">
      <c r="A43" s="1"/>
      <c r="B43" s="2"/>
      <c r="C43" s="285" t="s">
        <v>425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214">
        <f>SUM(D43:S43)</f>
        <v>0</v>
      </c>
      <c r="U43" s="413"/>
      <c r="V43" s="413"/>
      <c r="W43" s="286" t="s">
        <v>397</v>
      </c>
      <c r="X43" s="208"/>
      <c r="Y43" s="1"/>
      <c r="Z43" s="1"/>
      <c r="AA43" s="1"/>
    </row>
    <row r="44" spans="1:27" ht="15" customHeight="1" x14ac:dyDescent="0.25">
      <c r="A44" s="1"/>
      <c r="B44" s="2"/>
      <c r="C44" s="285" t="s">
        <v>426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214">
        <f>SUM(D44:S44)</f>
        <v>0</v>
      </c>
      <c r="U44" s="411"/>
      <c r="V44" s="411"/>
      <c r="W44" s="286" t="s">
        <v>399</v>
      </c>
      <c r="X44" s="208"/>
      <c r="Y44" s="1"/>
      <c r="Z44" s="1"/>
      <c r="AA44" s="1"/>
    </row>
    <row r="45" spans="1:27" ht="15" customHeight="1" x14ac:dyDescent="0.25">
      <c r="A45" s="1"/>
      <c r="B45" s="2"/>
      <c r="C45" s="212" t="s">
        <v>407</v>
      </c>
      <c r="D45" s="212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6"/>
      <c r="U45" s="226"/>
      <c r="V45" s="226"/>
      <c r="W45" s="224"/>
      <c r="X45" s="208"/>
      <c r="Y45" s="1"/>
      <c r="Z45" s="1"/>
      <c r="AA45" s="1"/>
    </row>
    <row r="46" spans="1:27" ht="15" customHeight="1" x14ac:dyDescent="0.25">
      <c r="A46" s="1"/>
      <c r="B46" s="2"/>
      <c r="C46" s="285" t="s">
        <v>427</v>
      </c>
      <c r="D46" s="62">
        <v>0</v>
      </c>
      <c r="E46" s="62">
        <v>0</v>
      </c>
      <c r="F46" s="220">
        <v>1.6435550625080046</v>
      </c>
      <c r="G46" s="62">
        <v>0</v>
      </c>
      <c r="H46" s="62">
        <v>0</v>
      </c>
      <c r="I46" s="220">
        <v>3.8349618125186775</v>
      </c>
      <c r="J46" s="220">
        <v>11.915774203183032</v>
      </c>
      <c r="K46" s="220">
        <v>102.17433971924727</v>
      </c>
      <c r="L46" s="62">
        <v>0</v>
      </c>
      <c r="M46" s="220">
        <v>9.4504416094210271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214">
        <f>SUM(D46:S46)</f>
        <v>129.01907240687802</v>
      </c>
      <c r="U46" s="481">
        <f>T46+T47+T48</f>
        <v>139.5652173913044</v>
      </c>
      <c r="V46" s="482"/>
      <c r="W46" s="286" t="s">
        <v>401</v>
      </c>
      <c r="X46" s="208"/>
      <c r="Y46" s="1"/>
      <c r="Z46" s="1"/>
      <c r="AA46" s="1"/>
    </row>
    <row r="47" spans="1:27" ht="15" customHeight="1" x14ac:dyDescent="0.25">
      <c r="A47" s="1"/>
      <c r="B47" s="2"/>
      <c r="C47" s="285" t="s">
        <v>428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220">
        <v>10.546144984426364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214">
        <f>SUM(D47:S47)</f>
        <v>10.546144984426364</v>
      </c>
      <c r="U47" s="413"/>
      <c r="V47" s="413"/>
      <c r="W47" s="286" t="s">
        <v>397</v>
      </c>
      <c r="X47" s="208"/>
      <c r="Y47" s="1"/>
      <c r="Z47" s="1"/>
      <c r="AA47" s="1"/>
    </row>
    <row r="48" spans="1:27" ht="15" customHeight="1" x14ac:dyDescent="0.25">
      <c r="A48" s="1"/>
      <c r="B48" s="2"/>
      <c r="C48" s="285" t="s">
        <v>429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214">
        <f>SUM(D48:S48)</f>
        <v>0</v>
      </c>
      <c r="U48" s="411"/>
      <c r="V48" s="411"/>
      <c r="W48" s="286" t="s">
        <v>399</v>
      </c>
      <c r="X48" s="208"/>
      <c r="Y48" s="1"/>
      <c r="Z48" s="1"/>
      <c r="AA48" s="1"/>
    </row>
    <row r="49" spans="1:27" ht="15" customHeight="1" x14ac:dyDescent="0.25">
      <c r="A49" s="1"/>
      <c r="B49" s="2"/>
      <c r="C49" s="215"/>
      <c r="D49" s="215"/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5"/>
      <c r="U49" s="215"/>
      <c r="V49" s="215"/>
      <c r="W49" s="215"/>
      <c r="X49" s="208"/>
      <c r="Y49" s="1"/>
      <c r="Z49" s="1"/>
      <c r="AA49" s="1"/>
    </row>
    <row r="50" spans="1:27" ht="15" customHeight="1" x14ac:dyDescent="0.25">
      <c r="A50" s="1"/>
      <c r="B50" s="2"/>
      <c r="C50" s="212" t="s">
        <v>423</v>
      </c>
      <c r="D50" s="212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6"/>
      <c r="U50" s="226"/>
      <c r="V50" s="226"/>
      <c r="W50" s="224"/>
      <c r="X50" s="208"/>
      <c r="Y50" s="1"/>
      <c r="Z50" s="1"/>
      <c r="AA50" s="1"/>
    </row>
    <row r="51" spans="1:27" ht="15" customHeight="1" x14ac:dyDescent="0.25">
      <c r="A51" s="1"/>
      <c r="B51" s="2"/>
      <c r="C51" s="285" t="s">
        <v>430</v>
      </c>
      <c r="D51" s="62">
        <v>0</v>
      </c>
      <c r="E51" s="62">
        <v>0</v>
      </c>
      <c r="F51" s="220">
        <v>19.790200138026236</v>
      </c>
      <c r="G51" s="62">
        <v>0</v>
      </c>
      <c r="H51" s="62">
        <v>0</v>
      </c>
      <c r="I51" s="220">
        <v>34.55900621118014</v>
      </c>
      <c r="J51" s="220">
        <v>37.808143547273993</v>
      </c>
      <c r="K51" s="220">
        <v>17.27950310559007</v>
      </c>
      <c r="L51" s="62">
        <v>0</v>
      </c>
      <c r="M51" s="220">
        <v>60.995169082125585</v>
      </c>
      <c r="N51" s="62">
        <v>0</v>
      </c>
      <c r="O51" s="220">
        <v>15.65493443754314</v>
      </c>
      <c r="P51" s="62">
        <v>0</v>
      </c>
      <c r="Q51" s="62">
        <v>0</v>
      </c>
      <c r="R51" s="62">
        <v>0</v>
      </c>
      <c r="S51" s="62">
        <v>0</v>
      </c>
      <c r="T51" s="214">
        <f>SUM(D51:S51)</f>
        <v>186.08695652173918</v>
      </c>
      <c r="U51" s="481">
        <f>T51+T52+T53</f>
        <v>186.08695652173918</v>
      </c>
      <c r="V51" s="482"/>
      <c r="W51" s="286" t="s">
        <v>401</v>
      </c>
      <c r="X51" s="208"/>
      <c r="Y51" s="1"/>
      <c r="Z51" s="1"/>
      <c r="AA51" s="1"/>
    </row>
    <row r="52" spans="1:27" ht="15" customHeight="1" x14ac:dyDescent="0.25">
      <c r="A52" s="1"/>
      <c r="B52" s="2"/>
      <c r="C52" s="285" t="s">
        <v>431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214">
        <f>SUM(D52:S52)</f>
        <v>0</v>
      </c>
      <c r="U52" s="413"/>
      <c r="V52" s="413"/>
      <c r="W52" s="286" t="s">
        <v>397</v>
      </c>
      <c r="X52" s="208"/>
      <c r="Y52" s="1"/>
      <c r="Z52" s="1"/>
      <c r="AA52" s="1"/>
    </row>
    <row r="53" spans="1:27" ht="15" customHeight="1" x14ac:dyDescent="0.25">
      <c r="A53" s="1"/>
      <c r="B53" s="2"/>
      <c r="C53" s="285" t="s">
        <v>432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214">
        <f>SUM(D53:S53)</f>
        <v>0</v>
      </c>
      <c r="U53" s="411"/>
      <c r="V53" s="411"/>
      <c r="W53" s="286" t="s">
        <v>399</v>
      </c>
      <c r="X53" s="208"/>
      <c r="Y53" s="1"/>
      <c r="Z53" s="1"/>
      <c r="AA53" s="1"/>
    </row>
    <row r="54" spans="1:27" ht="15" customHeight="1" x14ac:dyDescent="0.25">
      <c r="A54" s="1"/>
      <c r="B54" s="2"/>
      <c r="C54" s="212" t="s">
        <v>407</v>
      </c>
      <c r="D54" s="212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6"/>
      <c r="U54" s="226"/>
      <c r="V54" s="226"/>
      <c r="W54" s="224"/>
      <c r="X54" s="208"/>
      <c r="Y54" s="1"/>
      <c r="Z54" s="1"/>
      <c r="AA54" s="1"/>
    </row>
    <row r="55" spans="1:27" ht="15" customHeight="1" x14ac:dyDescent="0.25">
      <c r="A55" s="1"/>
      <c r="B55" s="2"/>
      <c r="C55" s="87" t="s">
        <v>433</v>
      </c>
      <c r="D55" s="62">
        <v>0</v>
      </c>
      <c r="E55" s="62">
        <v>0</v>
      </c>
      <c r="F55" s="220">
        <v>1.3717504613292757</v>
      </c>
      <c r="G55" s="62">
        <v>0</v>
      </c>
      <c r="H55" s="62">
        <v>0</v>
      </c>
      <c r="I55" s="62">
        <v>0</v>
      </c>
      <c r="J55" s="220">
        <v>9.6022532293049263</v>
      </c>
      <c r="K55" s="220">
        <v>82.762277833532991</v>
      </c>
      <c r="L55" s="220">
        <v>16.689630612839519</v>
      </c>
      <c r="M55" s="220">
        <v>29.264009841691212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214">
        <f>SUM(D55:S55)</f>
        <v>139.68992197869792</v>
      </c>
      <c r="U55" s="481">
        <f>T55+T56+T57</f>
        <v>153.52173913043478</v>
      </c>
      <c r="V55" s="482"/>
      <c r="W55" s="286" t="s">
        <v>401</v>
      </c>
      <c r="X55" s="208"/>
      <c r="Y55" s="1"/>
      <c r="Z55" s="1"/>
      <c r="AA55" s="1"/>
    </row>
    <row r="56" spans="1:27" ht="15" customHeight="1" x14ac:dyDescent="0.25">
      <c r="A56" s="1"/>
      <c r="B56" s="2"/>
      <c r="C56" s="87" t="s">
        <v>434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220">
        <v>13.831817151736862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214">
        <f>SUM(D56:S56)</f>
        <v>13.831817151736862</v>
      </c>
      <c r="U56" s="413"/>
      <c r="V56" s="413"/>
      <c r="W56" s="286" t="s">
        <v>397</v>
      </c>
      <c r="X56" s="208"/>
      <c r="Y56" s="1"/>
      <c r="Z56" s="1"/>
      <c r="AA56" s="1"/>
    </row>
    <row r="57" spans="1:27" ht="15" customHeight="1" x14ac:dyDescent="0.25">
      <c r="A57" s="1"/>
      <c r="B57" s="2"/>
      <c r="C57" s="87" t="s">
        <v>435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2">
        <v>0</v>
      </c>
      <c r="T57" s="214">
        <f>SUM(D57:S57)</f>
        <v>0</v>
      </c>
      <c r="U57" s="411"/>
      <c r="V57" s="411"/>
      <c r="W57" s="286" t="s">
        <v>399</v>
      </c>
      <c r="X57" s="208"/>
      <c r="Y57" s="1"/>
      <c r="Z57" s="1"/>
      <c r="AA57" s="1"/>
    </row>
    <row r="58" spans="1:27" ht="15" customHeight="1" x14ac:dyDescent="0.25">
      <c r="A58" s="1"/>
      <c r="B58" s="2"/>
      <c r="C58" s="215"/>
      <c r="D58" s="215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5"/>
      <c r="U58" s="215"/>
      <c r="V58" s="215"/>
      <c r="W58" s="215"/>
      <c r="X58" s="208"/>
      <c r="Y58" s="1"/>
      <c r="Z58" s="1"/>
      <c r="AA58" s="1"/>
    </row>
    <row r="59" spans="1:27" ht="15" customHeight="1" x14ac:dyDescent="0.25">
      <c r="A59" s="1"/>
      <c r="B59" s="2"/>
      <c r="C59" s="212" t="s">
        <v>423</v>
      </c>
      <c r="D59" s="212"/>
      <c r="E59" s="225"/>
      <c r="F59" s="225"/>
      <c r="G59" s="225"/>
      <c r="H59" s="225"/>
      <c r="I59" s="225"/>
      <c r="J59" s="225"/>
      <c r="K59" s="225"/>
      <c r="L59" s="225"/>
      <c r="M59" s="225"/>
      <c r="N59" s="225"/>
      <c r="O59" s="225"/>
      <c r="P59" s="225"/>
      <c r="Q59" s="225"/>
      <c r="R59" s="225"/>
      <c r="S59" s="225"/>
      <c r="T59" s="226"/>
      <c r="U59" s="226"/>
      <c r="V59" s="226"/>
      <c r="W59" s="224"/>
      <c r="X59" s="208"/>
      <c r="Y59" s="1"/>
      <c r="Z59" s="1"/>
      <c r="AA59" s="1"/>
    </row>
    <row r="60" spans="1:27" ht="15" customHeight="1" x14ac:dyDescent="0.25">
      <c r="A60" s="1"/>
      <c r="B60" s="2"/>
      <c r="C60" s="285" t="s">
        <v>436</v>
      </c>
      <c r="D60" s="62">
        <v>0</v>
      </c>
      <c r="E60" s="62">
        <v>0</v>
      </c>
      <c r="F60" s="220">
        <v>14.849721399424164</v>
      </c>
      <c r="G60" s="62">
        <v>0</v>
      </c>
      <c r="H60" s="62">
        <v>0</v>
      </c>
      <c r="I60" s="220">
        <v>25.931603040785479</v>
      </c>
      <c r="J60" s="220">
        <v>28.303125712036795</v>
      </c>
      <c r="K60" s="220">
        <v>12.965801520392739</v>
      </c>
      <c r="L60" s="62">
        <v>0</v>
      </c>
      <c r="M60" s="220">
        <v>45.768171178822222</v>
      </c>
      <c r="N60" s="62">
        <v>0</v>
      </c>
      <c r="O60" s="220">
        <v>11.746794539842993</v>
      </c>
      <c r="P60" s="62">
        <v>0</v>
      </c>
      <c r="Q60" s="62">
        <v>0</v>
      </c>
      <c r="R60" s="62">
        <v>0</v>
      </c>
      <c r="S60" s="62">
        <v>0</v>
      </c>
      <c r="T60" s="214">
        <f>SUM(D60:S60)</f>
        <v>139.5652173913044</v>
      </c>
      <c r="U60" s="481">
        <f>T60+T61+T62</f>
        <v>139.5652173913044</v>
      </c>
      <c r="V60" s="482"/>
      <c r="W60" s="286" t="s">
        <v>401</v>
      </c>
      <c r="X60" s="208"/>
      <c r="Y60" s="1"/>
      <c r="Z60" s="1"/>
      <c r="AA60" s="1"/>
    </row>
    <row r="61" spans="1:27" ht="15" customHeight="1" x14ac:dyDescent="0.25">
      <c r="A61" s="1"/>
      <c r="B61" s="2"/>
      <c r="C61" s="285" t="s">
        <v>437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214">
        <f>SUM(D61:S61)</f>
        <v>0</v>
      </c>
      <c r="U61" s="413"/>
      <c r="V61" s="413"/>
      <c r="W61" s="286" t="s">
        <v>397</v>
      </c>
      <c r="X61" s="208"/>
      <c r="Y61" s="1"/>
      <c r="Z61" s="1"/>
      <c r="AA61" s="1"/>
    </row>
    <row r="62" spans="1:27" ht="15" customHeight="1" x14ac:dyDescent="0.25">
      <c r="A62" s="1"/>
      <c r="B62" s="2"/>
      <c r="C62" s="285" t="s">
        <v>438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214">
        <f>SUM(D62:S62)</f>
        <v>0</v>
      </c>
      <c r="U62" s="411"/>
      <c r="V62" s="411"/>
      <c r="W62" s="286" t="s">
        <v>399</v>
      </c>
      <c r="X62" s="208"/>
      <c r="Y62" s="1"/>
      <c r="Z62" s="1"/>
      <c r="AA62" s="1"/>
    </row>
    <row r="63" spans="1:27" ht="15" customHeight="1" x14ac:dyDescent="0.25">
      <c r="A63" s="1"/>
      <c r="B63" s="2"/>
      <c r="C63" s="212" t="s">
        <v>407</v>
      </c>
      <c r="D63" s="212"/>
      <c r="E63" s="225"/>
      <c r="F63" s="225"/>
      <c r="G63" s="225"/>
      <c r="H63" s="225"/>
      <c r="I63" s="225"/>
      <c r="J63" s="225"/>
      <c r="K63" s="225"/>
      <c r="L63" s="225"/>
      <c r="M63" s="225"/>
      <c r="N63" s="225"/>
      <c r="O63" s="225"/>
      <c r="P63" s="225"/>
      <c r="Q63" s="225"/>
      <c r="R63" s="225"/>
      <c r="S63" s="225"/>
      <c r="T63" s="226"/>
      <c r="U63" s="226"/>
      <c r="V63" s="226"/>
      <c r="W63" s="224"/>
      <c r="X63" s="208"/>
      <c r="Y63" s="1"/>
      <c r="Z63" s="1"/>
      <c r="AA63" s="1"/>
    </row>
    <row r="64" spans="1:27" ht="15" customHeight="1" x14ac:dyDescent="0.25">
      <c r="A64" s="1"/>
      <c r="B64" s="2"/>
      <c r="C64" s="286" t="s">
        <v>439</v>
      </c>
      <c r="D64" s="62">
        <v>0</v>
      </c>
      <c r="E64" s="62">
        <v>0</v>
      </c>
      <c r="F64" s="220">
        <v>1.6435550625080004</v>
      </c>
      <c r="G64" s="62">
        <v>0</v>
      </c>
      <c r="H64" s="62">
        <v>0</v>
      </c>
      <c r="I64" s="220">
        <v>3.8349618125186673</v>
      </c>
      <c r="J64" s="220">
        <v>11.915774203183041</v>
      </c>
      <c r="K64" s="220">
        <v>112.72048470367365</v>
      </c>
      <c r="L64" s="62">
        <v>0</v>
      </c>
      <c r="M64" s="220">
        <v>9.450441609421004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214">
        <f>SUM(D64:S64)</f>
        <v>139.56521739130437</v>
      </c>
      <c r="U64" s="218">
        <f>T64</f>
        <v>139.56521739130437</v>
      </c>
      <c r="V64" s="219"/>
      <c r="W64" s="87"/>
      <c r="X64" s="208"/>
      <c r="Y64" s="1"/>
      <c r="Z64" s="1"/>
      <c r="AA64" s="1"/>
    </row>
    <row r="65" spans="1:27" ht="15" customHeight="1" x14ac:dyDescent="0.25">
      <c r="A65" s="1"/>
      <c r="B65" s="2"/>
      <c r="C65" s="215"/>
      <c r="D65" s="215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5"/>
      <c r="U65" s="215"/>
      <c r="V65" s="215"/>
      <c r="W65" s="215"/>
      <c r="X65" s="208"/>
      <c r="Y65" s="1"/>
      <c r="Z65" s="1"/>
      <c r="AA65" s="1"/>
    </row>
    <row r="66" spans="1:27" ht="15" customHeight="1" x14ac:dyDescent="0.25">
      <c r="A66" s="1"/>
      <c r="B66" s="2"/>
      <c r="C66" s="286" t="s">
        <v>440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220">
        <v>37.420664047320898</v>
      </c>
      <c r="K66" s="220">
        <v>130.05759682224436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2">
        <v>0</v>
      </c>
      <c r="T66" s="214">
        <f>SUM(D66:S66)</f>
        <v>167.47826086956525</v>
      </c>
      <c r="U66" s="218">
        <f>T66</f>
        <v>167.47826086956525</v>
      </c>
      <c r="V66" s="219"/>
      <c r="W66" s="87"/>
      <c r="X66" s="208"/>
      <c r="Y66" s="1"/>
      <c r="Z66" s="1"/>
      <c r="AA66" s="1"/>
    </row>
    <row r="67" spans="1:27" ht="15" customHeight="1" x14ac:dyDescent="0.25">
      <c r="A67" s="1"/>
      <c r="B67" s="2"/>
      <c r="C67" s="215"/>
      <c r="D67" s="215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5"/>
      <c r="U67" s="215"/>
      <c r="V67" s="215"/>
      <c r="W67" s="215"/>
      <c r="X67" s="208"/>
      <c r="Y67" s="1"/>
      <c r="Z67" s="1"/>
      <c r="AA67" s="1"/>
    </row>
    <row r="68" spans="1:27" ht="15" customHeight="1" x14ac:dyDescent="0.25">
      <c r="A68" s="1"/>
      <c r="B68" s="2"/>
      <c r="C68" s="212" t="s">
        <v>441</v>
      </c>
      <c r="D68" s="212"/>
      <c r="E68" s="225"/>
      <c r="F68" s="225"/>
      <c r="G68" s="225"/>
      <c r="H68" s="225"/>
      <c r="I68" s="225"/>
      <c r="J68" s="225"/>
      <c r="K68" s="225"/>
      <c r="L68" s="225"/>
      <c r="M68" s="225"/>
      <c r="N68" s="225"/>
      <c r="O68" s="225"/>
      <c r="P68" s="225"/>
      <c r="Q68" s="225"/>
      <c r="R68" s="225"/>
      <c r="S68" s="225"/>
      <c r="T68" s="226"/>
      <c r="U68" s="226"/>
      <c r="V68" s="226"/>
      <c r="W68" s="224"/>
      <c r="X68" s="208"/>
      <c r="Y68" s="1"/>
      <c r="Z68" s="1"/>
      <c r="AA68" s="1"/>
    </row>
    <row r="69" spans="1:27" ht="15" customHeight="1" x14ac:dyDescent="0.25">
      <c r="A69" s="1"/>
      <c r="B69" s="2"/>
      <c r="C69" s="285" t="s">
        <v>441</v>
      </c>
      <c r="D69" s="62">
        <v>0</v>
      </c>
      <c r="E69" s="220">
        <v>23.343901736026439</v>
      </c>
      <c r="F69" s="62">
        <v>0</v>
      </c>
      <c r="G69" s="62">
        <v>0</v>
      </c>
      <c r="H69" s="62">
        <v>0</v>
      </c>
      <c r="I69" s="62">
        <v>0</v>
      </c>
      <c r="J69" s="220">
        <v>1.8978781899208481</v>
      </c>
      <c r="K69" s="220">
        <v>39.380972440857597</v>
      </c>
      <c r="L69" s="62">
        <v>0</v>
      </c>
      <c r="M69" s="220">
        <v>86.92282109837484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214">
        <f>SUM(D69:S69)</f>
        <v>151.54557346517973</v>
      </c>
      <c r="U69" s="481">
        <f>T69+T70+T71</f>
        <v>186.08695652173918</v>
      </c>
      <c r="V69" s="482"/>
      <c r="W69" s="286" t="s">
        <v>401</v>
      </c>
      <c r="X69" s="208"/>
      <c r="Y69" s="1"/>
      <c r="Z69" s="1"/>
      <c r="AA69" s="1"/>
    </row>
    <row r="70" spans="1:27" ht="15" customHeight="1" x14ac:dyDescent="0.25">
      <c r="A70" s="1"/>
      <c r="B70" s="2"/>
      <c r="C70" s="285" t="s">
        <v>442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220">
        <v>34.54138305655944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214">
        <f>SUM(D70:S70)</f>
        <v>34.54138305655944</v>
      </c>
      <c r="U70" s="413"/>
      <c r="V70" s="413"/>
      <c r="W70" s="286" t="s">
        <v>397</v>
      </c>
      <c r="X70" s="208"/>
      <c r="Y70" s="1"/>
      <c r="Z70" s="1"/>
      <c r="AA70" s="1"/>
    </row>
    <row r="71" spans="1:27" ht="15" customHeight="1" x14ac:dyDescent="0.25">
      <c r="A71" s="1"/>
      <c r="B71" s="2"/>
      <c r="C71" s="285" t="s">
        <v>443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62">
        <v>0</v>
      </c>
      <c r="L71" s="62">
        <v>0</v>
      </c>
      <c r="M71" s="62">
        <v>0</v>
      </c>
      <c r="N71" s="62">
        <v>0</v>
      </c>
      <c r="O71" s="62">
        <v>0</v>
      </c>
      <c r="P71" s="62">
        <v>0</v>
      </c>
      <c r="Q71" s="62">
        <v>0</v>
      </c>
      <c r="R71" s="62">
        <v>0</v>
      </c>
      <c r="S71" s="62">
        <v>0</v>
      </c>
      <c r="T71" s="214">
        <f>SUM(D71:S71)</f>
        <v>0</v>
      </c>
      <c r="U71" s="411"/>
      <c r="V71" s="411"/>
      <c r="W71" s="286" t="s">
        <v>399</v>
      </c>
      <c r="X71" s="208"/>
      <c r="Y71" s="1"/>
      <c r="Z71" s="1"/>
      <c r="AA71" s="1"/>
    </row>
    <row r="72" spans="1:27" ht="15" customHeight="1" x14ac:dyDescent="0.25">
      <c r="A72" s="1"/>
      <c r="B72" s="2"/>
      <c r="C72" s="215"/>
      <c r="D72" s="215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5"/>
      <c r="U72" s="215"/>
      <c r="V72" s="215"/>
      <c r="W72" s="215"/>
      <c r="X72" s="208"/>
      <c r="Y72" s="1"/>
      <c r="Z72" s="1"/>
      <c r="AA72" s="1"/>
    </row>
    <row r="73" spans="1:27" ht="15" customHeight="1" x14ac:dyDescent="0.25">
      <c r="A73" s="1"/>
      <c r="B73" s="2"/>
      <c r="C73" s="286" t="s">
        <v>444</v>
      </c>
      <c r="D73" s="62">
        <v>0</v>
      </c>
      <c r="E73" s="220">
        <v>4.2920056100981805</v>
      </c>
      <c r="F73" s="220">
        <v>5.2824684431977609</v>
      </c>
      <c r="G73" s="62">
        <v>0</v>
      </c>
      <c r="H73" s="62">
        <v>0</v>
      </c>
      <c r="I73" s="62">
        <v>0</v>
      </c>
      <c r="J73" s="220">
        <v>52.164375876577843</v>
      </c>
      <c r="K73" s="220">
        <v>68.176858345021017</v>
      </c>
      <c r="L73" s="62">
        <v>0</v>
      </c>
      <c r="M73" s="220">
        <v>4.4570827489481104</v>
      </c>
      <c r="N73" s="220">
        <v>19.148948106591881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214">
        <f>SUM(D73:S73)</f>
        <v>153.52173913043481</v>
      </c>
      <c r="U73" s="218">
        <f>T73</f>
        <v>153.52173913043481</v>
      </c>
      <c r="V73" s="219"/>
      <c r="W73" s="87"/>
      <c r="X73" s="227"/>
      <c r="Y73" s="1"/>
      <c r="Z73" s="1"/>
      <c r="AA73" s="1"/>
    </row>
    <row r="74" spans="1:27" ht="14.25" customHeight="1" x14ac:dyDescent="0.25">
      <c r="A74" s="1"/>
      <c r="B74" s="1"/>
      <c r="C74" s="14"/>
      <c r="D74" s="256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228"/>
      <c r="X74" s="208"/>
      <c r="Y74" s="1"/>
      <c r="Z74" s="1"/>
      <c r="AA74" s="1"/>
    </row>
    <row r="75" spans="1:27" ht="14.25" customHeight="1" x14ac:dyDescent="0.25">
      <c r="A75" s="1"/>
      <c r="B75" s="1"/>
      <c r="C75" s="14" t="s">
        <v>381</v>
      </c>
      <c r="D75" s="256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228"/>
      <c r="X75" s="208"/>
      <c r="Y75" s="1"/>
      <c r="Z75" s="1"/>
      <c r="AA75" s="1"/>
    </row>
    <row r="76" spans="1:27" ht="14.25" customHeight="1" x14ac:dyDescent="0.25">
      <c r="A76" s="1"/>
      <c r="B76" s="1"/>
      <c r="C76" s="14" t="s">
        <v>594</v>
      </c>
      <c r="D76" s="256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228"/>
      <c r="X76" s="208"/>
      <c r="Y76" s="1"/>
      <c r="Z76" s="1"/>
      <c r="AA76" s="1"/>
    </row>
    <row r="77" spans="1:27" ht="14.25" customHeight="1" x14ac:dyDescent="0.25">
      <c r="A77" s="1"/>
      <c r="B77" s="1"/>
      <c r="C77" s="14" t="s">
        <v>445</v>
      </c>
      <c r="D77" s="25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08"/>
      <c r="Y77" s="1"/>
      <c r="Z77" s="1"/>
      <c r="AA77" s="1"/>
    </row>
    <row r="78" spans="1:27" ht="14.25" customHeight="1" x14ac:dyDescent="0.25">
      <c r="A78" s="1"/>
      <c r="B78" s="1"/>
      <c r="C78" s="14" t="s">
        <v>531</v>
      </c>
      <c r="D78" s="25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08"/>
      <c r="Y78" s="1"/>
      <c r="Z78" s="1"/>
      <c r="AA78" s="1"/>
    </row>
    <row r="79" spans="1:27" ht="14.25" customHeight="1" x14ac:dyDescent="0.25">
      <c r="A79" s="1"/>
      <c r="B79" s="1"/>
      <c r="C79" s="1"/>
      <c r="D79" s="25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08"/>
      <c r="Y79" s="1"/>
      <c r="Z79" s="1"/>
      <c r="AA79" s="1"/>
    </row>
    <row r="80" spans="1:27" ht="14.25" customHeight="1" x14ac:dyDescent="0.25">
      <c r="A80" s="1"/>
      <c r="B80" s="1"/>
      <c r="C80" s="1"/>
      <c r="D80" s="25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08"/>
      <c r="Y80" s="1"/>
      <c r="Z80" s="1"/>
      <c r="AA80" s="1"/>
    </row>
    <row r="81" spans="1:27" ht="14.25" customHeight="1" x14ac:dyDescent="0.25">
      <c r="A81" s="1"/>
      <c r="B81" s="1"/>
      <c r="C81" s="1"/>
      <c r="D81" s="25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08"/>
      <c r="Y81" s="1"/>
      <c r="Z81" s="1"/>
      <c r="AA81" s="1"/>
    </row>
    <row r="82" spans="1:27" ht="14.25" customHeight="1" x14ac:dyDescent="0.25">
      <c r="A82" s="1"/>
      <c r="B82" s="1"/>
      <c r="C82" s="1"/>
      <c r="D82" s="25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08"/>
      <c r="Y82" s="1"/>
      <c r="Z82" s="1"/>
      <c r="AA82" s="1"/>
    </row>
    <row r="83" spans="1:27" ht="14.25" customHeight="1" x14ac:dyDescent="0.25">
      <c r="A83" s="1"/>
      <c r="B83" s="1"/>
      <c r="C83" s="1"/>
      <c r="D83" s="25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08"/>
      <c r="Y83" s="1"/>
      <c r="Z83" s="1"/>
      <c r="AA83" s="1"/>
    </row>
    <row r="84" spans="1:27" ht="14.25" customHeight="1" x14ac:dyDescent="0.25">
      <c r="A84" s="1"/>
      <c r="B84" s="1"/>
      <c r="C84" s="1"/>
      <c r="D84" s="25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08"/>
      <c r="Y84" s="1"/>
      <c r="Z84" s="1"/>
      <c r="AA84" s="1"/>
    </row>
    <row r="85" spans="1:27" ht="14.25" customHeight="1" x14ac:dyDescent="0.25">
      <c r="A85" s="1"/>
      <c r="B85" s="1"/>
      <c r="C85" s="1"/>
      <c r="D85" s="25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08"/>
      <c r="Y85" s="1"/>
      <c r="Z85" s="1"/>
      <c r="AA85" s="1"/>
    </row>
    <row r="86" spans="1:27" ht="14.25" customHeight="1" x14ac:dyDescent="0.25">
      <c r="A86" s="1"/>
      <c r="B86" s="1"/>
      <c r="C86" s="1"/>
      <c r="D86" s="25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08"/>
      <c r="Y86" s="1"/>
      <c r="Z86" s="1"/>
      <c r="AA86" s="1"/>
    </row>
    <row r="87" spans="1:27" ht="14.25" customHeight="1" x14ac:dyDescent="0.25">
      <c r="A87" s="1"/>
      <c r="B87" s="1"/>
      <c r="C87" s="1"/>
      <c r="D87" s="25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08"/>
      <c r="Y87" s="1"/>
      <c r="Z87" s="1"/>
      <c r="AA87" s="1"/>
    </row>
    <row r="88" spans="1:27" ht="14.25" customHeight="1" x14ac:dyDescent="0.25">
      <c r="A88" s="1"/>
      <c r="B88" s="1"/>
      <c r="C88" s="1"/>
      <c r="D88" s="25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08"/>
      <c r="Y88" s="1"/>
      <c r="Z88" s="1"/>
      <c r="AA88" s="1"/>
    </row>
    <row r="89" spans="1:27" ht="14.25" customHeight="1" x14ac:dyDescent="0.25">
      <c r="A89" s="1"/>
      <c r="B89" s="1"/>
      <c r="C89" s="1"/>
      <c r="D89" s="25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08"/>
      <c r="Y89" s="1"/>
      <c r="Z89" s="1"/>
      <c r="AA89" s="1"/>
    </row>
    <row r="90" spans="1:27" ht="14.25" customHeight="1" x14ac:dyDescent="0.25">
      <c r="A90" s="1"/>
      <c r="B90" s="1"/>
      <c r="C90" s="1"/>
      <c r="D90" s="25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08"/>
      <c r="Y90" s="1"/>
      <c r="Z90" s="1"/>
      <c r="AA90" s="1"/>
    </row>
    <row r="91" spans="1:27" ht="14.25" customHeight="1" x14ac:dyDescent="0.25">
      <c r="A91" s="1"/>
      <c r="B91" s="1"/>
      <c r="C91" s="1"/>
      <c r="D91" s="25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08"/>
      <c r="Y91" s="1"/>
      <c r="Z91" s="1"/>
      <c r="AA91" s="1"/>
    </row>
    <row r="92" spans="1:27" ht="14.25" customHeight="1" x14ac:dyDescent="0.25">
      <c r="A92" s="1"/>
      <c r="B92" s="1"/>
      <c r="C92" s="1"/>
      <c r="D92" s="25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08"/>
      <c r="Y92" s="1"/>
      <c r="Z92" s="1"/>
      <c r="AA92" s="1"/>
    </row>
    <row r="93" spans="1:27" ht="14.25" customHeight="1" x14ac:dyDescent="0.25">
      <c r="A93" s="1"/>
      <c r="B93" s="1"/>
      <c r="C93" s="1"/>
      <c r="D93" s="25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08"/>
      <c r="Y93" s="1"/>
      <c r="Z93" s="1"/>
      <c r="AA93" s="1"/>
    </row>
    <row r="94" spans="1:27" ht="14.25" customHeight="1" x14ac:dyDescent="0.25">
      <c r="A94" s="1"/>
      <c r="B94" s="1"/>
      <c r="C94" s="1"/>
      <c r="D94" s="25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08"/>
      <c r="Y94" s="1"/>
      <c r="Z94" s="1"/>
      <c r="AA94" s="1"/>
    </row>
    <row r="95" spans="1:27" ht="14.25" customHeight="1" x14ac:dyDescent="0.25">
      <c r="A95" s="1"/>
      <c r="B95" s="1"/>
      <c r="C95" s="1"/>
      <c r="D95" s="25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08"/>
      <c r="Y95" s="1"/>
      <c r="Z95" s="1"/>
      <c r="AA95" s="1"/>
    </row>
    <row r="96" spans="1:27" ht="14.25" customHeight="1" x14ac:dyDescent="0.25">
      <c r="A96" s="1"/>
      <c r="B96" s="1"/>
      <c r="C96" s="1"/>
      <c r="D96" s="25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08"/>
      <c r="Y96" s="1"/>
      <c r="Z96" s="1"/>
      <c r="AA96" s="1"/>
    </row>
    <row r="97" spans="1:27" ht="14.25" customHeight="1" x14ac:dyDescent="0.25">
      <c r="A97" s="1"/>
      <c r="B97" s="1"/>
      <c r="C97" s="1"/>
      <c r="D97" s="25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08"/>
      <c r="Y97" s="1"/>
      <c r="Z97" s="1"/>
      <c r="AA97" s="1"/>
    </row>
    <row r="98" spans="1:27" ht="14.25" customHeight="1" x14ac:dyDescent="0.25">
      <c r="A98" s="1"/>
      <c r="B98" s="1"/>
      <c r="C98" s="1"/>
      <c r="D98" s="25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08"/>
      <c r="Y98" s="1"/>
      <c r="Z98" s="1"/>
      <c r="AA98" s="1"/>
    </row>
    <row r="99" spans="1:27" ht="14.25" customHeight="1" x14ac:dyDescent="0.25">
      <c r="A99" s="1"/>
      <c r="B99" s="1"/>
      <c r="C99" s="1"/>
      <c r="D99" s="25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08"/>
      <c r="Y99" s="1"/>
      <c r="Z99" s="1"/>
      <c r="AA99" s="1"/>
    </row>
    <row r="100" spans="1:27" ht="14.25" customHeight="1" x14ac:dyDescent="0.25">
      <c r="A100" s="1"/>
      <c r="B100" s="1"/>
      <c r="C100" s="1"/>
      <c r="D100" s="25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08"/>
      <c r="Y100" s="1"/>
      <c r="Z100" s="1"/>
      <c r="AA100" s="1"/>
    </row>
    <row r="101" spans="1:27" ht="14.25" customHeight="1" x14ac:dyDescent="0.25">
      <c r="A101" s="1"/>
      <c r="B101" s="1"/>
      <c r="C101" s="1"/>
      <c r="D101" s="25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08"/>
      <c r="Y101" s="1"/>
      <c r="Z101" s="1"/>
      <c r="AA101" s="1"/>
    </row>
    <row r="102" spans="1:27" ht="14.25" customHeight="1" x14ac:dyDescent="0.25">
      <c r="A102" s="1"/>
      <c r="B102" s="1"/>
      <c r="C102" s="1"/>
      <c r="D102" s="25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08"/>
      <c r="Y102" s="1"/>
      <c r="Z102" s="1"/>
      <c r="AA102" s="1"/>
    </row>
    <row r="103" spans="1:27" ht="14.25" customHeight="1" x14ac:dyDescent="0.25">
      <c r="A103" s="1"/>
      <c r="B103" s="1"/>
      <c r="C103" s="1"/>
      <c r="D103" s="25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08"/>
      <c r="Y103" s="1"/>
      <c r="Z103" s="1"/>
      <c r="AA103" s="1"/>
    </row>
    <row r="104" spans="1:27" ht="14.25" customHeight="1" x14ac:dyDescent="0.25">
      <c r="A104" s="1"/>
      <c r="B104" s="1"/>
      <c r="C104" s="1"/>
      <c r="D104" s="25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08"/>
      <c r="Y104" s="1"/>
      <c r="Z104" s="1"/>
      <c r="AA104" s="1"/>
    </row>
    <row r="105" spans="1:27" ht="14.25" customHeight="1" x14ac:dyDescent="0.25">
      <c r="A105" s="1"/>
      <c r="B105" s="1"/>
      <c r="C105" s="1"/>
      <c r="D105" s="25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08"/>
      <c r="Y105" s="1"/>
      <c r="Z105" s="1"/>
      <c r="AA105" s="1"/>
    </row>
    <row r="106" spans="1:27" ht="14.25" customHeight="1" x14ac:dyDescent="0.25">
      <c r="A106" s="1"/>
      <c r="B106" s="1"/>
      <c r="C106" s="1"/>
      <c r="D106" s="25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08"/>
      <c r="Y106" s="1"/>
      <c r="Z106" s="1"/>
      <c r="AA106" s="1"/>
    </row>
    <row r="107" spans="1:27" ht="14.25" customHeight="1" x14ac:dyDescent="0.25">
      <c r="A107" s="1"/>
      <c r="B107" s="1"/>
      <c r="C107" s="1"/>
      <c r="D107" s="25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08"/>
      <c r="Y107" s="1"/>
      <c r="Z107" s="1"/>
      <c r="AA107" s="1"/>
    </row>
    <row r="108" spans="1:27" ht="14.25" customHeight="1" x14ac:dyDescent="0.25">
      <c r="A108" s="1"/>
      <c r="B108" s="1"/>
      <c r="C108" s="1"/>
      <c r="D108" s="25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08"/>
      <c r="Y108" s="1"/>
      <c r="Z108" s="1"/>
      <c r="AA108" s="1"/>
    </row>
    <row r="109" spans="1:27" ht="14.25" customHeight="1" x14ac:dyDescent="0.25">
      <c r="A109" s="1"/>
      <c r="B109" s="1"/>
      <c r="C109" s="1"/>
      <c r="D109" s="25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08"/>
      <c r="Y109" s="1"/>
      <c r="Z109" s="1"/>
      <c r="AA109" s="1"/>
    </row>
    <row r="110" spans="1:27" ht="14.25" customHeight="1" x14ac:dyDescent="0.25">
      <c r="A110" s="1"/>
      <c r="B110" s="1"/>
      <c r="C110" s="1"/>
      <c r="D110" s="25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08"/>
      <c r="Y110" s="1"/>
      <c r="Z110" s="1"/>
      <c r="AA110" s="1"/>
    </row>
    <row r="111" spans="1:27" ht="14.25" customHeight="1" x14ac:dyDescent="0.25">
      <c r="A111" s="1"/>
      <c r="B111" s="1"/>
      <c r="C111" s="1"/>
      <c r="D111" s="25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08"/>
      <c r="Y111" s="1"/>
      <c r="Z111" s="1"/>
      <c r="AA111" s="1"/>
    </row>
    <row r="112" spans="1:27" ht="14.25" customHeight="1" x14ac:dyDescent="0.25">
      <c r="A112" s="1"/>
      <c r="B112" s="1"/>
      <c r="C112" s="1"/>
      <c r="D112" s="25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08"/>
      <c r="Y112" s="1"/>
      <c r="Z112" s="1"/>
      <c r="AA112" s="1"/>
    </row>
    <row r="113" spans="1:27" ht="14.25" customHeight="1" x14ac:dyDescent="0.25">
      <c r="A113" s="1"/>
      <c r="B113" s="1"/>
      <c r="C113" s="1"/>
      <c r="D113" s="25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08"/>
      <c r="Y113" s="1"/>
      <c r="Z113" s="1"/>
      <c r="AA113" s="1"/>
    </row>
    <row r="114" spans="1:27" ht="14.25" customHeight="1" x14ac:dyDescent="0.25">
      <c r="A114" s="1"/>
      <c r="B114" s="1"/>
      <c r="C114" s="1"/>
      <c r="D114" s="25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08"/>
      <c r="Y114" s="1"/>
      <c r="Z114" s="1"/>
      <c r="AA114" s="1"/>
    </row>
    <row r="115" spans="1:27" ht="14.25" customHeight="1" x14ac:dyDescent="0.25">
      <c r="A115" s="1"/>
      <c r="B115" s="1"/>
      <c r="C115" s="1"/>
      <c r="D115" s="25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08"/>
      <c r="Y115" s="1"/>
      <c r="Z115" s="1"/>
      <c r="AA115" s="1"/>
    </row>
    <row r="116" spans="1:27" ht="14.25" customHeight="1" x14ac:dyDescent="0.25">
      <c r="A116" s="1"/>
      <c r="B116" s="1"/>
      <c r="C116" s="1"/>
      <c r="D116" s="25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08"/>
      <c r="Y116" s="1"/>
      <c r="Z116" s="1"/>
      <c r="AA116" s="1"/>
    </row>
    <row r="117" spans="1:27" ht="14.25" customHeight="1" x14ac:dyDescent="0.25">
      <c r="A117" s="1"/>
      <c r="B117" s="1"/>
      <c r="C117" s="1"/>
      <c r="D117" s="25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08"/>
      <c r="Y117" s="1"/>
      <c r="Z117" s="1"/>
      <c r="AA117" s="1"/>
    </row>
    <row r="118" spans="1:27" ht="14.25" customHeight="1" x14ac:dyDescent="0.25">
      <c r="A118" s="1"/>
      <c r="B118" s="1"/>
      <c r="C118" s="1"/>
      <c r="D118" s="25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08"/>
      <c r="Y118" s="1"/>
      <c r="Z118" s="1"/>
      <c r="AA118" s="1"/>
    </row>
    <row r="119" spans="1:27" ht="14.25" customHeight="1" x14ac:dyDescent="0.25">
      <c r="A119" s="1"/>
      <c r="B119" s="1"/>
      <c r="C119" s="1"/>
      <c r="D119" s="25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08"/>
      <c r="Y119" s="1"/>
      <c r="Z119" s="1"/>
      <c r="AA119" s="1"/>
    </row>
    <row r="120" spans="1:27" ht="14.25" customHeight="1" x14ac:dyDescent="0.25">
      <c r="A120" s="1"/>
      <c r="B120" s="1"/>
      <c r="C120" s="1"/>
      <c r="D120" s="25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08"/>
      <c r="Y120" s="1"/>
      <c r="Z120" s="1"/>
      <c r="AA120" s="1"/>
    </row>
    <row r="121" spans="1:27" ht="14.25" customHeight="1" x14ac:dyDescent="0.25">
      <c r="A121" s="1"/>
      <c r="B121" s="1"/>
      <c r="C121" s="1"/>
      <c r="D121" s="25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08"/>
      <c r="Y121" s="1"/>
      <c r="Z121" s="1"/>
      <c r="AA121" s="1"/>
    </row>
    <row r="122" spans="1:27" ht="14.25" customHeight="1" x14ac:dyDescent="0.25">
      <c r="A122" s="1"/>
      <c r="B122" s="1"/>
      <c r="C122" s="1"/>
      <c r="D122" s="25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08"/>
      <c r="Y122" s="1"/>
      <c r="Z122" s="1"/>
      <c r="AA122" s="1"/>
    </row>
    <row r="123" spans="1:27" ht="14.25" customHeight="1" x14ac:dyDescent="0.25">
      <c r="A123" s="1"/>
      <c r="B123" s="1"/>
      <c r="C123" s="1"/>
      <c r="D123" s="25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08"/>
      <c r="Y123" s="1"/>
      <c r="Z123" s="1"/>
      <c r="AA123" s="1"/>
    </row>
    <row r="124" spans="1:27" ht="14.25" customHeight="1" x14ac:dyDescent="0.25">
      <c r="A124" s="1"/>
      <c r="B124" s="1"/>
      <c r="C124" s="1"/>
      <c r="D124" s="25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08"/>
      <c r="Y124" s="1"/>
      <c r="Z124" s="1"/>
      <c r="AA124" s="1"/>
    </row>
    <row r="125" spans="1:27" ht="14.25" customHeight="1" x14ac:dyDescent="0.25">
      <c r="A125" s="1"/>
      <c r="B125" s="1"/>
      <c r="C125" s="1"/>
      <c r="D125" s="25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08"/>
      <c r="Y125" s="1"/>
      <c r="Z125" s="1"/>
      <c r="AA125" s="1"/>
    </row>
    <row r="126" spans="1:27" ht="14.25" customHeight="1" x14ac:dyDescent="0.25">
      <c r="A126" s="1"/>
      <c r="B126" s="1"/>
      <c r="C126" s="1"/>
      <c r="D126" s="25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08"/>
      <c r="Y126" s="1"/>
      <c r="Z126" s="1"/>
      <c r="AA126" s="1"/>
    </row>
    <row r="127" spans="1:27" ht="14.25" customHeight="1" x14ac:dyDescent="0.25">
      <c r="A127" s="1"/>
      <c r="B127" s="1"/>
      <c r="C127" s="1"/>
      <c r="D127" s="25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08"/>
      <c r="Y127" s="1"/>
      <c r="Z127" s="1"/>
      <c r="AA127" s="1"/>
    </row>
    <row r="128" spans="1:27" ht="14.25" customHeight="1" x14ac:dyDescent="0.25">
      <c r="A128" s="1"/>
      <c r="B128" s="1"/>
      <c r="C128" s="1"/>
      <c r="D128" s="25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08"/>
      <c r="Y128" s="1"/>
      <c r="Z128" s="1"/>
      <c r="AA128" s="1"/>
    </row>
    <row r="129" spans="1:27" ht="14.25" customHeight="1" x14ac:dyDescent="0.25">
      <c r="A129" s="1"/>
      <c r="B129" s="1"/>
      <c r="C129" s="1"/>
      <c r="D129" s="25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08"/>
      <c r="Y129" s="1"/>
      <c r="Z129" s="1"/>
      <c r="AA129" s="1"/>
    </row>
    <row r="130" spans="1:27" ht="14.25" customHeight="1" x14ac:dyDescent="0.25">
      <c r="A130" s="1"/>
      <c r="B130" s="1"/>
      <c r="C130" s="1"/>
      <c r="D130" s="25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08"/>
      <c r="Y130" s="1"/>
      <c r="Z130" s="1"/>
      <c r="AA130" s="1"/>
    </row>
    <row r="131" spans="1:27" ht="14.25" customHeight="1" x14ac:dyDescent="0.25">
      <c r="A131" s="1"/>
      <c r="B131" s="1"/>
      <c r="C131" s="1"/>
      <c r="D131" s="25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08"/>
      <c r="Y131" s="1"/>
      <c r="Z131" s="1"/>
      <c r="AA131" s="1"/>
    </row>
    <row r="132" spans="1:27" ht="14.25" customHeight="1" x14ac:dyDescent="0.25">
      <c r="A132" s="1"/>
      <c r="B132" s="1"/>
      <c r="C132" s="1"/>
      <c r="D132" s="25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08"/>
      <c r="Y132" s="1"/>
      <c r="Z132" s="1"/>
      <c r="AA132" s="1"/>
    </row>
    <row r="133" spans="1:27" ht="14.25" customHeight="1" x14ac:dyDescent="0.25">
      <c r="A133" s="1"/>
      <c r="B133" s="1"/>
      <c r="C133" s="1"/>
      <c r="D133" s="25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08"/>
      <c r="Y133" s="1"/>
      <c r="Z133" s="1"/>
      <c r="AA133" s="1"/>
    </row>
    <row r="134" spans="1:27" ht="14.25" customHeight="1" x14ac:dyDescent="0.25">
      <c r="A134" s="1"/>
      <c r="B134" s="1"/>
      <c r="C134" s="1"/>
      <c r="D134" s="25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08"/>
      <c r="Y134" s="1"/>
      <c r="Z134" s="1"/>
      <c r="AA134" s="1"/>
    </row>
    <row r="135" spans="1:27" ht="14.25" customHeight="1" x14ac:dyDescent="0.25">
      <c r="A135" s="1"/>
      <c r="B135" s="1"/>
      <c r="C135" s="1"/>
      <c r="D135" s="25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08"/>
      <c r="Y135" s="1"/>
      <c r="Z135" s="1"/>
      <c r="AA135" s="1"/>
    </row>
    <row r="136" spans="1:27" ht="14.25" customHeight="1" x14ac:dyDescent="0.25">
      <c r="A136" s="1"/>
      <c r="B136" s="1"/>
      <c r="C136" s="1"/>
      <c r="D136" s="25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08"/>
      <c r="Y136" s="1"/>
      <c r="Z136" s="1"/>
      <c r="AA136" s="1"/>
    </row>
    <row r="137" spans="1:27" ht="14.25" customHeight="1" x14ac:dyDescent="0.25">
      <c r="A137" s="1"/>
      <c r="B137" s="1"/>
      <c r="C137" s="1"/>
      <c r="D137" s="25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08"/>
      <c r="Y137" s="1"/>
      <c r="Z137" s="1"/>
      <c r="AA137" s="1"/>
    </row>
    <row r="138" spans="1:27" ht="14.25" customHeight="1" x14ac:dyDescent="0.25">
      <c r="A138" s="1"/>
      <c r="B138" s="1"/>
      <c r="C138" s="1"/>
      <c r="D138" s="25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08"/>
      <c r="Y138" s="1"/>
      <c r="Z138" s="1"/>
      <c r="AA138" s="1"/>
    </row>
    <row r="139" spans="1:27" ht="14.25" customHeight="1" x14ac:dyDescent="0.25">
      <c r="A139" s="1"/>
      <c r="B139" s="1"/>
      <c r="C139" s="1"/>
      <c r="D139" s="25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08"/>
      <c r="Y139" s="1"/>
      <c r="Z139" s="1"/>
      <c r="AA139" s="1"/>
    </row>
    <row r="140" spans="1:27" ht="14.25" customHeight="1" x14ac:dyDescent="0.25">
      <c r="A140" s="1"/>
      <c r="B140" s="1"/>
      <c r="C140" s="1"/>
      <c r="D140" s="25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08"/>
      <c r="Y140" s="1"/>
      <c r="Z140" s="1"/>
      <c r="AA140" s="1"/>
    </row>
    <row r="141" spans="1:27" ht="14.25" customHeight="1" x14ac:dyDescent="0.25">
      <c r="A141" s="1"/>
      <c r="B141" s="1"/>
      <c r="C141" s="1"/>
      <c r="D141" s="25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08"/>
      <c r="Y141" s="1"/>
      <c r="Z141" s="1"/>
      <c r="AA141" s="1"/>
    </row>
    <row r="142" spans="1:27" ht="14.25" customHeight="1" x14ac:dyDescent="0.25">
      <c r="A142" s="1"/>
      <c r="B142" s="1"/>
      <c r="C142" s="1"/>
      <c r="D142" s="25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08"/>
      <c r="Y142" s="1"/>
      <c r="Z142" s="1"/>
      <c r="AA142" s="1"/>
    </row>
    <row r="143" spans="1:27" ht="14.25" customHeight="1" x14ac:dyDescent="0.25">
      <c r="A143" s="1"/>
      <c r="B143" s="1"/>
      <c r="C143" s="1"/>
      <c r="D143" s="25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08"/>
      <c r="Y143" s="1"/>
      <c r="Z143" s="1"/>
      <c r="AA143" s="1"/>
    </row>
    <row r="144" spans="1:27" ht="14.25" customHeight="1" x14ac:dyDescent="0.25">
      <c r="A144" s="1"/>
      <c r="B144" s="1"/>
      <c r="C144" s="1"/>
      <c r="D144" s="25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08"/>
      <c r="Y144" s="1"/>
      <c r="Z144" s="1"/>
      <c r="AA144" s="1"/>
    </row>
    <row r="145" spans="1:27" ht="14.25" customHeight="1" x14ac:dyDescent="0.25">
      <c r="A145" s="1"/>
      <c r="B145" s="1"/>
      <c r="C145" s="1"/>
      <c r="D145" s="25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08"/>
      <c r="Y145" s="1"/>
      <c r="Z145" s="1"/>
      <c r="AA145" s="1"/>
    </row>
    <row r="146" spans="1:27" ht="14.25" customHeight="1" x14ac:dyDescent="0.25">
      <c r="A146" s="1"/>
      <c r="B146" s="1"/>
      <c r="C146" s="1"/>
      <c r="D146" s="25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08"/>
      <c r="Y146" s="1"/>
      <c r="Z146" s="1"/>
      <c r="AA146" s="1"/>
    </row>
    <row r="147" spans="1:27" ht="14.25" customHeight="1" x14ac:dyDescent="0.25">
      <c r="A147" s="1"/>
      <c r="B147" s="1"/>
      <c r="C147" s="1"/>
      <c r="D147" s="25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08"/>
      <c r="Y147" s="1"/>
      <c r="Z147" s="1"/>
      <c r="AA147" s="1"/>
    </row>
    <row r="148" spans="1:27" ht="14.25" customHeight="1" x14ac:dyDescent="0.25">
      <c r="A148" s="1"/>
      <c r="B148" s="1"/>
      <c r="C148" s="1"/>
      <c r="D148" s="25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08"/>
      <c r="Y148" s="1"/>
      <c r="Z148" s="1"/>
      <c r="AA148" s="1"/>
    </row>
    <row r="149" spans="1:27" ht="14.25" customHeight="1" x14ac:dyDescent="0.25">
      <c r="A149" s="1"/>
      <c r="B149" s="1"/>
      <c r="C149" s="1"/>
      <c r="D149" s="25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08"/>
      <c r="Y149" s="1"/>
      <c r="Z149" s="1"/>
      <c r="AA149" s="1"/>
    </row>
    <row r="150" spans="1:27" ht="14.25" customHeight="1" x14ac:dyDescent="0.25">
      <c r="A150" s="1"/>
      <c r="B150" s="1"/>
      <c r="C150" s="1"/>
      <c r="D150" s="25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08"/>
      <c r="Y150" s="1"/>
      <c r="Z150" s="1"/>
      <c r="AA150" s="1"/>
    </row>
    <row r="151" spans="1:27" ht="14.25" customHeight="1" x14ac:dyDescent="0.25">
      <c r="A151" s="1"/>
      <c r="B151" s="1"/>
      <c r="C151" s="1"/>
      <c r="D151" s="25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08"/>
      <c r="Y151" s="1"/>
      <c r="Z151" s="1"/>
      <c r="AA151" s="1"/>
    </row>
    <row r="152" spans="1:27" ht="14.25" customHeight="1" x14ac:dyDescent="0.25">
      <c r="A152" s="1"/>
      <c r="B152" s="1"/>
      <c r="C152" s="1"/>
      <c r="D152" s="25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08"/>
      <c r="Y152" s="1"/>
      <c r="Z152" s="1"/>
      <c r="AA152" s="1"/>
    </row>
    <row r="153" spans="1:27" ht="14.25" customHeight="1" x14ac:dyDescent="0.25">
      <c r="A153" s="1"/>
      <c r="B153" s="1"/>
      <c r="C153" s="1"/>
      <c r="D153" s="25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08"/>
      <c r="Y153" s="1"/>
      <c r="Z153" s="1"/>
      <c r="AA153" s="1"/>
    </row>
    <row r="154" spans="1:27" ht="14.25" customHeight="1" x14ac:dyDescent="0.25">
      <c r="A154" s="1"/>
      <c r="B154" s="1"/>
      <c r="C154" s="1"/>
      <c r="D154" s="25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08"/>
      <c r="Y154" s="1"/>
      <c r="Z154" s="1"/>
      <c r="AA154" s="1"/>
    </row>
    <row r="155" spans="1:27" ht="14.25" customHeight="1" x14ac:dyDescent="0.25">
      <c r="A155" s="1"/>
      <c r="B155" s="1"/>
      <c r="C155" s="1"/>
      <c r="D155" s="25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08"/>
      <c r="Y155" s="1"/>
      <c r="Z155" s="1"/>
      <c r="AA155" s="1"/>
    </row>
    <row r="156" spans="1:27" ht="14.25" customHeight="1" x14ac:dyDescent="0.25">
      <c r="A156" s="1"/>
      <c r="B156" s="1"/>
      <c r="C156" s="1"/>
      <c r="D156" s="25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08"/>
      <c r="Y156" s="1"/>
      <c r="Z156" s="1"/>
      <c r="AA156" s="1"/>
    </row>
    <row r="157" spans="1:27" ht="14.25" customHeight="1" x14ac:dyDescent="0.25">
      <c r="A157" s="1"/>
      <c r="B157" s="1"/>
      <c r="C157" s="1"/>
      <c r="D157" s="25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08"/>
      <c r="Y157" s="1"/>
      <c r="Z157" s="1"/>
      <c r="AA157" s="1"/>
    </row>
    <row r="158" spans="1:27" ht="14.25" customHeight="1" x14ac:dyDescent="0.25">
      <c r="A158" s="1"/>
      <c r="B158" s="1"/>
      <c r="C158" s="1"/>
      <c r="D158" s="25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08"/>
      <c r="Y158" s="1"/>
      <c r="Z158" s="1"/>
      <c r="AA158" s="1"/>
    </row>
    <row r="159" spans="1:27" ht="14.25" customHeight="1" x14ac:dyDescent="0.25">
      <c r="A159" s="1"/>
      <c r="B159" s="1"/>
      <c r="C159" s="1"/>
      <c r="D159" s="25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08"/>
      <c r="Y159" s="1"/>
      <c r="Z159" s="1"/>
      <c r="AA159" s="1"/>
    </row>
    <row r="160" spans="1:27" ht="14.25" customHeight="1" x14ac:dyDescent="0.25">
      <c r="A160" s="1"/>
      <c r="B160" s="1"/>
      <c r="C160" s="1"/>
      <c r="D160" s="25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08"/>
      <c r="Y160" s="1"/>
      <c r="Z160" s="1"/>
      <c r="AA160" s="1"/>
    </row>
    <row r="161" spans="1:27" ht="14.25" customHeight="1" x14ac:dyDescent="0.25">
      <c r="A161" s="1"/>
      <c r="B161" s="1"/>
      <c r="C161" s="1"/>
      <c r="D161" s="25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08"/>
      <c r="Y161" s="1"/>
      <c r="Z161" s="1"/>
      <c r="AA161" s="1"/>
    </row>
    <row r="162" spans="1:27" ht="14.25" customHeight="1" x14ac:dyDescent="0.25">
      <c r="A162" s="1"/>
      <c r="B162" s="1"/>
      <c r="C162" s="1"/>
      <c r="D162" s="25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08"/>
      <c r="Y162" s="1"/>
      <c r="Z162" s="1"/>
      <c r="AA162" s="1"/>
    </row>
    <row r="163" spans="1:27" ht="14.25" customHeight="1" x14ac:dyDescent="0.25">
      <c r="A163" s="1"/>
      <c r="B163" s="1"/>
      <c r="C163" s="1"/>
      <c r="D163" s="25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08"/>
      <c r="Y163" s="1"/>
      <c r="Z163" s="1"/>
      <c r="AA163" s="1"/>
    </row>
    <row r="164" spans="1:27" ht="14.25" customHeight="1" x14ac:dyDescent="0.25">
      <c r="A164" s="1"/>
      <c r="B164" s="1"/>
      <c r="C164" s="1"/>
      <c r="D164" s="25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08"/>
      <c r="Y164" s="1"/>
      <c r="Z164" s="1"/>
      <c r="AA164" s="1"/>
    </row>
    <row r="165" spans="1:27" ht="14.25" customHeight="1" x14ac:dyDescent="0.25">
      <c r="A165" s="1"/>
      <c r="B165" s="1"/>
      <c r="C165" s="1"/>
      <c r="D165" s="25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08"/>
      <c r="Y165" s="1"/>
      <c r="Z165" s="1"/>
      <c r="AA165" s="1"/>
    </row>
    <row r="166" spans="1:27" ht="14.25" customHeight="1" x14ac:dyDescent="0.25">
      <c r="A166" s="1"/>
      <c r="B166" s="1"/>
      <c r="C166" s="1"/>
      <c r="D166" s="25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08"/>
      <c r="Y166" s="1"/>
      <c r="Z166" s="1"/>
      <c r="AA166" s="1"/>
    </row>
    <row r="167" spans="1:27" ht="14.25" customHeight="1" x14ac:dyDescent="0.25">
      <c r="A167" s="1"/>
      <c r="B167" s="1"/>
      <c r="C167" s="1"/>
      <c r="D167" s="25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08"/>
      <c r="Y167" s="1"/>
      <c r="Z167" s="1"/>
      <c r="AA167" s="1"/>
    </row>
    <row r="168" spans="1:27" ht="14.25" customHeight="1" x14ac:dyDescent="0.25">
      <c r="A168" s="1"/>
      <c r="B168" s="1"/>
      <c r="C168" s="1"/>
      <c r="D168" s="25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08"/>
      <c r="Y168" s="1"/>
      <c r="Z168" s="1"/>
      <c r="AA168" s="1"/>
    </row>
    <row r="169" spans="1:27" ht="14.25" customHeight="1" x14ac:dyDescent="0.25">
      <c r="A169" s="1"/>
      <c r="B169" s="1"/>
      <c r="C169" s="1"/>
      <c r="D169" s="25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08"/>
      <c r="Y169" s="1"/>
      <c r="Z169" s="1"/>
      <c r="AA169" s="1"/>
    </row>
    <row r="170" spans="1:27" ht="14.25" customHeight="1" x14ac:dyDescent="0.25">
      <c r="A170" s="1"/>
      <c r="B170" s="1"/>
      <c r="C170" s="1"/>
      <c r="D170" s="25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08"/>
      <c r="Y170" s="1"/>
      <c r="Z170" s="1"/>
      <c r="AA170" s="1"/>
    </row>
    <row r="171" spans="1:27" ht="14.25" customHeight="1" x14ac:dyDescent="0.25">
      <c r="A171" s="1"/>
      <c r="B171" s="1"/>
      <c r="C171" s="1"/>
      <c r="D171" s="25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08"/>
      <c r="Y171" s="1"/>
      <c r="Z171" s="1"/>
      <c r="AA171" s="1"/>
    </row>
    <row r="172" spans="1:27" ht="14.25" customHeight="1" x14ac:dyDescent="0.25">
      <c r="A172" s="1"/>
      <c r="B172" s="1"/>
      <c r="C172" s="1"/>
      <c r="D172" s="25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08"/>
      <c r="Y172" s="1"/>
      <c r="Z172" s="1"/>
      <c r="AA172" s="1"/>
    </row>
    <row r="173" spans="1:27" ht="14.25" customHeight="1" x14ac:dyDescent="0.25">
      <c r="A173" s="1"/>
      <c r="B173" s="1"/>
      <c r="C173" s="1"/>
      <c r="D173" s="25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08"/>
      <c r="Y173" s="1"/>
      <c r="Z173" s="1"/>
      <c r="AA173" s="1"/>
    </row>
    <row r="174" spans="1:27" ht="14.25" customHeight="1" x14ac:dyDescent="0.25">
      <c r="A174" s="1"/>
      <c r="B174" s="1"/>
      <c r="C174" s="1"/>
      <c r="D174" s="25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08"/>
      <c r="Y174" s="1"/>
      <c r="Z174" s="1"/>
      <c r="AA174" s="1"/>
    </row>
    <row r="175" spans="1:27" ht="14.25" customHeight="1" x14ac:dyDescent="0.25">
      <c r="A175" s="1"/>
      <c r="B175" s="1"/>
      <c r="W175" s="192"/>
      <c r="X175" s="229"/>
      <c r="Z175" s="1"/>
      <c r="AA175" s="1"/>
    </row>
    <row r="176" spans="1:27" ht="14.25" customHeight="1" x14ac:dyDescent="0.25">
      <c r="A176" s="1"/>
      <c r="B176" s="1"/>
      <c r="W176" s="192"/>
      <c r="X176" s="229"/>
      <c r="Z176" s="1"/>
      <c r="AA176" s="1"/>
    </row>
    <row r="177" spans="1:27" ht="14.25" customHeight="1" x14ac:dyDescent="0.25">
      <c r="A177" s="1"/>
      <c r="B177" s="1"/>
      <c r="W177" s="192"/>
      <c r="X177" s="229"/>
      <c r="Z177" s="1"/>
      <c r="AA177" s="1"/>
    </row>
    <row r="178" spans="1:27" ht="14.25" customHeight="1" x14ac:dyDescent="0.25">
      <c r="A178" s="1"/>
      <c r="B178" s="1"/>
      <c r="W178" s="192"/>
      <c r="X178" s="229"/>
      <c r="Z178" s="1"/>
      <c r="AA178" s="1"/>
    </row>
    <row r="179" spans="1:27" ht="14.25" customHeight="1" x14ac:dyDescent="0.25">
      <c r="A179" s="1"/>
      <c r="B179" s="1"/>
      <c r="W179" s="192"/>
      <c r="X179" s="229"/>
      <c r="Z179" s="1"/>
      <c r="AA179" s="1"/>
    </row>
    <row r="180" spans="1:27" ht="14.25" customHeight="1" x14ac:dyDescent="0.25">
      <c r="A180" s="1"/>
      <c r="B180" s="1"/>
      <c r="W180" s="192"/>
      <c r="X180" s="229"/>
      <c r="Z180" s="1"/>
      <c r="AA180" s="1"/>
    </row>
    <row r="181" spans="1:27" ht="14.25" customHeight="1" x14ac:dyDescent="0.25">
      <c r="A181" s="1"/>
      <c r="B181" s="1"/>
      <c r="W181" s="192"/>
      <c r="X181" s="229"/>
      <c r="Z181" s="1"/>
      <c r="AA181" s="1"/>
    </row>
    <row r="182" spans="1:27" ht="14.25" customHeight="1" x14ac:dyDescent="0.25">
      <c r="A182" s="1"/>
      <c r="B182" s="1"/>
      <c r="W182" s="192"/>
      <c r="X182" s="229"/>
      <c r="Z182" s="1"/>
      <c r="AA182" s="1"/>
    </row>
    <row r="183" spans="1:27" ht="14.25" customHeight="1" x14ac:dyDescent="0.25">
      <c r="A183" s="1"/>
      <c r="B183" s="1"/>
      <c r="W183" s="192"/>
      <c r="X183" s="229"/>
      <c r="Z183" s="1"/>
      <c r="AA183" s="1"/>
    </row>
    <row r="184" spans="1:27" ht="14.25" customHeight="1" x14ac:dyDescent="0.25">
      <c r="A184" s="1"/>
      <c r="B184" s="1"/>
      <c r="W184" s="192"/>
      <c r="X184" s="229"/>
      <c r="Z184" s="1"/>
      <c r="AA184" s="1"/>
    </row>
    <row r="185" spans="1:27" ht="14.25" customHeight="1" x14ac:dyDescent="0.25">
      <c r="A185" s="1"/>
      <c r="B185" s="1"/>
      <c r="W185" s="192"/>
      <c r="X185" s="229"/>
      <c r="Z185" s="1"/>
      <c r="AA185" s="1"/>
    </row>
    <row r="186" spans="1:27" ht="14.25" customHeight="1" x14ac:dyDescent="0.25">
      <c r="A186" s="1"/>
      <c r="B186" s="1"/>
      <c r="W186" s="192"/>
      <c r="X186" s="229"/>
      <c r="Z186" s="1"/>
      <c r="AA186" s="1"/>
    </row>
    <row r="187" spans="1:27" ht="14.25" customHeight="1" x14ac:dyDescent="0.25">
      <c r="A187" s="1"/>
      <c r="B187" s="1"/>
      <c r="W187" s="192"/>
      <c r="X187" s="229"/>
      <c r="Z187" s="1"/>
      <c r="AA187" s="1"/>
    </row>
    <row r="188" spans="1:27" ht="14.25" customHeight="1" x14ac:dyDescent="0.25">
      <c r="A188" s="1"/>
      <c r="B188" s="1"/>
      <c r="W188" s="192"/>
      <c r="X188" s="229"/>
      <c r="Z188" s="1"/>
      <c r="AA188" s="1"/>
    </row>
    <row r="189" spans="1:27" ht="14.25" customHeight="1" x14ac:dyDescent="0.25">
      <c r="A189" s="1"/>
      <c r="B189" s="1"/>
      <c r="W189" s="192"/>
      <c r="X189" s="229"/>
      <c r="Z189" s="1"/>
      <c r="AA189" s="1"/>
    </row>
    <row r="190" spans="1:27" ht="14.25" customHeight="1" x14ac:dyDescent="0.25">
      <c r="A190" s="1"/>
      <c r="B190" s="1"/>
      <c r="W190" s="192"/>
      <c r="X190" s="229"/>
      <c r="Z190" s="1"/>
      <c r="AA190" s="1"/>
    </row>
    <row r="191" spans="1:27" ht="14.25" customHeight="1" x14ac:dyDescent="0.25">
      <c r="A191" s="1"/>
      <c r="B191" s="1"/>
      <c r="W191" s="192"/>
      <c r="X191" s="229"/>
      <c r="Z191" s="1"/>
      <c r="AA191" s="1"/>
    </row>
    <row r="192" spans="1:27" ht="14.25" customHeight="1" x14ac:dyDescent="0.25">
      <c r="A192" s="1"/>
      <c r="B192" s="1"/>
      <c r="W192" s="192"/>
      <c r="X192" s="229"/>
      <c r="Z192" s="1"/>
      <c r="AA192" s="1"/>
    </row>
    <row r="193" spans="1:27" ht="14.25" customHeight="1" x14ac:dyDescent="0.25">
      <c r="A193" s="1"/>
      <c r="B193" s="1"/>
      <c r="W193" s="192"/>
      <c r="X193" s="229"/>
      <c r="Z193" s="1"/>
      <c r="AA193" s="1"/>
    </row>
    <row r="194" spans="1:27" ht="14.25" customHeight="1" x14ac:dyDescent="0.25">
      <c r="A194" s="1"/>
      <c r="B194" s="1"/>
      <c r="W194" s="192"/>
      <c r="X194" s="229"/>
      <c r="Z194" s="1"/>
      <c r="AA194" s="1"/>
    </row>
    <row r="195" spans="1:27" ht="14.25" customHeight="1" x14ac:dyDescent="0.25">
      <c r="A195" s="1"/>
      <c r="B195" s="1"/>
      <c r="W195" s="192"/>
      <c r="X195" s="229"/>
      <c r="Z195" s="1"/>
      <c r="AA195" s="1"/>
    </row>
    <row r="196" spans="1:27" ht="14.25" customHeight="1" x14ac:dyDescent="0.25">
      <c r="A196" s="1"/>
      <c r="B196" s="1"/>
      <c r="W196" s="192"/>
      <c r="X196" s="229"/>
      <c r="Z196" s="1"/>
      <c r="AA196" s="1"/>
    </row>
    <row r="197" spans="1:27" ht="14.25" customHeight="1" x14ac:dyDescent="0.25">
      <c r="A197" s="1"/>
      <c r="B197" s="1"/>
      <c r="W197" s="192"/>
      <c r="X197" s="229"/>
      <c r="Z197" s="1"/>
      <c r="AA197" s="1"/>
    </row>
    <row r="198" spans="1:27" ht="14.25" customHeight="1" x14ac:dyDescent="0.25">
      <c r="A198" s="1"/>
      <c r="B198" s="1"/>
      <c r="W198" s="192"/>
      <c r="X198" s="229"/>
      <c r="Z198" s="1"/>
      <c r="AA198" s="1"/>
    </row>
    <row r="199" spans="1:27" ht="14.25" customHeight="1" x14ac:dyDescent="0.25">
      <c r="A199" s="1"/>
      <c r="B199" s="1"/>
      <c r="W199" s="192"/>
      <c r="X199" s="229"/>
      <c r="Z199" s="1"/>
      <c r="AA199" s="1"/>
    </row>
    <row r="200" spans="1:27" ht="14.25" customHeight="1" x14ac:dyDescent="0.25">
      <c r="A200" s="1"/>
      <c r="B200" s="1"/>
      <c r="W200" s="192"/>
      <c r="X200" s="229"/>
      <c r="Z200" s="1"/>
      <c r="AA200" s="1"/>
    </row>
    <row r="201" spans="1:27" ht="14.25" customHeight="1" x14ac:dyDescent="0.25">
      <c r="A201" s="1"/>
      <c r="B201" s="1"/>
      <c r="W201" s="192"/>
      <c r="X201" s="229"/>
      <c r="Z201" s="1"/>
      <c r="AA201" s="1"/>
    </row>
    <row r="202" spans="1:27" ht="14.25" customHeight="1" x14ac:dyDescent="0.25">
      <c r="A202" s="1"/>
      <c r="B202" s="1"/>
      <c r="W202" s="192"/>
      <c r="X202" s="229"/>
      <c r="Z202" s="1"/>
      <c r="AA202" s="1"/>
    </row>
    <row r="203" spans="1:27" ht="14.25" customHeight="1" x14ac:dyDescent="0.25">
      <c r="A203" s="1"/>
      <c r="B203" s="1"/>
      <c r="W203" s="192"/>
      <c r="X203" s="229"/>
      <c r="Z203" s="1"/>
      <c r="AA203" s="1"/>
    </row>
    <row r="204" spans="1:27" ht="14.25" customHeight="1" x14ac:dyDescent="0.25">
      <c r="A204" s="1"/>
      <c r="B204" s="1"/>
      <c r="W204" s="192"/>
      <c r="X204" s="229"/>
      <c r="Z204" s="1"/>
      <c r="AA204" s="1"/>
    </row>
    <row r="205" spans="1:27" ht="14.25" customHeight="1" x14ac:dyDescent="0.25">
      <c r="A205" s="1"/>
      <c r="B205" s="1"/>
      <c r="W205" s="192"/>
      <c r="X205" s="229"/>
      <c r="Z205" s="1"/>
      <c r="AA205" s="1"/>
    </row>
    <row r="206" spans="1:27" ht="14.25" customHeight="1" x14ac:dyDescent="0.25">
      <c r="A206" s="1"/>
      <c r="B206" s="1"/>
      <c r="W206" s="192"/>
      <c r="X206" s="229"/>
      <c r="Z206" s="1"/>
      <c r="AA206" s="1"/>
    </row>
    <row r="207" spans="1:27" ht="14.25" customHeight="1" x14ac:dyDescent="0.25">
      <c r="A207" s="1"/>
      <c r="B207" s="1"/>
      <c r="W207" s="192"/>
      <c r="X207" s="229"/>
      <c r="Z207" s="1"/>
      <c r="AA207" s="1"/>
    </row>
    <row r="208" spans="1:27" ht="14.25" customHeight="1" x14ac:dyDescent="0.25">
      <c r="A208" s="1"/>
      <c r="B208" s="1"/>
      <c r="W208" s="192"/>
      <c r="X208" s="229"/>
      <c r="Z208" s="1"/>
      <c r="AA208" s="1"/>
    </row>
    <row r="209" spans="1:27" ht="14.25" customHeight="1" x14ac:dyDescent="0.25">
      <c r="A209" s="1"/>
      <c r="B209" s="1"/>
      <c r="W209" s="192"/>
      <c r="X209" s="229"/>
      <c r="Z209" s="1"/>
      <c r="AA209" s="1"/>
    </row>
    <row r="210" spans="1:27" ht="14.25" customHeight="1" x14ac:dyDescent="0.25">
      <c r="A210" s="1"/>
      <c r="B210" s="1"/>
      <c r="W210" s="192"/>
      <c r="X210" s="229"/>
      <c r="Z210" s="1"/>
      <c r="AA210" s="1"/>
    </row>
    <row r="211" spans="1:27" ht="14.25" customHeight="1" x14ac:dyDescent="0.25">
      <c r="A211" s="1"/>
      <c r="B211" s="1"/>
      <c r="W211" s="192"/>
      <c r="X211" s="229"/>
      <c r="Z211" s="1"/>
      <c r="AA211" s="1"/>
    </row>
    <row r="212" spans="1:27" ht="14.25" customHeight="1" x14ac:dyDescent="0.25">
      <c r="A212" s="1"/>
      <c r="B212" s="1"/>
      <c r="W212" s="192"/>
      <c r="X212" s="229"/>
      <c r="Z212" s="1"/>
      <c r="AA212" s="1"/>
    </row>
    <row r="213" spans="1:27" ht="14.25" customHeight="1" x14ac:dyDescent="0.25">
      <c r="A213" s="1"/>
      <c r="B213" s="1"/>
      <c r="W213" s="192"/>
      <c r="X213" s="229"/>
      <c r="Z213" s="1"/>
      <c r="AA213" s="1"/>
    </row>
    <row r="214" spans="1:27" ht="14.25" customHeight="1" x14ac:dyDescent="0.25">
      <c r="A214" s="1"/>
      <c r="B214" s="1"/>
      <c r="W214" s="192"/>
      <c r="X214" s="229"/>
      <c r="Z214" s="1"/>
      <c r="AA214" s="1"/>
    </row>
    <row r="215" spans="1:27" ht="14.25" customHeight="1" x14ac:dyDescent="0.25">
      <c r="A215" s="1"/>
      <c r="B215" s="1"/>
      <c r="W215" s="192"/>
      <c r="X215" s="229"/>
      <c r="Z215" s="1"/>
      <c r="AA215" s="1"/>
    </row>
    <row r="216" spans="1:27" ht="14.25" customHeight="1" x14ac:dyDescent="0.25">
      <c r="A216" s="1"/>
      <c r="B216" s="1"/>
      <c r="W216" s="192"/>
      <c r="X216" s="229"/>
      <c r="Z216" s="1"/>
      <c r="AA216" s="1"/>
    </row>
    <row r="217" spans="1:27" ht="14.25" customHeight="1" x14ac:dyDescent="0.25">
      <c r="A217" s="1"/>
      <c r="B217" s="1"/>
      <c r="W217" s="192"/>
      <c r="X217" s="229"/>
      <c r="Z217" s="1"/>
      <c r="AA217" s="1"/>
    </row>
    <row r="218" spans="1:27" ht="14.25" customHeight="1" x14ac:dyDescent="0.25">
      <c r="A218" s="1"/>
      <c r="B218" s="1"/>
      <c r="W218" s="192"/>
      <c r="X218" s="229"/>
      <c r="Z218" s="1"/>
      <c r="AA218" s="1"/>
    </row>
    <row r="219" spans="1:27" ht="14.25" customHeight="1" x14ac:dyDescent="0.25">
      <c r="A219" s="1"/>
      <c r="B219" s="1"/>
      <c r="W219" s="192"/>
      <c r="X219" s="229"/>
      <c r="Z219" s="1"/>
      <c r="AA219" s="1"/>
    </row>
    <row r="220" spans="1:27" ht="14.25" customHeight="1" x14ac:dyDescent="0.25">
      <c r="A220" s="1"/>
      <c r="B220" s="1"/>
      <c r="W220" s="192"/>
      <c r="X220" s="229"/>
      <c r="Z220" s="1"/>
      <c r="AA220" s="1"/>
    </row>
    <row r="221" spans="1:27" ht="14.25" customHeight="1" x14ac:dyDescent="0.25">
      <c r="A221" s="1"/>
      <c r="B221" s="1"/>
      <c r="W221" s="192"/>
      <c r="X221" s="229"/>
      <c r="Z221" s="1"/>
      <c r="AA221" s="1"/>
    </row>
    <row r="222" spans="1:27" ht="14.25" customHeight="1" x14ac:dyDescent="0.25">
      <c r="A222" s="1"/>
      <c r="B222" s="1"/>
      <c r="W222" s="192"/>
      <c r="X222" s="229"/>
      <c r="Z222" s="1"/>
      <c r="AA222" s="1"/>
    </row>
    <row r="223" spans="1:27" ht="14.25" customHeight="1" x14ac:dyDescent="0.25">
      <c r="A223" s="1"/>
      <c r="B223" s="1"/>
      <c r="W223" s="192"/>
      <c r="X223" s="229"/>
      <c r="Z223" s="1"/>
      <c r="AA223" s="1"/>
    </row>
    <row r="224" spans="1:27" ht="14.25" customHeight="1" x14ac:dyDescent="0.25">
      <c r="A224" s="1"/>
      <c r="B224" s="1"/>
      <c r="W224" s="192"/>
      <c r="X224" s="229"/>
      <c r="Z224" s="1"/>
      <c r="AA224" s="1"/>
    </row>
    <row r="225" spans="1:27" ht="14.25" customHeight="1" x14ac:dyDescent="0.25">
      <c r="A225" s="1"/>
      <c r="B225" s="1"/>
      <c r="W225" s="192"/>
      <c r="X225" s="229"/>
      <c r="Z225" s="1"/>
      <c r="AA225" s="1"/>
    </row>
    <row r="226" spans="1:27" ht="14.25" customHeight="1" x14ac:dyDescent="0.25">
      <c r="A226" s="1"/>
      <c r="B226" s="1"/>
      <c r="W226" s="192"/>
      <c r="X226" s="229"/>
      <c r="Z226" s="1"/>
      <c r="AA226" s="1"/>
    </row>
    <row r="227" spans="1:27" ht="14.25" customHeight="1" x14ac:dyDescent="0.25">
      <c r="A227" s="1"/>
      <c r="B227" s="1"/>
      <c r="W227" s="192"/>
      <c r="X227" s="229"/>
      <c r="Z227" s="1"/>
      <c r="AA227" s="1"/>
    </row>
    <row r="228" spans="1:27" ht="14.25" customHeight="1" x14ac:dyDescent="0.25">
      <c r="A228" s="1"/>
      <c r="B228" s="1"/>
      <c r="W228" s="192"/>
      <c r="X228" s="229"/>
      <c r="Z228" s="1"/>
      <c r="AA228" s="1"/>
    </row>
    <row r="229" spans="1:27" ht="14.25" customHeight="1" x14ac:dyDescent="0.25">
      <c r="A229" s="1"/>
      <c r="B229" s="1"/>
      <c r="W229" s="192"/>
      <c r="X229" s="229"/>
      <c r="Z229" s="1"/>
      <c r="AA229" s="1"/>
    </row>
    <row r="230" spans="1:27" ht="14.25" customHeight="1" x14ac:dyDescent="0.25">
      <c r="A230" s="1"/>
      <c r="B230" s="1"/>
      <c r="W230" s="192"/>
      <c r="X230" s="229"/>
      <c r="Z230" s="1"/>
      <c r="AA230" s="1"/>
    </row>
    <row r="231" spans="1:27" ht="14.25" customHeight="1" x14ac:dyDescent="0.25">
      <c r="A231" s="1"/>
      <c r="B231" s="1"/>
      <c r="W231" s="192"/>
      <c r="X231" s="229"/>
      <c r="Z231" s="1"/>
      <c r="AA231" s="1"/>
    </row>
    <row r="232" spans="1:27" ht="14.25" customHeight="1" x14ac:dyDescent="0.25">
      <c r="A232" s="1"/>
      <c r="B232" s="1"/>
      <c r="W232" s="192"/>
      <c r="X232" s="229"/>
      <c r="Z232" s="1"/>
      <c r="AA232" s="1"/>
    </row>
    <row r="233" spans="1:27" ht="14.25" customHeight="1" x14ac:dyDescent="0.25">
      <c r="A233" s="1"/>
      <c r="B233" s="1"/>
      <c r="W233" s="192"/>
      <c r="X233" s="229"/>
      <c r="Z233" s="1"/>
      <c r="AA233" s="1"/>
    </row>
    <row r="234" spans="1:27" ht="14.25" customHeight="1" x14ac:dyDescent="0.25">
      <c r="A234" s="1"/>
      <c r="B234" s="1"/>
      <c r="W234" s="192"/>
      <c r="X234" s="229"/>
      <c r="Z234" s="1"/>
      <c r="AA234" s="1"/>
    </row>
    <row r="235" spans="1:27" ht="14.25" customHeight="1" x14ac:dyDescent="0.25">
      <c r="A235" s="1"/>
      <c r="B235" s="1"/>
      <c r="W235" s="192"/>
      <c r="X235" s="229"/>
      <c r="Z235" s="1"/>
      <c r="AA235" s="1"/>
    </row>
    <row r="236" spans="1:27" ht="14.25" customHeight="1" x14ac:dyDescent="0.25">
      <c r="A236" s="1"/>
      <c r="B236" s="1"/>
      <c r="W236" s="192"/>
      <c r="X236" s="229"/>
      <c r="Z236" s="1"/>
      <c r="AA236" s="1"/>
    </row>
    <row r="237" spans="1:27" ht="14.25" customHeight="1" x14ac:dyDescent="0.25">
      <c r="A237" s="1"/>
      <c r="B237" s="1"/>
      <c r="W237" s="192"/>
      <c r="X237" s="229"/>
      <c r="Z237" s="1"/>
      <c r="AA237" s="1"/>
    </row>
    <row r="238" spans="1:27" ht="14.25" customHeight="1" x14ac:dyDescent="0.25">
      <c r="A238" s="1"/>
      <c r="B238" s="1"/>
      <c r="W238" s="192"/>
      <c r="X238" s="229"/>
      <c r="Z238" s="1"/>
      <c r="AA238" s="1"/>
    </row>
    <row r="239" spans="1:27" ht="14.25" customHeight="1" x14ac:dyDescent="0.25">
      <c r="A239" s="1"/>
      <c r="B239" s="1"/>
      <c r="W239" s="192"/>
      <c r="X239" s="229"/>
      <c r="Z239" s="1"/>
      <c r="AA239" s="1"/>
    </row>
    <row r="240" spans="1:27" ht="14.25" customHeight="1" x14ac:dyDescent="0.25">
      <c r="A240" s="1"/>
      <c r="B240" s="1"/>
      <c r="W240" s="192"/>
      <c r="X240" s="229"/>
      <c r="Z240" s="1"/>
      <c r="AA240" s="1"/>
    </row>
    <row r="241" spans="1:27" ht="14.25" customHeight="1" x14ac:dyDescent="0.25">
      <c r="A241" s="1"/>
      <c r="B241" s="1"/>
      <c r="W241" s="192"/>
      <c r="X241" s="229"/>
      <c r="Z241" s="1"/>
      <c r="AA241" s="1"/>
    </row>
    <row r="242" spans="1:27" ht="14.25" customHeight="1" x14ac:dyDescent="0.25">
      <c r="A242" s="1"/>
      <c r="B242" s="1"/>
      <c r="W242" s="192"/>
      <c r="X242" s="229"/>
      <c r="Z242" s="1"/>
      <c r="AA242" s="1"/>
    </row>
    <row r="243" spans="1:27" ht="14.25" customHeight="1" x14ac:dyDescent="0.25">
      <c r="A243" s="1"/>
      <c r="B243" s="1"/>
      <c r="W243" s="192"/>
      <c r="X243" s="229"/>
      <c r="Z243" s="1"/>
      <c r="AA243" s="1"/>
    </row>
    <row r="244" spans="1:27" ht="14.25" customHeight="1" x14ac:dyDescent="0.25">
      <c r="A244" s="1"/>
      <c r="B244" s="1"/>
      <c r="W244" s="192"/>
      <c r="X244" s="229"/>
      <c r="Z244" s="1"/>
      <c r="AA244" s="1"/>
    </row>
    <row r="245" spans="1:27" ht="14.25" customHeight="1" x14ac:dyDescent="0.25">
      <c r="A245" s="1"/>
      <c r="B245" s="1"/>
      <c r="W245" s="192"/>
      <c r="X245" s="229"/>
      <c r="Z245" s="1"/>
      <c r="AA245" s="1"/>
    </row>
    <row r="246" spans="1:27" ht="14.25" customHeight="1" x14ac:dyDescent="0.25">
      <c r="A246" s="1"/>
      <c r="B246" s="1"/>
      <c r="W246" s="192"/>
      <c r="X246" s="229"/>
      <c r="Z246" s="1"/>
      <c r="AA246" s="1"/>
    </row>
    <row r="247" spans="1:27" ht="14.25" customHeight="1" x14ac:dyDescent="0.25">
      <c r="A247" s="1"/>
      <c r="B247" s="1"/>
      <c r="W247" s="192"/>
      <c r="X247" s="229"/>
      <c r="Z247" s="1"/>
      <c r="AA247" s="1"/>
    </row>
    <row r="248" spans="1:27" ht="14.25" customHeight="1" x14ac:dyDescent="0.25">
      <c r="A248" s="1"/>
      <c r="B248" s="1"/>
      <c r="W248" s="192"/>
      <c r="X248" s="229"/>
      <c r="Z248" s="1"/>
      <c r="AA248" s="1"/>
    </row>
    <row r="249" spans="1:27" ht="14.25" customHeight="1" x14ac:dyDescent="0.25">
      <c r="A249" s="1"/>
      <c r="B249" s="1"/>
      <c r="W249" s="192"/>
      <c r="X249" s="229"/>
      <c r="Z249" s="1"/>
      <c r="AA249" s="1"/>
    </row>
    <row r="250" spans="1:27" ht="14.25" customHeight="1" x14ac:dyDescent="0.25">
      <c r="A250" s="1"/>
      <c r="B250" s="1"/>
      <c r="W250" s="192"/>
      <c r="X250" s="229"/>
      <c r="Z250" s="1"/>
      <c r="AA250" s="1"/>
    </row>
    <row r="251" spans="1:27" ht="14.25" customHeight="1" x14ac:dyDescent="0.25">
      <c r="A251" s="1"/>
      <c r="B251" s="1"/>
      <c r="W251" s="192"/>
      <c r="X251" s="229"/>
      <c r="Z251" s="1"/>
      <c r="AA251" s="1"/>
    </row>
    <row r="252" spans="1:27" ht="14.25" customHeight="1" x14ac:dyDescent="0.25">
      <c r="A252" s="1"/>
      <c r="B252" s="1"/>
      <c r="W252" s="192"/>
      <c r="X252" s="229"/>
      <c r="Z252" s="1"/>
      <c r="AA252" s="1"/>
    </row>
    <row r="253" spans="1:27" ht="14.25" customHeight="1" x14ac:dyDescent="0.25">
      <c r="A253" s="1"/>
      <c r="B253" s="1"/>
      <c r="W253" s="192"/>
      <c r="X253" s="229"/>
      <c r="Z253" s="1"/>
      <c r="AA253" s="1"/>
    </row>
    <row r="254" spans="1:27" ht="14.25" customHeight="1" x14ac:dyDescent="0.25">
      <c r="A254" s="1"/>
      <c r="B254" s="1"/>
      <c r="W254" s="192"/>
      <c r="X254" s="229"/>
      <c r="Z254" s="1"/>
      <c r="AA254" s="1"/>
    </row>
    <row r="255" spans="1:27" ht="14.25" customHeight="1" x14ac:dyDescent="0.25">
      <c r="A255" s="1"/>
      <c r="B255" s="1"/>
      <c r="W255" s="192"/>
      <c r="X255" s="229"/>
      <c r="Z255" s="1"/>
      <c r="AA255" s="1"/>
    </row>
    <row r="256" spans="1:27" ht="14.25" customHeight="1" x14ac:dyDescent="0.25">
      <c r="A256" s="1"/>
      <c r="B256" s="1"/>
      <c r="W256" s="192"/>
      <c r="X256" s="229"/>
      <c r="Z256" s="1"/>
      <c r="AA256" s="1"/>
    </row>
    <row r="257" spans="1:27" ht="14.25" customHeight="1" x14ac:dyDescent="0.25">
      <c r="A257" s="1"/>
      <c r="B257" s="1"/>
      <c r="W257" s="192"/>
      <c r="X257" s="229"/>
      <c r="Z257" s="1"/>
      <c r="AA257" s="1"/>
    </row>
    <row r="258" spans="1:27" ht="14.25" customHeight="1" x14ac:dyDescent="0.25">
      <c r="A258" s="1"/>
      <c r="B258" s="1"/>
      <c r="W258" s="192"/>
      <c r="X258" s="229"/>
      <c r="Z258" s="1"/>
      <c r="AA258" s="1"/>
    </row>
    <row r="259" spans="1:27" ht="14.25" customHeight="1" x14ac:dyDescent="0.25">
      <c r="A259" s="1"/>
      <c r="B259" s="1"/>
      <c r="W259" s="192"/>
      <c r="X259" s="229"/>
      <c r="Z259" s="1"/>
      <c r="AA259" s="1"/>
    </row>
    <row r="260" spans="1:27" ht="14.25" customHeight="1" x14ac:dyDescent="0.25">
      <c r="A260" s="1"/>
      <c r="B260" s="1"/>
      <c r="W260" s="192"/>
      <c r="X260" s="229"/>
      <c r="Z260" s="1"/>
      <c r="AA260" s="1"/>
    </row>
    <row r="261" spans="1:27" ht="14.25" customHeight="1" x14ac:dyDescent="0.25">
      <c r="A261" s="1"/>
      <c r="B261" s="1"/>
      <c r="W261" s="192"/>
      <c r="X261" s="229"/>
      <c r="Z261" s="1"/>
      <c r="AA261" s="1"/>
    </row>
    <row r="262" spans="1:27" ht="14.25" customHeight="1" x14ac:dyDescent="0.25">
      <c r="A262" s="1"/>
      <c r="B262" s="1"/>
      <c r="W262" s="192"/>
      <c r="X262" s="229"/>
      <c r="Z262" s="1"/>
      <c r="AA262" s="1"/>
    </row>
    <row r="263" spans="1:27" ht="14.25" customHeight="1" x14ac:dyDescent="0.25">
      <c r="A263" s="1"/>
      <c r="B263" s="1"/>
      <c r="W263" s="192"/>
      <c r="X263" s="229"/>
      <c r="Z263" s="1"/>
      <c r="AA263" s="1"/>
    </row>
    <row r="264" spans="1:27" ht="14.25" customHeight="1" x14ac:dyDescent="0.25">
      <c r="A264" s="1"/>
      <c r="B264" s="1"/>
      <c r="W264" s="192"/>
      <c r="X264" s="229"/>
      <c r="Z264" s="1"/>
      <c r="AA264" s="1"/>
    </row>
    <row r="265" spans="1:27" ht="14.25" customHeight="1" x14ac:dyDescent="0.25">
      <c r="A265" s="1"/>
      <c r="B265" s="1"/>
      <c r="W265" s="192"/>
      <c r="X265" s="229"/>
      <c r="Z265" s="1"/>
      <c r="AA265" s="1"/>
    </row>
    <row r="266" spans="1:27" ht="14.25" customHeight="1" x14ac:dyDescent="0.25">
      <c r="A266" s="1"/>
      <c r="B266" s="1"/>
      <c r="W266" s="192"/>
      <c r="X266" s="229"/>
      <c r="Z266" s="1"/>
      <c r="AA266" s="1"/>
    </row>
    <row r="267" spans="1:27" ht="14.25" customHeight="1" x14ac:dyDescent="0.25">
      <c r="A267" s="1"/>
      <c r="B267" s="1"/>
      <c r="W267" s="192"/>
      <c r="X267" s="229"/>
      <c r="Z267" s="1"/>
      <c r="AA267" s="1"/>
    </row>
    <row r="268" spans="1:27" ht="14.25" customHeight="1" x14ac:dyDescent="0.25">
      <c r="A268" s="1"/>
      <c r="B268" s="1"/>
      <c r="W268" s="192"/>
      <c r="X268" s="229"/>
      <c r="Z268" s="1"/>
      <c r="AA268" s="1"/>
    </row>
    <row r="269" spans="1:27" ht="14.25" customHeight="1" x14ac:dyDescent="0.25">
      <c r="A269" s="1"/>
      <c r="B269" s="1"/>
      <c r="W269" s="192"/>
      <c r="X269" s="229"/>
      <c r="Z269" s="1"/>
      <c r="AA269" s="1"/>
    </row>
    <row r="270" spans="1:27" ht="14.25" customHeight="1" x14ac:dyDescent="0.25">
      <c r="A270" s="1"/>
      <c r="B270" s="1"/>
      <c r="W270" s="192"/>
      <c r="X270" s="229"/>
      <c r="Z270" s="1"/>
      <c r="AA270" s="1"/>
    </row>
    <row r="271" spans="1:27" ht="14.25" customHeight="1" x14ac:dyDescent="0.25">
      <c r="A271" s="1"/>
      <c r="B271" s="1"/>
      <c r="W271" s="192"/>
      <c r="X271" s="229"/>
      <c r="Z271" s="1"/>
      <c r="AA271" s="1"/>
    </row>
    <row r="272" spans="1:27" ht="14.25" customHeight="1" x14ac:dyDescent="0.25">
      <c r="A272" s="1"/>
      <c r="B272" s="1"/>
      <c r="W272" s="192"/>
      <c r="X272" s="229"/>
      <c r="Z272" s="1"/>
      <c r="AA272" s="1"/>
    </row>
    <row r="273" spans="1:27" ht="14.25" customHeight="1" x14ac:dyDescent="0.25">
      <c r="A273" s="1"/>
      <c r="B273" s="1"/>
      <c r="W273" s="192"/>
      <c r="X273" s="229"/>
      <c r="Z273" s="1"/>
      <c r="AA273" s="1"/>
    </row>
    <row r="274" spans="1:27" ht="14.25" customHeight="1" x14ac:dyDescent="0.25">
      <c r="A274" s="1"/>
      <c r="B274" s="1"/>
      <c r="W274" s="192"/>
      <c r="X274" s="229"/>
      <c r="Z274" s="1"/>
      <c r="AA274" s="1"/>
    </row>
    <row r="275" spans="1:27" ht="14.25" customHeight="1" x14ac:dyDescent="0.25">
      <c r="A275" s="1"/>
      <c r="B275" s="1"/>
      <c r="W275" s="192"/>
      <c r="X275" s="229"/>
      <c r="Z275" s="1"/>
      <c r="AA275" s="1"/>
    </row>
    <row r="276" spans="1:27" ht="14.25" customHeight="1" x14ac:dyDescent="0.25">
      <c r="A276" s="1"/>
      <c r="B276" s="1"/>
      <c r="W276" s="192"/>
      <c r="X276" s="229"/>
      <c r="Z276" s="1"/>
      <c r="AA276" s="1"/>
    </row>
    <row r="277" spans="1:27" ht="14.25" customHeight="1" x14ac:dyDescent="0.25">
      <c r="A277" s="1"/>
      <c r="B277" s="1"/>
      <c r="W277" s="192"/>
      <c r="X277" s="229"/>
      <c r="Z277" s="1"/>
      <c r="AA277" s="1"/>
    </row>
    <row r="278" spans="1:27" ht="14.25" customHeight="1" x14ac:dyDescent="0.25">
      <c r="A278" s="1"/>
      <c r="B278" s="1"/>
      <c r="W278" s="192"/>
      <c r="X278" s="229"/>
      <c r="Z278" s="1"/>
      <c r="AA278" s="1"/>
    </row>
    <row r="279" spans="1:27" ht="14.25" customHeight="1" x14ac:dyDescent="0.25">
      <c r="A279" s="1"/>
      <c r="B279" s="1"/>
      <c r="W279" s="192"/>
      <c r="X279" s="229"/>
      <c r="Z279" s="1"/>
      <c r="AA279" s="1"/>
    </row>
    <row r="280" spans="1:27" ht="14.25" customHeight="1" x14ac:dyDescent="0.25">
      <c r="A280" s="1"/>
      <c r="B280" s="1"/>
      <c r="W280" s="192"/>
      <c r="X280" s="229"/>
      <c r="Z280" s="1"/>
      <c r="AA280" s="1"/>
    </row>
    <row r="281" spans="1:27" ht="14.25" customHeight="1" x14ac:dyDescent="0.25">
      <c r="A281" s="1"/>
      <c r="B281" s="1"/>
      <c r="W281" s="192"/>
      <c r="X281" s="229"/>
      <c r="Z281" s="1"/>
      <c r="AA281" s="1"/>
    </row>
    <row r="282" spans="1:27" ht="14.25" customHeight="1" x14ac:dyDescent="0.25">
      <c r="A282" s="1"/>
      <c r="B282" s="1"/>
      <c r="W282" s="192"/>
      <c r="X282" s="229"/>
      <c r="Z282" s="1"/>
      <c r="AA282" s="1"/>
    </row>
    <row r="283" spans="1:27" ht="14.25" customHeight="1" x14ac:dyDescent="0.25">
      <c r="A283" s="1"/>
      <c r="B283" s="1"/>
      <c r="W283" s="192"/>
      <c r="X283" s="229"/>
      <c r="Z283" s="1"/>
      <c r="AA283" s="1"/>
    </row>
    <row r="284" spans="1:27" ht="14.25" customHeight="1" x14ac:dyDescent="0.25">
      <c r="A284" s="1"/>
      <c r="B284" s="1"/>
      <c r="W284" s="192"/>
      <c r="X284" s="229"/>
      <c r="Z284" s="1"/>
      <c r="AA284" s="1"/>
    </row>
    <row r="285" spans="1:27" ht="14.25" customHeight="1" x14ac:dyDescent="0.25">
      <c r="A285" s="1"/>
      <c r="B285" s="1"/>
      <c r="W285" s="192"/>
      <c r="X285" s="229"/>
      <c r="Z285" s="1"/>
      <c r="AA285" s="1"/>
    </row>
    <row r="286" spans="1:27" ht="14.25" customHeight="1" x14ac:dyDescent="0.25">
      <c r="A286" s="1"/>
      <c r="B286" s="1"/>
      <c r="W286" s="192"/>
      <c r="X286" s="229"/>
      <c r="Z286" s="1"/>
      <c r="AA286" s="1"/>
    </row>
    <row r="287" spans="1:27" ht="14.25" customHeight="1" x14ac:dyDescent="0.25">
      <c r="A287" s="1"/>
      <c r="B287" s="1"/>
      <c r="W287" s="192"/>
      <c r="X287" s="229"/>
      <c r="Z287" s="1"/>
      <c r="AA287" s="1"/>
    </row>
    <row r="288" spans="1:27" ht="14.25" customHeight="1" x14ac:dyDescent="0.25">
      <c r="A288" s="1"/>
      <c r="B288" s="1"/>
      <c r="W288" s="192"/>
      <c r="X288" s="229"/>
      <c r="Z288" s="1"/>
      <c r="AA288" s="1"/>
    </row>
    <row r="289" spans="1:27" ht="14.25" customHeight="1" x14ac:dyDescent="0.25">
      <c r="A289" s="1"/>
      <c r="B289" s="1"/>
      <c r="W289" s="192"/>
      <c r="X289" s="229"/>
      <c r="Z289" s="1"/>
      <c r="AA289" s="1"/>
    </row>
    <row r="290" spans="1:27" ht="14.25" customHeight="1" x14ac:dyDescent="0.25">
      <c r="A290" s="1"/>
      <c r="B290" s="1"/>
      <c r="W290" s="192"/>
      <c r="X290" s="229"/>
      <c r="Z290" s="1"/>
      <c r="AA290" s="1"/>
    </row>
    <row r="291" spans="1:27" ht="14.25" customHeight="1" x14ac:dyDescent="0.25">
      <c r="A291" s="1"/>
      <c r="B291" s="1"/>
      <c r="W291" s="192"/>
      <c r="X291" s="229"/>
      <c r="Z291" s="1"/>
      <c r="AA291" s="1"/>
    </row>
    <row r="292" spans="1:27" ht="14.25" customHeight="1" x14ac:dyDescent="0.25">
      <c r="A292" s="1"/>
      <c r="B292" s="1"/>
      <c r="W292" s="192"/>
      <c r="X292" s="229"/>
      <c r="Z292" s="1"/>
      <c r="AA292" s="1"/>
    </row>
    <row r="293" spans="1:27" ht="14.25" customHeight="1" x14ac:dyDescent="0.25">
      <c r="A293" s="1"/>
      <c r="B293" s="1"/>
      <c r="W293" s="192"/>
      <c r="X293" s="229"/>
      <c r="Z293" s="1"/>
      <c r="AA293" s="1"/>
    </row>
    <row r="294" spans="1:27" ht="14.25" customHeight="1" x14ac:dyDescent="0.25">
      <c r="A294" s="1"/>
      <c r="B294" s="1"/>
      <c r="W294" s="192"/>
      <c r="X294" s="229"/>
      <c r="Z294" s="1"/>
      <c r="AA294" s="1"/>
    </row>
    <row r="295" spans="1:27" ht="14.25" customHeight="1" x14ac:dyDescent="0.25">
      <c r="A295" s="1"/>
      <c r="B295" s="1"/>
      <c r="W295" s="192"/>
      <c r="X295" s="229"/>
      <c r="Z295" s="1"/>
      <c r="AA295" s="1"/>
    </row>
    <row r="296" spans="1:27" ht="14.25" customHeight="1" x14ac:dyDescent="0.25">
      <c r="A296" s="1"/>
      <c r="B296" s="1"/>
      <c r="W296" s="192"/>
      <c r="X296" s="229"/>
      <c r="Z296" s="1"/>
      <c r="AA296" s="1"/>
    </row>
    <row r="297" spans="1:27" ht="14.25" customHeight="1" x14ac:dyDescent="0.25">
      <c r="A297" s="1"/>
      <c r="B297" s="1"/>
      <c r="W297" s="192"/>
      <c r="X297" s="229"/>
      <c r="Z297" s="1"/>
      <c r="AA297" s="1"/>
    </row>
    <row r="298" spans="1:27" ht="14.25" customHeight="1" x14ac:dyDescent="0.25">
      <c r="A298" s="1"/>
      <c r="B298" s="1"/>
      <c r="W298" s="192"/>
      <c r="X298" s="229"/>
      <c r="Z298" s="1"/>
      <c r="AA298" s="1"/>
    </row>
    <row r="299" spans="1:27" ht="14.25" customHeight="1" x14ac:dyDescent="0.25">
      <c r="A299" s="1"/>
      <c r="B299" s="1"/>
      <c r="W299" s="192"/>
      <c r="X299" s="229"/>
      <c r="Z299" s="1"/>
      <c r="AA299" s="1"/>
    </row>
    <row r="300" spans="1:27" ht="14.25" customHeight="1" x14ac:dyDescent="0.25">
      <c r="A300" s="1"/>
      <c r="B300" s="1"/>
      <c r="W300" s="192"/>
      <c r="X300" s="229"/>
      <c r="Z300" s="1"/>
      <c r="AA300" s="1"/>
    </row>
    <row r="301" spans="1:27" ht="14.25" customHeight="1" x14ac:dyDescent="0.25">
      <c r="A301" s="1"/>
      <c r="B301" s="1"/>
      <c r="W301" s="192"/>
      <c r="X301" s="229"/>
      <c r="Z301" s="1"/>
      <c r="AA301" s="1"/>
    </row>
    <row r="302" spans="1:27" ht="14.25" customHeight="1" x14ac:dyDescent="0.25">
      <c r="A302" s="1"/>
      <c r="B302" s="1"/>
      <c r="W302" s="192"/>
      <c r="X302" s="229"/>
      <c r="Z302" s="1"/>
      <c r="AA302" s="1"/>
    </row>
    <row r="303" spans="1:27" ht="14.25" customHeight="1" x14ac:dyDescent="0.25">
      <c r="A303" s="1"/>
      <c r="B303" s="1"/>
      <c r="W303" s="192"/>
      <c r="X303" s="229"/>
      <c r="Z303" s="1"/>
      <c r="AA303" s="1"/>
    </row>
    <row r="304" spans="1:27" ht="14.25" customHeight="1" x14ac:dyDescent="0.25">
      <c r="A304" s="1"/>
      <c r="B304" s="1"/>
      <c r="W304" s="192"/>
      <c r="X304" s="229"/>
      <c r="Z304" s="1"/>
      <c r="AA304" s="1"/>
    </row>
    <row r="305" spans="1:27" ht="14.25" customHeight="1" x14ac:dyDescent="0.25">
      <c r="A305" s="1"/>
      <c r="B305" s="1"/>
      <c r="W305" s="192"/>
      <c r="X305" s="229"/>
      <c r="Z305" s="1"/>
      <c r="AA305" s="1"/>
    </row>
    <row r="306" spans="1:27" ht="14.25" customHeight="1" x14ac:dyDescent="0.25">
      <c r="A306" s="1"/>
      <c r="B306" s="1"/>
      <c r="W306" s="192"/>
      <c r="X306" s="229"/>
      <c r="Z306" s="1"/>
      <c r="AA306" s="1"/>
    </row>
    <row r="307" spans="1:27" ht="14.25" customHeight="1" x14ac:dyDescent="0.25">
      <c r="A307" s="1"/>
      <c r="B307" s="1"/>
      <c r="W307" s="192"/>
      <c r="X307" s="229"/>
      <c r="Z307" s="1"/>
      <c r="AA307" s="1"/>
    </row>
    <row r="308" spans="1:27" ht="14.25" customHeight="1" x14ac:dyDescent="0.25">
      <c r="A308" s="1"/>
      <c r="B308" s="1"/>
      <c r="W308" s="192"/>
      <c r="X308" s="229"/>
      <c r="Z308" s="1"/>
      <c r="AA308" s="1"/>
    </row>
    <row r="309" spans="1:27" ht="14.25" customHeight="1" x14ac:dyDescent="0.25">
      <c r="A309" s="1"/>
      <c r="B309" s="1"/>
      <c r="W309" s="192"/>
      <c r="X309" s="229"/>
      <c r="Z309" s="1"/>
      <c r="AA309" s="1"/>
    </row>
    <row r="310" spans="1:27" ht="14.25" customHeight="1" x14ac:dyDescent="0.25">
      <c r="A310" s="1"/>
      <c r="B310" s="1"/>
      <c r="W310" s="192"/>
      <c r="X310" s="229"/>
      <c r="Z310" s="1"/>
      <c r="AA310" s="1"/>
    </row>
    <row r="311" spans="1:27" ht="14.25" customHeight="1" x14ac:dyDescent="0.25">
      <c r="A311" s="1"/>
      <c r="B311" s="1"/>
      <c r="W311" s="192"/>
      <c r="X311" s="229"/>
      <c r="Z311" s="1"/>
      <c r="AA311" s="1"/>
    </row>
    <row r="312" spans="1:27" ht="14.25" customHeight="1" x14ac:dyDescent="0.25">
      <c r="A312" s="1"/>
      <c r="B312" s="1"/>
      <c r="W312" s="192"/>
      <c r="X312" s="229"/>
      <c r="Z312" s="1"/>
      <c r="AA312" s="1"/>
    </row>
    <row r="313" spans="1:27" ht="14.25" customHeight="1" x14ac:dyDescent="0.25">
      <c r="A313" s="1"/>
      <c r="B313" s="1"/>
      <c r="W313" s="192"/>
      <c r="X313" s="229"/>
      <c r="Z313" s="1"/>
      <c r="AA313" s="1"/>
    </row>
    <row r="314" spans="1:27" ht="14.25" customHeight="1" x14ac:dyDescent="0.25">
      <c r="A314" s="1"/>
      <c r="B314" s="1"/>
      <c r="W314" s="192"/>
      <c r="X314" s="229"/>
      <c r="Z314" s="1"/>
      <c r="AA314" s="1"/>
    </row>
    <row r="315" spans="1:27" ht="14.25" customHeight="1" x14ac:dyDescent="0.25">
      <c r="A315" s="1"/>
      <c r="B315" s="1"/>
      <c r="W315" s="192"/>
      <c r="X315" s="229"/>
      <c r="Z315" s="1"/>
      <c r="AA315" s="1"/>
    </row>
    <row r="316" spans="1:27" ht="14.25" customHeight="1" x14ac:dyDescent="0.25">
      <c r="A316" s="1"/>
      <c r="B316" s="1"/>
      <c r="W316" s="192"/>
      <c r="X316" s="229"/>
      <c r="Z316" s="1"/>
      <c r="AA316" s="1"/>
    </row>
    <row r="317" spans="1:27" ht="14.25" customHeight="1" x14ac:dyDescent="0.25">
      <c r="A317" s="1"/>
      <c r="B317" s="1"/>
      <c r="W317" s="192"/>
      <c r="X317" s="229"/>
      <c r="Z317" s="1"/>
      <c r="AA317" s="1"/>
    </row>
    <row r="318" spans="1:27" ht="14.25" customHeight="1" x14ac:dyDescent="0.25">
      <c r="A318" s="1"/>
      <c r="B318" s="1"/>
      <c r="W318" s="192"/>
      <c r="X318" s="229"/>
      <c r="Z318" s="1"/>
      <c r="AA318" s="1"/>
    </row>
    <row r="319" spans="1:27" ht="14.25" customHeight="1" x14ac:dyDescent="0.25">
      <c r="A319" s="1"/>
      <c r="B319" s="1"/>
      <c r="W319" s="192"/>
      <c r="X319" s="229"/>
      <c r="Z319" s="1"/>
      <c r="AA319" s="1"/>
    </row>
    <row r="320" spans="1:27" ht="14.25" customHeight="1" x14ac:dyDescent="0.25">
      <c r="A320" s="1"/>
      <c r="B320" s="1"/>
      <c r="W320" s="192"/>
      <c r="X320" s="229"/>
      <c r="Z320" s="1"/>
      <c r="AA320" s="1"/>
    </row>
    <row r="321" spans="1:27" ht="14.25" customHeight="1" x14ac:dyDescent="0.25">
      <c r="A321" s="1"/>
      <c r="B321" s="1"/>
      <c r="W321" s="192"/>
      <c r="X321" s="229"/>
      <c r="Z321" s="1"/>
      <c r="AA321" s="1"/>
    </row>
    <row r="322" spans="1:27" ht="14.25" customHeight="1" x14ac:dyDescent="0.25">
      <c r="A322" s="1"/>
      <c r="B322" s="1"/>
      <c r="W322" s="192"/>
      <c r="X322" s="229"/>
      <c r="Z322" s="1"/>
      <c r="AA322" s="1"/>
    </row>
    <row r="323" spans="1:27" ht="14.25" customHeight="1" x14ac:dyDescent="0.25">
      <c r="A323" s="1"/>
      <c r="B323" s="1"/>
      <c r="W323" s="192"/>
      <c r="X323" s="229"/>
      <c r="Z323" s="1"/>
      <c r="AA323" s="1"/>
    </row>
    <row r="324" spans="1:27" ht="14.25" customHeight="1" x14ac:dyDescent="0.25">
      <c r="A324" s="1"/>
      <c r="B324" s="1"/>
      <c r="W324" s="192"/>
      <c r="X324" s="229"/>
      <c r="Z324" s="1"/>
      <c r="AA324" s="1"/>
    </row>
    <row r="325" spans="1:27" ht="14.25" customHeight="1" x14ac:dyDescent="0.25">
      <c r="A325" s="1"/>
      <c r="B325" s="1"/>
      <c r="W325" s="192"/>
      <c r="X325" s="229"/>
      <c r="Z325" s="1"/>
      <c r="AA325" s="1"/>
    </row>
    <row r="326" spans="1:27" ht="14.25" customHeight="1" x14ac:dyDescent="0.25">
      <c r="A326" s="1"/>
      <c r="B326" s="1"/>
      <c r="W326" s="192"/>
      <c r="X326" s="229"/>
      <c r="Z326" s="1"/>
      <c r="AA326" s="1"/>
    </row>
    <row r="327" spans="1:27" ht="14.25" customHeight="1" x14ac:dyDescent="0.25">
      <c r="A327" s="1"/>
      <c r="B327" s="1"/>
      <c r="W327" s="192"/>
      <c r="X327" s="229"/>
      <c r="Z327" s="1"/>
      <c r="AA327" s="1"/>
    </row>
    <row r="328" spans="1:27" ht="14.25" customHeight="1" x14ac:dyDescent="0.25">
      <c r="A328" s="1"/>
      <c r="B328" s="1"/>
      <c r="W328" s="192"/>
      <c r="X328" s="229"/>
      <c r="Z328" s="1"/>
      <c r="AA328" s="1"/>
    </row>
    <row r="329" spans="1:27" ht="14.25" customHeight="1" x14ac:dyDescent="0.25">
      <c r="A329" s="1"/>
      <c r="B329" s="1"/>
      <c r="W329" s="192"/>
      <c r="X329" s="229"/>
      <c r="Z329" s="1"/>
      <c r="AA329" s="1"/>
    </row>
    <row r="330" spans="1:27" ht="14.25" customHeight="1" x14ac:dyDescent="0.25">
      <c r="A330" s="1"/>
      <c r="B330" s="1"/>
      <c r="W330" s="192"/>
      <c r="X330" s="229"/>
      <c r="Z330" s="1"/>
      <c r="AA330" s="1"/>
    </row>
    <row r="331" spans="1:27" ht="14.25" customHeight="1" x14ac:dyDescent="0.25">
      <c r="A331" s="1"/>
      <c r="B331" s="1"/>
      <c r="W331" s="192"/>
      <c r="X331" s="229"/>
      <c r="Z331" s="1"/>
      <c r="AA331" s="1"/>
    </row>
    <row r="332" spans="1:27" ht="14.25" customHeight="1" x14ac:dyDescent="0.25">
      <c r="A332" s="1"/>
      <c r="B332" s="1"/>
      <c r="W332" s="192"/>
      <c r="X332" s="229"/>
      <c r="Z332" s="1"/>
      <c r="AA332" s="1"/>
    </row>
    <row r="333" spans="1:27" ht="14.25" customHeight="1" x14ac:dyDescent="0.25">
      <c r="A333" s="1"/>
      <c r="B333" s="1"/>
      <c r="W333" s="192"/>
      <c r="X333" s="229"/>
      <c r="Z333" s="1"/>
      <c r="AA333" s="1"/>
    </row>
    <row r="334" spans="1:27" ht="14.25" customHeight="1" x14ac:dyDescent="0.25">
      <c r="A334" s="1"/>
      <c r="B334" s="1"/>
      <c r="W334" s="192"/>
      <c r="X334" s="229"/>
      <c r="Z334" s="1"/>
      <c r="AA334" s="1"/>
    </row>
    <row r="335" spans="1:27" ht="14.25" customHeight="1" x14ac:dyDescent="0.25">
      <c r="A335" s="1"/>
      <c r="B335" s="1"/>
      <c r="W335" s="192"/>
      <c r="X335" s="229"/>
      <c r="Z335" s="1"/>
      <c r="AA335" s="1"/>
    </row>
    <row r="336" spans="1:27" ht="14.25" customHeight="1" x14ac:dyDescent="0.25">
      <c r="A336" s="1"/>
      <c r="B336" s="1"/>
      <c r="W336" s="192"/>
      <c r="X336" s="229"/>
      <c r="Z336" s="1"/>
      <c r="AA336" s="1"/>
    </row>
    <row r="337" spans="1:27" ht="14.25" customHeight="1" x14ac:dyDescent="0.25">
      <c r="A337" s="1"/>
      <c r="B337" s="1"/>
      <c r="W337" s="192"/>
      <c r="X337" s="229"/>
      <c r="Z337" s="1"/>
      <c r="AA337" s="1"/>
    </row>
    <row r="338" spans="1:27" ht="14.25" customHeight="1" x14ac:dyDescent="0.25">
      <c r="A338" s="1"/>
      <c r="B338" s="1"/>
      <c r="W338" s="192"/>
      <c r="X338" s="229"/>
      <c r="Z338" s="1"/>
      <c r="AA338" s="1"/>
    </row>
    <row r="339" spans="1:27" ht="14.25" customHeight="1" x14ac:dyDescent="0.25">
      <c r="A339" s="1"/>
      <c r="B339" s="1"/>
      <c r="W339" s="192"/>
      <c r="X339" s="229"/>
      <c r="Z339" s="1"/>
      <c r="AA339" s="1"/>
    </row>
    <row r="340" spans="1:27" ht="14.25" customHeight="1" x14ac:dyDescent="0.25">
      <c r="A340" s="1"/>
      <c r="B340" s="1"/>
      <c r="W340" s="192"/>
      <c r="X340" s="229"/>
      <c r="Z340" s="1"/>
      <c r="AA340" s="1"/>
    </row>
    <row r="341" spans="1:27" ht="14.25" customHeight="1" x14ac:dyDescent="0.25">
      <c r="A341" s="1"/>
      <c r="B341" s="1"/>
      <c r="W341" s="192"/>
      <c r="X341" s="229"/>
      <c r="Z341" s="1"/>
      <c r="AA341" s="1"/>
    </row>
    <row r="342" spans="1:27" ht="14.25" customHeight="1" x14ac:dyDescent="0.25">
      <c r="A342" s="1"/>
      <c r="B342" s="1"/>
      <c r="W342" s="192"/>
      <c r="X342" s="229"/>
      <c r="Z342" s="1"/>
      <c r="AA342" s="1"/>
    </row>
    <row r="343" spans="1:27" ht="14.25" customHeight="1" x14ac:dyDescent="0.25">
      <c r="A343" s="1"/>
      <c r="B343" s="1"/>
      <c r="W343" s="192"/>
      <c r="X343" s="229"/>
      <c r="Z343" s="1"/>
      <c r="AA343" s="1"/>
    </row>
    <row r="344" spans="1:27" ht="14.25" customHeight="1" x14ac:dyDescent="0.25">
      <c r="A344" s="1"/>
      <c r="B344" s="1"/>
      <c r="W344" s="192"/>
      <c r="X344" s="229"/>
      <c r="Z344" s="1"/>
      <c r="AA344" s="1"/>
    </row>
    <row r="345" spans="1:27" ht="14.25" customHeight="1" x14ac:dyDescent="0.25">
      <c r="A345" s="1"/>
      <c r="B345" s="1"/>
      <c r="W345" s="192"/>
      <c r="X345" s="229"/>
      <c r="Z345" s="1"/>
      <c r="AA345" s="1"/>
    </row>
    <row r="346" spans="1:27" ht="14.25" customHeight="1" x14ac:dyDescent="0.25">
      <c r="A346" s="1"/>
      <c r="B346" s="1"/>
      <c r="W346" s="192"/>
      <c r="X346" s="229"/>
      <c r="Z346" s="1"/>
      <c r="AA346" s="1"/>
    </row>
    <row r="347" spans="1:27" ht="14.25" customHeight="1" x14ac:dyDescent="0.25">
      <c r="A347" s="1"/>
      <c r="B347" s="1"/>
      <c r="W347" s="192"/>
      <c r="X347" s="229"/>
      <c r="Z347" s="1"/>
      <c r="AA347" s="1"/>
    </row>
    <row r="348" spans="1:27" ht="14.25" customHeight="1" x14ac:dyDescent="0.25">
      <c r="A348" s="1"/>
      <c r="B348" s="1"/>
      <c r="W348" s="192"/>
      <c r="X348" s="229"/>
      <c r="Z348" s="1"/>
      <c r="AA348" s="1"/>
    </row>
    <row r="349" spans="1:27" ht="14.25" customHeight="1" x14ac:dyDescent="0.25">
      <c r="A349" s="1"/>
      <c r="B349" s="1"/>
      <c r="W349" s="192"/>
      <c r="X349" s="229"/>
      <c r="Z349" s="1"/>
      <c r="AA349" s="1"/>
    </row>
    <row r="350" spans="1:27" ht="14.25" customHeight="1" x14ac:dyDescent="0.25">
      <c r="A350" s="1"/>
      <c r="B350" s="1"/>
      <c r="W350" s="192"/>
      <c r="X350" s="229"/>
      <c r="Z350" s="1"/>
      <c r="AA350" s="1"/>
    </row>
    <row r="351" spans="1:27" ht="14.25" customHeight="1" x14ac:dyDescent="0.25">
      <c r="A351" s="1"/>
      <c r="B351" s="1"/>
      <c r="W351" s="192"/>
      <c r="X351" s="229"/>
      <c r="Z351" s="1"/>
      <c r="AA351" s="1"/>
    </row>
    <row r="352" spans="1:27" ht="14.25" customHeight="1" x14ac:dyDescent="0.25">
      <c r="A352" s="1"/>
      <c r="B352" s="1"/>
      <c r="W352" s="192"/>
      <c r="X352" s="229"/>
      <c r="Z352" s="1"/>
      <c r="AA352" s="1"/>
    </row>
    <row r="353" spans="1:27" ht="14.25" customHeight="1" x14ac:dyDescent="0.25">
      <c r="A353" s="1"/>
      <c r="B353" s="1"/>
      <c r="W353" s="192"/>
      <c r="X353" s="229"/>
      <c r="Z353" s="1"/>
      <c r="AA353" s="1"/>
    </row>
    <row r="354" spans="1:27" ht="14.25" customHeight="1" x14ac:dyDescent="0.25">
      <c r="A354" s="1"/>
      <c r="B354" s="1"/>
      <c r="W354" s="192"/>
      <c r="X354" s="229"/>
      <c r="Z354" s="1"/>
      <c r="AA354" s="1"/>
    </row>
    <row r="355" spans="1:27" ht="14.25" customHeight="1" x14ac:dyDescent="0.25">
      <c r="A355" s="1"/>
      <c r="B355" s="1"/>
      <c r="W355" s="192"/>
      <c r="X355" s="229"/>
      <c r="Z355" s="1"/>
      <c r="AA355" s="1"/>
    </row>
    <row r="356" spans="1:27" ht="14.25" customHeight="1" x14ac:dyDescent="0.25">
      <c r="A356" s="1"/>
      <c r="B356" s="1"/>
      <c r="W356" s="192"/>
      <c r="X356" s="229"/>
      <c r="Z356" s="1"/>
      <c r="AA356" s="1"/>
    </row>
    <row r="357" spans="1:27" ht="14.25" customHeight="1" x14ac:dyDescent="0.25">
      <c r="A357" s="1"/>
      <c r="B357" s="1"/>
      <c r="W357" s="192"/>
      <c r="X357" s="229"/>
      <c r="Z357" s="1"/>
      <c r="AA357" s="1"/>
    </row>
    <row r="358" spans="1:27" ht="14.25" customHeight="1" x14ac:dyDescent="0.25">
      <c r="A358" s="1"/>
      <c r="B358" s="1"/>
      <c r="W358" s="192"/>
      <c r="X358" s="229"/>
      <c r="Z358" s="1"/>
      <c r="AA358" s="1"/>
    </row>
    <row r="359" spans="1:27" ht="14.25" customHeight="1" x14ac:dyDescent="0.25">
      <c r="A359" s="1"/>
      <c r="B359" s="1"/>
      <c r="W359" s="192"/>
      <c r="X359" s="229"/>
      <c r="Z359" s="1"/>
      <c r="AA359" s="1"/>
    </row>
    <row r="360" spans="1:27" ht="14.25" customHeight="1" x14ac:dyDescent="0.25">
      <c r="A360" s="1"/>
      <c r="B360" s="1"/>
      <c r="W360" s="192"/>
      <c r="X360" s="229"/>
      <c r="Z360" s="1"/>
      <c r="AA360" s="1"/>
    </row>
    <row r="361" spans="1:27" ht="14.25" customHeight="1" x14ac:dyDescent="0.25">
      <c r="A361" s="1"/>
      <c r="B361" s="1"/>
      <c r="W361" s="192"/>
      <c r="X361" s="229"/>
      <c r="Z361" s="1"/>
      <c r="AA361" s="1"/>
    </row>
    <row r="362" spans="1:27" ht="14.25" customHeight="1" x14ac:dyDescent="0.25">
      <c r="A362" s="1"/>
      <c r="B362" s="1"/>
      <c r="W362" s="192"/>
      <c r="X362" s="229"/>
      <c r="Z362" s="1"/>
      <c r="AA362" s="1"/>
    </row>
    <row r="363" spans="1:27" ht="14.25" customHeight="1" x14ac:dyDescent="0.25">
      <c r="A363" s="1"/>
      <c r="B363" s="1"/>
      <c r="W363" s="192"/>
      <c r="X363" s="229"/>
      <c r="Z363" s="1"/>
      <c r="AA363" s="1"/>
    </row>
    <row r="364" spans="1:27" ht="14.25" customHeight="1" x14ac:dyDescent="0.25">
      <c r="A364" s="1"/>
      <c r="B364" s="1"/>
      <c r="W364" s="192"/>
      <c r="X364" s="229"/>
      <c r="Z364" s="1"/>
      <c r="AA364" s="1"/>
    </row>
    <row r="365" spans="1:27" ht="14.25" customHeight="1" x14ac:dyDescent="0.25">
      <c r="A365" s="1"/>
      <c r="B365" s="1"/>
      <c r="W365" s="192"/>
      <c r="X365" s="229"/>
      <c r="Z365" s="1"/>
      <c r="AA365" s="1"/>
    </row>
    <row r="366" spans="1:27" ht="14.25" customHeight="1" x14ac:dyDescent="0.25">
      <c r="A366" s="1"/>
      <c r="B366" s="1"/>
      <c r="W366" s="192"/>
      <c r="X366" s="229"/>
      <c r="Z366" s="1"/>
      <c r="AA366" s="1"/>
    </row>
    <row r="367" spans="1:27" ht="14.25" customHeight="1" x14ac:dyDescent="0.25">
      <c r="A367" s="1"/>
      <c r="B367" s="1"/>
      <c r="W367" s="192"/>
      <c r="X367" s="229"/>
      <c r="Z367" s="1"/>
      <c r="AA367" s="1"/>
    </row>
    <row r="368" spans="1:27" ht="14.25" customHeight="1" x14ac:dyDescent="0.25">
      <c r="A368" s="1"/>
      <c r="B368" s="1"/>
      <c r="W368" s="192"/>
      <c r="X368" s="229"/>
      <c r="Z368" s="1"/>
      <c r="AA368" s="1"/>
    </row>
    <row r="369" spans="1:27" ht="14.25" customHeight="1" x14ac:dyDescent="0.25">
      <c r="A369" s="1"/>
      <c r="B369" s="1"/>
      <c r="W369" s="192"/>
      <c r="X369" s="229"/>
      <c r="Z369" s="1"/>
      <c r="AA369" s="1"/>
    </row>
    <row r="370" spans="1:27" ht="14.25" customHeight="1" x14ac:dyDescent="0.25">
      <c r="A370" s="1"/>
      <c r="B370" s="1"/>
      <c r="W370" s="192"/>
      <c r="X370" s="229"/>
      <c r="Z370" s="1"/>
      <c r="AA370" s="1"/>
    </row>
    <row r="371" spans="1:27" ht="14.25" customHeight="1" x14ac:dyDescent="0.25">
      <c r="A371" s="1"/>
      <c r="B371" s="1"/>
      <c r="W371" s="192"/>
      <c r="X371" s="229"/>
      <c r="Z371" s="1"/>
      <c r="AA371" s="1"/>
    </row>
    <row r="372" spans="1:27" ht="14.25" customHeight="1" x14ac:dyDescent="0.25">
      <c r="A372" s="1"/>
      <c r="B372" s="1"/>
      <c r="W372" s="192"/>
      <c r="X372" s="229"/>
      <c r="Z372" s="1"/>
      <c r="AA372" s="1"/>
    </row>
    <row r="373" spans="1:27" ht="14.25" customHeight="1" x14ac:dyDescent="0.25">
      <c r="A373" s="1"/>
      <c r="B373" s="1"/>
      <c r="W373" s="192"/>
      <c r="X373" s="229"/>
      <c r="Z373" s="1"/>
      <c r="AA373" s="1"/>
    </row>
    <row r="374" spans="1:27" ht="14.25" customHeight="1" x14ac:dyDescent="0.25">
      <c r="A374" s="1"/>
      <c r="B374" s="1"/>
      <c r="W374" s="192"/>
      <c r="X374" s="229"/>
      <c r="Z374" s="1"/>
      <c r="AA374" s="1"/>
    </row>
    <row r="375" spans="1:27" ht="14.25" customHeight="1" x14ac:dyDescent="0.25">
      <c r="A375" s="1"/>
      <c r="B375" s="1"/>
      <c r="W375" s="192"/>
      <c r="X375" s="229"/>
      <c r="Z375" s="1"/>
      <c r="AA375" s="1"/>
    </row>
    <row r="376" spans="1:27" ht="14.25" customHeight="1" x14ac:dyDescent="0.25">
      <c r="A376" s="1"/>
      <c r="B376" s="1"/>
      <c r="W376" s="192"/>
      <c r="X376" s="229"/>
      <c r="Z376" s="1"/>
      <c r="AA376" s="1"/>
    </row>
    <row r="377" spans="1:27" ht="14.25" customHeight="1" x14ac:dyDescent="0.25">
      <c r="A377" s="1"/>
      <c r="B377" s="1"/>
      <c r="W377" s="192"/>
      <c r="X377" s="229"/>
      <c r="Z377" s="1"/>
      <c r="AA377" s="1"/>
    </row>
    <row r="378" spans="1:27" ht="14.25" customHeight="1" x14ac:dyDescent="0.25">
      <c r="A378" s="1"/>
      <c r="B378" s="1"/>
      <c r="W378" s="192"/>
      <c r="X378" s="229"/>
      <c r="Z378" s="1"/>
      <c r="AA378" s="1"/>
    </row>
    <row r="379" spans="1:27" ht="14.25" customHeight="1" x14ac:dyDescent="0.25">
      <c r="A379" s="1"/>
      <c r="B379" s="1"/>
      <c r="W379" s="192"/>
      <c r="X379" s="229"/>
      <c r="Z379" s="1"/>
      <c r="AA379" s="1"/>
    </row>
    <row r="380" spans="1:27" ht="14.25" customHeight="1" x14ac:dyDescent="0.25">
      <c r="A380" s="1"/>
      <c r="B380" s="1"/>
      <c r="W380" s="192"/>
      <c r="X380" s="229"/>
      <c r="Z380" s="1"/>
      <c r="AA380" s="1"/>
    </row>
    <row r="381" spans="1:27" ht="14.25" customHeight="1" x14ac:dyDescent="0.25">
      <c r="A381" s="1"/>
      <c r="B381" s="1"/>
      <c r="W381" s="192"/>
      <c r="X381" s="229"/>
      <c r="Z381" s="1"/>
      <c r="AA381" s="1"/>
    </row>
    <row r="382" spans="1:27" ht="14.25" customHeight="1" x14ac:dyDescent="0.25">
      <c r="A382" s="1"/>
      <c r="B382" s="1"/>
      <c r="W382" s="192"/>
      <c r="X382" s="229"/>
      <c r="Z382" s="1"/>
      <c r="AA382" s="1"/>
    </row>
    <row r="383" spans="1:27" ht="14.25" customHeight="1" x14ac:dyDescent="0.25">
      <c r="A383" s="1"/>
      <c r="B383" s="1"/>
      <c r="W383" s="192"/>
      <c r="X383" s="229"/>
      <c r="Z383" s="1"/>
      <c r="AA383" s="1"/>
    </row>
    <row r="384" spans="1:27" ht="14.25" customHeight="1" x14ac:dyDescent="0.25">
      <c r="A384" s="1"/>
      <c r="B384" s="1"/>
      <c r="W384" s="192"/>
      <c r="X384" s="229"/>
      <c r="Z384" s="1"/>
      <c r="AA384" s="1"/>
    </row>
    <row r="385" spans="1:27" ht="14.25" customHeight="1" x14ac:dyDescent="0.25">
      <c r="A385" s="1"/>
      <c r="B385" s="1"/>
      <c r="W385" s="192"/>
      <c r="X385" s="229"/>
      <c r="Z385" s="1"/>
      <c r="AA385" s="1"/>
    </row>
    <row r="386" spans="1:27" ht="14.25" customHeight="1" x14ac:dyDescent="0.25">
      <c r="A386" s="1"/>
      <c r="B386" s="1"/>
      <c r="W386" s="192"/>
      <c r="X386" s="229"/>
      <c r="Z386" s="1"/>
      <c r="AA386" s="1"/>
    </row>
    <row r="387" spans="1:27" ht="14.25" customHeight="1" x14ac:dyDescent="0.25">
      <c r="A387" s="1"/>
      <c r="B387" s="1"/>
      <c r="W387" s="192"/>
      <c r="X387" s="229"/>
      <c r="Z387" s="1"/>
      <c r="AA387" s="1"/>
    </row>
    <row r="388" spans="1:27" ht="14.25" customHeight="1" x14ac:dyDescent="0.25">
      <c r="A388" s="1"/>
      <c r="B388" s="1"/>
      <c r="W388" s="192"/>
      <c r="X388" s="229"/>
      <c r="Z388" s="1"/>
      <c r="AA388" s="1"/>
    </row>
    <row r="389" spans="1:27" ht="14.25" customHeight="1" x14ac:dyDescent="0.25">
      <c r="A389" s="1"/>
      <c r="B389" s="1"/>
      <c r="W389" s="192"/>
      <c r="X389" s="229"/>
      <c r="Z389" s="1"/>
      <c r="AA389" s="1"/>
    </row>
    <row r="390" spans="1:27" ht="14.25" customHeight="1" x14ac:dyDescent="0.25">
      <c r="A390" s="1"/>
      <c r="B390" s="1"/>
      <c r="W390" s="192"/>
      <c r="X390" s="229"/>
      <c r="Z390" s="1"/>
      <c r="AA390" s="1"/>
    </row>
    <row r="391" spans="1:27" ht="14.25" customHeight="1" x14ac:dyDescent="0.25">
      <c r="A391" s="1"/>
      <c r="B391" s="1"/>
      <c r="W391" s="192"/>
      <c r="X391" s="229"/>
      <c r="Z391" s="1"/>
      <c r="AA391" s="1"/>
    </row>
    <row r="392" spans="1:27" ht="14.25" customHeight="1" x14ac:dyDescent="0.25">
      <c r="A392" s="1"/>
      <c r="B392" s="1"/>
      <c r="W392" s="192"/>
      <c r="X392" s="229"/>
      <c r="Z392" s="1"/>
      <c r="AA392" s="1"/>
    </row>
    <row r="393" spans="1:27" ht="14.25" customHeight="1" x14ac:dyDescent="0.25">
      <c r="A393" s="1"/>
      <c r="B393" s="1"/>
      <c r="W393" s="192"/>
      <c r="X393" s="229"/>
      <c r="Z393" s="1"/>
      <c r="AA393" s="1"/>
    </row>
    <row r="394" spans="1:27" ht="14.25" customHeight="1" x14ac:dyDescent="0.25">
      <c r="A394" s="1"/>
      <c r="B394" s="1"/>
      <c r="W394" s="192"/>
      <c r="X394" s="229"/>
      <c r="Z394" s="1"/>
      <c r="AA394" s="1"/>
    </row>
    <row r="395" spans="1:27" ht="14.25" customHeight="1" x14ac:dyDescent="0.25">
      <c r="A395" s="1"/>
      <c r="B395" s="1"/>
      <c r="W395" s="192"/>
      <c r="X395" s="229"/>
      <c r="Z395" s="1"/>
      <c r="AA395" s="1"/>
    </row>
    <row r="396" spans="1:27" ht="14.25" customHeight="1" x14ac:dyDescent="0.25">
      <c r="A396" s="1"/>
      <c r="B396" s="1"/>
      <c r="W396" s="192"/>
      <c r="X396" s="229"/>
      <c r="Z396" s="1"/>
      <c r="AA396" s="1"/>
    </row>
    <row r="397" spans="1:27" ht="14.25" customHeight="1" x14ac:dyDescent="0.25">
      <c r="A397" s="1"/>
      <c r="B397" s="1"/>
      <c r="W397" s="192"/>
      <c r="X397" s="229"/>
      <c r="Z397" s="1"/>
      <c r="AA397" s="1"/>
    </row>
    <row r="398" spans="1:27" ht="14.25" customHeight="1" x14ac:dyDescent="0.25">
      <c r="A398" s="1"/>
      <c r="B398" s="1"/>
      <c r="W398" s="192"/>
      <c r="X398" s="229"/>
      <c r="Z398" s="1"/>
      <c r="AA398" s="1"/>
    </row>
    <row r="399" spans="1:27" ht="14.25" customHeight="1" x14ac:dyDescent="0.25">
      <c r="A399" s="1"/>
      <c r="B399" s="1"/>
      <c r="W399" s="192"/>
      <c r="X399" s="229"/>
      <c r="Z399" s="1"/>
      <c r="AA399" s="1"/>
    </row>
    <row r="400" spans="1:27" ht="14.25" customHeight="1" x14ac:dyDescent="0.25">
      <c r="A400" s="1"/>
      <c r="B400" s="1"/>
      <c r="W400" s="192"/>
      <c r="X400" s="229"/>
      <c r="Z400" s="1"/>
      <c r="AA400" s="1"/>
    </row>
    <row r="401" spans="1:27" ht="14.25" customHeight="1" x14ac:dyDescent="0.25">
      <c r="A401" s="1"/>
      <c r="B401" s="1"/>
      <c r="W401" s="192"/>
      <c r="X401" s="229"/>
      <c r="Z401" s="1"/>
      <c r="AA401" s="1"/>
    </row>
    <row r="402" spans="1:27" ht="14.25" customHeight="1" x14ac:dyDescent="0.25">
      <c r="A402" s="1"/>
      <c r="B402" s="1"/>
      <c r="W402" s="192"/>
      <c r="X402" s="229"/>
      <c r="Z402" s="1"/>
      <c r="AA402" s="1"/>
    </row>
    <row r="403" spans="1:27" ht="14.25" customHeight="1" x14ac:dyDescent="0.25">
      <c r="A403" s="1"/>
      <c r="B403" s="1"/>
      <c r="W403" s="192"/>
      <c r="X403" s="229"/>
      <c r="Z403" s="1"/>
      <c r="AA403" s="1"/>
    </row>
    <row r="404" spans="1:27" ht="14.25" customHeight="1" x14ac:dyDescent="0.25">
      <c r="A404" s="1"/>
      <c r="B404" s="1"/>
      <c r="W404" s="192"/>
      <c r="X404" s="229"/>
      <c r="Z404" s="1"/>
      <c r="AA404" s="1"/>
    </row>
    <row r="405" spans="1:27" ht="14.25" customHeight="1" x14ac:dyDescent="0.25">
      <c r="A405" s="1"/>
      <c r="B405" s="1"/>
      <c r="W405" s="192"/>
      <c r="X405" s="229"/>
      <c r="Z405" s="1"/>
      <c r="AA405" s="1"/>
    </row>
    <row r="406" spans="1:27" ht="14.25" customHeight="1" x14ac:dyDescent="0.25">
      <c r="A406" s="1"/>
      <c r="B406" s="1"/>
      <c r="W406" s="192"/>
      <c r="X406" s="229"/>
      <c r="Z406" s="1"/>
      <c r="AA406" s="1"/>
    </row>
    <row r="407" spans="1:27" ht="14.25" customHeight="1" x14ac:dyDescent="0.25">
      <c r="A407" s="1"/>
      <c r="B407" s="1"/>
      <c r="W407" s="192"/>
      <c r="X407" s="229"/>
      <c r="Z407" s="1"/>
      <c r="AA407" s="1"/>
    </row>
    <row r="408" spans="1:27" ht="14.25" customHeight="1" x14ac:dyDescent="0.25">
      <c r="A408" s="1"/>
      <c r="B408" s="1"/>
      <c r="W408" s="192"/>
      <c r="X408" s="229"/>
      <c r="Z408" s="1"/>
      <c r="AA408" s="1"/>
    </row>
    <row r="409" spans="1:27" ht="14.25" customHeight="1" x14ac:dyDescent="0.25">
      <c r="A409" s="1"/>
      <c r="B409" s="1"/>
      <c r="W409" s="192"/>
      <c r="X409" s="229"/>
      <c r="Z409" s="1"/>
      <c r="AA409" s="1"/>
    </row>
    <row r="410" spans="1:27" ht="14.25" customHeight="1" x14ac:dyDescent="0.25">
      <c r="A410" s="1"/>
      <c r="B410" s="1"/>
      <c r="W410" s="192"/>
      <c r="X410" s="229"/>
      <c r="Z410" s="1"/>
      <c r="AA410" s="1"/>
    </row>
    <row r="411" spans="1:27" ht="14.25" customHeight="1" x14ac:dyDescent="0.25">
      <c r="A411" s="1"/>
      <c r="B411" s="1"/>
      <c r="W411" s="192"/>
      <c r="X411" s="229"/>
      <c r="Z411" s="1"/>
      <c r="AA411" s="1"/>
    </row>
    <row r="412" spans="1:27" ht="14.25" customHeight="1" x14ac:dyDescent="0.25">
      <c r="A412" s="1"/>
      <c r="B412" s="1"/>
      <c r="W412" s="192"/>
      <c r="X412" s="229"/>
      <c r="Z412" s="1"/>
      <c r="AA412" s="1"/>
    </row>
    <row r="413" spans="1:27" ht="14.25" customHeight="1" x14ac:dyDescent="0.25">
      <c r="A413" s="1"/>
      <c r="B413" s="1"/>
      <c r="W413" s="192"/>
      <c r="X413" s="229"/>
      <c r="Z413" s="1"/>
      <c r="AA413" s="1"/>
    </row>
    <row r="414" spans="1:27" ht="14.25" customHeight="1" x14ac:dyDescent="0.25">
      <c r="A414" s="1"/>
      <c r="B414" s="1"/>
      <c r="W414" s="192"/>
      <c r="X414" s="229"/>
      <c r="Z414" s="1"/>
      <c r="AA414" s="1"/>
    </row>
    <row r="415" spans="1:27" ht="14.25" customHeight="1" x14ac:dyDescent="0.25">
      <c r="A415" s="1"/>
      <c r="B415" s="1"/>
      <c r="W415" s="192"/>
      <c r="X415" s="229"/>
      <c r="Z415" s="1"/>
      <c r="AA415" s="1"/>
    </row>
    <row r="416" spans="1:27" ht="14.25" customHeight="1" x14ac:dyDescent="0.25">
      <c r="A416" s="1"/>
      <c r="B416" s="1"/>
      <c r="W416" s="192"/>
      <c r="X416" s="229"/>
      <c r="Z416" s="1"/>
      <c r="AA416" s="1"/>
    </row>
    <row r="417" spans="1:27" ht="14.25" customHeight="1" x14ac:dyDescent="0.25">
      <c r="A417" s="1"/>
      <c r="B417" s="1"/>
      <c r="W417" s="192"/>
      <c r="X417" s="229"/>
      <c r="Z417" s="1"/>
      <c r="AA417" s="1"/>
    </row>
    <row r="418" spans="1:27" ht="14.25" customHeight="1" x14ac:dyDescent="0.25">
      <c r="A418" s="1"/>
      <c r="B418" s="1"/>
      <c r="W418" s="192"/>
      <c r="X418" s="229"/>
      <c r="Z418" s="1"/>
      <c r="AA418" s="1"/>
    </row>
    <row r="419" spans="1:27" ht="14.25" customHeight="1" x14ac:dyDescent="0.25">
      <c r="A419" s="1"/>
      <c r="B419" s="1"/>
      <c r="W419" s="192"/>
      <c r="X419" s="229"/>
      <c r="Z419" s="1"/>
      <c r="AA419" s="1"/>
    </row>
    <row r="420" spans="1:27" ht="14.25" customHeight="1" x14ac:dyDescent="0.25">
      <c r="A420" s="1"/>
      <c r="B420" s="1"/>
      <c r="W420" s="192"/>
      <c r="X420" s="229"/>
      <c r="Z420" s="1"/>
      <c r="AA420" s="1"/>
    </row>
    <row r="421" spans="1:27" ht="14.25" customHeight="1" x14ac:dyDescent="0.25">
      <c r="A421" s="1"/>
      <c r="B421" s="1"/>
      <c r="W421" s="192"/>
      <c r="X421" s="229"/>
      <c r="Z421" s="1"/>
      <c r="AA421" s="1"/>
    </row>
    <row r="422" spans="1:27" ht="14.25" customHeight="1" x14ac:dyDescent="0.25">
      <c r="A422" s="1"/>
      <c r="B422" s="1"/>
      <c r="W422" s="192"/>
      <c r="X422" s="229"/>
      <c r="Z422" s="1"/>
      <c r="AA422" s="1"/>
    </row>
    <row r="423" spans="1:27" ht="14.25" customHeight="1" x14ac:dyDescent="0.25">
      <c r="A423" s="1"/>
      <c r="B423" s="1"/>
      <c r="W423" s="192"/>
      <c r="X423" s="229"/>
      <c r="Z423" s="1"/>
      <c r="AA423" s="1"/>
    </row>
    <row r="424" spans="1:27" ht="14.25" customHeight="1" x14ac:dyDescent="0.25">
      <c r="A424" s="1"/>
      <c r="B424" s="1"/>
      <c r="W424" s="192"/>
      <c r="X424" s="229"/>
      <c r="Z424" s="1"/>
      <c r="AA424" s="1"/>
    </row>
    <row r="425" spans="1:27" ht="14.25" customHeight="1" x14ac:dyDescent="0.25">
      <c r="A425" s="1"/>
      <c r="B425" s="1"/>
      <c r="W425" s="192"/>
      <c r="X425" s="229"/>
      <c r="Z425" s="1"/>
      <c r="AA425" s="1"/>
    </row>
    <row r="426" spans="1:27" ht="14.25" customHeight="1" x14ac:dyDescent="0.25">
      <c r="A426" s="1"/>
      <c r="B426" s="1"/>
      <c r="W426" s="192"/>
      <c r="X426" s="229"/>
      <c r="Z426" s="1"/>
      <c r="AA426" s="1"/>
    </row>
    <row r="427" spans="1:27" ht="14.25" customHeight="1" x14ac:dyDescent="0.25">
      <c r="A427" s="1"/>
      <c r="B427" s="1"/>
      <c r="W427" s="192"/>
      <c r="X427" s="229"/>
      <c r="Z427" s="1"/>
      <c r="AA427" s="1"/>
    </row>
    <row r="428" spans="1:27" ht="14.25" customHeight="1" x14ac:dyDescent="0.25">
      <c r="A428" s="1"/>
      <c r="B428" s="1"/>
      <c r="W428" s="192"/>
      <c r="X428" s="229"/>
      <c r="Z428" s="1"/>
      <c r="AA428" s="1"/>
    </row>
    <row r="429" spans="1:27" ht="14.25" customHeight="1" x14ac:dyDescent="0.25">
      <c r="A429" s="1"/>
      <c r="B429" s="1"/>
      <c r="W429" s="192"/>
      <c r="X429" s="229"/>
      <c r="Z429" s="1"/>
      <c r="AA429" s="1"/>
    </row>
    <row r="430" spans="1:27" ht="14.25" customHeight="1" x14ac:dyDescent="0.25">
      <c r="A430" s="1"/>
      <c r="B430" s="1"/>
      <c r="W430" s="192"/>
      <c r="X430" s="229"/>
      <c r="Z430" s="1"/>
      <c r="AA430" s="1"/>
    </row>
    <row r="431" spans="1:27" ht="14.25" customHeight="1" x14ac:dyDescent="0.25">
      <c r="A431" s="1"/>
      <c r="B431" s="1"/>
      <c r="W431" s="192"/>
      <c r="X431" s="229"/>
      <c r="Z431" s="1"/>
      <c r="AA431" s="1"/>
    </row>
    <row r="432" spans="1:27" ht="14.25" customHeight="1" x14ac:dyDescent="0.25">
      <c r="A432" s="1"/>
      <c r="B432" s="1"/>
      <c r="W432" s="192"/>
      <c r="X432" s="229"/>
      <c r="Z432" s="1"/>
      <c r="AA432" s="1"/>
    </row>
    <row r="433" spans="1:27" ht="14.25" customHeight="1" x14ac:dyDescent="0.25">
      <c r="A433" s="1"/>
      <c r="B433" s="1"/>
      <c r="W433" s="192"/>
      <c r="X433" s="229"/>
      <c r="Z433" s="1"/>
      <c r="AA433" s="1"/>
    </row>
    <row r="434" spans="1:27" ht="14.25" customHeight="1" x14ac:dyDescent="0.25">
      <c r="A434" s="1"/>
      <c r="B434" s="1"/>
      <c r="W434" s="192"/>
      <c r="X434" s="229"/>
      <c r="Z434" s="1"/>
      <c r="AA434" s="1"/>
    </row>
    <row r="435" spans="1:27" ht="14.25" customHeight="1" x14ac:dyDescent="0.25">
      <c r="A435" s="1"/>
      <c r="B435" s="1"/>
      <c r="W435" s="192"/>
      <c r="X435" s="229"/>
      <c r="Z435" s="1"/>
      <c r="AA435" s="1"/>
    </row>
    <row r="436" spans="1:27" ht="14.25" customHeight="1" x14ac:dyDescent="0.25">
      <c r="A436" s="1"/>
      <c r="B436" s="1"/>
      <c r="W436" s="192"/>
      <c r="X436" s="229"/>
      <c r="Z436" s="1"/>
      <c r="AA436" s="1"/>
    </row>
    <row r="437" spans="1:27" ht="14.25" customHeight="1" x14ac:dyDescent="0.25">
      <c r="A437" s="1"/>
      <c r="B437" s="1"/>
      <c r="W437" s="192"/>
      <c r="X437" s="229"/>
      <c r="Z437" s="1"/>
      <c r="AA437" s="1"/>
    </row>
    <row r="438" spans="1:27" ht="14.25" customHeight="1" x14ac:dyDescent="0.25">
      <c r="A438" s="1"/>
      <c r="B438" s="1"/>
      <c r="W438" s="192"/>
      <c r="X438" s="229"/>
      <c r="Z438" s="1"/>
      <c r="AA438" s="1"/>
    </row>
    <row r="439" spans="1:27" ht="14.25" customHeight="1" x14ac:dyDescent="0.25">
      <c r="A439" s="1"/>
      <c r="B439" s="1"/>
      <c r="W439" s="192"/>
      <c r="X439" s="229"/>
      <c r="Z439" s="1"/>
      <c r="AA439" s="1"/>
    </row>
    <row r="440" spans="1:27" ht="14.25" customHeight="1" x14ac:dyDescent="0.25">
      <c r="A440" s="1"/>
      <c r="B440" s="1"/>
      <c r="W440" s="192"/>
      <c r="X440" s="229"/>
      <c r="Z440" s="1"/>
      <c r="AA440" s="1"/>
    </row>
    <row r="441" spans="1:27" ht="14.25" customHeight="1" x14ac:dyDescent="0.25">
      <c r="A441" s="1"/>
      <c r="B441" s="1"/>
      <c r="W441" s="192"/>
      <c r="X441" s="229"/>
      <c r="Z441" s="1"/>
      <c r="AA441" s="1"/>
    </row>
    <row r="442" spans="1:27" ht="14.25" customHeight="1" x14ac:dyDescent="0.25">
      <c r="A442" s="1"/>
      <c r="B442" s="1"/>
      <c r="W442" s="192"/>
      <c r="X442" s="229"/>
      <c r="Z442" s="1"/>
      <c r="AA442" s="1"/>
    </row>
    <row r="443" spans="1:27" ht="14.25" customHeight="1" x14ac:dyDescent="0.25">
      <c r="A443" s="1"/>
      <c r="B443" s="1"/>
      <c r="W443" s="192"/>
      <c r="X443" s="229"/>
      <c r="Z443" s="1"/>
      <c r="AA443" s="1"/>
    </row>
    <row r="444" spans="1:27" ht="14.25" customHeight="1" x14ac:dyDescent="0.25">
      <c r="A444" s="1"/>
      <c r="B444" s="1"/>
      <c r="W444" s="192"/>
      <c r="X444" s="229"/>
      <c r="Z444" s="1"/>
      <c r="AA444" s="1"/>
    </row>
    <row r="445" spans="1:27" ht="14.25" customHeight="1" x14ac:dyDescent="0.25">
      <c r="A445" s="1"/>
      <c r="B445" s="1"/>
      <c r="W445" s="192"/>
      <c r="X445" s="229"/>
      <c r="Z445" s="1"/>
      <c r="AA445" s="1"/>
    </row>
    <row r="446" spans="1:27" ht="14.25" customHeight="1" x14ac:dyDescent="0.25">
      <c r="A446" s="1"/>
      <c r="B446" s="1"/>
      <c r="W446" s="192"/>
      <c r="X446" s="229"/>
      <c r="Z446" s="1"/>
      <c r="AA446" s="1"/>
    </row>
    <row r="447" spans="1:27" ht="14.25" customHeight="1" x14ac:dyDescent="0.25">
      <c r="A447" s="1"/>
      <c r="B447" s="1"/>
      <c r="W447" s="192"/>
      <c r="X447" s="229"/>
      <c r="Z447" s="1"/>
      <c r="AA447" s="1"/>
    </row>
    <row r="448" spans="1:27" ht="14.25" customHeight="1" x14ac:dyDescent="0.25">
      <c r="A448" s="1"/>
      <c r="B448" s="1"/>
      <c r="W448" s="192"/>
      <c r="X448" s="229"/>
      <c r="Z448" s="1"/>
      <c r="AA448" s="1"/>
    </row>
    <row r="449" spans="1:27" ht="14.25" customHeight="1" x14ac:dyDescent="0.25">
      <c r="A449" s="1"/>
      <c r="B449" s="1"/>
      <c r="W449" s="192"/>
      <c r="X449" s="229"/>
      <c r="Z449" s="1"/>
      <c r="AA449" s="1"/>
    </row>
    <row r="450" spans="1:27" ht="14.25" customHeight="1" x14ac:dyDescent="0.25">
      <c r="A450" s="1"/>
      <c r="B450" s="1"/>
      <c r="W450" s="192"/>
      <c r="X450" s="229"/>
      <c r="Z450" s="1"/>
      <c r="AA450" s="1"/>
    </row>
    <row r="451" spans="1:27" ht="14.25" customHeight="1" x14ac:dyDescent="0.25">
      <c r="A451" s="1"/>
      <c r="B451" s="1"/>
      <c r="W451" s="192"/>
      <c r="X451" s="229"/>
      <c r="Z451" s="1"/>
      <c r="AA451" s="1"/>
    </row>
    <row r="452" spans="1:27" ht="14.25" customHeight="1" x14ac:dyDescent="0.25">
      <c r="A452" s="1"/>
      <c r="B452" s="1"/>
      <c r="W452" s="192"/>
      <c r="X452" s="229"/>
      <c r="Z452" s="1"/>
      <c r="AA452" s="1"/>
    </row>
    <row r="453" spans="1:27" ht="14.25" customHeight="1" x14ac:dyDescent="0.25">
      <c r="A453" s="1"/>
      <c r="B453" s="1"/>
      <c r="W453" s="192"/>
      <c r="X453" s="229"/>
      <c r="Z453" s="1"/>
      <c r="AA453" s="1"/>
    </row>
    <row r="454" spans="1:27" ht="14.25" customHeight="1" x14ac:dyDescent="0.25">
      <c r="A454" s="1"/>
      <c r="B454" s="1"/>
      <c r="W454" s="192"/>
      <c r="X454" s="229"/>
      <c r="Z454" s="1"/>
      <c r="AA454" s="1"/>
    </row>
    <row r="455" spans="1:27" ht="14.25" customHeight="1" x14ac:dyDescent="0.25">
      <c r="A455" s="1"/>
      <c r="B455" s="1"/>
      <c r="W455" s="192"/>
      <c r="X455" s="229"/>
      <c r="Z455" s="1"/>
      <c r="AA455" s="1"/>
    </row>
    <row r="456" spans="1:27" ht="14.25" customHeight="1" x14ac:dyDescent="0.25">
      <c r="A456" s="1"/>
      <c r="B456" s="1"/>
      <c r="W456" s="192"/>
      <c r="X456" s="229"/>
      <c r="Z456" s="1"/>
      <c r="AA456" s="1"/>
    </row>
    <row r="457" spans="1:27" ht="14.25" customHeight="1" x14ac:dyDescent="0.25">
      <c r="A457" s="1"/>
      <c r="B457" s="1"/>
      <c r="W457" s="192"/>
      <c r="X457" s="229"/>
      <c r="Z457" s="1"/>
      <c r="AA457" s="1"/>
    </row>
    <row r="458" spans="1:27" ht="14.25" customHeight="1" x14ac:dyDescent="0.25">
      <c r="A458" s="1"/>
      <c r="B458" s="1"/>
      <c r="W458" s="192"/>
      <c r="X458" s="229"/>
      <c r="Z458" s="1"/>
      <c r="AA458" s="1"/>
    </row>
    <row r="459" spans="1:27" ht="14.25" customHeight="1" x14ac:dyDescent="0.25">
      <c r="A459" s="1"/>
      <c r="B459" s="1"/>
      <c r="W459" s="192"/>
      <c r="X459" s="229"/>
      <c r="Z459" s="1"/>
      <c r="AA459" s="1"/>
    </row>
    <row r="460" spans="1:27" ht="14.25" customHeight="1" x14ac:dyDescent="0.25">
      <c r="A460" s="1"/>
      <c r="B460" s="1"/>
      <c r="W460" s="192"/>
      <c r="X460" s="229"/>
      <c r="Z460" s="1"/>
      <c r="AA460" s="1"/>
    </row>
    <row r="461" spans="1:27" ht="14.25" customHeight="1" x14ac:dyDescent="0.25">
      <c r="A461" s="1"/>
      <c r="B461" s="1"/>
      <c r="W461" s="192"/>
      <c r="X461" s="229"/>
      <c r="Z461" s="1"/>
      <c r="AA461" s="1"/>
    </row>
    <row r="462" spans="1:27" ht="14.25" customHeight="1" x14ac:dyDescent="0.25">
      <c r="A462" s="1"/>
      <c r="B462" s="1"/>
      <c r="W462" s="192"/>
      <c r="X462" s="229"/>
      <c r="Z462" s="1"/>
      <c r="AA462" s="1"/>
    </row>
    <row r="463" spans="1:27" ht="14.25" customHeight="1" x14ac:dyDescent="0.25">
      <c r="A463" s="1"/>
      <c r="B463" s="1"/>
      <c r="W463" s="192"/>
      <c r="X463" s="229"/>
      <c r="Z463" s="1"/>
      <c r="AA463" s="1"/>
    </row>
    <row r="464" spans="1:27" ht="14.25" customHeight="1" x14ac:dyDescent="0.25">
      <c r="A464" s="1"/>
      <c r="B464" s="1"/>
      <c r="W464" s="192"/>
      <c r="X464" s="229"/>
      <c r="Z464" s="1"/>
      <c r="AA464" s="1"/>
    </row>
    <row r="465" spans="1:27" ht="14.25" customHeight="1" x14ac:dyDescent="0.25">
      <c r="A465" s="1"/>
      <c r="B465" s="1"/>
      <c r="W465" s="192"/>
      <c r="X465" s="229"/>
      <c r="Z465" s="1"/>
      <c r="AA465" s="1"/>
    </row>
    <row r="466" spans="1:27" ht="14.25" customHeight="1" x14ac:dyDescent="0.25">
      <c r="A466" s="1"/>
      <c r="B466" s="1"/>
      <c r="W466" s="192"/>
      <c r="X466" s="229"/>
      <c r="Z466" s="1"/>
      <c r="AA466" s="1"/>
    </row>
    <row r="467" spans="1:27" ht="14.25" customHeight="1" x14ac:dyDescent="0.25">
      <c r="A467" s="1"/>
      <c r="B467" s="1"/>
      <c r="W467" s="192"/>
      <c r="X467" s="229"/>
      <c r="Z467" s="1"/>
      <c r="AA467" s="1"/>
    </row>
    <row r="468" spans="1:27" ht="14.25" customHeight="1" x14ac:dyDescent="0.25">
      <c r="A468" s="1"/>
      <c r="B468" s="1"/>
      <c r="W468" s="192"/>
      <c r="X468" s="229"/>
      <c r="Z468" s="1"/>
      <c r="AA468" s="1"/>
    </row>
    <row r="469" spans="1:27" ht="14.25" customHeight="1" x14ac:dyDescent="0.25">
      <c r="A469" s="1"/>
      <c r="B469" s="1"/>
      <c r="W469" s="192"/>
      <c r="X469" s="229"/>
      <c r="Z469" s="1"/>
      <c r="AA469" s="1"/>
    </row>
    <row r="470" spans="1:27" ht="14.25" customHeight="1" x14ac:dyDescent="0.25">
      <c r="A470" s="1"/>
      <c r="B470" s="1"/>
      <c r="W470" s="192"/>
      <c r="X470" s="229"/>
      <c r="Z470" s="1"/>
      <c r="AA470" s="1"/>
    </row>
    <row r="471" spans="1:27" ht="14.25" customHeight="1" x14ac:dyDescent="0.25">
      <c r="A471" s="1"/>
      <c r="B471" s="1"/>
      <c r="W471" s="192"/>
      <c r="X471" s="229"/>
      <c r="Z471" s="1"/>
      <c r="AA471" s="1"/>
    </row>
    <row r="472" spans="1:27" ht="14.25" customHeight="1" x14ac:dyDescent="0.25">
      <c r="A472" s="1"/>
      <c r="B472" s="1"/>
      <c r="W472" s="192"/>
      <c r="X472" s="229"/>
      <c r="Z472" s="1"/>
      <c r="AA472" s="1"/>
    </row>
    <row r="473" spans="1:27" ht="14.25" customHeight="1" x14ac:dyDescent="0.25">
      <c r="A473" s="1"/>
      <c r="B473" s="1"/>
      <c r="W473" s="192"/>
      <c r="X473" s="229"/>
      <c r="Z473" s="1"/>
      <c r="AA473" s="1"/>
    </row>
    <row r="474" spans="1:27" ht="14.25" customHeight="1" x14ac:dyDescent="0.25">
      <c r="A474" s="1"/>
      <c r="B474" s="1"/>
      <c r="W474" s="192"/>
      <c r="X474" s="229"/>
      <c r="Z474" s="1"/>
      <c r="AA474" s="1"/>
    </row>
    <row r="475" spans="1:27" ht="14.25" customHeight="1" x14ac:dyDescent="0.25">
      <c r="A475" s="1"/>
      <c r="B475" s="1"/>
      <c r="W475" s="192"/>
      <c r="X475" s="229"/>
      <c r="Z475" s="1"/>
      <c r="AA475" s="1"/>
    </row>
    <row r="476" spans="1:27" ht="14.25" customHeight="1" x14ac:dyDescent="0.25">
      <c r="A476" s="1"/>
      <c r="B476" s="1"/>
      <c r="W476" s="192"/>
      <c r="X476" s="229"/>
      <c r="Z476" s="1"/>
      <c r="AA476" s="1"/>
    </row>
    <row r="477" spans="1:27" ht="14.25" customHeight="1" x14ac:dyDescent="0.25">
      <c r="A477" s="1"/>
      <c r="B477" s="1"/>
      <c r="W477" s="192"/>
      <c r="X477" s="229"/>
      <c r="Z477" s="1"/>
      <c r="AA477" s="1"/>
    </row>
    <row r="478" spans="1:27" ht="14.25" customHeight="1" x14ac:dyDescent="0.25">
      <c r="A478" s="1"/>
      <c r="B478" s="1"/>
      <c r="W478" s="192"/>
      <c r="X478" s="229"/>
      <c r="Z478" s="1"/>
      <c r="AA478" s="1"/>
    </row>
    <row r="479" spans="1:27" ht="14.25" customHeight="1" x14ac:dyDescent="0.25">
      <c r="A479" s="1"/>
      <c r="B479" s="1"/>
      <c r="W479" s="192"/>
      <c r="X479" s="229"/>
      <c r="Z479" s="1"/>
      <c r="AA479" s="1"/>
    </row>
    <row r="480" spans="1:27" ht="14.25" customHeight="1" x14ac:dyDescent="0.25">
      <c r="A480" s="1"/>
      <c r="B480" s="1"/>
      <c r="W480" s="192"/>
      <c r="X480" s="229"/>
      <c r="Z480" s="1"/>
      <c r="AA480" s="1"/>
    </row>
    <row r="481" spans="1:27" ht="14.25" customHeight="1" x14ac:dyDescent="0.25">
      <c r="A481" s="1"/>
      <c r="B481" s="1"/>
      <c r="W481" s="192"/>
      <c r="X481" s="229"/>
      <c r="Z481" s="1"/>
      <c r="AA481" s="1"/>
    </row>
    <row r="482" spans="1:27" ht="14.25" customHeight="1" x14ac:dyDescent="0.25">
      <c r="A482" s="1"/>
      <c r="B482" s="1"/>
      <c r="W482" s="192"/>
      <c r="X482" s="229"/>
      <c r="Z482" s="1"/>
      <c r="AA482" s="1"/>
    </row>
    <row r="483" spans="1:27" ht="14.25" customHeight="1" x14ac:dyDescent="0.25">
      <c r="A483" s="1"/>
      <c r="B483" s="1"/>
      <c r="W483" s="192"/>
      <c r="X483" s="229"/>
      <c r="Z483" s="1"/>
      <c r="AA483" s="1"/>
    </row>
    <row r="484" spans="1:27" ht="14.25" customHeight="1" x14ac:dyDescent="0.25">
      <c r="A484" s="1"/>
      <c r="B484" s="1"/>
      <c r="W484" s="192"/>
      <c r="X484" s="229"/>
      <c r="Z484" s="1"/>
      <c r="AA484" s="1"/>
    </row>
    <row r="485" spans="1:27" ht="14.25" customHeight="1" x14ac:dyDescent="0.25">
      <c r="A485" s="1"/>
      <c r="B485" s="1"/>
      <c r="W485" s="192"/>
      <c r="X485" s="229"/>
      <c r="Z485" s="1"/>
      <c r="AA485" s="1"/>
    </row>
    <row r="486" spans="1:27" ht="14.25" customHeight="1" x14ac:dyDescent="0.25">
      <c r="A486" s="1"/>
      <c r="B486" s="1"/>
      <c r="W486" s="192"/>
      <c r="X486" s="229"/>
      <c r="Z486" s="1"/>
      <c r="AA486" s="1"/>
    </row>
    <row r="487" spans="1:27" ht="14.25" customHeight="1" x14ac:dyDescent="0.25">
      <c r="A487" s="1"/>
      <c r="B487" s="1"/>
      <c r="W487" s="192"/>
      <c r="X487" s="229"/>
      <c r="Z487" s="1"/>
      <c r="AA487" s="1"/>
    </row>
    <row r="488" spans="1:27" ht="14.25" customHeight="1" x14ac:dyDescent="0.25">
      <c r="A488" s="1"/>
      <c r="B488" s="1"/>
      <c r="W488" s="192"/>
      <c r="X488" s="229"/>
      <c r="Z488" s="1"/>
      <c r="AA488" s="1"/>
    </row>
    <row r="489" spans="1:27" ht="14.25" customHeight="1" x14ac:dyDescent="0.25">
      <c r="A489" s="1"/>
      <c r="B489" s="1"/>
      <c r="W489" s="192"/>
      <c r="X489" s="229"/>
      <c r="Z489" s="1"/>
      <c r="AA489" s="1"/>
    </row>
    <row r="490" spans="1:27" ht="14.25" customHeight="1" x14ac:dyDescent="0.25">
      <c r="A490" s="1"/>
      <c r="B490" s="1"/>
      <c r="W490" s="192"/>
      <c r="X490" s="229"/>
      <c r="Z490" s="1"/>
      <c r="AA490" s="1"/>
    </row>
    <row r="491" spans="1:27" ht="14.25" customHeight="1" x14ac:dyDescent="0.25">
      <c r="A491" s="1"/>
      <c r="B491" s="1"/>
      <c r="W491" s="192"/>
      <c r="X491" s="229"/>
      <c r="Z491" s="1"/>
      <c r="AA491" s="1"/>
    </row>
    <row r="492" spans="1:27" ht="14.25" customHeight="1" x14ac:dyDescent="0.25">
      <c r="A492" s="1"/>
      <c r="B492" s="1"/>
      <c r="W492" s="192"/>
      <c r="X492" s="229"/>
      <c r="Z492" s="1"/>
      <c r="AA492" s="1"/>
    </row>
    <row r="493" spans="1:27" ht="14.25" customHeight="1" x14ac:dyDescent="0.25">
      <c r="A493" s="1"/>
      <c r="B493" s="1"/>
      <c r="W493" s="192"/>
      <c r="X493" s="229"/>
      <c r="Z493" s="1"/>
      <c r="AA493" s="1"/>
    </row>
    <row r="494" spans="1:27" ht="14.25" customHeight="1" x14ac:dyDescent="0.25">
      <c r="A494" s="1"/>
      <c r="B494" s="1"/>
      <c r="W494" s="192"/>
      <c r="X494" s="229"/>
      <c r="Z494" s="1"/>
      <c r="AA494" s="1"/>
    </row>
    <row r="495" spans="1:27" ht="14.25" customHeight="1" x14ac:dyDescent="0.25">
      <c r="A495" s="1"/>
      <c r="B495" s="1"/>
      <c r="W495" s="192"/>
      <c r="X495" s="229"/>
      <c r="Z495" s="1"/>
      <c r="AA495" s="1"/>
    </row>
    <row r="496" spans="1:27" ht="14.25" customHeight="1" x14ac:dyDescent="0.25">
      <c r="A496" s="1"/>
      <c r="B496" s="1"/>
      <c r="W496" s="192"/>
      <c r="X496" s="229"/>
      <c r="Z496" s="1"/>
      <c r="AA496" s="1"/>
    </row>
    <row r="497" spans="1:27" ht="14.25" customHeight="1" x14ac:dyDescent="0.25">
      <c r="A497" s="1"/>
      <c r="B497" s="1"/>
      <c r="W497" s="192"/>
      <c r="X497" s="229"/>
      <c r="Z497" s="1"/>
      <c r="AA497" s="1"/>
    </row>
    <row r="498" spans="1:27" ht="14.25" customHeight="1" x14ac:dyDescent="0.25">
      <c r="A498" s="1"/>
      <c r="B498" s="1"/>
      <c r="W498" s="192"/>
      <c r="X498" s="229"/>
      <c r="Z498" s="1"/>
      <c r="AA498" s="1"/>
    </row>
    <row r="499" spans="1:27" ht="14.25" customHeight="1" x14ac:dyDescent="0.25">
      <c r="A499" s="1"/>
      <c r="B499" s="1"/>
      <c r="W499" s="192"/>
      <c r="X499" s="229"/>
      <c r="Z499" s="1"/>
      <c r="AA499" s="1"/>
    </row>
    <row r="500" spans="1:27" ht="14.25" customHeight="1" x14ac:dyDescent="0.25">
      <c r="A500" s="1"/>
      <c r="B500" s="1"/>
      <c r="W500" s="192"/>
      <c r="X500" s="229"/>
      <c r="Z500" s="1"/>
      <c r="AA500" s="1"/>
    </row>
    <row r="501" spans="1:27" ht="14.25" customHeight="1" x14ac:dyDescent="0.25">
      <c r="A501" s="1"/>
      <c r="B501" s="1"/>
      <c r="W501" s="192"/>
      <c r="X501" s="229"/>
      <c r="Z501" s="1"/>
      <c r="AA501" s="1"/>
    </row>
    <row r="502" spans="1:27" ht="14.25" customHeight="1" x14ac:dyDescent="0.25">
      <c r="A502" s="1"/>
      <c r="B502" s="1"/>
      <c r="W502" s="192"/>
      <c r="X502" s="229"/>
      <c r="Z502" s="1"/>
      <c r="AA502" s="1"/>
    </row>
    <row r="503" spans="1:27" ht="14.25" customHeight="1" x14ac:dyDescent="0.25">
      <c r="A503" s="1"/>
      <c r="B503" s="1"/>
      <c r="W503" s="192"/>
      <c r="X503" s="229"/>
      <c r="Z503" s="1"/>
      <c r="AA503" s="1"/>
    </row>
    <row r="504" spans="1:27" ht="14.25" customHeight="1" x14ac:dyDescent="0.25">
      <c r="A504" s="1"/>
      <c r="B504" s="1"/>
      <c r="W504" s="192"/>
      <c r="X504" s="229"/>
      <c r="Z504" s="1"/>
      <c r="AA504" s="1"/>
    </row>
    <row r="505" spans="1:27" ht="14.25" customHeight="1" x14ac:dyDescent="0.25">
      <c r="A505" s="1"/>
      <c r="B505" s="1"/>
      <c r="W505" s="192"/>
      <c r="X505" s="229"/>
      <c r="Z505" s="1"/>
      <c r="AA505" s="1"/>
    </row>
    <row r="506" spans="1:27" ht="14.25" customHeight="1" x14ac:dyDescent="0.25">
      <c r="A506" s="1"/>
      <c r="B506" s="1"/>
      <c r="W506" s="192"/>
      <c r="X506" s="229"/>
      <c r="Z506" s="1"/>
      <c r="AA506" s="1"/>
    </row>
    <row r="507" spans="1:27" ht="14.25" customHeight="1" x14ac:dyDescent="0.25">
      <c r="A507" s="1"/>
      <c r="B507" s="1"/>
      <c r="W507" s="192"/>
      <c r="X507" s="229"/>
      <c r="Z507" s="1"/>
      <c r="AA507" s="1"/>
    </row>
    <row r="508" spans="1:27" ht="14.25" customHeight="1" x14ac:dyDescent="0.25">
      <c r="A508" s="1"/>
      <c r="B508" s="1"/>
      <c r="W508" s="192"/>
      <c r="X508" s="229"/>
      <c r="Z508" s="1"/>
      <c r="AA508" s="1"/>
    </row>
    <row r="509" spans="1:27" ht="14.25" customHeight="1" x14ac:dyDescent="0.25">
      <c r="A509" s="1"/>
      <c r="B509" s="1"/>
      <c r="W509" s="192"/>
      <c r="X509" s="229"/>
      <c r="Z509" s="1"/>
      <c r="AA509" s="1"/>
    </row>
    <row r="510" spans="1:27" ht="14.25" customHeight="1" x14ac:dyDescent="0.25">
      <c r="A510" s="1"/>
      <c r="B510" s="1"/>
      <c r="W510" s="192"/>
      <c r="X510" s="229"/>
      <c r="Z510" s="1"/>
      <c r="AA510" s="1"/>
    </row>
    <row r="511" spans="1:27" ht="14.25" customHeight="1" x14ac:dyDescent="0.25">
      <c r="A511" s="1"/>
      <c r="B511" s="1"/>
      <c r="W511" s="192"/>
      <c r="X511" s="229"/>
      <c r="Z511" s="1"/>
      <c r="AA511" s="1"/>
    </row>
    <row r="512" spans="1:27" ht="14.25" customHeight="1" x14ac:dyDescent="0.25">
      <c r="A512" s="1"/>
      <c r="B512" s="1"/>
      <c r="W512" s="192"/>
      <c r="X512" s="229"/>
      <c r="Z512" s="1"/>
      <c r="AA512" s="1"/>
    </row>
    <row r="513" spans="1:27" ht="14.25" customHeight="1" x14ac:dyDescent="0.25">
      <c r="A513" s="1"/>
      <c r="B513" s="1"/>
      <c r="W513" s="192"/>
      <c r="X513" s="229"/>
      <c r="Z513" s="1"/>
      <c r="AA513" s="1"/>
    </row>
    <row r="514" spans="1:27" ht="14.25" customHeight="1" x14ac:dyDescent="0.25">
      <c r="A514" s="1"/>
      <c r="B514" s="1"/>
      <c r="W514" s="192"/>
      <c r="X514" s="229"/>
      <c r="Z514" s="1"/>
      <c r="AA514" s="1"/>
    </row>
    <row r="515" spans="1:27" ht="14.25" customHeight="1" x14ac:dyDescent="0.25">
      <c r="A515" s="1"/>
      <c r="B515" s="1"/>
      <c r="W515" s="192"/>
      <c r="X515" s="229"/>
      <c r="Z515" s="1"/>
      <c r="AA515" s="1"/>
    </row>
    <row r="516" spans="1:27" ht="14.25" customHeight="1" x14ac:dyDescent="0.25">
      <c r="A516" s="1"/>
      <c r="B516" s="1"/>
      <c r="W516" s="192"/>
      <c r="X516" s="229"/>
      <c r="Z516" s="1"/>
      <c r="AA516" s="1"/>
    </row>
    <row r="517" spans="1:27" ht="14.25" customHeight="1" x14ac:dyDescent="0.25">
      <c r="A517" s="1"/>
      <c r="B517" s="1"/>
      <c r="W517" s="192"/>
      <c r="X517" s="229"/>
      <c r="Z517" s="1"/>
      <c r="AA517" s="1"/>
    </row>
    <row r="518" spans="1:27" ht="14.25" customHeight="1" x14ac:dyDescent="0.25">
      <c r="A518" s="1"/>
      <c r="B518" s="1"/>
      <c r="W518" s="192"/>
      <c r="X518" s="229"/>
      <c r="Z518" s="1"/>
      <c r="AA518" s="1"/>
    </row>
    <row r="519" spans="1:27" ht="14.25" customHeight="1" x14ac:dyDescent="0.25">
      <c r="A519" s="1"/>
      <c r="B519" s="1"/>
      <c r="W519" s="192"/>
      <c r="X519" s="229"/>
      <c r="Z519" s="1"/>
      <c r="AA519" s="1"/>
    </row>
    <row r="520" spans="1:27" ht="14.25" customHeight="1" x14ac:dyDescent="0.25">
      <c r="A520" s="1"/>
      <c r="B520" s="1"/>
      <c r="W520" s="192"/>
      <c r="X520" s="229"/>
      <c r="Z520" s="1"/>
      <c r="AA520" s="1"/>
    </row>
    <row r="521" spans="1:27" ht="14.25" customHeight="1" x14ac:dyDescent="0.25">
      <c r="A521" s="1"/>
      <c r="B521" s="1"/>
      <c r="W521" s="192"/>
      <c r="X521" s="229"/>
      <c r="Z521" s="1"/>
      <c r="AA521" s="1"/>
    </row>
    <row r="522" spans="1:27" ht="14.25" customHeight="1" x14ac:dyDescent="0.25">
      <c r="A522" s="1"/>
      <c r="B522" s="1"/>
      <c r="W522" s="192"/>
      <c r="X522" s="229"/>
      <c r="Z522" s="1"/>
      <c r="AA522" s="1"/>
    </row>
    <row r="523" spans="1:27" ht="14.25" customHeight="1" x14ac:dyDescent="0.25">
      <c r="A523" s="1"/>
      <c r="B523" s="1"/>
      <c r="W523" s="192"/>
      <c r="X523" s="229"/>
      <c r="Z523" s="1"/>
      <c r="AA523" s="1"/>
    </row>
    <row r="524" spans="1:27" ht="14.25" customHeight="1" x14ac:dyDescent="0.25">
      <c r="A524" s="1"/>
      <c r="B524" s="1"/>
      <c r="W524" s="192"/>
      <c r="X524" s="229"/>
      <c r="Z524" s="1"/>
      <c r="AA524" s="1"/>
    </row>
    <row r="525" spans="1:27" ht="14.25" customHeight="1" x14ac:dyDescent="0.25">
      <c r="A525" s="1"/>
      <c r="B525" s="1"/>
      <c r="W525" s="192"/>
      <c r="X525" s="229"/>
      <c r="Z525" s="1"/>
      <c r="AA525" s="1"/>
    </row>
    <row r="526" spans="1:27" ht="14.25" customHeight="1" x14ac:dyDescent="0.25">
      <c r="A526" s="1"/>
      <c r="B526" s="1"/>
      <c r="W526" s="192"/>
      <c r="X526" s="229"/>
      <c r="Z526" s="1"/>
      <c r="AA526" s="1"/>
    </row>
    <row r="527" spans="1:27" ht="14.25" customHeight="1" x14ac:dyDescent="0.25">
      <c r="A527" s="1"/>
      <c r="B527" s="1"/>
      <c r="W527" s="192"/>
      <c r="X527" s="229"/>
      <c r="Z527" s="1"/>
      <c r="AA527" s="1"/>
    </row>
    <row r="528" spans="1:27" ht="14.25" customHeight="1" x14ac:dyDescent="0.25">
      <c r="A528" s="1"/>
      <c r="B528" s="1"/>
      <c r="W528" s="192"/>
      <c r="X528" s="229"/>
      <c r="Z528" s="1"/>
      <c r="AA528" s="1"/>
    </row>
    <row r="529" spans="1:27" ht="14.25" customHeight="1" x14ac:dyDescent="0.25">
      <c r="A529" s="1"/>
      <c r="B529" s="1"/>
      <c r="W529" s="192"/>
      <c r="X529" s="229"/>
      <c r="Z529" s="1"/>
      <c r="AA529" s="1"/>
    </row>
    <row r="530" spans="1:27" ht="14.25" customHeight="1" x14ac:dyDescent="0.25">
      <c r="A530" s="1"/>
      <c r="B530" s="1"/>
      <c r="W530" s="192"/>
      <c r="X530" s="229"/>
      <c r="Z530" s="1"/>
      <c r="AA530" s="1"/>
    </row>
    <row r="531" spans="1:27" ht="14.25" customHeight="1" x14ac:dyDescent="0.25">
      <c r="A531" s="1"/>
      <c r="B531" s="1"/>
      <c r="W531" s="192"/>
      <c r="X531" s="229"/>
      <c r="Z531" s="1"/>
      <c r="AA531" s="1"/>
    </row>
    <row r="532" spans="1:27" ht="14.25" customHeight="1" x14ac:dyDescent="0.25">
      <c r="A532" s="1"/>
      <c r="B532" s="1"/>
      <c r="W532" s="192"/>
      <c r="X532" s="229"/>
      <c r="Z532" s="1"/>
      <c r="AA532" s="1"/>
    </row>
    <row r="533" spans="1:27" ht="14.25" customHeight="1" x14ac:dyDescent="0.25">
      <c r="A533" s="1"/>
      <c r="B533" s="1"/>
      <c r="W533" s="192"/>
      <c r="X533" s="229"/>
      <c r="Z533" s="1"/>
      <c r="AA533" s="1"/>
    </row>
    <row r="534" spans="1:27" ht="14.25" customHeight="1" x14ac:dyDescent="0.25">
      <c r="A534" s="1"/>
      <c r="B534" s="1"/>
      <c r="W534" s="192"/>
      <c r="X534" s="229"/>
      <c r="Z534" s="1"/>
      <c r="AA534" s="1"/>
    </row>
    <row r="535" spans="1:27" ht="14.25" customHeight="1" x14ac:dyDescent="0.25">
      <c r="A535" s="1"/>
      <c r="B535" s="1"/>
      <c r="W535" s="192"/>
      <c r="X535" s="229"/>
      <c r="Z535" s="1"/>
      <c r="AA535" s="1"/>
    </row>
    <row r="536" spans="1:27" ht="14.25" customHeight="1" x14ac:dyDescent="0.25">
      <c r="A536" s="1"/>
      <c r="B536" s="1"/>
      <c r="W536" s="192"/>
      <c r="X536" s="229"/>
      <c r="Z536" s="1"/>
      <c r="AA536" s="1"/>
    </row>
    <row r="537" spans="1:27" ht="14.25" customHeight="1" x14ac:dyDescent="0.25">
      <c r="A537" s="1"/>
      <c r="B537" s="1"/>
      <c r="W537" s="192"/>
      <c r="X537" s="229"/>
      <c r="Z537" s="1"/>
      <c r="AA537" s="1"/>
    </row>
    <row r="538" spans="1:27" ht="14.25" customHeight="1" x14ac:dyDescent="0.25">
      <c r="A538" s="1"/>
      <c r="B538" s="1"/>
      <c r="W538" s="192"/>
      <c r="X538" s="229"/>
      <c r="Z538" s="1"/>
      <c r="AA538" s="1"/>
    </row>
    <row r="539" spans="1:27" ht="14.25" customHeight="1" x14ac:dyDescent="0.25">
      <c r="A539" s="1"/>
      <c r="B539" s="1"/>
      <c r="W539" s="192"/>
      <c r="X539" s="229"/>
      <c r="Z539" s="1"/>
      <c r="AA539" s="1"/>
    </row>
    <row r="540" spans="1:27" ht="14.25" customHeight="1" x14ac:dyDescent="0.25">
      <c r="A540" s="1"/>
      <c r="B540" s="1"/>
      <c r="W540" s="192"/>
      <c r="X540" s="229"/>
      <c r="Z540" s="1"/>
      <c r="AA540" s="1"/>
    </row>
    <row r="541" spans="1:27" ht="14.25" customHeight="1" x14ac:dyDescent="0.25">
      <c r="A541" s="1"/>
      <c r="B541" s="1"/>
      <c r="W541" s="192"/>
      <c r="X541" s="229"/>
      <c r="Z541" s="1"/>
      <c r="AA541" s="1"/>
    </row>
    <row r="542" spans="1:27" ht="14.25" customHeight="1" x14ac:dyDescent="0.25">
      <c r="A542" s="1"/>
      <c r="B542" s="1"/>
      <c r="W542" s="192"/>
      <c r="X542" s="229"/>
      <c r="Z542" s="1"/>
      <c r="AA542" s="1"/>
    </row>
    <row r="543" spans="1:27" ht="14.25" customHeight="1" x14ac:dyDescent="0.25">
      <c r="A543" s="1"/>
      <c r="B543" s="1"/>
      <c r="W543" s="192"/>
      <c r="X543" s="229"/>
      <c r="Z543" s="1"/>
      <c r="AA543" s="1"/>
    </row>
    <row r="544" spans="1:27" ht="14.25" customHeight="1" x14ac:dyDescent="0.25">
      <c r="A544" s="1"/>
      <c r="B544" s="1"/>
      <c r="W544" s="192"/>
      <c r="X544" s="229"/>
      <c r="Z544" s="1"/>
      <c r="AA544" s="1"/>
    </row>
    <row r="545" spans="1:27" ht="14.25" customHeight="1" x14ac:dyDescent="0.25">
      <c r="A545" s="1"/>
      <c r="B545" s="1"/>
      <c r="W545" s="192"/>
      <c r="X545" s="229"/>
      <c r="Z545" s="1"/>
      <c r="AA545" s="1"/>
    </row>
    <row r="546" spans="1:27" ht="14.25" customHeight="1" x14ac:dyDescent="0.25">
      <c r="A546" s="1"/>
      <c r="B546" s="1"/>
      <c r="W546" s="192"/>
      <c r="X546" s="229"/>
      <c r="Z546" s="1"/>
      <c r="AA546" s="1"/>
    </row>
    <row r="547" spans="1:27" ht="14.25" customHeight="1" x14ac:dyDescent="0.25">
      <c r="A547" s="1"/>
      <c r="B547" s="1"/>
      <c r="W547" s="192"/>
      <c r="X547" s="229"/>
      <c r="Z547" s="1"/>
      <c r="AA547" s="1"/>
    </row>
    <row r="548" spans="1:27" ht="14.25" customHeight="1" x14ac:dyDescent="0.25">
      <c r="A548" s="1"/>
      <c r="B548" s="1"/>
      <c r="W548" s="192"/>
      <c r="X548" s="229"/>
      <c r="Z548" s="1"/>
      <c r="AA548" s="1"/>
    </row>
    <row r="549" spans="1:27" ht="14.25" customHeight="1" x14ac:dyDescent="0.25">
      <c r="A549" s="1"/>
      <c r="B549" s="1"/>
      <c r="W549" s="192"/>
      <c r="X549" s="229"/>
      <c r="Z549" s="1"/>
      <c r="AA549" s="1"/>
    </row>
    <row r="550" spans="1:27" ht="14.25" customHeight="1" x14ac:dyDescent="0.25">
      <c r="A550" s="1"/>
      <c r="B550" s="1"/>
      <c r="W550" s="192"/>
      <c r="X550" s="229"/>
      <c r="Z550" s="1"/>
      <c r="AA550" s="1"/>
    </row>
    <row r="551" spans="1:27" ht="14.25" customHeight="1" x14ac:dyDescent="0.25">
      <c r="A551" s="1"/>
      <c r="B551" s="1"/>
      <c r="W551" s="192"/>
      <c r="X551" s="229"/>
      <c r="Z551" s="1"/>
      <c r="AA551" s="1"/>
    </row>
    <row r="552" spans="1:27" ht="14.25" customHeight="1" x14ac:dyDescent="0.25">
      <c r="A552" s="1"/>
      <c r="B552" s="1"/>
      <c r="W552" s="192"/>
      <c r="X552" s="229"/>
      <c r="Z552" s="1"/>
      <c r="AA552" s="1"/>
    </row>
    <row r="553" spans="1:27" ht="14.25" customHeight="1" x14ac:dyDescent="0.25">
      <c r="A553" s="1"/>
      <c r="B553" s="1"/>
      <c r="W553" s="192"/>
      <c r="X553" s="229"/>
      <c r="Z553" s="1"/>
      <c r="AA553" s="1"/>
    </row>
    <row r="554" spans="1:27" ht="14.25" customHeight="1" x14ac:dyDescent="0.25">
      <c r="A554" s="1"/>
      <c r="B554" s="1"/>
      <c r="W554" s="192"/>
      <c r="X554" s="229"/>
      <c r="Z554" s="1"/>
      <c r="AA554" s="1"/>
    </row>
    <row r="555" spans="1:27" ht="14.25" customHeight="1" x14ac:dyDescent="0.25">
      <c r="A555" s="1"/>
      <c r="B555" s="1"/>
      <c r="W555" s="192"/>
      <c r="X555" s="229"/>
      <c r="Z555" s="1"/>
      <c r="AA555" s="1"/>
    </row>
    <row r="556" spans="1:27" ht="14.25" customHeight="1" x14ac:dyDescent="0.25">
      <c r="A556" s="1"/>
      <c r="B556" s="1"/>
      <c r="W556" s="192"/>
      <c r="X556" s="229"/>
      <c r="Z556" s="1"/>
      <c r="AA556" s="1"/>
    </row>
    <row r="557" spans="1:27" ht="14.25" customHeight="1" x14ac:dyDescent="0.25">
      <c r="A557" s="1"/>
      <c r="B557" s="1"/>
      <c r="W557" s="192"/>
      <c r="X557" s="229"/>
      <c r="Z557" s="1"/>
      <c r="AA557" s="1"/>
    </row>
    <row r="558" spans="1:27" ht="14.25" customHeight="1" x14ac:dyDescent="0.25">
      <c r="A558" s="1"/>
      <c r="B558" s="1"/>
      <c r="W558" s="192"/>
      <c r="X558" s="229"/>
      <c r="Z558" s="1"/>
      <c r="AA558" s="1"/>
    </row>
    <row r="559" spans="1:27" ht="14.25" customHeight="1" x14ac:dyDescent="0.25">
      <c r="A559" s="1"/>
      <c r="B559" s="1"/>
      <c r="W559" s="192"/>
      <c r="X559" s="229"/>
      <c r="Z559" s="1"/>
      <c r="AA559" s="1"/>
    </row>
    <row r="560" spans="1:27" ht="14.25" customHeight="1" x14ac:dyDescent="0.25">
      <c r="A560" s="1"/>
      <c r="B560" s="1"/>
      <c r="W560" s="192"/>
      <c r="X560" s="229"/>
      <c r="Z560" s="1"/>
      <c r="AA560" s="1"/>
    </row>
    <row r="561" spans="1:27" ht="14.25" customHeight="1" x14ac:dyDescent="0.25">
      <c r="A561" s="1"/>
      <c r="B561" s="1"/>
      <c r="W561" s="192"/>
      <c r="X561" s="229"/>
      <c r="Z561" s="1"/>
      <c r="AA561" s="1"/>
    </row>
    <row r="562" spans="1:27" ht="14.25" customHeight="1" x14ac:dyDescent="0.25">
      <c r="A562" s="1"/>
      <c r="B562" s="1"/>
      <c r="W562" s="192"/>
      <c r="X562" s="229"/>
      <c r="Z562" s="1"/>
      <c r="AA562" s="1"/>
    </row>
    <row r="563" spans="1:27" ht="14.25" customHeight="1" x14ac:dyDescent="0.25">
      <c r="A563" s="1"/>
      <c r="B563" s="1"/>
      <c r="W563" s="192"/>
      <c r="X563" s="229"/>
      <c r="Z563" s="1"/>
      <c r="AA563" s="1"/>
    </row>
    <row r="564" spans="1:27" ht="14.25" customHeight="1" x14ac:dyDescent="0.25">
      <c r="A564" s="1"/>
      <c r="B564" s="1"/>
      <c r="W564" s="192"/>
      <c r="X564" s="229"/>
      <c r="Z564" s="1"/>
      <c r="AA564" s="1"/>
    </row>
    <row r="565" spans="1:27" ht="14.25" customHeight="1" x14ac:dyDescent="0.25">
      <c r="A565" s="1"/>
      <c r="B565" s="1"/>
      <c r="W565" s="192"/>
      <c r="X565" s="229"/>
      <c r="Z565" s="1"/>
      <c r="AA565" s="1"/>
    </row>
    <row r="566" spans="1:27" ht="14.25" customHeight="1" x14ac:dyDescent="0.25">
      <c r="A566" s="1"/>
      <c r="B566" s="1"/>
      <c r="W566" s="192"/>
      <c r="X566" s="229"/>
      <c r="Z566" s="1"/>
      <c r="AA566" s="1"/>
    </row>
    <row r="567" spans="1:27" ht="14.25" customHeight="1" x14ac:dyDescent="0.25">
      <c r="A567" s="1"/>
      <c r="B567" s="1"/>
      <c r="W567" s="192"/>
      <c r="X567" s="229"/>
      <c r="Z567" s="1"/>
      <c r="AA567" s="1"/>
    </row>
    <row r="568" spans="1:27" ht="14.25" customHeight="1" x14ac:dyDescent="0.25">
      <c r="A568" s="1"/>
      <c r="B568" s="1"/>
      <c r="W568" s="192"/>
      <c r="X568" s="229"/>
      <c r="Z568" s="1"/>
      <c r="AA568" s="1"/>
    </row>
    <row r="569" spans="1:27" ht="14.25" customHeight="1" x14ac:dyDescent="0.25">
      <c r="A569" s="1"/>
      <c r="B569" s="1"/>
      <c r="W569" s="192"/>
      <c r="X569" s="229"/>
      <c r="Z569" s="1"/>
      <c r="AA569" s="1"/>
    </row>
    <row r="570" spans="1:27" ht="14.25" customHeight="1" x14ac:dyDescent="0.25">
      <c r="A570" s="1"/>
      <c r="B570" s="1"/>
      <c r="W570" s="192"/>
      <c r="X570" s="229"/>
      <c r="Z570" s="1"/>
      <c r="AA570" s="1"/>
    </row>
    <row r="571" spans="1:27" ht="14.25" customHeight="1" x14ac:dyDescent="0.25">
      <c r="A571" s="1"/>
      <c r="B571" s="1"/>
      <c r="W571" s="192"/>
      <c r="X571" s="229"/>
      <c r="Z571" s="1"/>
      <c r="AA571" s="1"/>
    </row>
    <row r="572" spans="1:27" ht="14.25" customHeight="1" x14ac:dyDescent="0.25">
      <c r="A572" s="1"/>
      <c r="B572" s="1"/>
      <c r="W572" s="192"/>
      <c r="X572" s="229"/>
      <c r="Z572" s="1"/>
      <c r="AA572" s="1"/>
    </row>
    <row r="573" spans="1:27" ht="14.25" customHeight="1" x14ac:dyDescent="0.25">
      <c r="A573" s="1"/>
      <c r="B573" s="1"/>
      <c r="W573" s="192"/>
      <c r="X573" s="229"/>
      <c r="Z573" s="1"/>
      <c r="AA573" s="1"/>
    </row>
    <row r="574" spans="1:27" ht="14.25" customHeight="1" x14ac:dyDescent="0.25">
      <c r="A574" s="1"/>
      <c r="B574" s="1"/>
      <c r="W574" s="192"/>
      <c r="X574" s="229"/>
      <c r="Z574" s="1"/>
      <c r="AA574" s="1"/>
    </row>
    <row r="575" spans="1:27" ht="14.25" customHeight="1" x14ac:dyDescent="0.25">
      <c r="A575" s="1"/>
      <c r="B575" s="1"/>
      <c r="W575" s="192"/>
      <c r="X575" s="229"/>
      <c r="Z575" s="1"/>
      <c r="AA575" s="1"/>
    </row>
    <row r="576" spans="1:27" ht="14.25" customHeight="1" x14ac:dyDescent="0.25">
      <c r="A576" s="1"/>
      <c r="B576" s="1"/>
      <c r="W576" s="192"/>
      <c r="X576" s="229"/>
      <c r="Z576" s="1"/>
      <c r="AA576" s="1"/>
    </row>
    <row r="577" spans="1:27" ht="14.25" customHeight="1" x14ac:dyDescent="0.25">
      <c r="A577" s="1"/>
      <c r="B577" s="1"/>
      <c r="W577" s="192"/>
      <c r="X577" s="229"/>
      <c r="Z577" s="1"/>
      <c r="AA577" s="1"/>
    </row>
    <row r="578" spans="1:27" ht="14.25" customHeight="1" x14ac:dyDescent="0.25">
      <c r="A578" s="1"/>
      <c r="B578" s="1"/>
      <c r="W578" s="192"/>
      <c r="X578" s="229"/>
      <c r="Z578" s="1"/>
      <c r="AA578" s="1"/>
    </row>
    <row r="579" spans="1:27" ht="14.25" customHeight="1" x14ac:dyDescent="0.25">
      <c r="A579" s="1"/>
      <c r="B579" s="1"/>
      <c r="W579" s="192"/>
      <c r="X579" s="229"/>
      <c r="Z579" s="1"/>
      <c r="AA579" s="1"/>
    </row>
    <row r="580" spans="1:27" ht="14.25" customHeight="1" x14ac:dyDescent="0.25">
      <c r="A580" s="1"/>
      <c r="B580" s="1"/>
      <c r="W580" s="192"/>
      <c r="X580" s="229"/>
      <c r="Z580" s="1"/>
      <c r="AA580" s="1"/>
    </row>
    <row r="581" spans="1:27" ht="14.25" customHeight="1" x14ac:dyDescent="0.25">
      <c r="A581" s="1"/>
      <c r="B581" s="1"/>
      <c r="W581" s="192"/>
      <c r="X581" s="229"/>
      <c r="Z581" s="1"/>
      <c r="AA581" s="1"/>
    </row>
    <row r="582" spans="1:27" ht="14.25" customHeight="1" x14ac:dyDescent="0.25">
      <c r="A582" s="1"/>
      <c r="B582" s="1"/>
      <c r="W582" s="192"/>
      <c r="X582" s="229"/>
      <c r="Z582" s="1"/>
      <c r="AA582" s="1"/>
    </row>
    <row r="583" spans="1:27" ht="14.25" customHeight="1" x14ac:dyDescent="0.25">
      <c r="A583" s="1"/>
      <c r="B583" s="1"/>
      <c r="W583" s="192"/>
      <c r="X583" s="229"/>
      <c r="Z583" s="1"/>
      <c r="AA583" s="1"/>
    </row>
    <row r="584" spans="1:27" ht="14.25" customHeight="1" x14ac:dyDescent="0.25">
      <c r="A584" s="1"/>
      <c r="B584" s="1"/>
      <c r="W584" s="192"/>
      <c r="X584" s="229"/>
      <c r="Z584" s="1"/>
      <c r="AA584" s="1"/>
    </row>
    <row r="585" spans="1:27" ht="14.25" customHeight="1" x14ac:dyDescent="0.25">
      <c r="A585" s="1"/>
      <c r="B585" s="1"/>
      <c r="W585" s="192"/>
      <c r="X585" s="229"/>
      <c r="Z585" s="1"/>
      <c r="AA585" s="1"/>
    </row>
    <row r="586" spans="1:27" ht="14.25" customHeight="1" x14ac:dyDescent="0.25">
      <c r="A586" s="1"/>
      <c r="B586" s="1"/>
      <c r="W586" s="192"/>
      <c r="X586" s="229"/>
      <c r="Z586" s="1"/>
      <c r="AA586" s="1"/>
    </row>
    <row r="587" spans="1:27" ht="14.25" customHeight="1" x14ac:dyDescent="0.25">
      <c r="A587" s="1"/>
      <c r="B587" s="1"/>
      <c r="W587" s="192"/>
      <c r="X587" s="229"/>
      <c r="Z587" s="1"/>
      <c r="AA587" s="1"/>
    </row>
    <row r="588" spans="1:27" ht="14.25" customHeight="1" x14ac:dyDescent="0.25">
      <c r="A588" s="1"/>
      <c r="B588" s="1"/>
      <c r="W588" s="192"/>
      <c r="X588" s="229"/>
      <c r="Z588" s="1"/>
      <c r="AA588" s="1"/>
    </row>
    <row r="589" spans="1:27" ht="14.25" customHeight="1" x14ac:dyDescent="0.25">
      <c r="A589" s="1"/>
      <c r="B589" s="1"/>
      <c r="W589" s="192"/>
      <c r="X589" s="229"/>
      <c r="Z589" s="1"/>
      <c r="AA589" s="1"/>
    </row>
    <row r="590" spans="1:27" ht="14.25" customHeight="1" x14ac:dyDescent="0.25">
      <c r="A590" s="1"/>
      <c r="B590" s="1"/>
      <c r="W590" s="192"/>
      <c r="X590" s="229"/>
      <c r="Z590" s="1"/>
      <c r="AA590" s="1"/>
    </row>
    <row r="591" spans="1:27" ht="14.25" customHeight="1" x14ac:dyDescent="0.25">
      <c r="A591" s="1"/>
      <c r="B591" s="1"/>
      <c r="W591" s="192"/>
      <c r="X591" s="229"/>
      <c r="Z591" s="1"/>
      <c r="AA591" s="1"/>
    </row>
    <row r="592" spans="1:27" ht="14.25" customHeight="1" x14ac:dyDescent="0.25">
      <c r="A592" s="1"/>
      <c r="B592" s="1"/>
      <c r="W592" s="192"/>
      <c r="X592" s="229"/>
      <c r="Z592" s="1"/>
      <c r="AA592" s="1"/>
    </row>
    <row r="593" spans="1:27" ht="14.25" customHeight="1" x14ac:dyDescent="0.25">
      <c r="A593" s="1"/>
      <c r="B593" s="1"/>
      <c r="W593" s="192"/>
      <c r="X593" s="229"/>
      <c r="Z593" s="1"/>
      <c r="AA593" s="1"/>
    </row>
    <row r="594" spans="1:27" ht="14.25" customHeight="1" x14ac:dyDescent="0.25">
      <c r="A594" s="1"/>
      <c r="B594" s="1"/>
      <c r="W594" s="192"/>
      <c r="X594" s="229"/>
      <c r="Z594" s="1"/>
      <c r="AA594" s="1"/>
    </row>
    <row r="595" spans="1:27" ht="14.25" customHeight="1" x14ac:dyDescent="0.25">
      <c r="A595" s="1"/>
      <c r="B595" s="1"/>
      <c r="W595" s="192"/>
      <c r="X595" s="229"/>
      <c r="Z595" s="1"/>
      <c r="AA595" s="1"/>
    </row>
    <row r="596" spans="1:27" ht="14.25" customHeight="1" x14ac:dyDescent="0.25">
      <c r="A596" s="1"/>
      <c r="B596" s="1"/>
      <c r="W596" s="192"/>
      <c r="X596" s="229"/>
      <c r="Z596" s="1"/>
      <c r="AA596" s="1"/>
    </row>
    <row r="597" spans="1:27" ht="14.25" customHeight="1" x14ac:dyDescent="0.25">
      <c r="A597" s="1"/>
      <c r="B597" s="1"/>
      <c r="W597" s="192"/>
      <c r="X597" s="229"/>
      <c r="Z597" s="1"/>
      <c r="AA597" s="1"/>
    </row>
    <row r="598" spans="1:27" ht="14.25" customHeight="1" x14ac:dyDescent="0.25">
      <c r="A598" s="1"/>
      <c r="B598" s="1"/>
      <c r="W598" s="192"/>
      <c r="X598" s="229"/>
      <c r="Z598" s="1"/>
      <c r="AA598" s="1"/>
    </row>
    <row r="599" spans="1:27" ht="14.25" customHeight="1" x14ac:dyDescent="0.25">
      <c r="A599" s="1"/>
      <c r="B599" s="1"/>
      <c r="W599" s="192"/>
      <c r="X599" s="229"/>
      <c r="Z599" s="1"/>
      <c r="AA599" s="1"/>
    </row>
    <row r="600" spans="1:27" ht="14.25" customHeight="1" x14ac:dyDescent="0.25">
      <c r="A600" s="1"/>
      <c r="B600" s="1"/>
      <c r="W600" s="192"/>
      <c r="X600" s="229"/>
      <c r="Z600" s="1"/>
      <c r="AA600" s="1"/>
    </row>
    <row r="601" spans="1:27" ht="14.25" customHeight="1" x14ac:dyDescent="0.25">
      <c r="A601" s="1"/>
      <c r="B601" s="1"/>
      <c r="W601" s="192"/>
      <c r="X601" s="229"/>
      <c r="Z601" s="1"/>
      <c r="AA601" s="1"/>
    </row>
    <row r="602" spans="1:27" ht="14.25" customHeight="1" x14ac:dyDescent="0.25">
      <c r="A602" s="1"/>
      <c r="B602" s="1"/>
      <c r="W602" s="192"/>
      <c r="X602" s="229"/>
      <c r="Z602" s="1"/>
      <c r="AA602" s="1"/>
    </row>
    <row r="603" spans="1:27" ht="14.25" customHeight="1" x14ac:dyDescent="0.25">
      <c r="A603" s="1"/>
      <c r="B603" s="1"/>
      <c r="W603" s="192"/>
      <c r="X603" s="229"/>
      <c r="Z603" s="1"/>
      <c r="AA603" s="1"/>
    </row>
    <row r="604" spans="1:27" ht="14.25" customHeight="1" x14ac:dyDescent="0.25">
      <c r="A604" s="1"/>
      <c r="B604" s="1"/>
      <c r="W604" s="192"/>
      <c r="X604" s="229"/>
      <c r="Z604" s="1"/>
      <c r="AA604" s="1"/>
    </row>
    <row r="605" spans="1:27" ht="14.25" customHeight="1" x14ac:dyDescent="0.25">
      <c r="A605" s="1"/>
      <c r="B605" s="1"/>
      <c r="W605" s="192"/>
      <c r="X605" s="229"/>
      <c r="Z605" s="1"/>
      <c r="AA605" s="1"/>
    </row>
    <row r="606" spans="1:27" ht="14.25" customHeight="1" x14ac:dyDescent="0.25">
      <c r="A606" s="1"/>
      <c r="B606" s="1"/>
      <c r="W606" s="192"/>
      <c r="X606" s="229"/>
      <c r="Z606" s="1"/>
      <c r="AA606" s="1"/>
    </row>
    <row r="607" spans="1:27" ht="14.25" customHeight="1" x14ac:dyDescent="0.25">
      <c r="A607" s="1"/>
      <c r="B607" s="1"/>
      <c r="W607" s="192"/>
      <c r="X607" s="229"/>
      <c r="Z607" s="1"/>
      <c r="AA607" s="1"/>
    </row>
    <row r="608" spans="1:27" ht="14.25" customHeight="1" x14ac:dyDescent="0.25">
      <c r="A608" s="1"/>
      <c r="B608" s="1"/>
      <c r="W608" s="192"/>
      <c r="X608" s="229"/>
      <c r="Z608" s="1"/>
      <c r="AA608" s="1"/>
    </row>
    <row r="609" spans="1:27" ht="14.25" customHeight="1" x14ac:dyDescent="0.25">
      <c r="A609" s="1"/>
      <c r="B609" s="1"/>
      <c r="W609" s="192"/>
      <c r="X609" s="229"/>
      <c r="Z609" s="1"/>
      <c r="AA609" s="1"/>
    </row>
    <row r="610" spans="1:27" ht="14.25" customHeight="1" x14ac:dyDescent="0.25">
      <c r="A610" s="1"/>
      <c r="B610" s="1"/>
      <c r="W610" s="192"/>
      <c r="X610" s="229"/>
      <c r="Z610" s="1"/>
      <c r="AA610" s="1"/>
    </row>
    <row r="611" spans="1:27" ht="14.25" customHeight="1" x14ac:dyDescent="0.25">
      <c r="A611" s="1"/>
      <c r="B611" s="1"/>
      <c r="W611" s="192"/>
      <c r="X611" s="229"/>
      <c r="Z611" s="1"/>
      <c r="AA611" s="1"/>
    </row>
    <row r="612" spans="1:27" ht="14.25" customHeight="1" x14ac:dyDescent="0.25">
      <c r="A612" s="1"/>
      <c r="B612" s="1"/>
      <c r="W612" s="192"/>
      <c r="X612" s="229"/>
      <c r="Z612" s="1"/>
      <c r="AA612" s="1"/>
    </row>
    <row r="613" spans="1:27" ht="14.25" customHeight="1" x14ac:dyDescent="0.25">
      <c r="A613" s="1"/>
      <c r="B613" s="1"/>
      <c r="W613" s="192"/>
      <c r="X613" s="229"/>
      <c r="Z613" s="1"/>
      <c r="AA613" s="1"/>
    </row>
    <row r="614" spans="1:27" ht="14.25" customHeight="1" x14ac:dyDescent="0.25">
      <c r="A614" s="1"/>
      <c r="B614" s="1"/>
      <c r="W614" s="192"/>
      <c r="X614" s="229"/>
      <c r="Z614" s="1"/>
      <c r="AA614" s="1"/>
    </row>
    <row r="615" spans="1:27" ht="14.25" customHeight="1" x14ac:dyDescent="0.25">
      <c r="A615" s="1"/>
      <c r="B615" s="1"/>
      <c r="W615" s="192"/>
      <c r="X615" s="229"/>
      <c r="Z615" s="1"/>
      <c r="AA615" s="1"/>
    </row>
    <row r="616" spans="1:27" ht="14.25" customHeight="1" x14ac:dyDescent="0.25">
      <c r="A616" s="1"/>
      <c r="B616" s="1"/>
      <c r="W616" s="192"/>
      <c r="X616" s="229"/>
      <c r="Z616" s="1"/>
      <c r="AA616" s="1"/>
    </row>
    <row r="617" spans="1:27" ht="14.25" customHeight="1" x14ac:dyDescent="0.25">
      <c r="A617" s="1"/>
      <c r="B617" s="1"/>
      <c r="W617" s="192"/>
      <c r="X617" s="229"/>
      <c r="Z617" s="1"/>
      <c r="AA617" s="1"/>
    </row>
    <row r="618" spans="1:27" ht="14.25" customHeight="1" x14ac:dyDescent="0.25">
      <c r="A618" s="1"/>
      <c r="B618" s="1"/>
      <c r="W618" s="192"/>
      <c r="X618" s="229"/>
      <c r="Z618" s="1"/>
      <c r="AA618" s="1"/>
    </row>
    <row r="619" spans="1:27" ht="14.25" customHeight="1" x14ac:dyDescent="0.25">
      <c r="A619" s="1"/>
      <c r="B619" s="1"/>
      <c r="W619" s="192"/>
      <c r="X619" s="229"/>
      <c r="Z619" s="1"/>
      <c r="AA619" s="1"/>
    </row>
    <row r="620" spans="1:27" ht="14.25" customHeight="1" x14ac:dyDescent="0.25">
      <c r="A620" s="1"/>
      <c r="B620" s="1"/>
      <c r="W620" s="192"/>
      <c r="X620" s="229"/>
      <c r="Z620" s="1"/>
      <c r="AA620" s="1"/>
    </row>
    <row r="621" spans="1:27" ht="14.25" customHeight="1" x14ac:dyDescent="0.25">
      <c r="A621" s="1"/>
      <c r="B621" s="1"/>
      <c r="W621" s="192"/>
      <c r="X621" s="229"/>
      <c r="Z621" s="1"/>
      <c r="AA621" s="1"/>
    </row>
    <row r="622" spans="1:27" ht="14.25" customHeight="1" x14ac:dyDescent="0.25">
      <c r="A622" s="1"/>
      <c r="B622" s="1"/>
      <c r="W622" s="192"/>
      <c r="X622" s="229"/>
      <c r="Z622" s="1"/>
      <c r="AA622" s="1"/>
    </row>
    <row r="623" spans="1:27" ht="14.25" customHeight="1" x14ac:dyDescent="0.25">
      <c r="A623" s="1"/>
      <c r="B623" s="1"/>
      <c r="W623" s="192"/>
      <c r="X623" s="229"/>
      <c r="Z623" s="1"/>
      <c r="AA623" s="1"/>
    </row>
    <row r="624" spans="1:27" ht="14.25" customHeight="1" x14ac:dyDescent="0.25">
      <c r="A624" s="1"/>
      <c r="B624" s="1"/>
      <c r="W624" s="192"/>
      <c r="X624" s="229"/>
      <c r="Z624" s="1"/>
      <c r="AA624" s="1"/>
    </row>
    <row r="625" spans="1:27" ht="14.25" customHeight="1" x14ac:dyDescent="0.25">
      <c r="A625" s="1"/>
      <c r="B625" s="1"/>
      <c r="W625" s="192"/>
      <c r="X625" s="229"/>
      <c r="Z625" s="1"/>
      <c r="AA625" s="1"/>
    </row>
    <row r="626" spans="1:27" ht="14.25" customHeight="1" x14ac:dyDescent="0.25">
      <c r="A626" s="1"/>
      <c r="B626" s="1"/>
      <c r="W626" s="192"/>
      <c r="X626" s="229"/>
      <c r="Z626" s="1"/>
      <c r="AA626" s="1"/>
    </row>
    <row r="627" spans="1:27" ht="14.25" customHeight="1" x14ac:dyDescent="0.25">
      <c r="A627" s="1"/>
      <c r="B627" s="1"/>
      <c r="W627" s="192"/>
      <c r="X627" s="229"/>
      <c r="Z627" s="1"/>
      <c r="AA627" s="1"/>
    </row>
    <row r="628" spans="1:27" ht="14.25" customHeight="1" x14ac:dyDescent="0.25">
      <c r="A628" s="1"/>
      <c r="B628" s="1"/>
      <c r="W628" s="192"/>
      <c r="X628" s="229"/>
      <c r="Z628" s="1"/>
      <c r="AA628" s="1"/>
    </row>
    <row r="629" spans="1:27" ht="14.25" customHeight="1" x14ac:dyDescent="0.25">
      <c r="A629" s="1"/>
      <c r="B629" s="1"/>
      <c r="W629" s="192"/>
      <c r="X629" s="229"/>
      <c r="Z629" s="1"/>
      <c r="AA629" s="1"/>
    </row>
    <row r="630" spans="1:27" ht="14.25" customHeight="1" x14ac:dyDescent="0.25">
      <c r="A630" s="1"/>
      <c r="B630" s="1"/>
      <c r="W630" s="192"/>
      <c r="X630" s="229"/>
      <c r="Z630" s="1"/>
      <c r="AA630" s="1"/>
    </row>
    <row r="631" spans="1:27" ht="14.25" customHeight="1" x14ac:dyDescent="0.25">
      <c r="A631" s="1"/>
      <c r="B631" s="1"/>
      <c r="W631" s="192"/>
      <c r="X631" s="229"/>
      <c r="Z631" s="1"/>
      <c r="AA631" s="1"/>
    </row>
    <row r="632" spans="1:27" ht="14.25" customHeight="1" x14ac:dyDescent="0.25">
      <c r="A632" s="1"/>
      <c r="B632" s="1"/>
      <c r="W632" s="192"/>
      <c r="X632" s="229"/>
      <c r="Z632" s="1"/>
      <c r="AA632" s="1"/>
    </row>
    <row r="633" spans="1:27" ht="14.25" customHeight="1" x14ac:dyDescent="0.25">
      <c r="A633" s="1"/>
      <c r="B633" s="1"/>
      <c r="W633" s="192"/>
      <c r="X633" s="229"/>
      <c r="Z633" s="1"/>
      <c r="AA633" s="1"/>
    </row>
    <row r="634" spans="1:27" ht="14.25" customHeight="1" x14ac:dyDescent="0.25">
      <c r="A634" s="1"/>
      <c r="B634" s="1"/>
      <c r="W634" s="192"/>
      <c r="X634" s="229"/>
      <c r="Z634" s="1"/>
      <c r="AA634" s="1"/>
    </row>
    <row r="635" spans="1:27" ht="14.25" customHeight="1" x14ac:dyDescent="0.25">
      <c r="A635" s="1"/>
      <c r="B635" s="1"/>
      <c r="W635" s="192"/>
      <c r="X635" s="229"/>
      <c r="Z635" s="1"/>
      <c r="AA635" s="1"/>
    </row>
    <row r="636" spans="1:27" ht="14.25" customHeight="1" x14ac:dyDescent="0.25">
      <c r="A636" s="1"/>
      <c r="B636" s="1"/>
      <c r="W636" s="192"/>
      <c r="X636" s="229"/>
      <c r="Z636" s="1"/>
      <c r="AA636" s="1"/>
    </row>
    <row r="637" spans="1:27" ht="14.25" customHeight="1" x14ac:dyDescent="0.25">
      <c r="A637" s="1"/>
      <c r="B637" s="1"/>
      <c r="W637" s="192"/>
      <c r="X637" s="229"/>
      <c r="Z637" s="1"/>
      <c r="AA637" s="1"/>
    </row>
    <row r="638" spans="1:27" ht="14.25" customHeight="1" x14ac:dyDescent="0.25">
      <c r="A638" s="1"/>
      <c r="B638" s="1"/>
      <c r="W638" s="192"/>
      <c r="X638" s="229"/>
      <c r="Z638" s="1"/>
      <c r="AA638" s="1"/>
    </row>
    <row r="639" spans="1:27" ht="14.25" customHeight="1" x14ac:dyDescent="0.25">
      <c r="A639" s="1"/>
      <c r="B639" s="1"/>
      <c r="W639" s="192"/>
      <c r="X639" s="229"/>
      <c r="Z639" s="1"/>
      <c r="AA639" s="1"/>
    </row>
    <row r="640" spans="1:27" ht="14.25" customHeight="1" x14ac:dyDescent="0.25">
      <c r="A640" s="1"/>
      <c r="B640" s="1"/>
      <c r="W640" s="192"/>
      <c r="X640" s="229"/>
      <c r="Z640" s="1"/>
      <c r="AA640" s="1"/>
    </row>
    <row r="641" spans="1:27" ht="14.25" customHeight="1" x14ac:dyDescent="0.25">
      <c r="A641" s="1"/>
      <c r="B641" s="1"/>
      <c r="W641" s="192"/>
      <c r="X641" s="229"/>
      <c r="Z641" s="1"/>
      <c r="AA641" s="1"/>
    </row>
    <row r="642" spans="1:27" ht="14.25" customHeight="1" x14ac:dyDescent="0.25">
      <c r="A642" s="1"/>
      <c r="B642" s="1"/>
      <c r="W642" s="192"/>
      <c r="X642" s="229"/>
      <c r="Z642" s="1"/>
      <c r="AA642" s="1"/>
    </row>
    <row r="643" spans="1:27" ht="14.25" customHeight="1" x14ac:dyDescent="0.25">
      <c r="A643" s="1"/>
      <c r="B643" s="1"/>
      <c r="W643" s="192"/>
      <c r="X643" s="229"/>
      <c r="Z643" s="1"/>
      <c r="AA643" s="1"/>
    </row>
    <row r="644" spans="1:27" ht="14.25" customHeight="1" x14ac:dyDescent="0.25">
      <c r="A644" s="1"/>
      <c r="B644" s="1"/>
      <c r="W644" s="192"/>
      <c r="X644" s="229"/>
      <c r="Z644" s="1"/>
      <c r="AA644" s="1"/>
    </row>
    <row r="645" spans="1:27" ht="14.25" customHeight="1" x14ac:dyDescent="0.25">
      <c r="A645" s="1"/>
      <c r="B645" s="1"/>
      <c r="W645" s="192"/>
      <c r="X645" s="229"/>
      <c r="Z645" s="1"/>
      <c r="AA645" s="1"/>
    </row>
    <row r="646" spans="1:27" ht="14.25" customHeight="1" x14ac:dyDescent="0.25">
      <c r="A646" s="1"/>
      <c r="B646" s="1"/>
      <c r="W646" s="192"/>
      <c r="X646" s="229"/>
      <c r="Z646" s="1"/>
      <c r="AA646" s="1"/>
    </row>
    <row r="647" spans="1:27" ht="14.25" customHeight="1" x14ac:dyDescent="0.25">
      <c r="A647" s="1"/>
      <c r="B647" s="1"/>
      <c r="W647" s="192"/>
      <c r="X647" s="229"/>
      <c r="Z647" s="1"/>
      <c r="AA647" s="1"/>
    </row>
    <row r="648" spans="1:27" ht="14.25" customHeight="1" x14ac:dyDescent="0.25">
      <c r="A648" s="1"/>
      <c r="B648" s="1"/>
      <c r="W648" s="192"/>
      <c r="X648" s="229"/>
      <c r="Z648" s="1"/>
      <c r="AA648" s="1"/>
    </row>
    <row r="649" spans="1:27" ht="14.25" customHeight="1" x14ac:dyDescent="0.25">
      <c r="A649" s="1"/>
      <c r="B649" s="1"/>
      <c r="W649" s="192"/>
      <c r="X649" s="229"/>
      <c r="Z649" s="1"/>
      <c r="AA649" s="1"/>
    </row>
    <row r="650" spans="1:27" ht="14.25" customHeight="1" x14ac:dyDescent="0.25">
      <c r="A650" s="1"/>
      <c r="B650" s="1"/>
      <c r="W650" s="192"/>
      <c r="X650" s="229"/>
      <c r="Z650" s="1"/>
      <c r="AA650" s="1"/>
    </row>
    <row r="651" spans="1:27" ht="14.25" customHeight="1" x14ac:dyDescent="0.25">
      <c r="A651" s="1"/>
      <c r="B651" s="1"/>
      <c r="W651" s="192"/>
      <c r="X651" s="229"/>
      <c r="Z651" s="1"/>
      <c r="AA651" s="1"/>
    </row>
    <row r="652" spans="1:27" ht="14.25" customHeight="1" x14ac:dyDescent="0.25">
      <c r="A652" s="1"/>
      <c r="B652" s="1"/>
      <c r="W652" s="192"/>
      <c r="X652" s="229"/>
      <c r="Z652" s="1"/>
      <c r="AA652" s="1"/>
    </row>
    <row r="653" spans="1:27" ht="14.25" customHeight="1" x14ac:dyDescent="0.25">
      <c r="A653" s="1"/>
      <c r="B653" s="1"/>
      <c r="W653" s="192"/>
      <c r="X653" s="229"/>
      <c r="Z653" s="1"/>
      <c r="AA653" s="1"/>
    </row>
    <row r="654" spans="1:27" ht="14.25" customHeight="1" x14ac:dyDescent="0.25">
      <c r="A654" s="1"/>
      <c r="B654" s="1"/>
      <c r="W654" s="192"/>
      <c r="X654" s="229"/>
      <c r="Z654" s="1"/>
      <c r="AA654" s="1"/>
    </row>
    <row r="655" spans="1:27" ht="14.25" customHeight="1" x14ac:dyDescent="0.25">
      <c r="A655" s="1"/>
      <c r="B655" s="1"/>
      <c r="W655" s="192"/>
      <c r="X655" s="229"/>
      <c r="Z655" s="1"/>
      <c r="AA655" s="1"/>
    </row>
    <row r="656" spans="1:27" ht="14.25" customHeight="1" x14ac:dyDescent="0.25">
      <c r="A656" s="1"/>
      <c r="B656" s="1"/>
      <c r="W656" s="192"/>
      <c r="X656" s="229"/>
      <c r="Z656" s="1"/>
      <c r="AA656" s="1"/>
    </row>
    <row r="657" spans="1:27" ht="14.25" customHeight="1" x14ac:dyDescent="0.25">
      <c r="A657" s="1"/>
      <c r="B657" s="1"/>
      <c r="W657" s="192"/>
      <c r="X657" s="229"/>
      <c r="Z657" s="1"/>
      <c r="AA657" s="1"/>
    </row>
    <row r="658" spans="1:27" ht="14.25" customHeight="1" x14ac:dyDescent="0.25">
      <c r="A658" s="1"/>
      <c r="B658" s="1"/>
      <c r="W658" s="192"/>
      <c r="X658" s="229"/>
      <c r="Z658" s="1"/>
      <c r="AA658" s="1"/>
    </row>
    <row r="659" spans="1:27" ht="14.25" customHeight="1" x14ac:dyDescent="0.25">
      <c r="A659" s="1"/>
      <c r="B659" s="1"/>
      <c r="W659" s="192"/>
      <c r="X659" s="229"/>
      <c r="Z659" s="1"/>
      <c r="AA659" s="1"/>
    </row>
    <row r="660" spans="1:27" ht="14.25" customHeight="1" x14ac:dyDescent="0.25">
      <c r="A660" s="1"/>
      <c r="B660" s="1"/>
      <c r="W660" s="192"/>
      <c r="X660" s="229"/>
      <c r="Z660" s="1"/>
      <c r="AA660" s="1"/>
    </row>
    <row r="661" spans="1:27" ht="14.25" customHeight="1" x14ac:dyDescent="0.25">
      <c r="A661" s="1"/>
      <c r="B661" s="1"/>
      <c r="W661" s="192"/>
      <c r="X661" s="229"/>
      <c r="Z661" s="1"/>
      <c r="AA661" s="1"/>
    </row>
    <row r="662" spans="1:27" ht="14.25" customHeight="1" x14ac:dyDescent="0.25">
      <c r="A662" s="1"/>
      <c r="B662" s="1"/>
      <c r="W662" s="192"/>
      <c r="X662" s="229"/>
      <c r="Z662" s="1"/>
      <c r="AA662" s="1"/>
    </row>
    <row r="663" spans="1:27" ht="14.25" customHeight="1" x14ac:dyDescent="0.25">
      <c r="A663" s="1"/>
      <c r="B663" s="1"/>
      <c r="W663" s="192"/>
      <c r="X663" s="229"/>
      <c r="Z663" s="1"/>
      <c r="AA663" s="1"/>
    </row>
    <row r="664" spans="1:27" ht="14.25" customHeight="1" x14ac:dyDescent="0.25">
      <c r="A664" s="1"/>
      <c r="B664" s="1"/>
      <c r="W664" s="192"/>
      <c r="X664" s="229"/>
      <c r="Z664" s="1"/>
      <c r="AA664" s="1"/>
    </row>
    <row r="665" spans="1:27" ht="14.25" customHeight="1" x14ac:dyDescent="0.25">
      <c r="A665" s="1"/>
      <c r="B665" s="1"/>
      <c r="W665" s="192"/>
      <c r="X665" s="229"/>
      <c r="Z665" s="1"/>
      <c r="AA665" s="1"/>
    </row>
    <row r="666" spans="1:27" ht="14.25" customHeight="1" x14ac:dyDescent="0.25">
      <c r="A666" s="1"/>
      <c r="B666" s="1"/>
      <c r="W666" s="192"/>
      <c r="X666" s="229"/>
      <c r="Z666" s="1"/>
      <c r="AA666" s="1"/>
    </row>
    <row r="667" spans="1:27" ht="14.25" customHeight="1" x14ac:dyDescent="0.25">
      <c r="A667" s="1"/>
      <c r="B667" s="1"/>
      <c r="W667" s="192"/>
      <c r="X667" s="229"/>
      <c r="Z667" s="1"/>
      <c r="AA667" s="1"/>
    </row>
    <row r="668" spans="1:27" ht="14.25" customHeight="1" x14ac:dyDescent="0.25">
      <c r="A668" s="1"/>
      <c r="B668" s="1"/>
      <c r="W668" s="192"/>
      <c r="X668" s="229"/>
      <c r="Z668" s="1"/>
      <c r="AA668" s="1"/>
    </row>
    <row r="669" spans="1:27" ht="14.25" customHeight="1" x14ac:dyDescent="0.25">
      <c r="A669" s="1"/>
      <c r="B669" s="1"/>
      <c r="W669" s="192"/>
      <c r="X669" s="229"/>
      <c r="Z669" s="1"/>
      <c r="AA669" s="1"/>
    </row>
    <row r="670" spans="1:27" ht="14.25" customHeight="1" x14ac:dyDescent="0.25">
      <c r="A670" s="1"/>
      <c r="B670" s="1"/>
      <c r="W670" s="192"/>
      <c r="X670" s="229"/>
      <c r="Z670" s="1"/>
      <c r="AA670" s="1"/>
    </row>
    <row r="671" spans="1:27" ht="14.25" customHeight="1" x14ac:dyDescent="0.25">
      <c r="A671" s="1"/>
      <c r="B671" s="1"/>
      <c r="W671" s="192"/>
      <c r="X671" s="229"/>
      <c r="Z671" s="1"/>
      <c r="AA671" s="1"/>
    </row>
    <row r="672" spans="1:27" ht="14.25" customHeight="1" x14ac:dyDescent="0.25">
      <c r="A672" s="1"/>
      <c r="B672" s="1"/>
      <c r="W672" s="192"/>
      <c r="X672" s="229"/>
      <c r="Z672" s="1"/>
      <c r="AA672" s="1"/>
    </row>
    <row r="673" spans="1:27" ht="14.25" customHeight="1" x14ac:dyDescent="0.25">
      <c r="A673" s="1"/>
      <c r="B673" s="1"/>
      <c r="W673" s="192"/>
      <c r="X673" s="229"/>
      <c r="Z673" s="1"/>
      <c r="AA673" s="1"/>
    </row>
    <row r="674" spans="1:27" ht="14.25" customHeight="1" x14ac:dyDescent="0.25">
      <c r="A674" s="1"/>
      <c r="B674" s="1"/>
      <c r="W674" s="192"/>
      <c r="X674" s="229"/>
      <c r="Z674" s="1"/>
      <c r="AA674" s="1"/>
    </row>
    <row r="675" spans="1:27" ht="14.25" customHeight="1" x14ac:dyDescent="0.25">
      <c r="A675" s="1"/>
      <c r="B675" s="1"/>
      <c r="W675" s="192"/>
      <c r="X675" s="229"/>
      <c r="Z675" s="1"/>
      <c r="AA675" s="1"/>
    </row>
    <row r="676" spans="1:27" ht="14.25" customHeight="1" x14ac:dyDescent="0.25">
      <c r="A676" s="1"/>
      <c r="B676" s="1"/>
      <c r="W676" s="192"/>
      <c r="X676" s="229"/>
      <c r="Z676" s="1"/>
      <c r="AA676" s="1"/>
    </row>
    <row r="677" spans="1:27" ht="14.25" customHeight="1" x14ac:dyDescent="0.25">
      <c r="A677" s="1"/>
      <c r="B677" s="1"/>
      <c r="W677" s="192"/>
      <c r="X677" s="229"/>
      <c r="Z677" s="1"/>
      <c r="AA677" s="1"/>
    </row>
    <row r="678" spans="1:27" ht="14.25" customHeight="1" x14ac:dyDescent="0.25">
      <c r="A678" s="1"/>
      <c r="B678" s="1"/>
      <c r="W678" s="192"/>
      <c r="X678" s="229"/>
      <c r="Z678" s="1"/>
      <c r="AA678" s="1"/>
    </row>
    <row r="679" spans="1:27" ht="14.25" customHeight="1" x14ac:dyDescent="0.25">
      <c r="A679" s="1"/>
      <c r="B679" s="1"/>
      <c r="W679" s="192"/>
      <c r="X679" s="229"/>
      <c r="Z679" s="1"/>
      <c r="AA679" s="1"/>
    </row>
    <row r="680" spans="1:27" ht="14.25" customHeight="1" x14ac:dyDescent="0.25">
      <c r="A680" s="1"/>
      <c r="B680" s="1"/>
      <c r="W680" s="192"/>
      <c r="X680" s="229"/>
      <c r="Z680" s="1"/>
      <c r="AA680" s="1"/>
    </row>
    <row r="681" spans="1:27" ht="14.25" customHeight="1" x14ac:dyDescent="0.25">
      <c r="A681" s="1"/>
      <c r="B681" s="1"/>
      <c r="W681" s="192"/>
      <c r="X681" s="229"/>
      <c r="Z681" s="1"/>
      <c r="AA681" s="1"/>
    </row>
    <row r="682" spans="1:27" ht="14.25" customHeight="1" x14ac:dyDescent="0.25">
      <c r="A682" s="1"/>
      <c r="B682" s="1"/>
      <c r="W682" s="192"/>
      <c r="X682" s="229"/>
      <c r="Z682" s="1"/>
      <c r="AA682" s="1"/>
    </row>
    <row r="683" spans="1:27" ht="14.25" customHeight="1" x14ac:dyDescent="0.25">
      <c r="A683" s="1"/>
      <c r="B683" s="1"/>
      <c r="W683" s="192"/>
      <c r="X683" s="229"/>
      <c r="Z683" s="1"/>
      <c r="AA683" s="1"/>
    </row>
    <row r="684" spans="1:27" ht="14.25" customHeight="1" x14ac:dyDescent="0.25">
      <c r="A684" s="1"/>
      <c r="B684" s="1"/>
      <c r="W684" s="192"/>
      <c r="X684" s="229"/>
      <c r="Z684" s="1"/>
      <c r="AA684" s="1"/>
    </row>
    <row r="685" spans="1:27" ht="14.25" customHeight="1" x14ac:dyDescent="0.25">
      <c r="A685" s="1"/>
      <c r="B685" s="1"/>
      <c r="W685" s="192"/>
      <c r="X685" s="229"/>
      <c r="Z685" s="1"/>
      <c r="AA685" s="1"/>
    </row>
    <row r="686" spans="1:27" ht="14.25" customHeight="1" x14ac:dyDescent="0.25">
      <c r="A686" s="1"/>
      <c r="B686" s="1"/>
      <c r="W686" s="192"/>
      <c r="X686" s="229"/>
      <c r="Z686" s="1"/>
      <c r="AA686" s="1"/>
    </row>
    <row r="687" spans="1:27" ht="14.25" customHeight="1" x14ac:dyDescent="0.25">
      <c r="A687" s="1"/>
      <c r="B687" s="1"/>
      <c r="W687" s="192"/>
      <c r="X687" s="229"/>
      <c r="Z687" s="1"/>
      <c r="AA687" s="1"/>
    </row>
    <row r="688" spans="1:27" ht="14.25" customHeight="1" x14ac:dyDescent="0.25">
      <c r="A688" s="1"/>
      <c r="B688" s="1"/>
      <c r="W688" s="192"/>
      <c r="X688" s="229"/>
      <c r="Z688" s="1"/>
      <c r="AA688" s="1"/>
    </row>
    <row r="689" spans="1:27" ht="14.25" customHeight="1" x14ac:dyDescent="0.25">
      <c r="A689" s="1"/>
      <c r="B689" s="1"/>
      <c r="W689" s="192"/>
      <c r="X689" s="229"/>
      <c r="Z689" s="1"/>
      <c r="AA689" s="1"/>
    </row>
    <row r="690" spans="1:27" ht="14.25" customHeight="1" x14ac:dyDescent="0.25">
      <c r="A690" s="1"/>
      <c r="B690" s="1"/>
      <c r="W690" s="192"/>
      <c r="X690" s="229"/>
      <c r="Z690" s="1"/>
      <c r="AA690" s="1"/>
    </row>
    <row r="691" spans="1:27" ht="14.25" customHeight="1" x14ac:dyDescent="0.25">
      <c r="A691" s="1"/>
      <c r="B691" s="1"/>
      <c r="W691" s="192"/>
      <c r="X691" s="229"/>
      <c r="Z691" s="1"/>
      <c r="AA691" s="1"/>
    </row>
    <row r="692" spans="1:27" ht="14.25" customHeight="1" x14ac:dyDescent="0.25">
      <c r="A692" s="1"/>
      <c r="B692" s="1"/>
      <c r="W692" s="192"/>
      <c r="X692" s="229"/>
      <c r="Z692" s="1"/>
      <c r="AA692" s="1"/>
    </row>
    <row r="693" spans="1:27" ht="14.25" customHeight="1" x14ac:dyDescent="0.25">
      <c r="A693" s="1"/>
      <c r="B693" s="1"/>
      <c r="W693" s="192"/>
      <c r="X693" s="229"/>
      <c r="Z693" s="1"/>
      <c r="AA693" s="1"/>
    </row>
    <row r="694" spans="1:27" ht="14.25" customHeight="1" x14ac:dyDescent="0.25">
      <c r="A694" s="1"/>
      <c r="B694" s="1"/>
      <c r="W694" s="192"/>
      <c r="X694" s="229"/>
      <c r="Z694" s="1"/>
      <c r="AA694" s="1"/>
    </row>
    <row r="695" spans="1:27" ht="14.25" customHeight="1" x14ac:dyDescent="0.25">
      <c r="A695" s="1"/>
      <c r="B695" s="1"/>
      <c r="W695" s="192"/>
      <c r="X695" s="229"/>
      <c r="Z695" s="1"/>
      <c r="AA695" s="1"/>
    </row>
    <row r="696" spans="1:27" ht="14.25" customHeight="1" x14ac:dyDescent="0.25">
      <c r="A696" s="1"/>
      <c r="B696" s="1"/>
      <c r="W696" s="192"/>
      <c r="X696" s="229"/>
      <c r="Z696" s="1"/>
      <c r="AA696" s="1"/>
    </row>
    <row r="697" spans="1:27" ht="14.25" customHeight="1" x14ac:dyDescent="0.25">
      <c r="A697" s="1"/>
      <c r="B697" s="1"/>
      <c r="W697" s="192"/>
      <c r="X697" s="229"/>
      <c r="Z697" s="1"/>
      <c r="AA697" s="1"/>
    </row>
    <row r="698" spans="1:27" ht="14.25" customHeight="1" x14ac:dyDescent="0.25">
      <c r="A698" s="1"/>
      <c r="B698" s="1"/>
      <c r="W698" s="192"/>
      <c r="X698" s="229"/>
      <c r="Z698" s="1"/>
      <c r="AA698" s="1"/>
    </row>
    <row r="699" spans="1:27" ht="14.25" customHeight="1" x14ac:dyDescent="0.25">
      <c r="A699" s="1"/>
      <c r="B699" s="1"/>
      <c r="W699" s="192"/>
      <c r="X699" s="229"/>
      <c r="Z699" s="1"/>
      <c r="AA699" s="1"/>
    </row>
    <row r="700" spans="1:27" ht="14.25" customHeight="1" x14ac:dyDescent="0.25">
      <c r="A700" s="1"/>
      <c r="B700" s="1"/>
      <c r="W700" s="192"/>
      <c r="X700" s="229"/>
      <c r="Z700" s="1"/>
      <c r="AA700" s="1"/>
    </row>
    <row r="701" spans="1:27" ht="14.25" customHeight="1" x14ac:dyDescent="0.25">
      <c r="A701" s="1"/>
      <c r="B701" s="1"/>
      <c r="W701" s="192"/>
      <c r="X701" s="229"/>
      <c r="Z701" s="1"/>
      <c r="AA701" s="1"/>
    </row>
    <row r="702" spans="1:27" ht="14.25" customHeight="1" x14ac:dyDescent="0.25">
      <c r="A702" s="1"/>
      <c r="B702" s="1"/>
      <c r="W702" s="192"/>
      <c r="X702" s="229"/>
      <c r="Z702" s="1"/>
      <c r="AA702" s="1"/>
    </row>
    <row r="703" spans="1:27" ht="14.25" customHeight="1" x14ac:dyDescent="0.25">
      <c r="A703" s="1"/>
      <c r="B703" s="1"/>
      <c r="W703" s="192"/>
      <c r="X703" s="229"/>
      <c r="Z703" s="1"/>
      <c r="AA703" s="1"/>
    </row>
    <row r="704" spans="1:27" ht="14.25" customHeight="1" x14ac:dyDescent="0.25">
      <c r="A704" s="1"/>
      <c r="B704" s="1"/>
      <c r="W704" s="192"/>
      <c r="X704" s="229"/>
      <c r="Z704" s="1"/>
      <c r="AA704" s="1"/>
    </row>
    <row r="705" spans="1:27" ht="14.25" customHeight="1" x14ac:dyDescent="0.25">
      <c r="A705" s="1"/>
      <c r="B705" s="1"/>
      <c r="W705" s="192"/>
      <c r="X705" s="229"/>
      <c r="Z705" s="1"/>
      <c r="AA705" s="1"/>
    </row>
    <row r="706" spans="1:27" ht="14.25" customHeight="1" x14ac:dyDescent="0.25">
      <c r="A706" s="1"/>
      <c r="B706" s="1"/>
      <c r="W706" s="192"/>
      <c r="X706" s="229"/>
      <c r="Z706" s="1"/>
      <c r="AA706" s="1"/>
    </row>
    <row r="707" spans="1:27" ht="14.25" customHeight="1" x14ac:dyDescent="0.25">
      <c r="A707" s="1"/>
      <c r="B707" s="1"/>
      <c r="W707" s="192"/>
      <c r="X707" s="229"/>
      <c r="Z707" s="1"/>
      <c r="AA707" s="1"/>
    </row>
    <row r="708" spans="1:27" ht="14.25" customHeight="1" x14ac:dyDescent="0.25">
      <c r="A708" s="1"/>
      <c r="B708" s="1"/>
      <c r="W708" s="192"/>
      <c r="X708" s="229"/>
      <c r="Z708" s="1"/>
      <c r="AA708" s="1"/>
    </row>
    <row r="709" spans="1:27" ht="14.25" customHeight="1" x14ac:dyDescent="0.25">
      <c r="A709" s="1"/>
      <c r="B709" s="1"/>
      <c r="W709" s="192"/>
      <c r="X709" s="229"/>
      <c r="Z709" s="1"/>
      <c r="AA709" s="1"/>
    </row>
    <row r="710" spans="1:27" ht="14.25" customHeight="1" x14ac:dyDescent="0.25">
      <c r="A710" s="1"/>
      <c r="B710" s="1"/>
      <c r="W710" s="192"/>
      <c r="X710" s="229"/>
      <c r="Z710" s="1"/>
      <c r="AA710" s="1"/>
    </row>
    <row r="711" spans="1:27" ht="14.25" customHeight="1" x14ac:dyDescent="0.25">
      <c r="A711" s="1"/>
      <c r="B711" s="1"/>
      <c r="W711" s="192"/>
      <c r="X711" s="229"/>
      <c r="Z711" s="1"/>
      <c r="AA711" s="1"/>
    </row>
    <row r="712" spans="1:27" ht="14.25" customHeight="1" x14ac:dyDescent="0.25">
      <c r="A712" s="1"/>
      <c r="B712" s="1"/>
      <c r="W712" s="192"/>
      <c r="X712" s="229"/>
      <c r="Z712" s="1"/>
      <c r="AA712" s="1"/>
    </row>
    <row r="713" spans="1:27" ht="14.25" customHeight="1" x14ac:dyDescent="0.25">
      <c r="A713" s="1"/>
      <c r="B713" s="1"/>
      <c r="W713" s="192"/>
      <c r="X713" s="229"/>
      <c r="Z713" s="1"/>
      <c r="AA713" s="1"/>
    </row>
    <row r="714" spans="1:27" ht="14.25" customHeight="1" x14ac:dyDescent="0.25">
      <c r="A714" s="1"/>
      <c r="B714" s="1"/>
      <c r="W714" s="192"/>
      <c r="X714" s="229"/>
      <c r="Z714" s="1"/>
      <c r="AA714" s="1"/>
    </row>
    <row r="715" spans="1:27" ht="14.25" customHeight="1" x14ac:dyDescent="0.25">
      <c r="A715" s="1"/>
      <c r="B715" s="1"/>
      <c r="W715" s="192"/>
      <c r="X715" s="229"/>
      <c r="Z715" s="1"/>
      <c r="AA715" s="1"/>
    </row>
    <row r="716" spans="1:27" ht="14.25" customHeight="1" x14ac:dyDescent="0.25">
      <c r="A716" s="1"/>
      <c r="B716" s="1"/>
      <c r="W716" s="192"/>
      <c r="X716" s="229"/>
      <c r="Z716" s="1"/>
      <c r="AA716" s="1"/>
    </row>
    <row r="717" spans="1:27" ht="14.25" customHeight="1" x14ac:dyDescent="0.25">
      <c r="A717" s="1"/>
      <c r="B717" s="1"/>
      <c r="W717" s="192"/>
      <c r="X717" s="229"/>
      <c r="Z717" s="1"/>
      <c r="AA717" s="1"/>
    </row>
    <row r="718" spans="1:27" ht="14.25" customHeight="1" x14ac:dyDescent="0.25">
      <c r="A718" s="1"/>
      <c r="B718" s="1"/>
      <c r="W718" s="192"/>
      <c r="X718" s="229"/>
      <c r="Z718" s="1"/>
      <c r="AA718" s="1"/>
    </row>
    <row r="719" spans="1:27" ht="14.25" customHeight="1" x14ac:dyDescent="0.25">
      <c r="A719" s="1"/>
      <c r="B719" s="1"/>
      <c r="W719" s="192"/>
      <c r="X719" s="229"/>
      <c r="Z719" s="1"/>
      <c r="AA719" s="1"/>
    </row>
    <row r="720" spans="1:27" ht="14.25" customHeight="1" x14ac:dyDescent="0.25">
      <c r="A720" s="1"/>
      <c r="B720" s="1"/>
      <c r="W720" s="192"/>
      <c r="X720" s="229"/>
      <c r="Z720" s="1"/>
      <c r="AA720" s="1"/>
    </row>
    <row r="721" spans="1:27" ht="14.25" customHeight="1" x14ac:dyDescent="0.25">
      <c r="A721" s="1"/>
      <c r="B721" s="1"/>
      <c r="W721" s="192"/>
      <c r="X721" s="229"/>
      <c r="Z721" s="1"/>
      <c r="AA721" s="1"/>
    </row>
    <row r="722" spans="1:27" ht="14.25" customHeight="1" x14ac:dyDescent="0.25">
      <c r="A722" s="1"/>
      <c r="B722" s="1"/>
      <c r="W722" s="192"/>
      <c r="X722" s="229"/>
      <c r="Z722" s="1"/>
      <c r="AA722" s="1"/>
    </row>
    <row r="723" spans="1:27" ht="14.25" customHeight="1" x14ac:dyDescent="0.25">
      <c r="A723" s="1"/>
      <c r="B723" s="1"/>
      <c r="W723" s="192"/>
      <c r="X723" s="229"/>
      <c r="Z723" s="1"/>
      <c r="AA723" s="1"/>
    </row>
    <row r="724" spans="1:27" ht="14.25" customHeight="1" x14ac:dyDescent="0.25">
      <c r="A724" s="1"/>
      <c r="B724" s="1"/>
      <c r="W724" s="192"/>
      <c r="X724" s="229"/>
      <c r="Z724" s="1"/>
      <c r="AA724" s="1"/>
    </row>
    <row r="725" spans="1:27" ht="14.25" customHeight="1" x14ac:dyDescent="0.25">
      <c r="A725" s="1"/>
      <c r="B725" s="1"/>
      <c r="W725" s="192"/>
      <c r="X725" s="229"/>
      <c r="Z725" s="1"/>
      <c r="AA725" s="1"/>
    </row>
    <row r="726" spans="1:27" ht="14.25" customHeight="1" x14ac:dyDescent="0.25">
      <c r="A726" s="1"/>
      <c r="B726" s="1"/>
      <c r="W726" s="192"/>
      <c r="X726" s="229"/>
      <c r="Z726" s="1"/>
      <c r="AA726" s="1"/>
    </row>
    <row r="727" spans="1:27" ht="14.25" customHeight="1" x14ac:dyDescent="0.25">
      <c r="A727" s="1"/>
      <c r="B727" s="1"/>
      <c r="W727" s="192"/>
      <c r="X727" s="229"/>
      <c r="Z727" s="1"/>
      <c r="AA727" s="1"/>
    </row>
    <row r="728" spans="1:27" ht="14.25" customHeight="1" x14ac:dyDescent="0.25">
      <c r="A728" s="1"/>
      <c r="B728" s="1"/>
      <c r="W728" s="192"/>
      <c r="X728" s="229"/>
      <c r="Z728" s="1"/>
      <c r="AA728" s="1"/>
    </row>
    <row r="729" spans="1:27" ht="14.25" customHeight="1" x14ac:dyDescent="0.25">
      <c r="A729" s="1"/>
      <c r="B729" s="1"/>
      <c r="W729" s="192"/>
      <c r="X729" s="229"/>
      <c r="Z729" s="1"/>
      <c r="AA729" s="1"/>
    </row>
    <row r="730" spans="1:27" ht="14.25" customHeight="1" x14ac:dyDescent="0.25">
      <c r="A730" s="1"/>
      <c r="B730" s="1"/>
      <c r="W730" s="192"/>
      <c r="X730" s="229"/>
      <c r="Z730" s="1"/>
      <c r="AA730" s="1"/>
    </row>
    <row r="731" spans="1:27" ht="14.25" customHeight="1" x14ac:dyDescent="0.25">
      <c r="A731" s="1"/>
      <c r="B731" s="1"/>
      <c r="W731" s="192"/>
      <c r="X731" s="229"/>
      <c r="Z731" s="1"/>
      <c r="AA731" s="1"/>
    </row>
    <row r="732" spans="1:27" ht="14.25" customHeight="1" x14ac:dyDescent="0.25">
      <c r="A732" s="1"/>
      <c r="B732" s="1"/>
      <c r="W732" s="192"/>
      <c r="X732" s="229"/>
      <c r="Z732" s="1"/>
      <c r="AA732" s="1"/>
    </row>
    <row r="733" spans="1:27" ht="14.25" customHeight="1" x14ac:dyDescent="0.25">
      <c r="A733" s="1"/>
      <c r="B733" s="1"/>
      <c r="W733" s="192"/>
      <c r="X733" s="229"/>
      <c r="Z733" s="1"/>
      <c r="AA733" s="1"/>
    </row>
    <row r="734" spans="1:27" ht="14.25" customHeight="1" x14ac:dyDescent="0.25">
      <c r="A734" s="1"/>
      <c r="B734" s="1"/>
      <c r="W734" s="192"/>
      <c r="X734" s="229"/>
      <c r="Z734" s="1"/>
      <c r="AA734" s="1"/>
    </row>
    <row r="735" spans="1:27" ht="14.25" customHeight="1" x14ac:dyDescent="0.25">
      <c r="A735" s="1"/>
      <c r="B735" s="1"/>
      <c r="W735" s="192"/>
      <c r="X735" s="229"/>
      <c r="Z735" s="1"/>
      <c r="AA735" s="1"/>
    </row>
    <row r="736" spans="1:27" ht="14.25" customHeight="1" x14ac:dyDescent="0.25">
      <c r="A736" s="1"/>
      <c r="B736" s="1"/>
      <c r="W736" s="192"/>
      <c r="X736" s="229"/>
      <c r="Z736" s="1"/>
      <c r="AA736" s="1"/>
    </row>
    <row r="737" spans="1:27" ht="14.25" customHeight="1" x14ac:dyDescent="0.25">
      <c r="A737" s="1"/>
      <c r="B737" s="1"/>
      <c r="W737" s="192"/>
      <c r="X737" s="229"/>
      <c r="Z737" s="1"/>
      <c r="AA737" s="1"/>
    </row>
    <row r="738" spans="1:27" ht="14.25" customHeight="1" x14ac:dyDescent="0.25">
      <c r="A738" s="1"/>
      <c r="B738" s="1"/>
      <c r="W738" s="192"/>
      <c r="X738" s="229"/>
      <c r="Z738" s="1"/>
      <c r="AA738" s="1"/>
    </row>
    <row r="739" spans="1:27" ht="14.25" customHeight="1" x14ac:dyDescent="0.25">
      <c r="A739" s="1"/>
      <c r="B739" s="1"/>
      <c r="W739" s="192"/>
      <c r="X739" s="229"/>
      <c r="Z739" s="1"/>
      <c r="AA739" s="1"/>
    </row>
    <row r="740" spans="1:27" ht="14.25" customHeight="1" x14ac:dyDescent="0.25">
      <c r="A740" s="1"/>
      <c r="B740" s="1"/>
      <c r="W740" s="192"/>
      <c r="X740" s="229"/>
      <c r="Z740" s="1"/>
      <c r="AA740" s="1"/>
    </row>
    <row r="741" spans="1:27" ht="14.25" customHeight="1" x14ac:dyDescent="0.25">
      <c r="A741" s="1"/>
      <c r="B741" s="1"/>
      <c r="W741" s="192"/>
      <c r="X741" s="229"/>
      <c r="Z741" s="1"/>
      <c r="AA741" s="1"/>
    </row>
    <row r="742" spans="1:27" ht="14.25" customHeight="1" x14ac:dyDescent="0.25">
      <c r="A742" s="1"/>
      <c r="B742" s="1"/>
      <c r="W742" s="192"/>
      <c r="X742" s="229"/>
      <c r="Z742" s="1"/>
      <c r="AA742" s="1"/>
    </row>
    <row r="743" spans="1:27" ht="14.25" customHeight="1" x14ac:dyDescent="0.25">
      <c r="A743" s="1"/>
      <c r="B743" s="1"/>
      <c r="W743" s="192"/>
      <c r="X743" s="229"/>
      <c r="Z743" s="1"/>
      <c r="AA743" s="1"/>
    </row>
    <row r="744" spans="1:27" ht="14.25" customHeight="1" x14ac:dyDescent="0.25">
      <c r="A744" s="1"/>
      <c r="B744" s="1"/>
      <c r="W744" s="192"/>
      <c r="X744" s="229"/>
      <c r="Z744" s="1"/>
      <c r="AA744" s="1"/>
    </row>
    <row r="745" spans="1:27" ht="14.25" customHeight="1" x14ac:dyDescent="0.25">
      <c r="A745" s="1"/>
      <c r="B745" s="1"/>
      <c r="W745" s="192"/>
      <c r="X745" s="229"/>
      <c r="Z745" s="1"/>
      <c r="AA745" s="1"/>
    </row>
    <row r="746" spans="1:27" ht="14.25" customHeight="1" x14ac:dyDescent="0.25">
      <c r="A746" s="1"/>
      <c r="B746" s="1"/>
      <c r="W746" s="192"/>
      <c r="X746" s="229"/>
      <c r="Z746" s="1"/>
      <c r="AA746" s="1"/>
    </row>
    <row r="747" spans="1:27" ht="14.25" customHeight="1" x14ac:dyDescent="0.25">
      <c r="A747" s="1"/>
      <c r="B747" s="1"/>
      <c r="W747" s="192"/>
      <c r="X747" s="229"/>
      <c r="Z747" s="1"/>
      <c r="AA747" s="1"/>
    </row>
    <row r="748" spans="1:27" ht="14.25" customHeight="1" x14ac:dyDescent="0.25">
      <c r="A748" s="1"/>
      <c r="B748" s="1"/>
      <c r="W748" s="192"/>
      <c r="X748" s="229"/>
      <c r="Z748" s="1"/>
      <c r="AA748" s="1"/>
    </row>
    <row r="749" spans="1:27" ht="14.25" customHeight="1" x14ac:dyDescent="0.25">
      <c r="A749" s="1"/>
      <c r="B749" s="1"/>
      <c r="W749" s="192"/>
      <c r="X749" s="229"/>
      <c r="Z749" s="1"/>
      <c r="AA749" s="1"/>
    </row>
    <row r="750" spans="1:27" ht="14.25" customHeight="1" x14ac:dyDescent="0.25">
      <c r="A750" s="1"/>
      <c r="B750" s="1"/>
      <c r="W750" s="192"/>
      <c r="X750" s="229"/>
      <c r="Z750" s="1"/>
      <c r="AA750" s="1"/>
    </row>
    <row r="751" spans="1:27" ht="14.25" customHeight="1" x14ac:dyDescent="0.25">
      <c r="A751" s="1"/>
      <c r="B751" s="1"/>
      <c r="W751" s="192"/>
      <c r="X751" s="229"/>
      <c r="Z751" s="1"/>
      <c r="AA751" s="1"/>
    </row>
    <row r="752" spans="1:27" ht="14.25" customHeight="1" x14ac:dyDescent="0.25">
      <c r="A752" s="1"/>
      <c r="B752" s="1"/>
      <c r="W752" s="192"/>
      <c r="X752" s="229"/>
      <c r="Z752" s="1"/>
      <c r="AA752" s="1"/>
    </row>
    <row r="753" spans="1:27" ht="14.25" customHeight="1" x14ac:dyDescent="0.25">
      <c r="A753" s="1"/>
      <c r="B753" s="1"/>
      <c r="W753" s="192"/>
      <c r="X753" s="229"/>
      <c r="Z753" s="1"/>
      <c r="AA753" s="1"/>
    </row>
    <row r="754" spans="1:27" ht="14.25" customHeight="1" x14ac:dyDescent="0.25">
      <c r="A754" s="1"/>
      <c r="B754" s="1"/>
      <c r="W754" s="192"/>
      <c r="X754" s="229"/>
      <c r="Z754" s="1"/>
      <c r="AA754" s="1"/>
    </row>
    <row r="755" spans="1:27" ht="14.25" customHeight="1" x14ac:dyDescent="0.25">
      <c r="A755" s="1"/>
      <c r="B755" s="1"/>
      <c r="W755" s="192"/>
      <c r="X755" s="229"/>
      <c r="Z755" s="1"/>
      <c r="AA755" s="1"/>
    </row>
    <row r="756" spans="1:27" ht="14.25" customHeight="1" x14ac:dyDescent="0.25">
      <c r="A756" s="1"/>
      <c r="B756" s="1"/>
      <c r="W756" s="192"/>
      <c r="X756" s="229"/>
      <c r="Z756" s="1"/>
      <c r="AA756" s="1"/>
    </row>
    <row r="757" spans="1:27" ht="14.25" customHeight="1" x14ac:dyDescent="0.25">
      <c r="A757" s="1"/>
      <c r="B757" s="1"/>
      <c r="W757" s="192"/>
      <c r="X757" s="229"/>
      <c r="Z757" s="1"/>
      <c r="AA757" s="1"/>
    </row>
    <row r="758" spans="1:27" ht="14.25" customHeight="1" x14ac:dyDescent="0.25">
      <c r="A758" s="1"/>
      <c r="B758" s="1"/>
      <c r="W758" s="192"/>
      <c r="X758" s="229"/>
      <c r="Z758" s="1"/>
      <c r="AA758" s="1"/>
    </row>
    <row r="759" spans="1:27" ht="14.25" customHeight="1" x14ac:dyDescent="0.25">
      <c r="A759" s="1"/>
      <c r="B759" s="1"/>
      <c r="W759" s="192"/>
      <c r="X759" s="229"/>
      <c r="Z759" s="1"/>
      <c r="AA759" s="1"/>
    </row>
    <row r="760" spans="1:27" ht="14.25" customHeight="1" x14ac:dyDescent="0.25">
      <c r="A760" s="1"/>
      <c r="B760" s="1"/>
      <c r="W760" s="192"/>
      <c r="X760" s="229"/>
      <c r="Z760" s="1"/>
      <c r="AA760" s="1"/>
    </row>
    <row r="761" spans="1:27" ht="14.25" customHeight="1" x14ac:dyDescent="0.25">
      <c r="A761" s="1"/>
      <c r="B761" s="1"/>
      <c r="W761" s="192"/>
      <c r="X761" s="229"/>
      <c r="Z761" s="1"/>
      <c r="AA761" s="1"/>
    </row>
    <row r="762" spans="1:27" ht="14.25" customHeight="1" x14ac:dyDescent="0.25">
      <c r="A762" s="1"/>
      <c r="B762" s="1"/>
      <c r="W762" s="192"/>
      <c r="X762" s="229"/>
      <c r="Z762" s="1"/>
      <c r="AA762" s="1"/>
    </row>
    <row r="763" spans="1:27" ht="14.25" customHeight="1" x14ac:dyDescent="0.25">
      <c r="A763" s="1"/>
      <c r="B763" s="1"/>
      <c r="W763" s="192"/>
      <c r="X763" s="229"/>
      <c r="Z763" s="1"/>
      <c r="AA763" s="1"/>
    </row>
    <row r="764" spans="1:27" ht="14.25" customHeight="1" x14ac:dyDescent="0.25">
      <c r="A764" s="1"/>
      <c r="B764" s="1"/>
      <c r="W764" s="192"/>
      <c r="X764" s="229"/>
      <c r="Z764" s="1"/>
      <c r="AA764" s="1"/>
    </row>
    <row r="765" spans="1:27" ht="14.25" customHeight="1" x14ac:dyDescent="0.25">
      <c r="A765" s="1"/>
      <c r="B765" s="1"/>
      <c r="W765" s="192"/>
      <c r="X765" s="229"/>
      <c r="Z765" s="1"/>
      <c r="AA765" s="1"/>
    </row>
    <row r="766" spans="1:27" ht="14.25" customHeight="1" x14ac:dyDescent="0.25">
      <c r="A766" s="1"/>
      <c r="B766" s="1"/>
      <c r="W766" s="192"/>
      <c r="X766" s="229"/>
      <c r="Z766" s="1"/>
      <c r="AA766" s="1"/>
    </row>
    <row r="767" spans="1:27" ht="14.25" customHeight="1" x14ac:dyDescent="0.25">
      <c r="A767" s="1"/>
      <c r="B767" s="1"/>
      <c r="W767" s="192"/>
      <c r="X767" s="229"/>
      <c r="Z767" s="1"/>
      <c r="AA767" s="1"/>
    </row>
    <row r="768" spans="1:27" ht="14.25" customHeight="1" x14ac:dyDescent="0.25">
      <c r="A768" s="1"/>
      <c r="B768" s="1"/>
      <c r="W768" s="192"/>
      <c r="X768" s="229"/>
      <c r="Z768" s="1"/>
      <c r="AA768" s="1"/>
    </row>
    <row r="769" spans="1:27" ht="14.25" customHeight="1" x14ac:dyDescent="0.25">
      <c r="A769" s="1"/>
      <c r="B769" s="1"/>
      <c r="W769" s="192"/>
      <c r="X769" s="229"/>
      <c r="Z769" s="1"/>
      <c r="AA769" s="1"/>
    </row>
    <row r="770" spans="1:27" ht="14.25" customHeight="1" x14ac:dyDescent="0.25">
      <c r="A770" s="1"/>
      <c r="B770" s="1"/>
      <c r="W770" s="192"/>
      <c r="X770" s="229"/>
      <c r="Z770" s="1"/>
      <c r="AA770" s="1"/>
    </row>
    <row r="771" spans="1:27" ht="14.25" customHeight="1" x14ac:dyDescent="0.25">
      <c r="A771" s="1"/>
      <c r="B771" s="1"/>
      <c r="W771" s="192"/>
      <c r="X771" s="229"/>
      <c r="Z771" s="1"/>
      <c r="AA771" s="1"/>
    </row>
    <row r="772" spans="1:27" ht="14.25" customHeight="1" x14ac:dyDescent="0.25">
      <c r="A772" s="1"/>
      <c r="B772" s="1"/>
      <c r="W772" s="192"/>
      <c r="X772" s="229"/>
      <c r="Z772" s="1"/>
      <c r="AA772" s="1"/>
    </row>
    <row r="773" spans="1:27" ht="14.25" customHeight="1" x14ac:dyDescent="0.25">
      <c r="A773" s="1"/>
      <c r="B773" s="1"/>
      <c r="W773" s="192"/>
      <c r="X773" s="229"/>
      <c r="Z773" s="1"/>
      <c r="AA773" s="1"/>
    </row>
    <row r="774" spans="1:27" ht="14.25" customHeight="1" x14ac:dyDescent="0.25">
      <c r="A774" s="1"/>
      <c r="B774" s="1"/>
      <c r="W774" s="192"/>
      <c r="X774" s="229"/>
      <c r="Z774" s="1"/>
      <c r="AA774" s="1"/>
    </row>
    <row r="775" spans="1:27" ht="14.25" customHeight="1" x14ac:dyDescent="0.25">
      <c r="A775" s="1"/>
      <c r="B775" s="1"/>
      <c r="W775" s="192"/>
      <c r="X775" s="229"/>
      <c r="Z775" s="1"/>
      <c r="AA775" s="1"/>
    </row>
    <row r="776" spans="1:27" ht="14.25" customHeight="1" x14ac:dyDescent="0.25">
      <c r="A776" s="1"/>
      <c r="B776" s="1"/>
      <c r="W776" s="192"/>
      <c r="X776" s="229"/>
      <c r="Z776" s="1"/>
      <c r="AA776" s="1"/>
    </row>
    <row r="777" spans="1:27" ht="14.25" customHeight="1" x14ac:dyDescent="0.25">
      <c r="A777" s="1"/>
      <c r="B777" s="1"/>
      <c r="W777" s="192"/>
      <c r="X777" s="229"/>
      <c r="Z777" s="1"/>
      <c r="AA777" s="1"/>
    </row>
    <row r="778" spans="1:27" ht="14.25" customHeight="1" x14ac:dyDescent="0.25">
      <c r="A778" s="1"/>
      <c r="B778" s="1"/>
      <c r="W778" s="192"/>
      <c r="X778" s="229"/>
      <c r="Z778" s="1"/>
      <c r="AA778" s="1"/>
    </row>
    <row r="779" spans="1:27" ht="14.25" customHeight="1" x14ac:dyDescent="0.25">
      <c r="A779" s="1"/>
      <c r="B779" s="1"/>
      <c r="W779" s="192"/>
      <c r="X779" s="229"/>
      <c r="Z779" s="1"/>
      <c r="AA779" s="1"/>
    </row>
    <row r="780" spans="1:27" ht="14.25" customHeight="1" x14ac:dyDescent="0.25">
      <c r="A780" s="1"/>
      <c r="B780" s="1"/>
      <c r="W780" s="192"/>
      <c r="X780" s="229"/>
      <c r="Z780" s="1"/>
      <c r="AA780" s="1"/>
    </row>
    <row r="781" spans="1:27" ht="14.25" customHeight="1" x14ac:dyDescent="0.25">
      <c r="A781" s="1"/>
      <c r="B781" s="1"/>
      <c r="W781" s="192"/>
      <c r="X781" s="229"/>
      <c r="Z781" s="1"/>
      <c r="AA781" s="1"/>
    </row>
    <row r="782" spans="1:27" ht="14.25" customHeight="1" x14ac:dyDescent="0.25">
      <c r="A782" s="1"/>
      <c r="B782" s="1"/>
      <c r="W782" s="192"/>
      <c r="X782" s="229"/>
      <c r="Z782" s="1"/>
      <c r="AA782" s="1"/>
    </row>
    <row r="783" spans="1:27" ht="14.25" customHeight="1" x14ac:dyDescent="0.25">
      <c r="A783" s="1"/>
      <c r="B783" s="1"/>
      <c r="W783" s="192"/>
      <c r="X783" s="229"/>
      <c r="Z783" s="1"/>
      <c r="AA783" s="1"/>
    </row>
    <row r="784" spans="1:27" ht="14.25" customHeight="1" x14ac:dyDescent="0.25">
      <c r="A784" s="1"/>
      <c r="B784" s="1"/>
      <c r="W784" s="192"/>
      <c r="X784" s="229"/>
      <c r="Z784" s="1"/>
      <c r="AA784" s="1"/>
    </row>
    <row r="785" spans="1:27" ht="14.25" customHeight="1" x14ac:dyDescent="0.25">
      <c r="A785" s="1"/>
      <c r="B785" s="1"/>
      <c r="W785" s="192"/>
      <c r="X785" s="229"/>
      <c r="Z785" s="1"/>
      <c r="AA785" s="1"/>
    </row>
    <row r="786" spans="1:27" ht="14.25" customHeight="1" x14ac:dyDescent="0.25">
      <c r="A786" s="1"/>
      <c r="B786" s="1"/>
      <c r="W786" s="192"/>
      <c r="X786" s="229"/>
      <c r="Z786" s="1"/>
      <c r="AA786" s="1"/>
    </row>
    <row r="787" spans="1:27" ht="14.25" customHeight="1" x14ac:dyDescent="0.25">
      <c r="A787" s="1"/>
      <c r="B787" s="1"/>
      <c r="W787" s="192"/>
      <c r="X787" s="229"/>
      <c r="Z787" s="1"/>
      <c r="AA787" s="1"/>
    </row>
    <row r="788" spans="1:27" ht="14.25" customHeight="1" x14ac:dyDescent="0.25">
      <c r="A788" s="1"/>
      <c r="B788" s="1"/>
      <c r="W788" s="192"/>
      <c r="X788" s="229"/>
      <c r="Z788" s="1"/>
      <c r="AA788" s="1"/>
    </row>
    <row r="789" spans="1:27" ht="14.25" customHeight="1" x14ac:dyDescent="0.25">
      <c r="A789" s="1"/>
      <c r="B789" s="1"/>
      <c r="W789" s="192"/>
      <c r="X789" s="229"/>
      <c r="Z789" s="1"/>
      <c r="AA789" s="1"/>
    </row>
    <row r="790" spans="1:27" ht="14.25" customHeight="1" x14ac:dyDescent="0.25">
      <c r="A790" s="1"/>
      <c r="B790" s="1"/>
      <c r="W790" s="192"/>
      <c r="X790" s="229"/>
      <c r="Z790" s="1"/>
      <c r="AA790" s="1"/>
    </row>
    <row r="791" spans="1:27" ht="14.25" customHeight="1" x14ac:dyDescent="0.25">
      <c r="A791" s="1"/>
      <c r="B791" s="1"/>
      <c r="W791" s="192"/>
      <c r="X791" s="229"/>
      <c r="Z791" s="1"/>
      <c r="AA791" s="1"/>
    </row>
    <row r="792" spans="1:27" ht="14.25" customHeight="1" x14ac:dyDescent="0.25">
      <c r="A792" s="1"/>
      <c r="B792" s="1"/>
      <c r="W792" s="192"/>
      <c r="X792" s="229"/>
      <c r="Z792" s="1"/>
      <c r="AA792" s="1"/>
    </row>
    <row r="793" spans="1:27" ht="14.25" customHeight="1" x14ac:dyDescent="0.25">
      <c r="A793" s="1"/>
      <c r="B793" s="1"/>
      <c r="W793" s="192"/>
      <c r="X793" s="229"/>
      <c r="Z793" s="1"/>
      <c r="AA793" s="1"/>
    </row>
    <row r="794" spans="1:27" ht="14.25" customHeight="1" x14ac:dyDescent="0.25">
      <c r="A794" s="1"/>
      <c r="B794" s="1"/>
      <c r="W794" s="192"/>
      <c r="X794" s="229"/>
      <c r="Z794" s="1"/>
      <c r="AA794" s="1"/>
    </row>
    <row r="795" spans="1:27" ht="14.25" customHeight="1" x14ac:dyDescent="0.25">
      <c r="A795" s="1"/>
      <c r="B795" s="1"/>
      <c r="W795" s="192"/>
      <c r="X795" s="229"/>
      <c r="Z795" s="1"/>
      <c r="AA795" s="1"/>
    </row>
    <row r="796" spans="1:27" ht="14.25" customHeight="1" x14ac:dyDescent="0.25">
      <c r="A796" s="1"/>
      <c r="B796" s="1"/>
      <c r="W796" s="192"/>
      <c r="X796" s="229"/>
      <c r="Z796" s="1"/>
      <c r="AA796" s="1"/>
    </row>
    <row r="797" spans="1:27" ht="14.25" customHeight="1" x14ac:dyDescent="0.25">
      <c r="A797" s="1"/>
      <c r="B797" s="1"/>
      <c r="W797" s="192"/>
      <c r="X797" s="229"/>
      <c r="Z797" s="1"/>
      <c r="AA797" s="1"/>
    </row>
    <row r="798" spans="1:27" ht="14.25" customHeight="1" x14ac:dyDescent="0.25">
      <c r="A798" s="1"/>
      <c r="B798" s="1"/>
      <c r="W798" s="192"/>
      <c r="X798" s="229"/>
      <c r="Z798" s="1"/>
      <c r="AA798" s="1"/>
    </row>
    <row r="799" spans="1:27" ht="14.25" customHeight="1" x14ac:dyDescent="0.25">
      <c r="A799" s="1"/>
      <c r="B799" s="1"/>
      <c r="W799" s="192"/>
      <c r="X799" s="229"/>
      <c r="Z799" s="1"/>
      <c r="AA799" s="1"/>
    </row>
    <row r="800" spans="1:27" ht="14.25" customHeight="1" x14ac:dyDescent="0.25">
      <c r="A800" s="1"/>
      <c r="B800" s="1"/>
      <c r="W800" s="192"/>
      <c r="X800" s="229"/>
      <c r="Z800" s="1"/>
      <c r="AA800" s="1"/>
    </row>
    <row r="801" spans="1:27" ht="14.25" customHeight="1" x14ac:dyDescent="0.25">
      <c r="A801" s="1"/>
      <c r="B801" s="1"/>
      <c r="W801" s="192"/>
      <c r="X801" s="229"/>
      <c r="Z801" s="1"/>
      <c r="AA801" s="1"/>
    </row>
    <row r="802" spans="1:27" ht="14.25" customHeight="1" x14ac:dyDescent="0.25">
      <c r="A802" s="1"/>
      <c r="B802" s="1"/>
      <c r="W802" s="192"/>
      <c r="X802" s="229"/>
      <c r="Z802" s="1"/>
      <c r="AA802" s="1"/>
    </row>
    <row r="803" spans="1:27" ht="14.25" customHeight="1" x14ac:dyDescent="0.25">
      <c r="A803" s="1"/>
      <c r="B803" s="1"/>
      <c r="W803" s="192"/>
      <c r="X803" s="229"/>
      <c r="Z803" s="1"/>
      <c r="AA803" s="1"/>
    </row>
    <row r="804" spans="1:27" ht="14.25" customHeight="1" x14ac:dyDescent="0.25">
      <c r="A804" s="1"/>
      <c r="B804" s="1"/>
      <c r="W804" s="192"/>
      <c r="X804" s="229"/>
      <c r="Z804" s="1"/>
      <c r="AA804" s="1"/>
    </row>
    <row r="805" spans="1:27" ht="14.25" customHeight="1" x14ac:dyDescent="0.25">
      <c r="A805" s="1"/>
      <c r="B805" s="1"/>
      <c r="W805" s="192"/>
      <c r="X805" s="229"/>
      <c r="Z805" s="1"/>
      <c r="AA805" s="1"/>
    </row>
    <row r="806" spans="1:27" ht="14.25" customHeight="1" x14ac:dyDescent="0.25">
      <c r="A806" s="1"/>
      <c r="B806" s="1"/>
      <c r="W806" s="192"/>
      <c r="X806" s="229"/>
      <c r="Z806" s="1"/>
      <c r="AA806" s="1"/>
    </row>
    <row r="807" spans="1:27" ht="14.25" customHeight="1" x14ac:dyDescent="0.25">
      <c r="A807" s="1"/>
      <c r="B807" s="1"/>
      <c r="W807" s="192"/>
      <c r="X807" s="229"/>
      <c r="Z807" s="1"/>
      <c r="AA807" s="1"/>
    </row>
    <row r="808" spans="1:27" ht="14.25" customHeight="1" x14ac:dyDescent="0.25">
      <c r="A808" s="1"/>
      <c r="B808" s="1"/>
      <c r="W808" s="192"/>
      <c r="X808" s="229"/>
      <c r="Z808" s="1"/>
      <c r="AA808" s="1"/>
    </row>
    <row r="809" spans="1:27" ht="14.25" customHeight="1" x14ac:dyDescent="0.25">
      <c r="A809" s="1"/>
      <c r="B809" s="1"/>
      <c r="W809" s="192"/>
      <c r="X809" s="229"/>
      <c r="Z809" s="1"/>
      <c r="AA809" s="1"/>
    </row>
    <row r="810" spans="1:27" ht="14.25" customHeight="1" x14ac:dyDescent="0.25">
      <c r="A810" s="1"/>
      <c r="B810" s="1"/>
      <c r="W810" s="192"/>
      <c r="X810" s="229"/>
      <c r="Z810" s="1"/>
      <c r="AA810" s="1"/>
    </row>
    <row r="811" spans="1:27" ht="14.25" customHeight="1" x14ac:dyDescent="0.25">
      <c r="A811" s="1"/>
      <c r="B811" s="1"/>
      <c r="W811" s="192"/>
      <c r="X811" s="229"/>
      <c r="Z811" s="1"/>
      <c r="AA811" s="1"/>
    </row>
    <row r="812" spans="1:27" ht="14.25" customHeight="1" x14ac:dyDescent="0.25">
      <c r="A812" s="1"/>
      <c r="B812" s="1"/>
      <c r="W812" s="192"/>
      <c r="X812" s="229"/>
      <c r="Z812" s="1"/>
      <c r="AA812" s="1"/>
    </row>
    <row r="813" spans="1:27" ht="14.25" customHeight="1" x14ac:dyDescent="0.25">
      <c r="A813" s="1"/>
      <c r="B813" s="1"/>
      <c r="W813" s="192"/>
      <c r="X813" s="229"/>
      <c r="Z813" s="1"/>
      <c r="AA813" s="1"/>
    </row>
    <row r="814" spans="1:27" ht="14.25" customHeight="1" x14ac:dyDescent="0.25">
      <c r="A814" s="1"/>
      <c r="B814" s="1"/>
      <c r="W814" s="192"/>
      <c r="X814" s="229"/>
      <c r="Z814" s="1"/>
      <c r="AA814" s="1"/>
    </row>
    <row r="815" spans="1:27" ht="14.25" customHeight="1" x14ac:dyDescent="0.25">
      <c r="A815" s="1"/>
      <c r="B815" s="1"/>
      <c r="W815" s="192"/>
      <c r="X815" s="229"/>
      <c r="Z815" s="1"/>
      <c r="AA815" s="1"/>
    </row>
    <row r="816" spans="1:27" ht="14.25" customHeight="1" x14ac:dyDescent="0.25">
      <c r="A816" s="1"/>
      <c r="B816" s="1"/>
      <c r="W816" s="192"/>
      <c r="X816" s="229"/>
      <c r="Z816" s="1"/>
      <c r="AA816" s="1"/>
    </row>
    <row r="817" spans="1:27" ht="14.25" customHeight="1" x14ac:dyDescent="0.25">
      <c r="A817" s="1"/>
      <c r="B817" s="1"/>
      <c r="W817" s="192"/>
      <c r="X817" s="229"/>
      <c r="Z817" s="1"/>
      <c r="AA817" s="1"/>
    </row>
    <row r="818" spans="1:27" ht="14.25" customHeight="1" x14ac:dyDescent="0.25">
      <c r="A818" s="1"/>
      <c r="B818" s="1"/>
      <c r="W818" s="192"/>
      <c r="X818" s="229"/>
      <c r="Z818" s="1"/>
      <c r="AA818" s="1"/>
    </row>
    <row r="819" spans="1:27" ht="14.25" customHeight="1" x14ac:dyDescent="0.25">
      <c r="A819" s="1"/>
      <c r="B819" s="1"/>
      <c r="W819" s="192"/>
      <c r="X819" s="229"/>
      <c r="Z819" s="1"/>
      <c r="AA819" s="1"/>
    </row>
    <row r="820" spans="1:27" ht="14.25" customHeight="1" x14ac:dyDescent="0.25">
      <c r="A820" s="1"/>
      <c r="B820" s="1"/>
      <c r="W820" s="192"/>
      <c r="X820" s="229"/>
      <c r="Z820" s="1"/>
      <c r="AA820" s="1"/>
    </row>
    <row r="821" spans="1:27" ht="14.25" customHeight="1" x14ac:dyDescent="0.25">
      <c r="A821" s="1"/>
      <c r="B821" s="1"/>
      <c r="W821" s="192"/>
      <c r="X821" s="229"/>
      <c r="Z821" s="1"/>
      <c r="AA821" s="1"/>
    </row>
    <row r="822" spans="1:27" ht="14.25" customHeight="1" x14ac:dyDescent="0.25">
      <c r="A822" s="1"/>
      <c r="B822" s="1"/>
      <c r="W822" s="192"/>
      <c r="X822" s="229"/>
      <c r="Z822" s="1"/>
      <c r="AA822" s="1"/>
    </row>
    <row r="823" spans="1:27" ht="14.25" customHeight="1" x14ac:dyDescent="0.25">
      <c r="A823" s="1"/>
      <c r="B823" s="1"/>
      <c r="W823" s="192"/>
      <c r="X823" s="229"/>
      <c r="Z823" s="1"/>
      <c r="AA823" s="1"/>
    </row>
    <row r="824" spans="1:27" ht="14.25" customHeight="1" x14ac:dyDescent="0.25">
      <c r="A824" s="1"/>
      <c r="B824" s="1"/>
      <c r="W824" s="192"/>
      <c r="X824" s="229"/>
      <c r="Z824" s="1"/>
      <c r="AA824" s="1"/>
    </row>
    <row r="825" spans="1:27" ht="14.25" customHeight="1" x14ac:dyDescent="0.25">
      <c r="A825" s="1"/>
      <c r="B825" s="1"/>
      <c r="W825" s="192"/>
      <c r="X825" s="229"/>
      <c r="Z825" s="1"/>
      <c r="AA825" s="1"/>
    </row>
    <row r="826" spans="1:27" ht="14.25" customHeight="1" x14ac:dyDescent="0.25">
      <c r="A826" s="1"/>
      <c r="B826" s="1"/>
      <c r="W826" s="192"/>
      <c r="X826" s="229"/>
      <c r="Z826" s="1"/>
      <c r="AA826" s="1"/>
    </row>
    <row r="827" spans="1:27" ht="14.25" customHeight="1" x14ac:dyDescent="0.25">
      <c r="A827" s="1"/>
      <c r="B827" s="1"/>
      <c r="W827" s="192"/>
      <c r="X827" s="229"/>
      <c r="Z827" s="1"/>
      <c r="AA827" s="1"/>
    </row>
    <row r="828" spans="1:27" ht="14.25" customHeight="1" x14ac:dyDescent="0.25">
      <c r="A828" s="1"/>
      <c r="B828" s="1"/>
      <c r="W828" s="192"/>
      <c r="X828" s="229"/>
      <c r="Z828" s="1"/>
      <c r="AA828" s="1"/>
    </row>
    <row r="829" spans="1:27" ht="14.25" customHeight="1" x14ac:dyDescent="0.25">
      <c r="A829" s="1"/>
      <c r="B829" s="1"/>
      <c r="W829" s="192"/>
      <c r="X829" s="229"/>
      <c r="Z829" s="1"/>
      <c r="AA829" s="1"/>
    </row>
    <row r="830" spans="1:27" ht="14.25" customHeight="1" x14ac:dyDescent="0.25">
      <c r="A830" s="1"/>
      <c r="B830" s="1"/>
      <c r="W830" s="192"/>
      <c r="X830" s="229"/>
      <c r="Z830" s="1"/>
      <c r="AA830" s="1"/>
    </row>
    <row r="831" spans="1:27" ht="14.25" customHeight="1" x14ac:dyDescent="0.25">
      <c r="A831" s="1"/>
      <c r="B831" s="1"/>
      <c r="W831" s="192"/>
      <c r="X831" s="229"/>
      <c r="Z831" s="1"/>
      <c r="AA831" s="1"/>
    </row>
    <row r="832" spans="1:27" ht="14.25" customHeight="1" x14ac:dyDescent="0.25">
      <c r="A832" s="1"/>
      <c r="B832" s="1"/>
      <c r="W832" s="192"/>
      <c r="X832" s="229"/>
      <c r="Z832" s="1"/>
      <c r="AA832" s="1"/>
    </row>
    <row r="833" spans="1:27" ht="14.25" customHeight="1" x14ac:dyDescent="0.25">
      <c r="A833" s="1"/>
      <c r="B833" s="1"/>
      <c r="W833" s="192"/>
      <c r="X833" s="229"/>
      <c r="Z833" s="1"/>
      <c r="AA833" s="1"/>
    </row>
    <row r="834" spans="1:27" ht="14.25" customHeight="1" x14ac:dyDescent="0.25">
      <c r="A834" s="1"/>
      <c r="B834" s="1"/>
      <c r="W834" s="192"/>
      <c r="X834" s="229"/>
      <c r="Z834" s="1"/>
      <c r="AA834" s="1"/>
    </row>
    <row r="835" spans="1:27" ht="14.25" customHeight="1" x14ac:dyDescent="0.25">
      <c r="A835" s="1"/>
      <c r="B835" s="1"/>
      <c r="W835" s="192"/>
      <c r="X835" s="229"/>
      <c r="Z835" s="1"/>
      <c r="AA835" s="1"/>
    </row>
    <row r="836" spans="1:27" ht="14.25" customHeight="1" x14ac:dyDescent="0.25">
      <c r="A836" s="1"/>
      <c r="B836" s="1"/>
      <c r="W836" s="192"/>
      <c r="X836" s="229"/>
      <c r="Z836" s="1"/>
      <c r="AA836" s="1"/>
    </row>
    <row r="837" spans="1:27" ht="14.25" customHeight="1" x14ac:dyDescent="0.25">
      <c r="A837" s="1"/>
      <c r="B837" s="1"/>
      <c r="W837" s="192"/>
      <c r="X837" s="229"/>
      <c r="Z837" s="1"/>
      <c r="AA837" s="1"/>
    </row>
    <row r="838" spans="1:27" ht="14.25" customHeight="1" x14ac:dyDescent="0.25">
      <c r="A838" s="1"/>
      <c r="B838" s="1"/>
      <c r="W838" s="192"/>
      <c r="X838" s="229"/>
      <c r="Z838" s="1"/>
      <c r="AA838" s="1"/>
    </row>
    <row r="839" spans="1:27" ht="14.25" customHeight="1" x14ac:dyDescent="0.25">
      <c r="A839" s="1"/>
      <c r="B839" s="1"/>
      <c r="W839" s="192"/>
      <c r="X839" s="229"/>
      <c r="Z839" s="1"/>
      <c r="AA839" s="1"/>
    </row>
    <row r="840" spans="1:27" ht="14.25" customHeight="1" x14ac:dyDescent="0.25">
      <c r="A840" s="1"/>
      <c r="B840" s="1"/>
      <c r="W840" s="192"/>
      <c r="X840" s="229"/>
      <c r="Z840" s="1"/>
      <c r="AA840" s="1"/>
    </row>
    <row r="841" spans="1:27" ht="14.25" customHeight="1" x14ac:dyDescent="0.25">
      <c r="A841" s="1"/>
      <c r="B841" s="1"/>
      <c r="W841" s="192"/>
      <c r="X841" s="229"/>
      <c r="Z841" s="1"/>
      <c r="AA841" s="1"/>
    </row>
    <row r="842" spans="1:27" ht="14.25" customHeight="1" x14ac:dyDescent="0.25">
      <c r="A842" s="1"/>
      <c r="B842" s="1"/>
      <c r="W842" s="192"/>
      <c r="X842" s="229"/>
      <c r="Z842" s="1"/>
      <c r="AA842" s="1"/>
    </row>
    <row r="843" spans="1:27" ht="14.25" customHeight="1" x14ac:dyDescent="0.25">
      <c r="A843" s="1"/>
      <c r="B843" s="1"/>
      <c r="W843" s="192"/>
      <c r="X843" s="229"/>
      <c r="Z843" s="1"/>
      <c r="AA843" s="1"/>
    </row>
    <row r="844" spans="1:27" ht="14.25" customHeight="1" x14ac:dyDescent="0.25">
      <c r="A844" s="1"/>
      <c r="B844" s="1"/>
      <c r="W844" s="192"/>
      <c r="X844" s="229"/>
      <c r="Z844" s="1"/>
      <c r="AA844" s="1"/>
    </row>
    <row r="845" spans="1:27" ht="14.25" customHeight="1" x14ac:dyDescent="0.25">
      <c r="A845" s="1"/>
      <c r="B845" s="1"/>
      <c r="W845" s="192"/>
      <c r="X845" s="229"/>
      <c r="Z845" s="1"/>
      <c r="AA845" s="1"/>
    </row>
    <row r="846" spans="1:27" ht="14.25" customHeight="1" x14ac:dyDescent="0.25">
      <c r="A846" s="1"/>
      <c r="B846" s="1"/>
      <c r="W846" s="192"/>
      <c r="X846" s="229"/>
      <c r="Z846" s="1"/>
      <c r="AA846" s="1"/>
    </row>
    <row r="847" spans="1:27" ht="14.25" customHeight="1" x14ac:dyDescent="0.25">
      <c r="A847" s="1"/>
      <c r="B847" s="1"/>
      <c r="W847" s="192"/>
      <c r="X847" s="229"/>
      <c r="Z847" s="1"/>
      <c r="AA847" s="1"/>
    </row>
    <row r="848" spans="1:27" ht="14.25" customHeight="1" x14ac:dyDescent="0.25">
      <c r="A848" s="1"/>
      <c r="B848" s="1"/>
      <c r="W848" s="192"/>
      <c r="X848" s="229"/>
      <c r="Z848" s="1"/>
      <c r="AA848" s="1"/>
    </row>
    <row r="849" spans="1:27" ht="14.25" customHeight="1" x14ac:dyDescent="0.25">
      <c r="A849" s="1"/>
      <c r="B849" s="1"/>
      <c r="W849" s="192"/>
      <c r="X849" s="229"/>
      <c r="Z849" s="1"/>
      <c r="AA849" s="1"/>
    </row>
    <row r="850" spans="1:27" ht="14.25" customHeight="1" x14ac:dyDescent="0.25">
      <c r="A850" s="1"/>
      <c r="B850" s="1"/>
      <c r="W850" s="192"/>
      <c r="X850" s="229"/>
      <c r="Z850" s="1"/>
      <c r="AA850" s="1"/>
    </row>
    <row r="851" spans="1:27" ht="14.25" customHeight="1" x14ac:dyDescent="0.25">
      <c r="A851" s="1"/>
      <c r="B851" s="1"/>
      <c r="W851" s="192"/>
      <c r="X851" s="229"/>
      <c r="Z851" s="1"/>
      <c r="AA851" s="1"/>
    </row>
    <row r="852" spans="1:27" ht="14.25" customHeight="1" x14ac:dyDescent="0.25">
      <c r="A852" s="1"/>
      <c r="B852" s="1"/>
      <c r="W852" s="192"/>
      <c r="X852" s="229"/>
      <c r="Z852" s="1"/>
      <c r="AA852" s="1"/>
    </row>
    <row r="853" spans="1:27" ht="14.25" customHeight="1" x14ac:dyDescent="0.25">
      <c r="A853" s="1"/>
      <c r="B853" s="1"/>
      <c r="W853" s="192"/>
      <c r="X853" s="229"/>
      <c r="Z853" s="1"/>
      <c r="AA853" s="1"/>
    </row>
    <row r="854" spans="1:27" ht="14.25" customHeight="1" x14ac:dyDescent="0.25">
      <c r="A854" s="1"/>
      <c r="B854" s="1"/>
      <c r="W854" s="192"/>
      <c r="X854" s="229"/>
      <c r="Z854" s="1"/>
      <c r="AA854" s="1"/>
    </row>
    <row r="855" spans="1:27" ht="14.25" customHeight="1" x14ac:dyDescent="0.25">
      <c r="A855" s="1"/>
      <c r="B855" s="1"/>
      <c r="W855" s="192"/>
      <c r="X855" s="229"/>
      <c r="Z855" s="1"/>
      <c r="AA855" s="1"/>
    </row>
    <row r="856" spans="1:27" ht="14.25" customHeight="1" x14ac:dyDescent="0.25">
      <c r="A856" s="1"/>
      <c r="B856" s="1"/>
      <c r="W856" s="192"/>
      <c r="X856" s="229"/>
      <c r="Z856" s="1"/>
      <c r="AA856" s="1"/>
    </row>
    <row r="857" spans="1:27" ht="14.25" customHeight="1" x14ac:dyDescent="0.25">
      <c r="A857" s="1"/>
      <c r="B857" s="1"/>
      <c r="W857" s="192"/>
      <c r="X857" s="229"/>
      <c r="Z857" s="1"/>
      <c r="AA857" s="1"/>
    </row>
    <row r="858" spans="1:27" ht="14.25" customHeight="1" x14ac:dyDescent="0.25">
      <c r="A858" s="1"/>
      <c r="B858" s="1"/>
      <c r="W858" s="192"/>
      <c r="X858" s="229"/>
      <c r="Z858" s="1"/>
      <c r="AA858" s="1"/>
    </row>
    <row r="859" spans="1:27" ht="14.25" customHeight="1" x14ac:dyDescent="0.25">
      <c r="A859" s="1"/>
      <c r="B859" s="1"/>
      <c r="W859" s="192"/>
      <c r="X859" s="229"/>
      <c r="Z859" s="1"/>
      <c r="AA859" s="1"/>
    </row>
    <row r="860" spans="1:27" ht="14.25" customHeight="1" x14ac:dyDescent="0.25">
      <c r="A860" s="1"/>
      <c r="B860" s="1"/>
      <c r="W860" s="192"/>
      <c r="X860" s="229"/>
      <c r="Z860" s="1"/>
      <c r="AA860" s="1"/>
    </row>
    <row r="861" spans="1:27" ht="14.25" customHeight="1" x14ac:dyDescent="0.25">
      <c r="A861" s="1"/>
      <c r="B861" s="1"/>
      <c r="W861" s="192"/>
      <c r="X861" s="229"/>
      <c r="Z861" s="1"/>
      <c r="AA861" s="1"/>
    </row>
    <row r="862" spans="1:27" ht="14.25" customHeight="1" x14ac:dyDescent="0.25">
      <c r="A862" s="1"/>
      <c r="B862" s="1"/>
      <c r="W862" s="192"/>
      <c r="X862" s="229"/>
      <c r="Z862" s="1"/>
      <c r="AA862" s="1"/>
    </row>
    <row r="863" spans="1:27" ht="14.25" customHeight="1" x14ac:dyDescent="0.25">
      <c r="A863" s="1"/>
      <c r="B863" s="1"/>
      <c r="W863" s="192"/>
      <c r="X863" s="229"/>
      <c r="Z863" s="1"/>
      <c r="AA863" s="1"/>
    </row>
    <row r="864" spans="1:27" ht="14.25" customHeight="1" x14ac:dyDescent="0.25">
      <c r="A864" s="1"/>
      <c r="B864" s="1"/>
      <c r="W864" s="192"/>
      <c r="X864" s="229"/>
      <c r="Z864" s="1"/>
      <c r="AA864" s="1"/>
    </row>
    <row r="865" spans="1:27" ht="14.25" customHeight="1" x14ac:dyDescent="0.25">
      <c r="A865" s="1"/>
      <c r="B865" s="1"/>
      <c r="W865" s="192"/>
      <c r="X865" s="229"/>
      <c r="Z865" s="1"/>
      <c r="AA865" s="1"/>
    </row>
    <row r="866" spans="1:27" ht="14.25" customHeight="1" x14ac:dyDescent="0.25">
      <c r="A866" s="1"/>
      <c r="B866" s="1"/>
      <c r="W866" s="192"/>
      <c r="X866" s="229"/>
      <c r="Z866" s="1"/>
      <c r="AA866" s="1"/>
    </row>
    <row r="867" spans="1:27" ht="14.25" customHeight="1" x14ac:dyDescent="0.25">
      <c r="A867" s="1"/>
      <c r="B867" s="1"/>
      <c r="W867" s="192"/>
      <c r="X867" s="229"/>
      <c r="Z867" s="1"/>
      <c r="AA867" s="1"/>
    </row>
    <row r="868" spans="1:27" ht="14.25" customHeight="1" x14ac:dyDescent="0.25">
      <c r="A868" s="1"/>
      <c r="B868" s="1"/>
      <c r="W868" s="192"/>
      <c r="X868" s="229"/>
      <c r="Z868" s="1"/>
      <c r="AA868" s="1"/>
    </row>
    <row r="869" spans="1:27" ht="14.25" customHeight="1" x14ac:dyDescent="0.25">
      <c r="A869" s="1"/>
      <c r="B869" s="1"/>
      <c r="W869" s="192"/>
      <c r="X869" s="229"/>
      <c r="Z869" s="1"/>
      <c r="AA869" s="1"/>
    </row>
    <row r="870" spans="1:27" ht="14.25" customHeight="1" x14ac:dyDescent="0.25">
      <c r="A870" s="1"/>
      <c r="B870" s="1"/>
      <c r="W870" s="192"/>
      <c r="X870" s="229"/>
      <c r="Z870" s="1"/>
      <c r="AA870" s="1"/>
    </row>
    <row r="871" spans="1:27" ht="14.25" customHeight="1" x14ac:dyDescent="0.25">
      <c r="A871" s="1"/>
      <c r="B871" s="1"/>
      <c r="W871" s="192"/>
      <c r="X871" s="229"/>
      <c r="Z871" s="1"/>
      <c r="AA871" s="1"/>
    </row>
    <row r="872" spans="1:27" ht="14.25" customHeight="1" x14ac:dyDescent="0.25">
      <c r="A872" s="1"/>
      <c r="B872" s="1"/>
      <c r="W872" s="192"/>
      <c r="X872" s="229"/>
      <c r="Z872" s="1"/>
      <c r="AA872" s="1"/>
    </row>
    <row r="873" spans="1:27" ht="14.25" customHeight="1" x14ac:dyDescent="0.25">
      <c r="A873" s="1"/>
      <c r="B873" s="1"/>
      <c r="W873" s="192"/>
      <c r="X873" s="229"/>
      <c r="Z873" s="1"/>
      <c r="AA873" s="1"/>
    </row>
    <row r="874" spans="1:27" ht="14.25" customHeight="1" x14ac:dyDescent="0.25">
      <c r="A874" s="1"/>
      <c r="B874" s="1"/>
      <c r="W874" s="192"/>
      <c r="X874" s="229"/>
      <c r="Z874" s="1"/>
      <c r="AA874" s="1"/>
    </row>
    <row r="875" spans="1:27" ht="14.25" customHeight="1" x14ac:dyDescent="0.25">
      <c r="A875" s="1"/>
      <c r="B875" s="1"/>
      <c r="W875" s="192"/>
      <c r="X875" s="229"/>
      <c r="Z875" s="1"/>
      <c r="AA875" s="1"/>
    </row>
    <row r="876" spans="1:27" ht="14.25" customHeight="1" x14ac:dyDescent="0.25">
      <c r="A876" s="1"/>
      <c r="B876" s="1"/>
      <c r="W876" s="192"/>
      <c r="X876" s="229"/>
      <c r="Z876" s="1"/>
      <c r="AA876" s="1"/>
    </row>
    <row r="877" spans="1:27" ht="14.25" customHeight="1" x14ac:dyDescent="0.25">
      <c r="A877" s="1"/>
      <c r="B877" s="1"/>
      <c r="W877" s="192"/>
      <c r="X877" s="229"/>
      <c r="Z877" s="1"/>
      <c r="AA877" s="1"/>
    </row>
    <row r="878" spans="1:27" ht="14.25" customHeight="1" x14ac:dyDescent="0.25">
      <c r="A878" s="1"/>
      <c r="B878" s="1"/>
      <c r="W878" s="192"/>
      <c r="X878" s="229"/>
      <c r="Z878" s="1"/>
      <c r="AA878" s="1"/>
    </row>
    <row r="879" spans="1:27" ht="14.25" customHeight="1" x14ac:dyDescent="0.25">
      <c r="A879" s="1"/>
      <c r="B879" s="1"/>
      <c r="W879" s="192"/>
      <c r="X879" s="229"/>
      <c r="Z879" s="1"/>
      <c r="AA879" s="1"/>
    </row>
    <row r="880" spans="1:27" ht="14.25" customHeight="1" x14ac:dyDescent="0.25">
      <c r="A880" s="1"/>
      <c r="B880" s="1"/>
      <c r="W880" s="192"/>
      <c r="X880" s="229"/>
      <c r="Z880" s="1"/>
      <c r="AA880" s="1"/>
    </row>
    <row r="881" spans="1:27" ht="14.25" customHeight="1" x14ac:dyDescent="0.25">
      <c r="A881" s="1"/>
      <c r="B881" s="1"/>
      <c r="W881" s="192"/>
      <c r="X881" s="229"/>
      <c r="Z881" s="1"/>
      <c r="AA881" s="1"/>
    </row>
    <row r="882" spans="1:27" ht="14.25" customHeight="1" x14ac:dyDescent="0.25">
      <c r="A882" s="1"/>
      <c r="B882" s="1"/>
      <c r="W882" s="192"/>
      <c r="X882" s="229"/>
      <c r="Z882" s="1"/>
      <c r="AA882" s="1"/>
    </row>
    <row r="883" spans="1:27" ht="14.25" customHeight="1" x14ac:dyDescent="0.25">
      <c r="A883" s="1"/>
      <c r="B883" s="1"/>
      <c r="W883" s="192"/>
      <c r="X883" s="229"/>
      <c r="Z883" s="1"/>
      <c r="AA883" s="1"/>
    </row>
    <row r="884" spans="1:27" ht="14.25" customHeight="1" x14ac:dyDescent="0.25">
      <c r="A884" s="1"/>
      <c r="B884" s="1"/>
      <c r="W884" s="192"/>
      <c r="X884" s="229"/>
      <c r="Z884" s="1"/>
      <c r="AA884" s="1"/>
    </row>
    <row r="885" spans="1:27" ht="14.25" customHeight="1" x14ac:dyDescent="0.25">
      <c r="A885" s="1"/>
      <c r="B885" s="1"/>
      <c r="W885" s="192"/>
      <c r="X885" s="229"/>
      <c r="Z885" s="1"/>
      <c r="AA885" s="1"/>
    </row>
    <row r="886" spans="1:27" ht="14.25" customHeight="1" x14ac:dyDescent="0.25">
      <c r="A886" s="1"/>
      <c r="B886" s="1"/>
      <c r="W886" s="192"/>
      <c r="X886" s="229"/>
      <c r="Z886" s="1"/>
      <c r="AA886" s="1"/>
    </row>
    <row r="887" spans="1:27" ht="14.25" customHeight="1" x14ac:dyDescent="0.25">
      <c r="A887" s="1"/>
      <c r="B887" s="1"/>
      <c r="W887" s="192"/>
      <c r="X887" s="229"/>
      <c r="Z887" s="1"/>
      <c r="AA887" s="1"/>
    </row>
    <row r="888" spans="1:27" ht="14.25" customHeight="1" x14ac:dyDescent="0.25">
      <c r="A888" s="1"/>
      <c r="B888" s="1"/>
      <c r="W888" s="192"/>
      <c r="X888" s="229"/>
      <c r="Z888" s="1"/>
      <c r="AA888" s="1"/>
    </row>
    <row r="889" spans="1:27" ht="14.25" customHeight="1" x14ac:dyDescent="0.25">
      <c r="A889" s="1"/>
      <c r="B889" s="1"/>
      <c r="W889" s="192"/>
      <c r="X889" s="229"/>
      <c r="Z889" s="1"/>
      <c r="AA889" s="1"/>
    </row>
    <row r="890" spans="1:27" ht="14.25" customHeight="1" x14ac:dyDescent="0.25">
      <c r="A890" s="1"/>
      <c r="B890" s="1"/>
      <c r="W890" s="192"/>
      <c r="X890" s="229"/>
      <c r="Z890" s="1"/>
      <c r="AA890" s="1"/>
    </row>
    <row r="891" spans="1:27" ht="14.25" customHeight="1" x14ac:dyDescent="0.25">
      <c r="A891" s="1"/>
      <c r="B891" s="1"/>
      <c r="W891" s="192"/>
      <c r="X891" s="229"/>
      <c r="Z891" s="1"/>
      <c r="AA891" s="1"/>
    </row>
    <row r="892" spans="1:27" ht="14.25" customHeight="1" x14ac:dyDescent="0.25">
      <c r="A892" s="1"/>
      <c r="B892" s="1"/>
      <c r="W892" s="192"/>
      <c r="X892" s="229"/>
      <c r="Z892" s="1"/>
      <c r="AA892" s="1"/>
    </row>
    <row r="893" spans="1:27" ht="14.25" customHeight="1" x14ac:dyDescent="0.25">
      <c r="A893" s="1"/>
      <c r="B893" s="1"/>
      <c r="W893" s="192"/>
      <c r="X893" s="229"/>
      <c r="Z893" s="1"/>
      <c r="AA893" s="1"/>
    </row>
    <row r="894" spans="1:27" ht="14.25" customHeight="1" x14ac:dyDescent="0.25">
      <c r="A894" s="1"/>
      <c r="B894" s="1"/>
      <c r="W894" s="192"/>
      <c r="X894" s="229"/>
      <c r="Z894" s="1"/>
      <c r="AA894" s="1"/>
    </row>
    <row r="895" spans="1:27" ht="14.25" customHeight="1" x14ac:dyDescent="0.25">
      <c r="A895" s="1"/>
      <c r="B895" s="1"/>
      <c r="W895" s="192"/>
      <c r="X895" s="229"/>
      <c r="Z895" s="1"/>
      <c r="AA895" s="1"/>
    </row>
    <row r="896" spans="1:27" ht="14.25" customHeight="1" x14ac:dyDescent="0.25">
      <c r="A896" s="1"/>
      <c r="B896" s="1"/>
      <c r="W896" s="192"/>
      <c r="X896" s="229"/>
      <c r="Z896" s="1"/>
      <c r="AA896" s="1"/>
    </row>
    <row r="897" spans="1:27" ht="14.25" customHeight="1" x14ac:dyDescent="0.25">
      <c r="A897" s="1"/>
      <c r="B897" s="1"/>
      <c r="W897" s="192"/>
      <c r="X897" s="229"/>
      <c r="Z897" s="1"/>
      <c r="AA897" s="1"/>
    </row>
    <row r="898" spans="1:27" ht="14.25" customHeight="1" x14ac:dyDescent="0.25">
      <c r="A898" s="1"/>
      <c r="B898" s="1"/>
      <c r="W898" s="192"/>
      <c r="X898" s="229"/>
      <c r="Z898" s="1"/>
      <c r="AA898" s="1"/>
    </row>
    <row r="899" spans="1:27" ht="14.25" customHeight="1" x14ac:dyDescent="0.25">
      <c r="A899" s="1"/>
      <c r="B899" s="1"/>
      <c r="W899" s="192"/>
      <c r="X899" s="229"/>
      <c r="Z899" s="1"/>
      <c r="AA899" s="1"/>
    </row>
    <row r="900" spans="1:27" ht="14.25" customHeight="1" x14ac:dyDescent="0.25">
      <c r="A900" s="1"/>
      <c r="B900" s="1"/>
      <c r="W900" s="192"/>
      <c r="X900" s="229"/>
      <c r="Z900" s="1"/>
      <c r="AA900" s="1"/>
    </row>
    <row r="901" spans="1:27" ht="14.25" customHeight="1" x14ac:dyDescent="0.25">
      <c r="A901" s="1"/>
      <c r="B901" s="1"/>
      <c r="W901" s="192"/>
      <c r="X901" s="229"/>
      <c r="Z901" s="1"/>
      <c r="AA901" s="1"/>
    </row>
    <row r="902" spans="1:27" ht="14.25" customHeight="1" x14ac:dyDescent="0.25">
      <c r="A902" s="1"/>
      <c r="B902" s="1"/>
      <c r="W902" s="192"/>
      <c r="X902" s="229"/>
      <c r="Z902" s="1"/>
      <c r="AA902" s="1"/>
    </row>
    <row r="903" spans="1:27" ht="14.25" customHeight="1" x14ac:dyDescent="0.25">
      <c r="A903" s="1"/>
      <c r="B903" s="1"/>
      <c r="W903" s="192"/>
      <c r="X903" s="229"/>
      <c r="Z903" s="1"/>
      <c r="AA903" s="1"/>
    </row>
    <row r="904" spans="1:27" ht="14.25" customHeight="1" x14ac:dyDescent="0.25">
      <c r="A904" s="1"/>
      <c r="B904" s="1"/>
      <c r="W904" s="192"/>
      <c r="X904" s="229"/>
      <c r="Z904" s="1"/>
      <c r="AA904" s="1"/>
    </row>
    <row r="905" spans="1:27" ht="14.25" customHeight="1" x14ac:dyDescent="0.25">
      <c r="A905" s="1"/>
      <c r="B905" s="1"/>
      <c r="W905" s="192"/>
      <c r="X905" s="229"/>
      <c r="Z905" s="1"/>
      <c r="AA905" s="1"/>
    </row>
    <row r="906" spans="1:27" ht="14.25" customHeight="1" x14ac:dyDescent="0.25">
      <c r="A906" s="1"/>
      <c r="B906" s="1"/>
      <c r="W906" s="192"/>
      <c r="X906" s="229"/>
      <c r="Z906" s="1"/>
      <c r="AA906" s="1"/>
    </row>
    <row r="907" spans="1:27" ht="14.25" customHeight="1" x14ac:dyDescent="0.25">
      <c r="A907" s="1"/>
      <c r="B907" s="1"/>
      <c r="W907" s="192"/>
      <c r="X907" s="229"/>
      <c r="Z907" s="1"/>
      <c r="AA907" s="1"/>
    </row>
    <row r="908" spans="1:27" ht="14.25" customHeight="1" x14ac:dyDescent="0.25">
      <c r="A908" s="1"/>
      <c r="B908" s="1"/>
      <c r="W908" s="192"/>
      <c r="X908" s="229"/>
      <c r="Z908" s="1"/>
      <c r="AA908" s="1"/>
    </row>
    <row r="909" spans="1:27" ht="14.25" customHeight="1" x14ac:dyDescent="0.25">
      <c r="A909" s="1"/>
      <c r="B909" s="1"/>
      <c r="W909" s="192"/>
      <c r="X909" s="229"/>
      <c r="Z909" s="1"/>
      <c r="AA909" s="1"/>
    </row>
    <row r="910" spans="1:27" ht="14.25" customHeight="1" x14ac:dyDescent="0.25">
      <c r="A910" s="1"/>
      <c r="B910" s="1"/>
      <c r="W910" s="192"/>
      <c r="X910" s="229"/>
      <c r="Z910" s="1"/>
      <c r="AA910" s="1"/>
    </row>
    <row r="911" spans="1:27" ht="14.25" customHeight="1" x14ac:dyDescent="0.25">
      <c r="A911" s="1"/>
      <c r="B911" s="1"/>
      <c r="W911" s="192"/>
      <c r="X911" s="229"/>
      <c r="Z911" s="1"/>
      <c r="AA911" s="1"/>
    </row>
    <row r="912" spans="1:27" ht="14.25" customHeight="1" x14ac:dyDescent="0.25">
      <c r="A912" s="1"/>
      <c r="B912" s="1"/>
      <c r="W912" s="192"/>
      <c r="X912" s="229"/>
      <c r="Z912" s="1"/>
      <c r="AA912" s="1"/>
    </row>
    <row r="913" spans="1:27" ht="14.25" customHeight="1" x14ac:dyDescent="0.25">
      <c r="A913" s="1"/>
      <c r="B913" s="1"/>
      <c r="W913" s="192"/>
      <c r="X913" s="229"/>
      <c r="Z913" s="1"/>
      <c r="AA913" s="1"/>
    </row>
    <row r="914" spans="1:27" ht="14.25" customHeight="1" x14ac:dyDescent="0.25">
      <c r="A914" s="1"/>
      <c r="B914" s="1"/>
      <c r="W914" s="192"/>
      <c r="X914" s="229"/>
      <c r="Z914" s="1"/>
      <c r="AA914" s="1"/>
    </row>
    <row r="915" spans="1:27" ht="14.25" customHeight="1" x14ac:dyDescent="0.25">
      <c r="A915" s="1"/>
      <c r="B915" s="1"/>
      <c r="W915" s="192"/>
      <c r="X915" s="229"/>
      <c r="Z915" s="1"/>
      <c r="AA915" s="1"/>
    </row>
    <row r="916" spans="1:27" ht="14.25" customHeight="1" x14ac:dyDescent="0.25">
      <c r="A916" s="1"/>
      <c r="B916" s="1"/>
      <c r="W916" s="192"/>
      <c r="X916" s="229"/>
      <c r="Z916" s="1"/>
      <c r="AA916" s="1"/>
    </row>
    <row r="917" spans="1:27" ht="14.25" customHeight="1" x14ac:dyDescent="0.25">
      <c r="A917" s="1"/>
      <c r="B917" s="1"/>
      <c r="W917" s="192"/>
      <c r="X917" s="229"/>
      <c r="Z917" s="1"/>
      <c r="AA917" s="1"/>
    </row>
    <row r="918" spans="1:27" ht="14.25" customHeight="1" x14ac:dyDescent="0.25">
      <c r="A918" s="1"/>
      <c r="B918" s="1"/>
      <c r="W918" s="192"/>
      <c r="X918" s="229"/>
      <c r="Z918" s="1"/>
      <c r="AA918" s="1"/>
    </row>
    <row r="919" spans="1:27" ht="14.25" customHeight="1" x14ac:dyDescent="0.25">
      <c r="A919" s="1"/>
      <c r="B919" s="1"/>
      <c r="W919" s="192"/>
      <c r="X919" s="229"/>
      <c r="Z919" s="1"/>
      <c r="AA919" s="1"/>
    </row>
    <row r="920" spans="1:27" ht="14.25" customHeight="1" x14ac:dyDescent="0.25">
      <c r="A920" s="1"/>
      <c r="B920" s="1"/>
      <c r="W920" s="192"/>
      <c r="X920" s="229"/>
      <c r="Z920" s="1"/>
      <c r="AA920" s="1"/>
    </row>
    <row r="921" spans="1:27" ht="14.25" customHeight="1" x14ac:dyDescent="0.25">
      <c r="A921" s="1"/>
      <c r="B921" s="1"/>
      <c r="W921" s="192"/>
      <c r="X921" s="229"/>
      <c r="Z921" s="1"/>
      <c r="AA921" s="1"/>
    </row>
    <row r="922" spans="1:27" ht="14.25" customHeight="1" x14ac:dyDescent="0.25">
      <c r="A922" s="1"/>
      <c r="B922" s="1"/>
      <c r="W922" s="192"/>
      <c r="X922" s="229"/>
      <c r="Z922" s="1"/>
      <c r="AA922" s="1"/>
    </row>
    <row r="923" spans="1:27" ht="14.25" customHeight="1" x14ac:dyDescent="0.25">
      <c r="A923" s="1"/>
      <c r="B923" s="1"/>
      <c r="W923" s="192"/>
      <c r="X923" s="229"/>
      <c r="Z923" s="1"/>
      <c r="AA923" s="1"/>
    </row>
    <row r="924" spans="1:27" ht="14.25" customHeight="1" x14ac:dyDescent="0.25">
      <c r="A924" s="1"/>
      <c r="B924" s="1"/>
      <c r="W924" s="192"/>
      <c r="X924" s="229"/>
      <c r="Z924" s="1"/>
      <c r="AA924" s="1"/>
    </row>
    <row r="925" spans="1:27" ht="14.25" customHeight="1" x14ac:dyDescent="0.25">
      <c r="A925" s="1"/>
      <c r="B925" s="1"/>
      <c r="W925" s="192"/>
      <c r="X925" s="229"/>
      <c r="Z925" s="1"/>
      <c r="AA925" s="1"/>
    </row>
    <row r="926" spans="1:27" ht="14.25" customHeight="1" x14ac:dyDescent="0.25">
      <c r="A926" s="1"/>
      <c r="B926" s="1"/>
      <c r="W926" s="192"/>
      <c r="X926" s="229"/>
      <c r="Z926" s="1"/>
      <c r="AA926" s="1"/>
    </row>
    <row r="927" spans="1:27" ht="14.25" customHeight="1" x14ac:dyDescent="0.25">
      <c r="A927" s="1"/>
      <c r="B927" s="1"/>
      <c r="W927" s="192"/>
      <c r="X927" s="229"/>
      <c r="Z927" s="1"/>
      <c r="AA927" s="1"/>
    </row>
    <row r="928" spans="1:27" ht="14.25" customHeight="1" x14ac:dyDescent="0.25">
      <c r="A928" s="1"/>
      <c r="B928" s="1"/>
      <c r="W928" s="192"/>
      <c r="X928" s="229"/>
      <c r="Z928" s="1"/>
      <c r="AA928" s="1"/>
    </row>
    <row r="929" spans="1:27" ht="14.25" customHeight="1" x14ac:dyDescent="0.25">
      <c r="A929" s="1"/>
      <c r="B929" s="1"/>
      <c r="W929" s="192"/>
      <c r="X929" s="229"/>
      <c r="Z929" s="1"/>
      <c r="AA929" s="1"/>
    </row>
    <row r="930" spans="1:27" ht="14.25" customHeight="1" x14ac:dyDescent="0.25">
      <c r="A930" s="1"/>
      <c r="B930" s="1"/>
      <c r="W930" s="192"/>
      <c r="X930" s="229"/>
      <c r="Z930" s="1"/>
      <c r="AA930" s="1"/>
    </row>
    <row r="931" spans="1:27" ht="14.25" customHeight="1" x14ac:dyDescent="0.25">
      <c r="A931" s="1"/>
      <c r="B931" s="1"/>
      <c r="W931" s="192"/>
      <c r="X931" s="229"/>
      <c r="Z931" s="1"/>
      <c r="AA931" s="1"/>
    </row>
    <row r="932" spans="1:27" ht="14.25" customHeight="1" x14ac:dyDescent="0.25">
      <c r="A932" s="1"/>
      <c r="B932" s="1"/>
      <c r="W932" s="192"/>
      <c r="X932" s="229"/>
      <c r="Z932" s="1"/>
      <c r="AA932" s="1"/>
    </row>
    <row r="933" spans="1:27" ht="14.25" customHeight="1" x14ac:dyDescent="0.25">
      <c r="A933" s="1"/>
      <c r="B933" s="1"/>
      <c r="W933" s="192"/>
      <c r="X933" s="229"/>
      <c r="Z933" s="1"/>
      <c r="AA933" s="1"/>
    </row>
    <row r="934" spans="1:27" ht="14.25" customHeight="1" x14ac:dyDescent="0.25">
      <c r="A934" s="1"/>
      <c r="B934" s="1"/>
      <c r="W934" s="192"/>
      <c r="X934" s="229"/>
      <c r="Z934" s="1"/>
      <c r="AA934" s="1"/>
    </row>
    <row r="935" spans="1:27" ht="14.25" customHeight="1" x14ac:dyDescent="0.25">
      <c r="A935" s="1"/>
      <c r="B935" s="1"/>
      <c r="W935" s="192"/>
      <c r="X935" s="229"/>
      <c r="Z935" s="1"/>
      <c r="AA935" s="1"/>
    </row>
    <row r="936" spans="1:27" ht="14.25" customHeight="1" x14ac:dyDescent="0.25">
      <c r="A936" s="1"/>
      <c r="B936" s="1"/>
      <c r="W936" s="192"/>
      <c r="X936" s="229"/>
      <c r="Z936" s="1"/>
      <c r="AA936" s="1"/>
    </row>
    <row r="937" spans="1:27" ht="14.25" customHeight="1" x14ac:dyDescent="0.25">
      <c r="A937" s="1"/>
      <c r="B937" s="1"/>
      <c r="W937" s="192"/>
      <c r="X937" s="229"/>
      <c r="Z937" s="1"/>
      <c r="AA937" s="1"/>
    </row>
    <row r="938" spans="1:27" ht="14.25" customHeight="1" x14ac:dyDescent="0.25">
      <c r="A938" s="1"/>
      <c r="B938" s="1"/>
      <c r="W938" s="192"/>
      <c r="X938" s="229"/>
      <c r="Z938" s="1"/>
      <c r="AA938" s="1"/>
    </row>
    <row r="939" spans="1:27" ht="14.25" customHeight="1" x14ac:dyDescent="0.25">
      <c r="A939" s="1"/>
      <c r="B939" s="1"/>
      <c r="W939" s="192"/>
      <c r="X939" s="229"/>
      <c r="Z939" s="1"/>
      <c r="AA939" s="1"/>
    </row>
    <row r="940" spans="1:27" ht="14.25" customHeight="1" x14ac:dyDescent="0.25">
      <c r="A940" s="1"/>
      <c r="B940" s="1"/>
      <c r="W940" s="192"/>
      <c r="X940" s="229"/>
      <c r="Z940" s="1"/>
      <c r="AA940" s="1"/>
    </row>
    <row r="941" spans="1:27" ht="14.25" customHeight="1" x14ac:dyDescent="0.25">
      <c r="A941" s="1"/>
      <c r="B941" s="1"/>
      <c r="W941" s="192"/>
      <c r="X941" s="229"/>
      <c r="Z941" s="1"/>
      <c r="AA941" s="1"/>
    </row>
    <row r="942" spans="1:27" ht="14.25" customHeight="1" x14ac:dyDescent="0.25">
      <c r="A942" s="1"/>
      <c r="B942" s="1"/>
      <c r="W942" s="192"/>
      <c r="X942" s="229"/>
      <c r="Z942" s="1"/>
      <c r="AA942" s="1"/>
    </row>
    <row r="943" spans="1:27" ht="14.25" customHeight="1" x14ac:dyDescent="0.25">
      <c r="A943" s="1"/>
      <c r="B943" s="1"/>
      <c r="W943" s="192"/>
      <c r="X943" s="229"/>
      <c r="Z943" s="1"/>
      <c r="AA943" s="1"/>
    </row>
    <row r="944" spans="1:27" ht="14.25" customHeight="1" x14ac:dyDescent="0.25">
      <c r="A944" s="1"/>
      <c r="B944" s="1"/>
      <c r="W944" s="192"/>
      <c r="X944" s="229"/>
      <c r="Z944" s="1"/>
      <c r="AA944" s="1"/>
    </row>
    <row r="945" spans="1:27" ht="14.25" customHeight="1" x14ac:dyDescent="0.25">
      <c r="A945" s="1"/>
      <c r="B945" s="1"/>
      <c r="W945" s="192"/>
      <c r="X945" s="229"/>
      <c r="Z945" s="1"/>
      <c r="AA945" s="1"/>
    </row>
    <row r="946" spans="1:27" ht="14.25" customHeight="1" x14ac:dyDescent="0.25">
      <c r="A946" s="1"/>
      <c r="B946" s="1"/>
      <c r="W946" s="192"/>
      <c r="X946" s="229"/>
      <c r="Z946" s="1"/>
      <c r="AA946" s="1"/>
    </row>
    <row r="947" spans="1:27" ht="14.25" customHeight="1" x14ac:dyDescent="0.25">
      <c r="A947" s="1"/>
      <c r="B947" s="1"/>
      <c r="W947" s="192"/>
      <c r="X947" s="229"/>
      <c r="Z947" s="1"/>
      <c r="AA947" s="1"/>
    </row>
    <row r="948" spans="1:27" ht="14.25" customHeight="1" x14ac:dyDescent="0.25">
      <c r="A948" s="1"/>
      <c r="B948" s="1"/>
      <c r="W948" s="192"/>
      <c r="X948" s="229"/>
      <c r="Z948" s="1"/>
      <c r="AA948" s="1"/>
    </row>
    <row r="949" spans="1:27" ht="14.25" customHeight="1" x14ac:dyDescent="0.25">
      <c r="A949" s="1"/>
      <c r="B949" s="1"/>
      <c r="W949" s="192"/>
      <c r="X949" s="229"/>
      <c r="Z949" s="1"/>
      <c r="AA949" s="1"/>
    </row>
    <row r="950" spans="1:27" ht="14.25" customHeight="1" x14ac:dyDescent="0.25">
      <c r="A950" s="1"/>
      <c r="B950" s="1"/>
      <c r="W950" s="192"/>
      <c r="X950" s="229"/>
      <c r="Z950" s="1"/>
      <c r="AA950" s="1"/>
    </row>
    <row r="951" spans="1:27" ht="14.25" customHeight="1" x14ac:dyDescent="0.25">
      <c r="A951" s="1"/>
      <c r="B951" s="1"/>
      <c r="W951" s="192"/>
      <c r="X951" s="229"/>
      <c r="Z951" s="1"/>
      <c r="AA951" s="1"/>
    </row>
    <row r="952" spans="1:27" ht="14.25" customHeight="1" x14ac:dyDescent="0.25">
      <c r="A952" s="1"/>
      <c r="B952" s="1"/>
      <c r="W952" s="192"/>
      <c r="X952" s="229"/>
      <c r="Z952" s="1"/>
      <c r="AA952" s="1"/>
    </row>
    <row r="953" spans="1:27" ht="14.25" customHeight="1" x14ac:dyDescent="0.25">
      <c r="A953" s="1"/>
      <c r="B953" s="1"/>
      <c r="W953" s="192"/>
      <c r="X953" s="229"/>
      <c r="Z953" s="1"/>
      <c r="AA953" s="1"/>
    </row>
    <row r="954" spans="1:27" ht="14.25" customHeight="1" x14ac:dyDescent="0.25">
      <c r="A954" s="1"/>
      <c r="B954" s="1"/>
      <c r="W954" s="192"/>
      <c r="X954" s="229"/>
      <c r="Z954" s="1"/>
      <c r="AA954" s="1"/>
    </row>
    <row r="955" spans="1:27" ht="14.25" customHeight="1" x14ac:dyDescent="0.25">
      <c r="A955" s="1"/>
      <c r="B955" s="1"/>
      <c r="W955" s="192"/>
      <c r="X955" s="229"/>
      <c r="Z955" s="1"/>
      <c r="AA955" s="1"/>
    </row>
    <row r="956" spans="1:27" ht="14.25" customHeight="1" x14ac:dyDescent="0.25">
      <c r="A956" s="1"/>
      <c r="B956" s="1"/>
      <c r="W956" s="192"/>
      <c r="X956" s="229"/>
      <c r="Z956" s="1"/>
      <c r="AA956" s="1"/>
    </row>
    <row r="957" spans="1:27" ht="14.25" customHeight="1" x14ac:dyDescent="0.25">
      <c r="A957" s="1"/>
      <c r="B957" s="1"/>
      <c r="W957" s="192"/>
      <c r="X957" s="229"/>
      <c r="Z957" s="1"/>
      <c r="AA957" s="1"/>
    </row>
    <row r="958" spans="1:27" ht="14.25" customHeight="1" x14ac:dyDescent="0.25">
      <c r="A958" s="1"/>
      <c r="B958" s="1"/>
      <c r="W958" s="192"/>
      <c r="X958" s="229"/>
      <c r="Z958" s="1"/>
      <c r="AA958" s="1"/>
    </row>
    <row r="959" spans="1:27" ht="14.25" customHeight="1" x14ac:dyDescent="0.25">
      <c r="A959" s="1"/>
      <c r="B959" s="1"/>
      <c r="W959" s="192"/>
      <c r="X959" s="229"/>
      <c r="Z959" s="1"/>
      <c r="AA959" s="1"/>
    </row>
    <row r="960" spans="1:27" ht="14.25" customHeight="1" x14ac:dyDescent="0.25">
      <c r="A960" s="1"/>
      <c r="B960" s="1"/>
      <c r="W960" s="192"/>
      <c r="X960" s="229"/>
      <c r="Z960" s="1"/>
      <c r="AA960" s="1"/>
    </row>
    <row r="961" spans="1:27" ht="14.25" customHeight="1" x14ac:dyDescent="0.25">
      <c r="A961" s="1"/>
      <c r="B961" s="1"/>
      <c r="W961" s="192"/>
      <c r="X961" s="229"/>
      <c r="Z961" s="1"/>
      <c r="AA961" s="1"/>
    </row>
    <row r="962" spans="1:27" ht="14.25" customHeight="1" x14ac:dyDescent="0.25">
      <c r="A962" s="1"/>
      <c r="B962" s="1"/>
      <c r="W962" s="192"/>
      <c r="X962" s="229"/>
      <c r="Z962" s="1"/>
      <c r="AA962" s="1"/>
    </row>
    <row r="963" spans="1:27" ht="14.25" customHeight="1" x14ac:dyDescent="0.25">
      <c r="A963" s="1"/>
      <c r="B963" s="1"/>
      <c r="W963" s="192"/>
      <c r="X963" s="229"/>
      <c r="Z963" s="1"/>
      <c r="AA963" s="1"/>
    </row>
    <row r="964" spans="1:27" ht="14.25" customHeight="1" x14ac:dyDescent="0.25">
      <c r="A964" s="1"/>
      <c r="B964" s="1"/>
      <c r="W964" s="192"/>
      <c r="X964" s="229"/>
      <c r="Z964" s="1"/>
      <c r="AA964" s="1"/>
    </row>
    <row r="965" spans="1:27" ht="14.25" customHeight="1" x14ac:dyDescent="0.25">
      <c r="A965" s="1"/>
      <c r="B965" s="1"/>
      <c r="W965" s="192"/>
      <c r="X965" s="229"/>
      <c r="Z965" s="1"/>
      <c r="AA965" s="1"/>
    </row>
    <row r="966" spans="1:27" ht="14.25" customHeight="1" x14ac:dyDescent="0.25">
      <c r="A966" s="1"/>
      <c r="B966" s="1"/>
      <c r="W966" s="192"/>
      <c r="X966" s="229"/>
      <c r="Z966" s="1"/>
      <c r="AA966" s="1"/>
    </row>
    <row r="967" spans="1:27" ht="14.25" customHeight="1" x14ac:dyDescent="0.25">
      <c r="A967" s="1"/>
      <c r="B967" s="1"/>
      <c r="W967" s="192"/>
      <c r="X967" s="229"/>
      <c r="Z967" s="1"/>
      <c r="AA967" s="1"/>
    </row>
    <row r="968" spans="1:27" ht="14.25" customHeight="1" x14ac:dyDescent="0.25">
      <c r="A968" s="1"/>
      <c r="B968" s="1"/>
      <c r="W968" s="192"/>
      <c r="X968" s="229"/>
      <c r="Z968" s="1"/>
      <c r="AA968" s="1"/>
    </row>
    <row r="969" spans="1:27" ht="14.25" customHeight="1" x14ac:dyDescent="0.25">
      <c r="A969" s="1"/>
      <c r="B969" s="1"/>
      <c r="W969" s="192"/>
      <c r="X969" s="229"/>
      <c r="Z969" s="1"/>
      <c r="AA969" s="1"/>
    </row>
    <row r="970" spans="1:27" ht="14.25" customHeight="1" x14ac:dyDescent="0.25">
      <c r="A970" s="1"/>
      <c r="B970" s="1"/>
      <c r="W970" s="192"/>
      <c r="X970" s="229"/>
      <c r="Z970" s="1"/>
      <c r="AA970" s="1"/>
    </row>
    <row r="971" spans="1:27" ht="14.25" customHeight="1" x14ac:dyDescent="0.25">
      <c r="A971" s="1"/>
      <c r="B971" s="1"/>
      <c r="W971" s="192"/>
      <c r="X971" s="229"/>
      <c r="Z971" s="1"/>
      <c r="AA971" s="1"/>
    </row>
    <row r="972" spans="1:27" ht="14.25" customHeight="1" x14ac:dyDescent="0.25">
      <c r="A972" s="1"/>
      <c r="B972" s="1"/>
      <c r="W972" s="192"/>
      <c r="X972" s="229"/>
      <c r="Z972" s="1"/>
      <c r="AA972" s="1"/>
    </row>
    <row r="973" spans="1:27" ht="14.25" customHeight="1" x14ac:dyDescent="0.25">
      <c r="A973" s="1"/>
      <c r="B973" s="1"/>
      <c r="W973" s="192"/>
      <c r="X973" s="229"/>
      <c r="Z973" s="1"/>
      <c r="AA973" s="1"/>
    </row>
    <row r="974" spans="1:27" ht="14.25" customHeight="1" x14ac:dyDescent="0.25">
      <c r="A974" s="1"/>
      <c r="B974" s="1"/>
      <c r="W974" s="192"/>
      <c r="X974" s="229"/>
      <c r="Z974" s="1"/>
      <c r="AA974" s="1"/>
    </row>
    <row r="975" spans="1:27" ht="14.25" customHeight="1" x14ac:dyDescent="0.25">
      <c r="A975" s="1"/>
      <c r="B975" s="1"/>
      <c r="W975" s="192"/>
      <c r="X975" s="229"/>
      <c r="Z975" s="1"/>
      <c r="AA975" s="1"/>
    </row>
    <row r="976" spans="1:27" ht="14.25" customHeight="1" x14ac:dyDescent="0.25">
      <c r="A976" s="1"/>
      <c r="B976" s="1"/>
      <c r="W976" s="192"/>
      <c r="X976" s="229"/>
      <c r="Z976" s="1"/>
      <c r="AA976" s="1"/>
    </row>
    <row r="977" spans="1:27" ht="14.25" customHeight="1" x14ac:dyDescent="0.25">
      <c r="A977" s="1"/>
      <c r="B977" s="1"/>
      <c r="W977" s="192"/>
      <c r="X977" s="229"/>
      <c r="Z977" s="1"/>
      <c r="AA977" s="1"/>
    </row>
    <row r="978" spans="1:27" ht="14.25" customHeight="1" x14ac:dyDescent="0.25">
      <c r="A978" s="1"/>
      <c r="B978" s="1"/>
      <c r="W978" s="192"/>
      <c r="X978" s="229"/>
      <c r="Z978" s="1"/>
      <c r="AA978" s="1"/>
    </row>
    <row r="979" spans="1:27" ht="14.25" customHeight="1" x14ac:dyDescent="0.25">
      <c r="A979" s="1"/>
      <c r="B979" s="1"/>
      <c r="W979" s="192"/>
      <c r="X979" s="229"/>
      <c r="Z979" s="1"/>
      <c r="AA979" s="1"/>
    </row>
    <row r="980" spans="1:27" ht="14.25" customHeight="1" x14ac:dyDescent="0.25">
      <c r="A980" s="1"/>
      <c r="B980" s="1"/>
      <c r="W980" s="192"/>
      <c r="X980" s="229"/>
      <c r="Z980" s="1"/>
      <c r="AA980" s="1"/>
    </row>
    <row r="981" spans="1:27" ht="14.25" customHeight="1" x14ac:dyDescent="0.25">
      <c r="A981" s="1"/>
      <c r="B981" s="1"/>
      <c r="W981" s="192"/>
      <c r="X981" s="229"/>
      <c r="Z981" s="1"/>
      <c r="AA981" s="1"/>
    </row>
    <row r="982" spans="1:27" ht="14.25" customHeight="1" x14ac:dyDescent="0.25">
      <c r="A982" s="1"/>
      <c r="B982" s="1"/>
      <c r="W982" s="192"/>
      <c r="X982" s="229"/>
      <c r="Z982" s="1"/>
      <c r="AA982" s="1"/>
    </row>
    <row r="983" spans="1:27" ht="14.25" customHeight="1" x14ac:dyDescent="0.25">
      <c r="A983" s="1"/>
      <c r="B983" s="1"/>
      <c r="W983" s="192"/>
      <c r="X983" s="229"/>
      <c r="Z983" s="1"/>
      <c r="AA983" s="1"/>
    </row>
    <row r="984" spans="1:27" ht="14.25" customHeight="1" x14ac:dyDescent="0.25">
      <c r="A984" s="1"/>
      <c r="B984" s="1"/>
      <c r="W984" s="192"/>
      <c r="X984" s="229"/>
      <c r="Z984" s="1"/>
      <c r="AA984" s="1"/>
    </row>
    <row r="985" spans="1:27" ht="14.25" customHeight="1" x14ac:dyDescent="0.25">
      <c r="A985" s="1"/>
      <c r="B985" s="1"/>
      <c r="W985" s="192"/>
      <c r="X985" s="229"/>
      <c r="Z985" s="1"/>
      <c r="AA985" s="1"/>
    </row>
    <row r="986" spans="1:27" ht="14.25" customHeight="1" x14ac:dyDescent="0.25">
      <c r="A986" s="1"/>
      <c r="B986" s="1"/>
      <c r="W986" s="192"/>
      <c r="X986" s="229"/>
      <c r="Z986" s="1"/>
      <c r="AA986" s="1"/>
    </row>
    <row r="987" spans="1:27" ht="14.25" customHeight="1" x14ac:dyDescent="0.25">
      <c r="A987" s="1"/>
      <c r="B987" s="1"/>
      <c r="W987" s="192"/>
      <c r="X987" s="229"/>
      <c r="Z987" s="1"/>
      <c r="AA987" s="1"/>
    </row>
    <row r="988" spans="1:27" ht="14.25" customHeight="1" x14ac:dyDescent="0.25">
      <c r="A988" s="1"/>
      <c r="B988" s="1"/>
      <c r="W988" s="192"/>
      <c r="X988" s="229"/>
      <c r="Z988" s="1"/>
      <c r="AA988" s="1"/>
    </row>
    <row r="989" spans="1:27" ht="14.25" customHeight="1" x14ac:dyDescent="0.25">
      <c r="A989" s="1"/>
      <c r="B989" s="1"/>
      <c r="W989" s="192"/>
      <c r="X989" s="229"/>
      <c r="Z989" s="1"/>
      <c r="AA989" s="1"/>
    </row>
    <row r="990" spans="1:27" ht="14.25" customHeight="1" x14ac:dyDescent="0.25">
      <c r="A990" s="1"/>
      <c r="B990" s="1"/>
      <c r="W990" s="192"/>
      <c r="X990" s="229"/>
      <c r="Z990" s="1"/>
      <c r="AA990" s="1"/>
    </row>
    <row r="991" spans="1:27" ht="14.25" customHeight="1" x14ac:dyDescent="0.25">
      <c r="A991" s="1"/>
      <c r="B991" s="1"/>
      <c r="W991" s="192"/>
      <c r="X991" s="229"/>
      <c r="Z991" s="1"/>
      <c r="AA991" s="1"/>
    </row>
    <row r="992" spans="1:27" ht="14.25" customHeight="1" x14ac:dyDescent="0.25">
      <c r="A992" s="1"/>
      <c r="B992" s="1"/>
      <c r="W992" s="192"/>
      <c r="X992" s="229"/>
      <c r="Z992" s="1"/>
      <c r="AA992" s="1"/>
    </row>
    <row r="993" spans="1:27" ht="14.25" customHeight="1" x14ac:dyDescent="0.25">
      <c r="A993" s="1"/>
      <c r="B993" s="1"/>
      <c r="W993" s="192"/>
      <c r="X993" s="229"/>
      <c r="Z993" s="1"/>
      <c r="AA993" s="1"/>
    </row>
    <row r="994" spans="1:27" ht="14.25" customHeight="1" x14ac:dyDescent="0.25">
      <c r="A994" s="1"/>
      <c r="B994" s="1"/>
      <c r="W994" s="192"/>
      <c r="X994" s="229"/>
      <c r="Z994" s="1"/>
      <c r="AA994" s="1"/>
    </row>
    <row r="995" spans="1:27" ht="14.25" customHeight="1" x14ac:dyDescent="0.25">
      <c r="A995" s="1"/>
      <c r="B995" s="1"/>
      <c r="W995" s="192"/>
      <c r="X995" s="229"/>
      <c r="Z995" s="1"/>
      <c r="AA995" s="1"/>
    </row>
    <row r="996" spans="1:27" ht="14.25" customHeight="1" x14ac:dyDescent="0.25">
      <c r="A996" s="1"/>
      <c r="B996" s="1"/>
      <c r="W996" s="192"/>
      <c r="X996" s="229"/>
      <c r="Z996" s="1"/>
      <c r="AA996" s="1"/>
    </row>
    <row r="997" spans="1:27" ht="14.25" customHeight="1" x14ac:dyDescent="0.25">
      <c r="A997" s="1"/>
      <c r="B997" s="1"/>
      <c r="W997" s="192"/>
      <c r="X997" s="229"/>
      <c r="Z997" s="1"/>
      <c r="AA997" s="1"/>
    </row>
    <row r="998" spans="1:27" ht="14.25" customHeight="1" x14ac:dyDescent="0.25">
      <c r="A998" s="1"/>
      <c r="B998" s="1"/>
      <c r="W998" s="192"/>
      <c r="X998" s="229"/>
      <c r="Z998" s="1"/>
      <c r="AA998" s="1"/>
    </row>
    <row r="999" spans="1:27" ht="14.25" customHeight="1" x14ac:dyDescent="0.25">
      <c r="A999" s="1"/>
      <c r="B999" s="1"/>
      <c r="W999" s="192"/>
      <c r="X999" s="229"/>
      <c r="Z999" s="1"/>
      <c r="AA999" s="1"/>
    </row>
    <row r="1000" spans="1:27" ht="14.25" customHeight="1" x14ac:dyDescent="0.25">
      <c r="A1000" s="1"/>
      <c r="B1000" s="1"/>
      <c r="W1000" s="192"/>
      <c r="X1000" s="229"/>
      <c r="Z1000" s="1"/>
      <c r="AA1000" s="1"/>
    </row>
    <row r="1001" spans="1:27" ht="14.25" customHeight="1" x14ac:dyDescent="0.25">
      <c r="A1001" s="1"/>
      <c r="B1001" s="1"/>
      <c r="W1001" s="192"/>
      <c r="X1001" s="229"/>
      <c r="Z1001" s="1"/>
      <c r="AA1001" s="1"/>
    </row>
  </sheetData>
  <mergeCells count="32">
    <mergeCell ref="C3:W3"/>
    <mergeCell ref="C5:C6"/>
    <mergeCell ref="E5:H5"/>
    <mergeCell ref="T5:T6"/>
    <mergeCell ref="U5:U6"/>
    <mergeCell ref="V5:V6"/>
    <mergeCell ref="W5:W6"/>
    <mergeCell ref="I5:S5"/>
    <mergeCell ref="C7:W7"/>
    <mergeCell ref="U9:U11"/>
    <mergeCell ref="V9:V11"/>
    <mergeCell ref="U12:U14"/>
    <mergeCell ref="V12:V14"/>
    <mergeCell ref="V20:V22"/>
    <mergeCell ref="U20:U22"/>
    <mergeCell ref="U23:U25"/>
    <mergeCell ref="V23:V25"/>
    <mergeCell ref="V27:V30"/>
    <mergeCell ref="U37:U39"/>
    <mergeCell ref="V37:V39"/>
    <mergeCell ref="V42:V44"/>
    <mergeCell ref="U60:U62"/>
    <mergeCell ref="V60:V62"/>
    <mergeCell ref="U69:U71"/>
    <mergeCell ref="V69:V71"/>
    <mergeCell ref="U42:U44"/>
    <mergeCell ref="U46:U48"/>
    <mergeCell ref="V46:V48"/>
    <mergeCell ref="U51:U53"/>
    <mergeCell ref="V51:V53"/>
    <mergeCell ref="U55:U57"/>
    <mergeCell ref="V55:V57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001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E53" sqref="E53"/>
    </sheetView>
  </sheetViews>
  <sheetFormatPr defaultColWidth="14.42578125" defaultRowHeight="15" customHeight="1" outlineLevelRow="1" outlineLevelCol="1" x14ac:dyDescent="0.25"/>
  <cols>
    <col min="1" max="1" width="4.85546875" customWidth="1"/>
    <col min="2" max="2" width="9" hidden="1" customWidth="1" outlineLevel="1"/>
    <col min="3" max="3" width="5" customWidth="1" collapsed="1"/>
    <col min="4" max="4" width="7.140625" customWidth="1"/>
    <col min="5" max="5" width="78.140625" customWidth="1"/>
    <col min="6" max="6" width="17.85546875" bestFit="1" customWidth="1"/>
    <col min="7" max="7" width="8" style="290" customWidth="1"/>
    <col min="8" max="8" width="8.42578125" customWidth="1"/>
    <col min="9" max="11" width="8.28515625" customWidth="1"/>
    <col min="12" max="21" width="9" customWidth="1"/>
    <col min="22" max="47" width="14.42578125" style="324"/>
  </cols>
  <sheetData>
    <row r="1" spans="1:21" ht="14.25" customHeight="1" x14ac:dyDescent="0.25">
      <c r="A1" s="1"/>
      <c r="B1" s="1"/>
      <c r="C1" s="8"/>
      <c r="D1" s="1"/>
      <c r="E1" s="1"/>
      <c r="F1" s="1"/>
      <c r="G1" s="25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4.25" customHeight="1" x14ac:dyDescent="0.25">
      <c r="A2" s="1"/>
      <c r="B2" s="1"/>
      <c r="C2" s="8"/>
      <c r="D2" s="1"/>
      <c r="E2" s="1"/>
      <c r="F2" s="1"/>
      <c r="G2" s="25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 x14ac:dyDescent="0.25">
      <c r="A3" s="1"/>
      <c r="B3" s="1"/>
      <c r="C3" s="8"/>
      <c r="D3" s="493" t="s">
        <v>446</v>
      </c>
      <c r="E3" s="461"/>
      <c r="F3" s="494" t="s">
        <v>447</v>
      </c>
      <c r="G3" s="495"/>
      <c r="H3" s="496"/>
      <c r="I3" s="496"/>
      <c r="J3" s="496"/>
      <c r="K3" s="496"/>
      <c r="L3" s="496"/>
      <c r="M3" s="496"/>
      <c r="N3" s="496"/>
      <c r="O3" s="496"/>
      <c r="P3" s="496"/>
      <c r="Q3" s="496"/>
      <c r="R3" s="496"/>
      <c r="S3" s="496"/>
      <c r="T3" s="496"/>
      <c r="U3" s="428"/>
    </row>
    <row r="4" spans="1:21" ht="15" customHeight="1" x14ac:dyDescent="0.25">
      <c r="A4" s="1"/>
      <c r="B4" s="1"/>
      <c r="C4" s="8"/>
      <c r="D4" s="497" t="s">
        <v>1</v>
      </c>
      <c r="E4" s="499" t="s">
        <v>2</v>
      </c>
      <c r="F4" s="320" t="s">
        <v>540</v>
      </c>
      <c r="G4" s="502" t="s">
        <v>388</v>
      </c>
      <c r="H4" s="502"/>
      <c r="I4" s="502"/>
      <c r="J4" s="503"/>
      <c r="K4" s="501" t="s">
        <v>389</v>
      </c>
      <c r="L4" s="435"/>
      <c r="M4" s="435"/>
      <c r="N4" s="435"/>
      <c r="O4" s="435"/>
      <c r="P4" s="435"/>
      <c r="Q4" s="435"/>
      <c r="R4" s="435"/>
      <c r="S4" s="435"/>
      <c r="T4" s="435"/>
      <c r="U4" s="408"/>
    </row>
    <row r="5" spans="1:21" ht="15" customHeight="1" x14ac:dyDescent="0.25">
      <c r="A5" s="1"/>
      <c r="B5" s="1"/>
      <c r="C5" s="8"/>
      <c r="D5" s="498"/>
      <c r="E5" s="500"/>
      <c r="F5" s="275" t="str">
        <f>'Таблица 5 (коэфф. по арм.)'!D6</f>
        <v>Ø5 мм</v>
      </c>
      <c r="G5" s="275" t="str">
        <f>'Таблица 5 (коэфф. по арм.)'!E6</f>
        <v>Ø6 мм</v>
      </c>
      <c r="H5" s="275" t="str">
        <f>'Таблица 5 (коэфф. по арм.)'!F6</f>
        <v>Ø8 мм</v>
      </c>
      <c r="I5" s="275" t="str">
        <f>'Таблица 5 (коэфф. по арм.)'!G6</f>
        <v>Ø10 мм</v>
      </c>
      <c r="J5" s="275" t="str">
        <f>'Таблица 5 (коэфф. по арм.)'!H6</f>
        <v>Ø12 мм</v>
      </c>
      <c r="K5" s="275" t="str">
        <f>'Таблица 5 (коэфф. по арм.)'!I6</f>
        <v>Ø8 мм</v>
      </c>
      <c r="L5" s="275" t="str">
        <f>'Таблица 5 (коэфф. по арм.)'!J6</f>
        <v>Ø10 мм</v>
      </c>
      <c r="M5" s="275" t="str">
        <f>'Таблица 5 (коэфф. по арм.)'!K6</f>
        <v>Ø12 мм</v>
      </c>
      <c r="N5" s="275" t="str">
        <f>'Таблица 5 (коэфф. по арм.)'!L6</f>
        <v>Ø14 мм</v>
      </c>
      <c r="O5" s="275" t="str">
        <f>'Таблица 5 (коэфф. по арм.)'!M6</f>
        <v>Ø16 мм</v>
      </c>
      <c r="P5" s="275" t="str">
        <f>'Таблица 5 (коэфф. по арм.)'!N6</f>
        <v>Ø18 мм</v>
      </c>
      <c r="Q5" s="275" t="str">
        <f>'Таблица 5 (коэфф. по арм.)'!O6</f>
        <v>Ø20 мм</v>
      </c>
      <c r="R5" s="275" t="str">
        <f>'Таблица 5 (коэфф. по арм.)'!P6</f>
        <v>Ø22 мм</v>
      </c>
      <c r="S5" s="275" t="str">
        <f>'Таблица 5 (коэфф. по арм.)'!Q6</f>
        <v>Ø25 мм</v>
      </c>
      <c r="T5" s="275" t="str">
        <f>'Таблица 5 (коэфф. по арм.)'!R6</f>
        <v>Ø28 мм</v>
      </c>
      <c r="U5" s="275" t="str">
        <f>'Таблица 5 (коэфф. по арм.)'!S6</f>
        <v>Ø32 мм</v>
      </c>
    </row>
    <row r="6" spans="1:21" x14ac:dyDescent="0.25">
      <c r="A6" s="1"/>
      <c r="B6" s="230" t="s">
        <v>448</v>
      </c>
      <c r="C6" s="8"/>
      <c r="D6" s="231">
        <v>1</v>
      </c>
      <c r="E6" s="232" t="str">
        <f>'Таблица 5 (коэфф. по арм.)'!C9</f>
        <v>Фундаменты (жилой дом)</v>
      </c>
      <c r="F6" s="275">
        <f>'Таблица 5 (коэфф. по арм.)'!D9/'Таблица 4 (коэфф.запаса)'!$C$5*'Таблица 4 (коэфф.запаса)'!$C$6</f>
        <v>0</v>
      </c>
      <c r="G6" s="275">
        <f>'Таблица 5 (коэфф. по арм.)'!E9/'Таблица 4 (коэфф.запаса)'!$C$5*'Таблица 4 (коэфф.запаса)'!$C$6</f>
        <v>0</v>
      </c>
      <c r="H6" s="275">
        <f>'Таблица 5 (коэфф. по арм.)'!F9/'Таблица 4 (коэфф.запаса)'!$C$5*'Таблица 4 (коэфф.запаса)'!$C$6</f>
        <v>0</v>
      </c>
      <c r="I6" s="275">
        <f>'Таблица 5 (коэфф. по арм.)'!G9/'Таблица 4 (коэфф.запаса)'!$C$5*'Таблица 4 (коэфф.запаса)'!$C$6</f>
        <v>0</v>
      </c>
      <c r="J6" s="275">
        <f>'Таблица 5 (коэфф. по арм.)'!H9/'Таблица 4 (коэфф.запаса)'!$C$5*'Таблица 4 (коэфф.запаса)'!$C$6</f>
        <v>0</v>
      </c>
      <c r="K6" s="275">
        <f>'Таблица 5 (коэфф. по арм.)'!I9/'Таблица 4 (коэфф.запаса)'!$C$5*'Таблица 4 (коэфф.запаса)'!$C$6</f>
        <v>0</v>
      </c>
      <c r="L6" s="275">
        <f>'Таблица 5 (коэфф. по арм.)'!J9/'Таблица 4 (коэфф.запаса)'!$C$5*'Таблица 4 (коэфф.запаса)'!$C$6</f>
        <v>0</v>
      </c>
      <c r="M6" s="275">
        <f>'Таблица 5 (коэфф. по арм.)'!K9/'Таблица 4 (коэфф.запаса)'!$C$5*'Таблица 4 (коэфф.запаса)'!$C$6</f>
        <v>9.2307692307692299</v>
      </c>
      <c r="N6" s="275">
        <f>'Таблица 5 (коэфф. по арм.)'!L9/'Таблица 4 (коэфф.запаса)'!$C$5*'Таблица 4 (коэфф.запаса)'!$C$6</f>
        <v>0</v>
      </c>
      <c r="O6" s="275">
        <f>'Таблица 5 (коэфф. по арм.)'!M9/'Таблица 4 (коэфф.запаса)'!$C$5*'Таблица 4 (коэфф.запаса)'!$C$6</f>
        <v>40.38461538461538</v>
      </c>
      <c r="P6" s="275">
        <f>'Таблица 5 (коэфф. по арм.)'!N9/'Таблица 4 (коэфф.запаса)'!$C$5*'Таблица 4 (коэфф.запаса)'!$C$6</f>
        <v>13.205128205128206</v>
      </c>
      <c r="Q6" s="275">
        <f>'Таблица 5 (коэфф. по арм.)'!O9/'Таблица 4 (коэфф.запаса)'!$C$5*'Таблица 4 (коэфф.запаса)'!$C$6</f>
        <v>11.794871794871796</v>
      </c>
      <c r="R6" s="275">
        <f>'Таблица 5 (коэфф. по арм.)'!P9/'Таблица 4 (коэфф.запаса)'!$C$5*'Таблица 4 (коэфф.запаса)'!$C$6</f>
        <v>15.897435897435898</v>
      </c>
      <c r="S6" s="275">
        <f>'Таблица 5 (коэфф. по арм.)'!Q9/'Таблица 4 (коэфф.запаса)'!$C$5*'Таблица 4 (коэфф.запаса)'!$C$6</f>
        <v>23.46153846153846</v>
      </c>
      <c r="T6" s="275">
        <f>'Таблица 5 (коэфф. по арм.)'!R9/'Таблица 4 (коэфф.запаса)'!$C$5*'Таблица 4 (коэфф.запаса)'!$C$6</f>
        <v>31.53846153846154</v>
      </c>
      <c r="U6" s="275">
        <f>'Таблица 5 (коэфф. по арм.)'!S9/'Таблица 4 (коэфф.запаса)'!$C$5*'Таблица 4 (коэфф.запаса)'!$C$6</f>
        <v>24.230769230769226</v>
      </c>
    </row>
    <row r="7" spans="1:21" x14ac:dyDescent="0.25">
      <c r="A7" s="1"/>
      <c r="B7" s="233" t="str">
        <f t="shared" ref="B7:B49" si="0">D7</f>
        <v>1.1</v>
      </c>
      <c r="C7" s="8"/>
      <c r="D7" s="231" t="s">
        <v>50</v>
      </c>
      <c r="E7" s="232" t="str">
        <f>'Таблица 5 (коэфф. по арм.)'!C10</f>
        <v>Арматурные каркасы плоские (фундамент жилого дома)</v>
      </c>
      <c r="F7" s="275">
        <f>'Таблица 5 (коэфф. по арм.)'!D10/'Таблица 4 (коэфф.запаса)'!$C$5*'Таблица 4 (коэфф.запаса)'!$C$6</f>
        <v>0</v>
      </c>
      <c r="G7" s="275">
        <f>'Таблица 5 (коэфф. по арм.)'!E10/'Таблица 4 (коэфф.запаса)'!$C$5*'Таблица 4 (коэфф.запаса)'!$C$6</f>
        <v>0</v>
      </c>
      <c r="H7" s="275">
        <f>'Таблица 5 (коэфф. по арм.)'!F10/'Таблица 4 (коэфф.запаса)'!$C$5*'Таблица 4 (коэфф.запаса)'!$C$6</f>
        <v>0</v>
      </c>
      <c r="I7" s="275">
        <f>'Таблица 5 (коэфф. по арм.)'!G10/'Таблица 4 (коэфф.запаса)'!$C$5*'Таблица 4 (коэфф.запаса)'!$C$6</f>
        <v>0</v>
      </c>
      <c r="J7" s="275">
        <f>'Таблица 5 (коэфф. по арм.)'!H10/'Таблица 4 (коэфф.запаса)'!$C$5*'Таблица 4 (коэфф.запаса)'!$C$6</f>
        <v>0</v>
      </c>
      <c r="K7" s="275">
        <f>'Таблица 5 (коэфф. по арм.)'!I10/'Таблица 4 (коэфф.запаса)'!$C$5*'Таблица 4 (коэфф.запаса)'!$C$6</f>
        <v>0</v>
      </c>
      <c r="L7" s="275">
        <f>'Таблица 5 (коэфф. по арм.)'!J10/'Таблица 4 (коэфф.запаса)'!$C$5*'Таблица 4 (коэфф.запаса)'!$C$6</f>
        <v>0</v>
      </c>
      <c r="M7" s="275">
        <f>'Таблица 5 (коэфф. по арм.)'!K10/'Таблица 4 (коэфф.запаса)'!$C$5*'Таблица 4 (коэфф.запаса)'!$C$6</f>
        <v>0</v>
      </c>
      <c r="N7" s="275">
        <f>'Таблица 5 (коэфф. по арм.)'!L10/'Таблица 4 (коэфф.запаса)'!$C$5*'Таблица 4 (коэфф.запаса)'!$C$6</f>
        <v>0</v>
      </c>
      <c r="O7" s="275">
        <f>'Таблица 5 (коэфф. по арм.)'!M10/'Таблица 4 (коэфф.запаса)'!$C$5*'Таблица 4 (коэфф.запаса)'!$C$6</f>
        <v>5.2564102564102511</v>
      </c>
      <c r="P7" s="275">
        <f>'Таблица 5 (коэфф. по арм.)'!N10/'Таблица 4 (коэфф.запаса)'!$C$5*'Таблица 4 (коэфф.запаса)'!$C$6</f>
        <v>0</v>
      </c>
      <c r="Q7" s="275">
        <f>'Таблица 5 (коэфф. по арм.)'!O10/'Таблица 4 (коэфф.запаса)'!$C$5*'Таблица 4 (коэфф.запаса)'!$C$6</f>
        <v>0</v>
      </c>
      <c r="R7" s="275">
        <f>'Таблица 5 (коэфф. по арм.)'!P10/'Таблица 4 (коэфф.запаса)'!$C$5*'Таблица 4 (коэфф.запаса)'!$C$6</f>
        <v>0</v>
      </c>
      <c r="S7" s="275">
        <f>'Таблица 5 (коэфф. по арм.)'!Q10/'Таблица 4 (коэфф.запаса)'!$C$5*'Таблица 4 (коэфф.запаса)'!$C$6</f>
        <v>0</v>
      </c>
      <c r="T7" s="275">
        <f>'Таблица 5 (коэфф. по арм.)'!R10/'Таблица 4 (коэфф.запаса)'!$C$5*'Таблица 4 (коэфф.запаса)'!$C$6</f>
        <v>0</v>
      </c>
      <c r="U7" s="275">
        <f>'Таблица 5 (коэфф. по арм.)'!S10/'Таблица 4 (коэфф.запаса)'!$C$5*'Таблица 4 (коэфф.запаса)'!$C$6</f>
        <v>0</v>
      </c>
    </row>
    <row r="8" spans="1:21" x14ac:dyDescent="0.25">
      <c r="A8" s="1"/>
      <c r="B8" s="233" t="str">
        <f t="shared" si="0"/>
        <v>1.2</v>
      </c>
      <c r="C8" s="8"/>
      <c r="D8" s="231" t="s">
        <v>53</v>
      </c>
      <c r="E8" s="232" t="str">
        <f>'Таблица 5 (коэфф. по арм.)'!C11</f>
        <v>Арматурные каркасы пространственные (фундамент жилого дома)</v>
      </c>
      <c r="F8" s="275">
        <f>'Таблица 5 (коэфф. по арм.)'!D11/'Таблица 4 (коэфф.запаса)'!$C$5*'Таблица 4 (коэфф.запаса)'!$C$6</f>
        <v>0</v>
      </c>
      <c r="G8" s="275">
        <f>'Таблица 5 (коэфф. по арм.)'!E11/'Таблица 4 (коэфф.запаса)'!$C$5*'Таблица 4 (коэфф.запаса)'!$C$6</f>
        <v>0</v>
      </c>
      <c r="H8" s="275">
        <f>'Таблица 5 (коэфф. по арм.)'!F11/'Таблица 4 (коэфф.запаса)'!$C$5*'Таблица 4 (коэфф.запаса)'!$C$6</f>
        <v>0</v>
      </c>
      <c r="I8" s="275">
        <f>'Таблица 5 (коэфф. по арм.)'!G11/'Таблица 4 (коэфф.запаса)'!$C$5*'Таблица 4 (коэфф.запаса)'!$C$6</f>
        <v>0</v>
      </c>
      <c r="J8" s="275">
        <f>'Таблица 5 (коэфф. по арм.)'!H11/'Таблица 4 (коэфф.запаса)'!$C$5*'Таблица 4 (коэфф.запаса)'!$C$6</f>
        <v>0</v>
      </c>
      <c r="K8" s="275">
        <f>'Таблица 5 (коэфф. по арм.)'!I11/'Таблица 4 (коэфф.запаса)'!$C$5*'Таблица 4 (коэфф.запаса)'!$C$6</f>
        <v>0</v>
      </c>
      <c r="L8" s="275">
        <f>'Таблица 5 (коэфф. по арм.)'!J11/'Таблица 4 (коэфф.запаса)'!$C$5*'Таблица 4 (коэфф.запаса)'!$C$6</f>
        <v>0</v>
      </c>
      <c r="M8" s="275">
        <f>'Таблица 5 (коэфф. по арм.)'!K11/'Таблица 4 (коэфф.запаса)'!$C$5*'Таблица 4 (коэфф.запаса)'!$C$6</f>
        <v>0</v>
      </c>
      <c r="N8" s="275">
        <f>'Таблица 5 (коэфф. по арм.)'!L11/'Таблица 4 (коэфф.запаса)'!$C$5*'Таблица 4 (коэфф.запаса)'!$C$6</f>
        <v>0</v>
      </c>
      <c r="O8" s="275">
        <f>'Таблица 5 (коэфф. по арм.)'!M11/'Таблица 4 (коэфф.запаса)'!$C$5*'Таблица 4 (коэфф.запаса)'!$C$6</f>
        <v>0</v>
      </c>
      <c r="P8" s="275">
        <f>'Таблица 5 (коэфф. по арм.)'!N11/'Таблица 4 (коэфф.запаса)'!$C$5*'Таблица 4 (коэфф.запаса)'!$C$6</f>
        <v>0</v>
      </c>
      <c r="Q8" s="275">
        <f>'Таблица 5 (коэфф. по арм.)'!O11/'Таблица 4 (коэфф.запаса)'!$C$5*'Таблица 4 (коэфф.запаса)'!$C$6</f>
        <v>0</v>
      </c>
      <c r="R8" s="275">
        <f>'Таблица 5 (коэфф. по арм.)'!P11/'Таблица 4 (коэфф.запаса)'!$C$5*'Таблица 4 (коэфф.запаса)'!$C$6</f>
        <v>0</v>
      </c>
      <c r="S8" s="275">
        <f>'Таблица 5 (коэфф. по арм.)'!Q11/'Таблица 4 (коэфф.запаса)'!$C$5*'Таблица 4 (коэфф.запаса)'!$C$6</f>
        <v>0</v>
      </c>
      <c r="T8" s="275">
        <f>'Таблица 5 (коэфф. по арм.)'!R11/'Таблица 4 (коэфф.запаса)'!$C$5*'Таблица 4 (коэфф.запаса)'!$C$6</f>
        <v>0</v>
      </c>
      <c r="U8" s="275">
        <f>'Таблица 5 (коэфф. по арм.)'!S11/'Таблица 4 (коэфф.запаса)'!$C$5*'Таблица 4 (коэфф.запаса)'!$C$6</f>
        <v>0</v>
      </c>
    </row>
    <row r="9" spans="1:21" x14ac:dyDescent="0.25">
      <c r="A9" s="1"/>
      <c r="B9" s="233">
        <f t="shared" si="0"/>
        <v>2</v>
      </c>
      <c r="C9" s="8"/>
      <c r="D9" s="234">
        <f>D6+1</f>
        <v>2</v>
      </c>
      <c r="E9" s="232" t="str">
        <f>'Таблица 5 (коэфф. по арм.)'!C12</f>
        <v xml:space="preserve">Фундаменты (паркинг) </v>
      </c>
      <c r="F9" s="275">
        <f>'Таблица 5 (коэфф. по арм.)'!D12/'Таблица 4 (коэфф.запаса)'!$C$5*'Таблица 4 (коэфф.запаса)'!$C$6</f>
        <v>0</v>
      </c>
      <c r="G9" s="275">
        <f>'Таблица 5 (коэфф. по арм.)'!E12/'Таблица 4 (коэфф.запаса)'!$C$5*'Таблица 4 (коэфф.запаса)'!$C$6</f>
        <v>0</v>
      </c>
      <c r="H9" s="275">
        <f>'Таблица 5 (коэфф. по арм.)'!F12/'Таблица 4 (коэфф.запаса)'!$C$5*'Таблица 4 (коэфф.запаса)'!$C$6</f>
        <v>0</v>
      </c>
      <c r="I9" s="275">
        <f>'Таблица 5 (коэфф. по арм.)'!G12/'Таблица 4 (коэфф.запаса)'!$C$5*'Таблица 4 (коэфф.запаса)'!$C$6</f>
        <v>0</v>
      </c>
      <c r="J9" s="275">
        <f>'Таблица 5 (коэфф. по арм.)'!H12/'Таблица 4 (коэфф.запаса)'!$C$5*'Таблица 4 (коэфф.запаса)'!$C$6</f>
        <v>0</v>
      </c>
      <c r="K9" s="275">
        <f>'Таблица 5 (коэфф. по арм.)'!I12/'Таблица 4 (коэфф.запаса)'!$C$5*'Таблица 4 (коэфф.запаса)'!$C$6</f>
        <v>1.4892816848439261</v>
      </c>
      <c r="L9" s="275">
        <f>'Таблица 5 (коэфф. по арм.)'!J12/'Таблица 4 (коэфф.запаса)'!$C$5*'Таблица 4 (коэфф.запаса)'!$C$6</f>
        <v>1.7995487025197441</v>
      </c>
      <c r="M9" s="275">
        <f>'Таблица 5 (коэфф. по арм.)'!K12/'Таблица 4 (коэфф.запаса)'!$C$5*'Таблица 4 (коэфф.запаса)'!$C$6</f>
        <v>6.5776607747273408</v>
      </c>
      <c r="N9" s="275">
        <f>'Таблица 5 (коэфф. по арм.)'!L12/'Таблица 4 (коэфф.запаса)'!$C$5*'Таблица 4 (коэфф.запаса)'!$C$6</f>
        <v>0</v>
      </c>
      <c r="O9" s="275">
        <f>'Таблица 5 (коэфф. по арм.)'!M12/'Таблица 4 (коэфф.запаса)'!$C$5*'Таблица 4 (коэфф.запаса)'!$C$6</f>
        <v>52.869499811959379</v>
      </c>
      <c r="P9" s="275">
        <f>'Таблица 5 (коэфф. по арм.)'!N12/'Таблица 4 (коэфф.запаса)'!$C$5*'Таблица 4 (коэфф.запаса)'!$C$6</f>
        <v>0</v>
      </c>
      <c r="Q9" s="275">
        <f>'Таблица 5 (коэфф. по арм.)'!O12/'Таблица 4 (коэфф.запаса)'!$C$5*'Таблица 4 (коэфф.запаса)'!$C$6</f>
        <v>5.9571267393757044</v>
      </c>
      <c r="R9" s="275">
        <f>'Таблица 5 (коэфф. по арм.)'!P12/'Таблица 4 (коэфф.запаса)'!$C$5*'Таблица 4 (коэфф.запаса)'!$C$6</f>
        <v>0</v>
      </c>
      <c r="S9" s="275">
        <f>'Таблица 5 (коэфф. по арм.)'!Q12/'Таблица 4 (коэфф.запаса)'!$C$5*'Таблица 4 (коэфф.запаса)'!$C$6</f>
        <v>33.260624294847688</v>
      </c>
      <c r="T9" s="275">
        <f>'Таблица 5 (коэфф. по арм.)'!R12/'Таблица 4 (коэфф.запаса)'!$C$5*'Таблица 4 (коэфф.запаса)'!$C$6</f>
        <v>11.914253478751409</v>
      </c>
      <c r="U9" s="275">
        <f>'Таблица 5 (коэфф. по арм.)'!S12/'Таблица 4 (коэфф.запаса)'!$C$5*'Таблица 4 (коэфф.запаса)'!$C$6</f>
        <v>46.167732230161718</v>
      </c>
    </row>
    <row r="10" spans="1:21" x14ac:dyDescent="0.25">
      <c r="A10" s="1"/>
      <c r="B10" s="233" t="str">
        <f t="shared" si="0"/>
        <v>2.1</v>
      </c>
      <c r="C10" s="8"/>
      <c r="D10" s="231" t="s">
        <v>121</v>
      </c>
      <c r="E10" s="232" t="str">
        <f>'Таблица 5 (коэфф. по арм.)'!C13</f>
        <v>Арматурные каркасы плоские (фундамент паркинга)</v>
      </c>
      <c r="F10" s="275">
        <f>'Таблица 5 (коэфф. по арм.)'!D13/'Таблица 4 (коэфф.запаса)'!$C$5*'Таблица 4 (коэфф.запаса)'!$C$6</f>
        <v>0</v>
      </c>
      <c r="G10" s="275">
        <f>'Таблица 5 (коэфф. по арм.)'!E13/'Таблица 4 (коэфф.запаса)'!$C$5*'Таблица 4 (коэфф.запаса)'!$C$6</f>
        <v>0</v>
      </c>
      <c r="H10" s="275">
        <f>'Таблица 5 (коэфф. по арм.)'!F13/'Таблица 4 (коэфф.запаса)'!$C$5*'Таблица 4 (коэфф.запаса)'!$C$6</f>
        <v>0</v>
      </c>
      <c r="I10" s="275">
        <f>'Таблица 5 (коэфф. по арм.)'!G13/'Таблица 4 (коэфф.запаса)'!$C$5*'Таблица 4 (коэфф.запаса)'!$C$6</f>
        <v>0</v>
      </c>
      <c r="J10" s="275">
        <f>'Таблица 5 (коэфф. по арм.)'!H13/'Таблица 4 (коэфф.запаса)'!$C$5*'Таблица 4 (коэфф.запаса)'!$C$6</f>
        <v>0</v>
      </c>
      <c r="K10" s="275">
        <f>'Таблица 5 (коэфф. по арм.)'!I13/'Таблица 4 (коэфф.запаса)'!$C$5*'Таблица 4 (коэфф.запаса)'!$C$6</f>
        <v>0</v>
      </c>
      <c r="L10" s="275">
        <f>'Таблица 5 (коэфф. по арм.)'!J13/'Таблица 4 (коэфф.запаса)'!$C$5*'Таблица 4 (коэфф.запаса)'!$C$6</f>
        <v>0</v>
      </c>
      <c r="M10" s="275">
        <f>'Таблица 5 (коэфф. по арм.)'!K13/'Таблица 4 (коэфф.запаса)'!$C$5*'Таблица 4 (коэфф.запаса)'!$C$6</f>
        <v>0</v>
      </c>
      <c r="N10" s="275">
        <f>'Таблица 5 (коэфф. по арм.)'!L13/'Таблица 4 (коэфф.запаса)'!$C$5*'Таблица 4 (коэфф.запаса)'!$C$6</f>
        <v>0</v>
      </c>
      <c r="O10" s="275">
        <f>'Таблица 5 (коэфф. по арм.)'!M13/'Таблица 4 (коэфф.запаса)'!$C$5*'Таблица 4 (коэфф.запаса)'!$C$6</f>
        <v>4.964272282813087</v>
      </c>
      <c r="P10" s="275">
        <f>'Таблица 5 (коэфф. по арм.)'!N13/'Таблица 4 (коэфф.запаса)'!$C$5*'Таблица 4 (коэфф.запаса)'!$C$6</f>
        <v>0</v>
      </c>
      <c r="Q10" s="275">
        <f>'Таблица 5 (коэфф. по арм.)'!O13/'Таблица 4 (коэфф.запаса)'!$C$5*'Таблица 4 (коэфф.запаса)'!$C$6</f>
        <v>0</v>
      </c>
      <c r="R10" s="275">
        <f>'Таблица 5 (коэфф. по арм.)'!P13/'Таблица 4 (коэфф.запаса)'!$C$5*'Таблица 4 (коэфф.запаса)'!$C$6</f>
        <v>0</v>
      </c>
      <c r="S10" s="275">
        <f>'Таблица 5 (коэфф. по арм.)'!Q13/'Таблица 4 (коэфф.запаса)'!$C$5*'Таблица 4 (коэфф.запаса)'!$C$6</f>
        <v>0</v>
      </c>
      <c r="T10" s="275">
        <f>'Таблица 5 (коэфф. по арм.)'!R13/'Таблица 4 (коэфф.запаса)'!$C$5*'Таблица 4 (коэфф.запаса)'!$C$6</f>
        <v>0</v>
      </c>
      <c r="U10" s="275">
        <f>'Таблица 5 (коэфф. по арм.)'!S13/'Таблица 4 (коэфф.запаса)'!$C$5*'Таблица 4 (коэфф.запаса)'!$C$6</f>
        <v>0</v>
      </c>
    </row>
    <row r="11" spans="1:21" x14ac:dyDescent="0.25">
      <c r="A11" s="1"/>
      <c r="B11" s="233" t="str">
        <f t="shared" si="0"/>
        <v>2.2</v>
      </c>
      <c r="C11" s="8"/>
      <c r="D11" s="231" t="s">
        <v>122</v>
      </c>
      <c r="E11" s="232" t="str">
        <f>'Таблица 5 (коэфф. по арм.)'!C14</f>
        <v>Арматурные каркасы пространственные (фундамент паркинга)</v>
      </c>
      <c r="F11" s="275">
        <f>'Таблица 5 (коэфф. по арм.)'!D14/'Таблица 4 (коэфф.запаса)'!$C$5*'Таблица 4 (коэфф.запаса)'!$C$6</f>
        <v>0</v>
      </c>
      <c r="G11" s="275">
        <f>'Таблица 5 (коэфф. по арм.)'!E14/'Таблица 4 (коэфф.запаса)'!$C$5*'Таблица 4 (коэфф.запаса)'!$C$6</f>
        <v>0</v>
      </c>
      <c r="H11" s="275">
        <f>'Таблица 5 (коэфф. по арм.)'!F14/'Таблица 4 (коэфф.запаса)'!$C$5*'Таблица 4 (коэфф.запаса)'!$C$6</f>
        <v>0</v>
      </c>
      <c r="I11" s="275">
        <f>'Таблица 5 (коэфф. по арм.)'!G14/'Таблица 4 (коэфф.запаса)'!$C$5*'Таблица 4 (коэфф.запаса)'!$C$6</f>
        <v>0</v>
      </c>
      <c r="J11" s="275">
        <f>'Таблица 5 (коэфф. по арм.)'!H14/'Таблица 4 (коэфф.запаса)'!$C$5*'Таблица 4 (коэфф.запаса)'!$C$6</f>
        <v>0</v>
      </c>
      <c r="K11" s="275">
        <f>'Таблица 5 (коэфф. по арм.)'!I14/'Таблица 4 (коэфф.запаса)'!$C$5*'Таблица 4 (коэфф.запаса)'!$C$6</f>
        <v>0</v>
      </c>
      <c r="L11" s="275">
        <f>'Таблица 5 (коэфф. по арм.)'!J14/'Таблица 4 (коэфф.запаса)'!$C$5*'Таблица 4 (коэфф.запаса)'!$C$6</f>
        <v>0</v>
      </c>
      <c r="M11" s="275">
        <f>'Таблица 5 (коэфф. по арм.)'!K14/'Таблица 4 (коэфф.запаса)'!$C$5*'Таблица 4 (коэфф.запаса)'!$C$6</f>
        <v>0</v>
      </c>
      <c r="N11" s="275">
        <f>'Таблица 5 (коэфф. по арм.)'!L14/'Таблица 4 (коэфф.запаса)'!$C$5*'Таблица 4 (коэфф.запаса)'!$C$6</f>
        <v>0</v>
      </c>
      <c r="O11" s="275">
        <f>'Таблица 5 (коэфф. по арм.)'!M14/'Таблица 4 (коэфф.запаса)'!$C$5*'Таблица 4 (коэфф.запаса)'!$C$6</f>
        <v>0</v>
      </c>
      <c r="P11" s="275">
        <f>'Таблица 5 (коэфф. по арм.)'!N14/'Таблица 4 (коэфф.запаса)'!$C$5*'Таблица 4 (коэфф.запаса)'!$C$6</f>
        <v>0</v>
      </c>
      <c r="Q11" s="275">
        <f>'Таблица 5 (коэфф. по арм.)'!O14/'Таблица 4 (коэфф.запаса)'!$C$5*'Таблица 4 (коэфф.запаса)'!$C$6</f>
        <v>0</v>
      </c>
      <c r="R11" s="275">
        <f>'Таблица 5 (коэфф. по арм.)'!P14/'Таблица 4 (коэфф.запаса)'!$C$5*'Таблица 4 (коэфф.запаса)'!$C$6</f>
        <v>0</v>
      </c>
      <c r="S11" s="275">
        <f>'Таблица 5 (коэфф. по арм.)'!Q14/'Таблица 4 (коэфф.запаса)'!$C$5*'Таблица 4 (коэфф.запаса)'!$C$6</f>
        <v>0</v>
      </c>
      <c r="T11" s="275">
        <f>'Таблица 5 (коэфф. по арм.)'!R14/'Таблица 4 (коэфф.запаса)'!$C$5*'Таблица 4 (коэфф.запаса)'!$C$6</f>
        <v>0</v>
      </c>
      <c r="U11" s="275">
        <f>'Таблица 5 (коэфф. по арм.)'!S14/'Таблица 4 (коэфф.запаса)'!$C$5*'Таблица 4 (коэфф.запаса)'!$C$6</f>
        <v>0</v>
      </c>
    </row>
    <row r="12" spans="1:21" x14ac:dyDescent="0.25">
      <c r="A12" s="1"/>
      <c r="B12" s="233">
        <f t="shared" si="0"/>
        <v>3</v>
      </c>
      <c r="C12" s="8"/>
      <c r="D12" s="234">
        <f>D9+1</f>
        <v>3</v>
      </c>
      <c r="E12" s="232" t="str">
        <f>'Таблица 5 (коэфф. по арм.)'!C17</f>
        <v>Вертикальные конструкции подземного этажа (под жилым домом)</v>
      </c>
      <c r="F12" s="275">
        <f>'Таблица 5 (коэфф. по арм.)'!D17/'Таблица 4 (коэфф.запаса)'!$C$5*'Таблица 4 (коэфф.запаса)'!$C$6</f>
        <v>0</v>
      </c>
      <c r="G12" s="275">
        <f>'Таблица 5 (коэфф. по арм.)'!E17/'Таблица 4 (коэфф.запаса)'!$C$5*'Таблица 4 (коэфф.запаса)'!$C$6</f>
        <v>6.8027210884353737</v>
      </c>
      <c r="H12" s="275">
        <f>'Таблица 5 (коэфф. по арм.)'!F17/'Таблица 4 (коэфф.запаса)'!$C$5*'Таблица 4 (коэфф.запаса)'!$C$6</f>
        <v>3.2596371882086159</v>
      </c>
      <c r="I12" s="275">
        <f>'Таблица 5 (коэфф. по арм.)'!G17/'Таблица 4 (коэфф.запаса)'!$C$5*'Таблица 4 (коэфф.запаса)'!$C$6</f>
        <v>0</v>
      </c>
      <c r="J12" s="275">
        <f>'Таблица 5 (коэфф. по арм.)'!H17/'Таблица 4 (коэфф.запаса)'!$C$5*'Таблица 4 (коэфф.запаса)'!$C$6</f>
        <v>0</v>
      </c>
      <c r="K12" s="275">
        <f>'Таблица 5 (коэфф. по арм.)'!I17/'Таблица 4 (коэфф.запаса)'!$C$5*'Таблица 4 (коэфф.запаса)'!$C$6</f>
        <v>0</v>
      </c>
      <c r="L12" s="275">
        <f>'Таблица 5 (коэфф. по арм.)'!J17/'Таблица 4 (коэфф.запаса)'!$C$5*'Таблица 4 (коэфф.запаса)'!$C$6</f>
        <v>17.431972789115648</v>
      </c>
      <c r="M12" s="275">
        <f>'Таблица 5 (коэфф. по арм.)'!K17/'Таблица 4 (коэфф.запаса)'!$C$5*'Таблица 4 (коэфф.запаса)'!$C$6</f>
        <v>143.56575963718819</v>
      </c>
      <c r="N12" s="275">
        <f>'Таблица 5 (коэфф. по арм.)'!L17/'Таблица 4 (коэфф.запаса)'!$C$5*'Таблица 4 (коэфф.запаса)'!$C$6</f>
        <v>0</v>
      </c>
      <c r="O12" s="275">
        <f>'Таблица 5 (коэфф. по арм.)'!M17/'Таблица 4 (коэфф.запаса)'!$C$5*'Таблица 4 (коэфф.запаса)'!$C$6</f>
        <v>31.74603174603174</v>
      </c>
      <c r="P12" s="275">
        <f>'Таблица 5 (коэфф. по арм.)'!N17/'Таблица 4 (коэфф.запаса)'!$C$5*'Таблица 4 (коэфф.запаса)'!$C$6</f>
        <v>0</v>
      </c>
      <c r="Q12" s="275">
        <f>'Таблица 5 (коэфф. по арм.)'!O17/'Таблица 4 (коэфф.запаса)'!$C$5*'Таблица 4 (коэфф.запаса)'!$C$6</f>
        <v>27.919501133786845</v>
      </c>
      <c r="R12" s="275">
        <f>'Таблица 5 (коэфф. по арм.)'!P17/'Таблица 4 (коэфф.запаса)'!$C$5*'Таблица 4 (коэфф.запаса)'!$C$6</f>
        <v>0</v>
      </c>
      <c r="S12" s="275">
        <f>'Таблица 5 (коэфф. по арм.)'!Q17/'Таблица 4 (коэфф.запаса)'!$C$5*'Таблица 4 (коэфф.запаса)'!$C$6</f>
        <v>4.9603174603174605</v>
      </c>
      <c r="T12" s="275">
        <f>'Таблица 5 (коэфф. по арм.)'!R17/'Таблица 4 (коэфф.запаса)'!$C$5*'Таблица 4 (коэфф.запаса)'!$C$6</f>
        <v>0</v>
      </c>
      <c r="U12" s="275">
        <f>'Таблица 5 (коэфф. по арм.)'!S17/'Таблица 4 (коэфф.запаса)'!$C$5*'Таблица 4 (коэфф.запаса)'!$C$6</f>
        <v>14.314058956916098</v>
      </c>
    </row>
    <row r="13" spans="1:21" x14ac:dyDescent="0.25">
      <c r="A13" s="1"/>
      <c r="B13" s="233">
        <f t="shared" si="0"/>
        <v>4</v>
      </c>
      <c r="C13" s="8"/>
      <c r="D13" s="231">
        <f t="shared" ref="D13:D14" si="1">D12+1</f>
        <v>4</v>
      </c>
      <c r="E13" s="232" t="str">
        <f>'Таблица 5 (коэфф. по арм.)'!C18</f>
        <v>Вертикальные конструкции подземного этажа (паркинг)</v>
      </c>
      <c r="F13" s="275">
        <f>'Таблица 5 (коэфф. по арм.)'!D18/'Таблица 4 (коэфф.запаса)'!$C$5*'Таблица 4 (коэфф.запаса)'!$C$6</f>
        <v>0</v>
      </c>
      <c r="G13" s="275">
        <f>'Таблица 5 (коэфф. по арм.)'!E18/'Таблица 4 (коэфф.запаса)'!$C$5*'Таблица 4 (коэфф.запаса)'!$C$6</f>
        <v>3.2357906584130562</v>
      </c>
      <c r="H13" s="275">
        <f>'Таблица 5 (коэфф. по арм.)'!F18/'Таблица 4 (коэфф.запаса)'!$C$5*'Таблица 4 (коэфф.запаса)'!$C$6</f>
        <v>7.7658975801913339</v>
      </c>
      <c r="I13" s="275">
        <f>'Таблица 5 (коэфф. по арм.)'!G18/'Таблица 4 (коэфф.запаса)'!$C$5*'Таблица 4 (коэфф.запаса)'!$C$6</f>
        <v>0</v>
      </c>
      <c r="J13" s="275">
        <f>'Таблица 5 (коэфф. по арм.)'!H18/'Таблица 4 (коэфф.запаса)'!$C$5*'Таблица 4 (коэфф.запаса)'!$C$6</f>
        <v>0</v>
      </c>
      <c r="K13" s="275">
        <f>'Таблица 5 (коэфф. по арм.)'!I18/'Таблица 4 (коэфф.запаса)'!$C$5*'Таблица 4 (коэфф.запаса)'!$C$6</f>
        <v>0</v>
      </c>
      <c r="L13" s="275">
        <f>'Таблица 5 (коэфф. по арм.)'!J18/'Таблица 4 (коэфф.запаса)'!$C$5*'Таблица 4 (коэфф.запаса)'!$C$6</f>
        <v>24.203714124929657</v>
      </c>
      <c r="M13" s="275">
        <f>'Таблица 5 (коэфф. по арм.)'!K18/'Таблица 4 (коэфф.запаса)'!$C$5*'Таблица 4 (коэфф.запаса)'!$C$6</f>
        <v>67.692740574001135</v>
      </c>
      <c r="N13" s="275">
        <f>'Таблица 5 (коэфф. по арм.)'!L18/'Таблица 4 (коэфф.запаса)'!$C$5*'Таблица 4 (коэфф.запаса)'!$C$6</f>
        <v>0</v>
      </c>
      <c r="O13" s="275">
        <f>'Таблица 5 (коэфф. по арм.)'!M18/'Таблица 4 (коэфф.запаса)'!$C$5*'Таблица 4 (коэфф.запаса)'!$C$6</f>
        <v>24.074282498593142</v>
      </c>
      <c r="P13" s="275">
        <f>'Таблица 5 (коэфф. по арм.)'!N18/'Таблица 4 (коэфф.запаса)'!$C$5*'Таблица 4 (коэфф.запаса)'!$C$6</f>
        <v>0</v>
      </c>
      <c r="Q13" s="275">
        <f>'Таблица 5 (коэфф. по арм.)'!O18/'Таблица 4 (коэфф.запаса)'!$C$5*'Таблица 4 (коэфф.запаса)'!$C$6</f>
        <v>34.04051772650535</v>
      </c>
      <c r="R13" s="275">
        <f>'Таблица 5 (коэфф. по арм.)'!P18/'Таблица 4 (коэфф.запаса)'!$C$5*'Таблица 4 (коэфф.запаса)'!$C$6</f>
        <v>0</v>
      </c>
      <c r="S13" s="275">
        <f>'Таблица 5 (коэфф. по арм.)'!Q18/'Таблица 4 (коэфф.запаса)'!$C$5*'Таблица 4 (коэфф.запаса)'!$C$6</f>
        <v>16.049521665728754</v>
      </c>
      <c r="T13" s="275">
        <f>'Таблица 5 (коэфф. по арм.)'!R18/'Таблица 4 (коэфф.запаса)'!$C$5*'Таблица 4 (коэфф.запаса)'!$C$6</f>
        <v>11.001688238604389</v>
      </c>
      <c r="U13" s="275">
        <f>'Таблица 5 (коэфф. по арм.)'!S18/'Таблица 4 (коэфф.запаса)'!$C$5*'Таблица 4 (коэфф.запаса)'!$C$6</f>
        <v>41.935846933033197</v>
      </c>
    </row>
    <row r="14" spans="1:21" x14ac:dyDescent="0.25">
      <c r="A14" s="1"/>
      <c r="B14" s="233">
        <f t="shared" si="0"/>
        <v>5</v>
      </c>
      <c r="C14" s="8"/>
      <c r="D14" s="231">
        <f t="shared" si="1"/>
        <v>5</v>
      </c>
      <c r="E14" s="232" t="str">
        <f>'Таблица 5 (коэфф. по арм.)'!C20</f>
        <v>Плита перекрытия над подвалом на отм. 0,000 толщиной 200 мм, с учетом перепадов</v>
      </c>
      <c r="F14" s="275">
        <f>'Таблица 5 (коэфф. по арм.)'!D20/'Таблица 4 (коэфф.запаса)'!$C$5*'Таблица 4 (коэфф.запаса)'!$C$6</f>
        <v>0</v>
      </c>
      <c r="G14" s="275">
        <f>'Таблица 5 (коэфф. по арм.)'!E20/'Таблица 4 (коэфф.запаса)'!$C$5*'Таблица 4 (коэфф.запаса)'!$C$6</f>
        <v>0.93663911845730019</v>
      </c>
      <c r="H14" s="275">
        <f>'Таблица 5 (коэфф. по арм.)'!F20/'Таблица 4 (коэфф.запаса)'!$C$5*'Таблица 4 (коэфф.запаса)'!$C$6</f>
        <v>1.8732782369146004</v>
      </c>
      <c r="I14" s="275">
        <f>'Таблица 5 (коэфф. по арм.)'!G20/'Таблица 4 (коэфф.запаса)'!$C$5*'Таблица 4 (коэфф.запаса)'!$C$6</f>
        <v>0.58539944903581265</v>
      </c>
      <c r="J14" s="275">
        <f>'Таблица 5 (коэфф. по арм.)'!H20/'Таблица 4 (коэфф.запаса)'!$C$5*'Таблица 4 (коэфф.запаса)'!$C$6</f>
        <v>0</v>
      </c>
      <c r="K14" s="275">
        <f>'Таблица 5 (коэфф. по арм.)'!I20/'Таблица 4 (коэфф.запаса)'!$C$5*'Таблица 4 (коэфф.запаса)'!$C$6</f>
        <v>0</v>
      </c>
      <c r="L14" s="275">
        <f>'Таблица 5 (коэфф. по арм.)'!J20/'Таблица 4 (коэфф.запаса)'!$C$5*'Таблица 4 (коэфф.запаса)'!$C$6</f>
        <v>4.6831955922865012</v>
      </c>
      <c r="M14" s="275">
        <f>'Таблица 5 (коэфф. по арм.)'!K20/'Таблица 4 (коэфф.запаса)'!$C$5*'Таблица 4 (коэфф.запаса)'!$C$6</f>
        <v>114.26997245179062</v>
      </c>
      <c r="N14" s="275">
        <f>'Таблица 5 (коэфф. по арм.)'!L20/'Таблица 4 (коэфф.запаса)'!$C$5*'Таблица 4 (коэфф.запаса)'!$C$6</f>
        <v>0</v>
      </c>
      <c r="O14" s="275">
        <f>'Таблица 5 (коэфф. по арм.)'!M20/'Таблица 4 (коэфф.запаса)'!$C$5*'Таблица 4 (коэфф.запаса)'!$C$6</f>
        <v>7.376033057851239</v>
      </c>
      <c r="P14" s="275">
        <f>'Таблица 5 (коэфф. по арм.)'!N20/'Таблица 4 (коэфф.запаса)'!$C$5*'Таблица 4 (коэфф.запаса)'!$C$6</f>
        <v>0</v>
      </c>
      <c r="Q14" s="275">
        <f>'Таблица 5 (коэфф. по арм.)'!O20/'Таблица 4 (коэфф.запаса)'!$C$5*'Таблица 4 (коэфф.запаса)'!$C$6</f>
        <v>14.986225895316803</v>
      </c>
      <c r="R14" s="275">
        <f>'Таблица 5 (коэфф. по арм.)'!P20/'Таблица 4 (коэфф.запаса)'!$C$5*'Таблица 4 (коэфф.запаса)'!$C$6</f>
        <v>0</v>
      </c>
      <c r="S14" s="275">
        <f>'Таблица 5 (коэфф. по арм.)'!Q20/'Таблица 4 (коэфф.запаса)'!$C$5*'Таблица 4 (коэфф.запаса)'!$C$6</f>
        <v>11.942148760330578</v>
      </c>
      <c r="T14" s="275">
        <f>'Таблица 5 (коэфф. по арм.)'!R20/'Таблица 4 (коэфф.запаса)'!$C$5*'Таблица 4 (коэфф.запаса)'!$C$6</f>
        <v>0</v>
      </c>
      <c r="U14" s="275">
        <f>'Таблица 5 (коэфф. по арм.)'!S20/'Таблица 4 (коэфф.запаса)'!$C$5*'Таблица 4 (коэфф.запаса)'!$C$6</f>
        <v>4.8002754820936628</v>
      </c>
    </row>
    <row r="15" spans="1:21" x14ac:dyDescent="0.25">
      <c r="A15" s="1"/>
      <c r="B15" s="233" t="str">
        <f t="shared" si="0"/>
        <v>5.1</v>
      </c>
      <c r="C15" s="8"/>
      <c r="D15" s="231" t="s">
        <v>176</v>
      </c>
      <c r="E15" s="232" t="str">
        <f>'Таблица 5 (коэфф. по арм.)'!C21</f>
        <v>Арматурные каркасы плоские (плита перекрытия над подвалом на отм 0,000)</v>
      </c>
      <c r="F15" s="275">
        <f>'Таблица 5 (коэфф. по арм.)'!D21/'Таблица 4 (коэфф.запаса)'!$C$5*'Таблица 4 (коэфф.запаса)'!$C$6</f>
        <v>0</v>
      </c>
      <c r="G15" s="275">
        <f>'Таблица 5 (коэфф. по арм.)'!E21/'Таблица 4 (коэфф.запаса)'!$C$5*'Таблица 4 (коэфф.запаса)'!$C$6</f>
        <v>0</v>
      </c>
      <c r="H15" s="275">
        <f>'Таблица 5 (коэфф. по арм.)'!F21/'Таблица 4 (коэфф.запаса)'!$C$5*'Таблица 4 (коэфф.запаса)'!$C$6</f>
        <v>0</v>
      </c>
      <c r="I15" s="275">
        <f>'Таблица 5 (коэфф. по арм.)'!G21/'Таблица 4 (коэфф.запаса)'!$C$5*'Таблица 4 (коэфф.запаса)'!$C$6</f>
        <v>0</v>
      </c>
      <c r="J15" s="275">
        <f>'Таблица 5 (коэфф. по арм.)'!H21/'Таблица 4 (коэфф.запаса)'!$C$5*'Таблица 4 (коэфф.запаса)'!$C$6</f>
        <v>0</v>
      </c>
      <c r="K15" s="275">
        <f>'Таблица 5 (коэфф. по арм.)'!I21/'Таблица 4 (коэфф.запаса)'!$C$5*'Таблица 4 (коэфф.запаса)'!$C$6</f>
        <v>0</v>
      </c>
      <c r="L15" s="275">
        <f>'Таблица 5 (коэфф. по арм.)'!J21/'Таблица 4 (коэфф.запаса)'!$C$5*'Таблица 4 (коэфф.запаса)'!$C$6</f>
        <v>8.5468319559228636</v>
      </c>
      <c r="M15" s="275">
        <f>'Таблица 5 (коэфф. по арм.)'!K21/'Таблица 4 (коэфф.запаса)'!$C$5*'Таблица 4 (коэфф.запаса)'!$C$6</f>
        <v>0</v>
      </c>
      <c r="N15" s="275">
        <f>'Таблица 5 (коэфф. по арм.)'!L21/'Таблица 4 (коэфф.запаса)'!$C$5*'Таблица 4 (коэфф.запаса)'!$C$6</f>
        <v>0</v>
      </c>
      <c r="O15" s="275">
        <f>'Таблица 5 (коэфф. по арм.)'!M21/'Таблица 4 (коэфф.запаса)'!$C$5*'Таблица 4 (коэфф.запаса)'!$C$6</f>
        <v>0</v>
      </c>
      <c r="P15" s="275">
        <f>'Таблица 5 (коэфф. по арм.)'!N21/'Таблица 4 (коэфф.запаса)'!$C$5*'Таблица 4 (коэфф.запаса)'!$C$6</f>
        <v>0</v>
      </c>
      <c r="Q15" s="275">
        <f>'Таблица 5 (коэфф. по арм.)'!O21/'Таблица 4 (коэфф.запаса)'!$C$5*'Таблица 4 (коэфф.запаса)'!$C$6</f>
        <v>0</v>
      </c>
      <c r="R15" s="275">
        <f>'Таблица 5 (коэфф. по арм.)'!P21/'Таблица 4 (коэфф.запаса)'!$C$5*'Таблица 4 (коэфф.запаса)'!$C$6</f>
        <v>0</v>
      </c>
      <c r="S15" s="275">
        <f>'Таблица 5 (коэфф. по арм.)'!Q21/'Таблица 4 (коэфф.запаса)'!$C$5*'Таблица 4 (коэфф.запаса)'!$C$6</f>
        <v>0</v>
      </c>
      <c r="T15" s="275">
        <f>'Таблица 5 (коэфф. по арм.)'!R21/'Таблица 4 (коэфф.запаса)'!$C$5*'Таблица 4 (коэфф.запаса)'!$C$6</f>
        <v>0</v>
      </c>
      <c r="U15" s="275">
        <f>'Таблица 5 (коэфф. по арм.)'!S21/'Таблица 4 (коэфф.запаса)'!$C$5*'Таблица 4 (коэфф.запаса)'!$C$6</f>
        <v>0</v>
      </c>
    </row>
    <row r="16" spans="1:21" x14ac:dyDescent="0.25">
      <c r="A16" s="1"/>
      <c r="B16" s="233" t="str">
        <f t="shared" si="0"/>
        <v>5.2</v>
      </c>
      <c r="C16" s="8"/>
      <c r="D16" s="231" t="s">
        <v>178</v>
      </c>
      <c r="E16" s="232" t="str">
        <f>'Таблица 5 (коэфф. по арм.)'!C22</f>
        <v>Арматурные каркасы пространственные (плита перекрытия над подвалом на отм 0,000)</v>
      </c>
      <c r="F16" s="275">
        <f>'Таблица 5 (коэфф. по арм.)'!D22/'Таблица 4 (коэфф.запаса)'!$C$5*'Таблица 4 (коэфф.запаса)'!$C$6</f>
        <v>0</v>
      </c>
      <c r="G16" s="275">
        <f>'Таблица 5 (коэфф. по арм.)'!E22/'Таблица 4 (коэфф.запаса)'!$C$5*'Таблица 4 (коэфф.запаса)'!$C$6</f>
        <v>0</v>
      </c>
      <c r="H16" s="275">
        <f>'Таблица 5 (коэфф. по арм.)'!F22/'Таблица 4 (коэфф.запаса)'!$C$5*'Таблица 4 (коэфф.запаса)'!$C$6</f>
        <v>0</v>
      </c>
      <c r="I16" s="275">
        <f>'Таблица 5 (коэфф. по арм.)'!G22/'Таблица 4 (коэфф.запаса)'!$C$5*'Таблица 4 (коэфф.запаса)'!$C$6</f>
        <v>0</v>
      </c>
      <c r="J16" s="275">
        <f>'Таблица 5 (коэфф. по арм.)'!H22/'Таблица 4 (коэфф.запаса)'!$C$5*'Таблица 4 (коэфф.запаса)'!$C$6</f>
        <v>0</v>
      </c>
      <c r="K16" s="275">
        <f>'Таблица 5 (коэфф. по арм.)'!I22/'Таблица 4 (коэфф.запаса)'!$C$5*'Таблица 4 (коэфф.запаса)'!$C$6</f>
        <v>0</v>
      </c>
      <c r="L16" s="275">
        <f>'Таблица 5 (коэфф. по арм.)'!J22/'Таблица 4 (коэфф.запаса)'!$C$5*'Таблица 4 (коэфф.запаса)'!$C$6</f>
        <v>0</v>
      </c>
      <c r="M16" s="275">
        <f>'Таблица 5 (коэфф. по арм.)'!K22/'Таблица 4 (коэфф.запаса)'!$C$5*'Таблица 4 (коэфф.запаса)'!$C$6</f>
        <v>0</v>
      </c>
      <c r="N16" s="275">
        <f>'Таблица 5 (коэфф. по арм.)'!L22/'Таблица 4 (коэфф.запаса)'!$C$5*'Таблица 4 (коэфф.запаса)'!$C$6</f>
        <v>0</v>
      </c>
      <c r="O16" s="275">
        <f>'Таблица 5 (коэфф. по арм.)'!M22/'Таблица 4 (коэфф.запаса)'!$C$5*'Таблица 4 (коэфф.запаса)'!$C$6</f>
        <v>0</v>
      </c>
      <c r="P16" s="275">
        <f>'Таблица 5 (коэфф. по арм.)'!N22/'Таблица 4 (коэфф.запаса)'!$C$5*'Таблица 4 (коэфф.запаса)'!$C$6</f>
        <v>0</v>
      </c>
      <c r="Q16" s="275">
        <f>'Таблица 5 (коэфф. по арм.)'!O22/'Таблица 4 (коэфф.запаса)'!$C$5*'Таблица 4 (коэфф.запаса)'!$C$6</f>
        <v>0</v>
      </c>
      <c r="R16" s="275">
        <f>'Таблица 5 (коэфф. по арм.)'!P22/'Таблица 4 (коэфф.запаса)'!$C$5*'Таблица 4 (коэфф.запаса)'!$C$6</f>
        <v>0</v>
      </c>
      <c r="S16" s="275">
        <f>'Таблица 5 (коэфф. по арм.)'!Q22/'Таблица 4 (коэфф.запаса)'!$C$5*'Таблица 4 (коэфф.запаса)'!$C$6</f>
        <v>0</v>
      </c>
      <c r="T16" s="275">
        <f>'Таблица 5 (коэфф. по арм.)'!R22/'Таблица 4 (коэфф.запаса)'!$C$5*'Таблица 4 (коэфф.запаса)'!$C$6</f>
        <v>0</v>
      </c>
      <c r="U16" s="275">
        <f>'Таблица 5 (коэфф. по арм.)'!S22/'Таблица 4 (коэфф.запаса)'!$C$5*'Таблица 4 (коэфф.запаса)'!$C$6</f>
        <v>0</v>
      </c>
    </row>
    <row r="17" spans="1:47" x14ac:dyDescent="0.25">
      <c r="A17" s="1"/>
      <c r="B17" s="233">
        <f t="shared" si="0"/>
        <v>6</v>
      </c>
      <c r="C17" s="8"/>
      <c r="D17" s="231">
        <f>D14+1</f>
        <v>6</v>
      </c>
      <c r="E17" s="232" t="str">
        <f>'Таблица 5 (коэфф. по арм.)'!C23</f>
        <v>Плита покрытия паркинга толщиной 400 мм, с учетом перепадов, с капителями</v>
      </c>
      <c r="F17" s="275">
        <f>'Таблица 5 (коэфф. по арм.)'!D23/'Таблица 4 (коэфф.запаса)'!$C$5*'Таблица 4 (коэфф.запаса)'!$C$6</f>
        <v>0</v>
      </c>
      <c r="G17" s="275">
        <f>'Таблица 5 (коэфф. по арм.)'!E23/'Таблица 4 (коэфф.запаса)'!$C$5*'Таблица 4 (коэфф.запаса)'!$C$6</f>
        <v>0</v>
      </c>
      <c r="H17" s="275">
        <f>'Таблица 5 (коэфф. по арм.)'!F23/'Таблица 4 (коэфф.запаса)'!$C$5*'Таблица 4 (коэфф.запаса)'!$C$6</f>
        <v>1.0938471100062155</v>
      </c>
      <c r="I17" s="275">
        <f>'Таблица 5 (коэфф. по арм.)'!G23/'Таблица 4 (коэфф.запаса)'!$C$5*'Таблица 4 (коэфф.запаса)'!$C$6</f>
        <v>2.4611559975139845</v>
      </c>
      <c r="J17" s="275">
        <f>'Таблица 5 (коэфф. по арм.)'!H23/'Таблица 4 (коэфф.запаса)'!$C$5*'Таблица 4 (коэфф.запаса)'!$C$6</f>
        <v>0</v>
      </c>
      <c r="K17" s="275">
        <f>'Таблица 5 (коэфф. по арм.)'!I23/'Таблица 4 (коэфф.запаса)'!$C$5*'Таблица 4 (коэфф.запаса)'!$C$6</f>
        <v>0</v>
      </c>
      <c r="L17" s="275">
        <f>'Таблица 5 (коэфф. по арм.)'!J23/'Таблица 4 (коэфф.запаса)'!$C$5*'Таблица 4 (коэфф.запаса)'!$C$6</f>
        <v>1.7775015537600993</v>
      </c>
      <c r="M17" s="275">
        <f>'Таблица 5 (коэфф. по арм.)'!K23/'Таблица 4 (коэфф.запаса)'!$C$5*'Таблица 4 (коэфф.запаса)'!$C$6</f>
        <v>6.2896208825357371</v>
      </c>
      <c r="N17" s="275">
        <f>'Таблица 5 (коэфф. по арм.)'!L23/'Таблица 4 (коэфф.запаса)'!$C$5*'Таблица 4 (коэфф.запаса)'!$C$6</f>
        <v>0</v>
      </c>
      <c r="O17" s="275">
        <f>'Таблица 5 (коэфф. по арм.)'!M23/'Таблица 4 (коэфф.запаса)'!$C$5*'Таблица 4 (коэфф.запаса)'!$C$6</f>
        <v>104.32566811684275</v>
      </c>
      <c r="P17" s="275">
        <f>'Таблица 5 (коэфф. по арм.)'!N23/'Таблица 4 (коэфф.запаса)'!$C$5*'Таблица 4 (коэфф.запаса)'!$C$6</f>
        <v>0</v>
      </c>
      <c r="Q17" s="275">
        <f>'Таблица 5 (коэфф. по арм.)'!O23/'Таблица 4 (коэфф.запаса)'!$C$5*'Таблица 4 (коэфф.запаса)'!$C$6</f>
        <v>11.211932877563704</v>
      </c>
      <c r="R17" s="275">
        <f>'Таблица 5 (коэфф. по арм.)'!P23/'Таблица 4 (коэфф.запаса)'!$C$5*'Таблица 4 (коэфф.запаса)'!$C$6</f>
        <v>0</v>
      </c>
      <c r="S17" s="275">
        <f>'Таблица 5 (коэфф. по арм.)'!Q23/'Таблица 4 (коэфф.запаса)'!$C$5*'Таблица 4 (коэфф.запаса)'!$C$6</f>
        <v>33.225605966438785</v>
      </c>
      <c r="T17" s="275">
        <f>'Таблица 5 (коэфф. по арм.)'!R23/'Таблица 4 (коэфф.запаса)'!$C$5*'Таблица 4 (коэфф.запаса)'!$C$6</f>
        <v>14.766935985083908</v>
      </c>
      <c r="U17" s="275">
        <f>'Таблица 5 (коэфф. по арм.)'!S23/'Таблица 4 (коэфф.запаса)'!$C$5*'Таблица 4 (коэфф.запаса)'!$C$6</f>
        <v>17.364822871348668</v>
      </c>
    </row>
    <row r="18" spans="1:47" x14ac:dyDescent="0.25">
      <c r="A18" s="1"/>
      <c r="B18" s="233" t="str">
        <f t="shared" si="0"/>
        <v>6.1</v>
      </c>
      <c r="C18" s="8"/>
      <c r="D18" s="231" t="s">
        <v>180</v>
      </c>
      <c r="E18" s="232" t="str">
        <f>'Таблица 5 (коэфф. по арм.)'!C24</f>
        <v>Арматурные каркасы плоские (плита покрытия паркинга толщиной 400 мм)</v>
      </c>
      <c r="F18" s="275">
        <f>'Таблица 5 (коэфф. по арм.)'!D24/'Таблица 4 (коэфф.запаса)'!$C$5*'Таблица 4 (коэфф.запаса)'!$C$6</f>
        <v>0</v>
      </c>
      <c r="G18" s="275">
        <f>'Таблица 5 (коэфф. по арм.)'!E24/'Таблица 4 (коэфф.запаса)'!$C$5*'Таблица 4 (коэфф.запаса)'!$C$6</f>
        <v>0</v>
      </c>
      <c r="H18" s="275">
        <f>'Таблица 5 (коэфф. по арм.)'!F24/'Таблица 4 (коэфф.запаса)'!$C$5*'Таблица 4 (коэфф.запаса)'!$C$6</f>
        <v>0</v>
      </c>
      <c r="I18" s="275">
        <f>'Таблица 5 (коэфф. по арм.)'!G24/'Таблица 4 (коэфф.запаса)'!$C$5*'Таблица 4 (коэфф.запаса)'!$C$6</f>
        <v>0</v>
      </c>
      <c r="J18" s="275">
        <f>'Таблица 5 (коэфф. по арм.)'!H24/'Таблица 4 (коэфф.запаса)'!$C$5*'Таблица 4 (коэфф.запаса)'!$C$6</f>
        <v>0</v>
      </c>
      <c r="K18" s="275">
        <f>'Таблица 5 (коэфф. по арм.)'!I24/'Таблица 4 (коэфф.запаса)'!$C$5*'Таблица 4 (коэфф.запаса)'!$C$6</f>
        <v>0</v>
      </c>
      <c r="L18" s="275">
        <f>'Таблица 5 (коэфф. по арм.)'!J24/'Таблица 4 (коэфф.запаса)'!$C$5*'Таблица 4 (коэфф.запаса)'!$C$6</f>
        <v>0</v>
      </c>
      <c r="M18" s="275">
        <f>'Таблица 5 (коэфф. по арм.)'!K24/'Таблица 4 (коэфф.запаса)'!$C$5*'Таблица 4 (коэфф.запаса)'!$C$6</f>
        <v>0</v>
      </c>
      <c r="N18" s="275">
        <f>'Таблица 5 (коэфф. по арм.)'!L24/'Таблица 4 (коэфф.запаса)'!$C$5*'Таблица 4 (коэфф.запаса)'!$C$6</f>
        <v>0</v>
      </c>
      <c r="O18" s="275">
        <f>'Таблица 5 (коэфф. по арм.)'!M24/'Таблица 4 (коэфф.запаса)'!$C$5*'Таблица 4 (коэфф.запаса)'!$C$6</f>
        <v>27.48290863890616</v>
      </c>
      <c r="P18" s="275">
        <f>'Таблица 5 (коэфф. по арм.)'!N24/'Таблица 4 (коэфф.запаса)'!$C$5*'Таблица 4 (коэфф.запаса)'!$C$6</f>
        <v>0</v>
      </c>
      <c r="Q18" s="275">
        <f>'Таблица 5 (коэфф. по арм.)'!O24/'Таблица 4 (коэфф.запаса)'!$C$5*'Таблица 4 (коэфф.запаса)'!$C$6</f>
        <v>0</v>
      </c>
      <c r="R18" s="275">
        <f>'Таблица 5 (коэфф. по арм.)'!P24/'Таблица 4 (коэфф.запаса)'!$C$5*'Таблица 4 (коэфф.запаса)'!$C$6</f>
        <v>0</v>
      </c>
      <c r="S18" s="275">
        <f>'Таблица 5 (коэфф. по арм.)'!Q24/'Таблица 4 (коэфф.запаса)'!$C$5*'Таблица 4 (коэфф.запаса)'!$C$6</f>
        <v>0</v>
      </c>
      <c r="T18" s="275">
        <f>'Таблица 5 (коэфф. по арм.)'!R24/'Таблица 4 (коэфф.запаса)'!$C$5*'Таблица 4 (коэфф.запаса)'!$C$6</f>
        <v>0</v>
      </c>
      <c r="U18" s="275">
        <f>'Таблица 5 (коэфф. по арм.)'!S24/'Таблица 4 (коэфф.запаса)'!$C$5*'Таблица 4 (коэфф.запаса)'!$C$6</f>
        <v>0</v>
      </c>
    </row>
    <row r="19" spans="1:47" x14ac:dyDescent="0.25">
      <c r="A19" s="1"/>
      <c r="B19" s="233" t="str">
        <f t="shared" si="0"/>
        <v>6.2</v>
      </c>
      <c r="C19" s="8"/>
      <c r="D19" s="231" t="s">
        <v>182</v>
      </c>
      <c r="E19" s="232" t="str">
        <f>'Таблица 5 (коэфф. по арм.)'!C25</f>
        <v>Арматурные каркасы пространственные (плита покрытия паркинга толщиной 400 мм)</v>
      </c>
      <c r="F19" s="275">
        <f>'Таблица 5 (коэфф. по арм.)'!D25/'Таблица 4 (коэфф.запаса)'!$C$5*'Таблица 4 (коэфф.запаса)'!$C$6</f>
        <v>0</v>
      </c>
      <c r="G19" s="275">
        <f>'Таблица 5 (коэфф. по арм.)'!E25/'Таблица 4 (коэфф.запаса)'!$C$5*'Таблица 4 (коэфф.запаса)'!$C$6</f>
        <v>0</v>
      </c>
      <c r="H19" s="275">
        <f>'Таблица 5 (коэфф. по арм.)'!F25/'Таблица 4 (коэфф.запаса)'!$C$5*'Таблица 4 (коэфф.запаса)'!$C$6</f>
        <v>0</v>
      </c>
      <c r="I19" s="275">
        <f>'Таблица 5 (коэфф. по арм.)'!G25/'Таблица 4 (коэфф.запаса)'!$C$5*'Таблица 4 (коэфф.запаса)'!$C$6</f>
        <v>0</v>
      </c>
      <c r="J19" s="275">
        <f>'Таблица 5 (коэфф. по арм.)'!H25/'Таблица 4 (коэфф.запаса)'!$C$5*'Таблица 4 (коэфф.запаса)'!$C$6</f>
        <v>0</v>
      </c>
      <c r="K19" s="275">
        <f>'Таблица 5 (коэфф. по арм.)'!I25/'Таблица 4 (коэфф.запаса)'!$C$5*'Таблица 4 (коэфф.запаса)'!$C$6</f>
        <v>0</v>
      </c>
      <c r="L19" s="275">
        <f>'Таблица 5 (коэфф. по арм.)'!J25/'Таблица 4 (коэфф.запаса)'!$C$5*'Таблица 4 (коэфф.запаса)'!$C$6</f>
        <v>0</v>
      </c>
      <c r="M19" s="275">
        <f>'Таблица 5 (коэфф. по арм.)'!K25/'Таблица 4 (коэфф.запаса)'!$C$5*'Таблица 4 (коэфф.запаса)'!$C$6</f>
        <v>0</v>
      </c>
      <c r="N19" s="275">
        <f>'Таблица 5 (коэфф. по арм.)'!L25/'Таблица 4 (коэфф.запаса)'!$C$5*'Таблица 4 (коэфф.запаса)'!$C$6</f>
        <v>0</v>
      </c>
      <c r="O19" s="275">
        <f>'Таблица 5 (коэфф. по арм.)'!M25/'Таблица 4 (коэфф.запаса)'!$C$5*'Таблица 4 (коэфф.запаса)'!$C$6</f>
        <v>0</v>
      </c>
      <c r="P19" s="275">
        <f>'Таблица 5 (коэфф. по арм.)'!N25/'Таблица 4 (коэфф.запаса)'!$C$5*'Таблица 4 (коэфф.запаса)'!$C$6</f>
        <v>0</v>
      </c>
      <c r="Q19" s="275">
        <f>'Таблица 5 (коэфф. по арм.)'!O25/'Таблица 4 (коэфф.запаса)'!$C$5*'Таблица 4 (коэфф.запаса)'!$C$6</f>
        <v>0</v>
      </c>
      <c r="R19" s="275">
        <f>'Таблица 5 (коэфф. по арм.)'!P25/'Таблица 4 (коэфф.запаса)'!$C$5*'Таблица 4 (коэфф.запаса)'!$C$6</f>
        <v>0</v>
      </c>
      <c r="S19" s="275">
        <f>'Таблица 5 (коэфф. по арм.)'!Q25/'Таблица 4 (коэфф.запаса)'!$C$5*'Таблица 4 (коэфф.запаса)'!$C$6</f>
        <v>0</v>
      </c>
      <c r="T19" s="275">
        <f>'Таблица 5 (коэфф. по арм.)'!R25/'Таблица 4 (коэфф.запаса)'!$C$5*'Таблица 4 (коэфф.запаса)'!$C$6</f>
        <v>0</v>
      </c>
      <c r="U19" s="275">
        <f>'Таблица 5 (коэфф. по арм.)'!S25/'Таблица 4 (коэфф.запаса)'!$C$5*'Таблица 4 (коэфф.запаса)'!$C$6</f>
        <v>0</v>
      </c>
    </row>
    <row r="20" spans="1:47" x14ac:dyDescent="0.25">
      <c r="A20" s="1"/>
      <c r="B20" s="233">
        <f t="shared" si="0"/>
        <v>7</v>
      </c>
      <c r="C20" s="8"/>
      <c r="D20" s="231">
        <f>D17+1</f>
        <v>7</v>
      </c>
      <c r="E20" s="232" t="str">
        <f>'Таблица 5 (коэфф. по арм.)'!C27</f>
        <v>Лестничные марши</v>
      </c>
      <c r="F20" s="275">
        <f>'Таблица 5 (коэфф. по арм.)'!D27/'Таблица 4 (коэфф.запаса)'!$C$5*'Таблица 4 (коэфф.запаса)'!$C$6</f>
        <v>0</v>
      </c>
      <c r="G20" s="275">
        <f>'Таблица 5 (коэфф. по арм.)'!E27/'Таблица 4 (коэфф.запаса)'!$C$5*'Таблица 4 (коэфф.запаса)'!$C$6</f>
        <v>3.6666666666666679</v>
      </c>
      <c r="H20" s="275">
        <f>'Таблица 5 (коэфф. по арм.)'!F27/'Таблица 4 (коэфф.запаса)'!$C$5*'Таблица 4 (коэфф.запаса)'!$C$6</f>
        <v>0</v>
      </c>
      <c r="I20" s="275">
        <f>'Таблица 5 (коэфф. по арм.)'!G27/'Таблица 4 (коэфф.запаса)'!$C$5*'Таблица 4 (коэфф.запаса)'!$C$6</f>
        <v>0</v>
      </c>
      <c r="J20" s="275">
        <f>'Таблица 5 (коэфф. по арм.)'!H27/'Таблица 4 (коэфф.запаса)'!$C$5*'Таблица 4 (коэфф.запаса)'!$C$6</f>
        <v>0</v>
      </c>
      <c r="K20" s="275">
        <f>'Таблица 5 (коэфф. по арм.)'!I27/'Таблица 4 (коэфф.запаса)'!$C$5*'Таблица 4 (коэфф.запаса)'!$C$6</f>
        <v>47.666666666666671</v>
      </c>
      <c r="L20" s="284">
        <f>'Таблица 5 (коэфф. по арм.)'!J27/'Таблица 4 (коэфф.запаса)'!$C$5*'Таблица 4 (коэфф.запаса)'!$C$6</f>
        <v>16.28808411214953</v>
      </c>
      <c r="M20" s="275">
        <f>'Таблица 5 (коэфф. по арм.)'!K27/'Таблица 4 (коэфф.запаса)'!$C$5*'Таблица 4 (коэфф.запаса)'!$C$6</f>
        <v>55.282051282051249</v>
      </c>
      <c r="N20" s="275">
        <f>'Таблица 5 (коэфф. по арм.)'!L27/'Таблица 4 (коэфф.запаса)'!$C$5*'Таблица 4 (коэфф.запаса)'!$C$6</f>
        <v>0</v>
      </c>
      <c r="O20" s="275">
        <f>'Таблица 5 (коэфф. по арм.)'!M27/'Таблица 4 (коэфф.запаса)'!$C$5*'Таблица 4 (коэфф.запаса)'!$C$6</f>
        <v>25.807692307692314</v>
      </c>
      <c r="P20" s="275">
        <f>'Таблица 5 (коэфф. по арм.)'!N27/'Таблица 4 (коэфф.запаса)'!$C$5*'Таблица 4 (коэфф.запаса)'!$C$6</f>
        <v>0</v>
      </c>
      <c r="Q20" s="275">
        <f>'Таблица 5 (коэфф. по арм.)'!O27/'Таблица 4 (коэфф.запаса)'!$C$5*'Таблица 4 (коэфф.запаса)'!$C$6</f>
        <v>0</v>
      </c>
      <c r="R20" s="275">
        <f>'Таблица 5 (коэфф. по арм.)'!P27/'Таблица 4 (коэфф.запаса)'!$C$5*'Таблица 4 (коэфф.запаса)'!$C$6</f>
        <v>0</v>
      </c>
      <c r="S20" s="275">
        <f>'Таблица 5 (коэфф. по арм.)'!Q27/'Таблица 4 (коэфф.запаса)'!$C$5*'Таблица 4 (коэфф.запаса)'!$C$6</f>
        <v>0</v>
      </c>
      <c r="T20" s="275">
        <f>'Таблица 5 (коэфф. по арм.)'!R27/'Таблица 4 (коэфф.запаса)'!$C$5*'Таблица 4 (коэфф.запаса)'!$C$6</f>
        <v>0</v>
      </c>
      <c r="U20" s="275">
        <f>'Таблица 5 (коэфф. по арм.)'!S27/'Таблица 4 (коэфф.запаса)'!$C$5*'Таблица 4 (коэфф.запаса)'!$C$6</f>
        <v>0</v>
      </c>
    </row>
    <row r="21" spans="1:47" ht="15.75" customHeight="1" x14ac:dyDescent="0.25">
      <c r="A21" s="1"/>
      <c r="B21" s="233" t="str">
        <f t="shared" si="0"/>
        <v>7.1</v>
      </c>
      <c r="C21" s="8"/>
      <c r="D21" s="235" t="s">
        <v>187</v>
      </c>
      <c r="E21" s="232" t="str">
        <f>'Таблица 5 (коэфф. по арм.)'!C28</f>
        <v>Арматурные каркасы плоские (лестничные марши)</v>
      </c>
      <c r="F21" s="275">
        <f>'Таблица 5 (коэфф. по арм.)'!D28/'Таблица 4 (коэфф.запаса)'!$C$5*'Таблица 4 (коэфф.запаса)'!$C$6</f>
        <v>0</v>
      </c>
      <c r="G21" s="275">
        <f>'Таблица 5 (коэфф. по арм.)'!E28/'Таблица 4 (коэфф.запаса)'!$C$5*'Таблица 4 (коэфф.запаса)'!$C$6</f>
        <v>0</v>
      </c>
      <c r="H21" s="275">
        <f>'Таблица 5 (коэфф. по арм.)'!F28/'Таблица 4 (коэфф.запаса)'!$C$5*'Таблица 4 (коэфф.запаса)'!$C$6</f>
        <v>0</v>
      </c>
      <c r="I21" s="275">
        <f>'Таблица 5 (коэфф. по арм.)'!G28/'Таблица 4 (коэфф.запаса)'!$C$5*'Таблица 4 (коэфф.запаса)'!$C$6</f>
        <v>0</v>
      </c>
      <c r="J21" s="275">
        <f>'Таблица 5 (коэфф. по арм.)'!H28/'Таблица 4 (коэфф.запаса)'!$C$5*'Таблица 4 (коэфф.запаса)'!$C$6</f>
        <v>0</v>
      </c>
      <c r="K21" s="275">
        <f>'Таблица 5 (коэфф. по арм.)'!I28/'Таблица 4 (коэфф.запаса)'!$C$5*'Таблица 4 (коэфф.запаса)'!$C$6</f>
        <v>0</v>
      </c>
      <c r="L21" s="284">
        <f>'Таблица 5 (коэфф. по арм.)'!J28/'Таблица 4 (коэфф.запаса)'!$C$5*'Таблица 4 (коэфф.запаса)'!$C$6</f>
        <v>16.28808411214953</v>
      </c>
      <c r="M21" s="275">
        <f>'Таблица 5 (коэфф. по арм.)'!K28/'Таблица 4 (коэфф.запаса)'!$C$5*'Таблица 4 (коэфф.запаса)'!$C$6</f>
        <v>0</v>
      </c>
      <c r="N21" s="275">
        <f>'Таблица 5 (коэфф. по арм.)'!L28/'Таблица 4 (коэфф.запаса)'!$C$5*'Таблица 4 (коэфф.запаса)'!$C$6</f>
        <v>0</v>
      </c>
      <c r="O21" s="275">
        <f>'Таблица 5 (коэфф. по арм.)'!M28/'Таблица 4 (коэфф.запаса)'!$C$5*'Таблица 4 (коэфф.запаса)'!$C$6</f>
        <v>0</v>
      </c>
      <c r="P21" s="275">
        <f>'Таблица 5 (коэфф. по арм.)'!N28/'Таблица 4 (коэфф.запаса)'!$C$5*'Таблица 4 (коэфф.запаса)'!$C$6</f>
        <v>0</v>
      </c>
      <c r="Q21" s="275">
        <f>'Таблица 5 (коэфф. по арм.)'!O28/'Таблица 4 (коэфф.запаса)'!$C$5*'Таблица 4 (коэфф.запаса)'!$C$6</f>
        <v>0</v>
      </c>
      <c r="R21" s="275">
        <f>'Таблица 5 (коэфф. по арм.)'!P28/'Таблица 4 (коэфф.запаса)'!$C$5*'Таблица 4 (коэфф.запаса)'!$C$6</f>
        <v>0</v>
      </c>
      <c r="S21" s="275">
        <f>'Таблица 5 (коэфф. по арм.)'!Q28/'Таблица 4 (коэфф.запаса)'!$C$5*'Таблица 4 (коэфф.запаса)'!$C$6</f>
        <v>0</v>
      </c>
      <c r="T21" s="275">
        <f>'Таблица 5 (коэфф. по арм.)'!R28/'Таблица 4 (коэфф.запаса)'!$C$5*'Таблица 4 (коэфф.запаса)'!$C$6</f>
        <v>0</v>
      </c>
      <c r="U21" s="275">
        <f>'Таблица 5 (коэфф. по арм.)'!S28/'Таблица 4 (коэфф.запаса)'!$C$5*'Таблица 4 (коэфф.запаса)'!$C$6</f>
        <v>0</v>
      </c>
    </row>
    <row r="22" spans="1:47" ht="15.75" customHeight="1" x14ac:dyDescent="0.25">
      <c r="A22" s="1"/>
      <c r="B22" s="233" t="str">
        <f t="shared" si="0"/>
        <v>7.2</v>
      </c>
      <c r="C22" s="8"/>
      <c r="D22" s="235" t="s">
        <v>188</v>
      </c>
      <c r="E22" s="232" t="str">
        <f>'Таблица 5 (коэфф. по арм.)'!C29</f>
        <v>Арматурные каркасы пространственные (лестничные марши)</v>
      </c>
      <c r="F22" s="275">
        <f>'Таблица 5 (коэфф. по арм.)'!D29/'Таблица 4 (коэфф.запаса)'!$C$5*'Таблица 4 (коэфф.запаса)'!$C$6</f>
        <v>0</v>
      </c>
      <c r="G22" s="275">
        <f>'Таблица 5 (коэфф. по арм.)'!E29/'Таблица 4 (коэфф.запаса)'!$C$5*'Таблица 4 (коэфф.запаса)'!$C$6</f>
        <v>0</v>
      </c>
      <c r="H22" s="275">
        <f>'Таблица 5 (коэфф. по арм.)'!F29/'Таблица 4 (коэфф.запаса)'!$C$5*'Таблица 4 (коэфф.запаса)'!$C$6</f>
        <v>0</v>
      </c>
      <c r="I22" s="275">
        <f>'Таблица 5 (коэфф. по арм.)'!G29/'Таблица 4 (коэфф.запаса)'!$C$5*'Таблица 4 (коэфф.запаса)'!$C$6</f>
        <v>0</v>
      </c>
      <c r="J22" s="275">
        <f>'Таблица 5 (коэфф. по арм.)'!H29/'Таблица 4 (коэфф.запаса)'!$C$5*'Таблица 4 (коэфф.запаса)'!$C$6</f>
        <v>0</v>
      </c>
      <c r="K22" s="275">
        <f>'Таблица 5 (коэфф. по арм.)'!I29/'Таблица 4 (коэфф.запаса)'!$C$5*'Таблица 4 (коэфф.запаса)'!$C$6</f>
        <v>0</v>
      </c>
      <c r="L22" s="284">
        <f>'Таблица 5 (коэфф. по арм.)'!J29/'Таблица 4 (коэфф.запаса)'!$C$5*'Таблица 4 (коэфф.запаса)'!$C$6</f>
        <v>0</v>
      </c>
      <c r="M22" s="275">
        <f>'Таблица 5 (коэфф. по арм.)'!K29/'Таблица 4 (коэфф.запаса)'!$C$5*'Таблица 4 (коэфф.запаса)'!$C$6</f>
        <v>0</v>
      </c>
      <c r="N22" s="275">
        <f>'Таблица 5 (коэфф. по арм.)'!L29/'Таблица 4 (коэфф.запаса)'!$C$5*'Таблица 4 (коэфф.запаса)'!$C$6</f>
        <v>0</v>
      </c>
      <c r="O22" s="275">
        <f>'Таблица 5 (коэфф. по арм.)'!M29/'Таблица 4 (коэфф.запаса)'!$C$5*'Таблица 4 (коэфф.запаса)'!$C$6</f>
        <v>0</v>
      </c>
      <c r="P22" s="275">
        <f>'Таблица 5 (коэфф. по арм.)'!N29/'Таблица 4 (коэфф.запаса)'!$C$5*'Таблица 4 (коэфф.запаса)'!$C$6</f>
        <v>0</v>
      </c>
      <c r="Q22" s="275">
        <f>'Таблица 5 (коэфф. по арм.)'!O29/'Таблица 4 (коэфф.запаса)'!$C$5*'Таблица 4 (коэфф.запаса)'!$C$6</f>
        <v>0</v>
      </c>
      <c r="R22" s="275">
        <f>'Таблица 5 (коэфф. по арм.)'!P29/'Таблица 4 (коэфф.запаса)'!$C$5*'Таблица 4 (коэфф.запаса)'!$C$6</f>
        <v>0</v>
      </c>
      <c r="S22" s="275">
        <f>'Таблица 5 (коэфф. по арм.)'!Q29/'Таблица 4 (коэфф.запаса)'!$C$5*'Таблица 4 (коэфф.запаса)'!$C$6</f>
        <v>0</v>
      </c>
      <c r="T22" s="275">
        <f>'Таблица 5 (коэфф. по арм.)'!R29/'Таблица 4 (коэфф.запаса)'!$C$5*'Таблица 4 (коэфф.запаса)'!$C$6</f>
        <v>0</v>
      </c>
      <c r="U22" s="275">
        <f>'Таблица 5 (коэфф. по арм.)'!S29/'Таблица 4 (коэфф.запаса)'!$C$5*'Таблица 4 (коэфф.запаса)'!$C$6</f>
        <v>0</v>
      </c>
    </row>
    <row r="23" spans="1:47" s="290" customFormat="1" ht="15.75" customHeight="1" x14ac:dyDescent="0.25">
      <c r="A23" s="254"/>
      <c r="B23" s="233" t="str">
        <f t="shared" si="0"/>
        <v>7.3</v>
      </c>
      <c r="C23" s="310"/>
      <c r="D23" s="311" t="s">
        <v>536</v>
      </c>
      <c r="E23" s="232" t="str">
        <f>'Таблица 5 (коэфф. по арм.)'!C30</f>
        <v>Арматурные сетки (лестничные марши)</v>
      </c>
      <c r="F23" s="274">
        <f>'Таблица 5 (коэфф. по арм.)'!D30/'Таблица 4 (коэфф.запаса)'!$C$5*'Таблица 4 (коэфф.запаса)'!$C$6</f>
        <v>35.875700934579434</v>
      </c>
      <c r="G23" s="274">
        <f>'Таблица 5 (коэфф. по арм.)'!E30/'Таблица 4 (коэфф.запаса)'!$C$5*'Таблица 4 (коэфф.запаса)'!$C$6</f>
        <v>0</v>
      </c>
      <c r="H23" s="274">
        <f>'Таблица 5 (коэфф. по арм.)'!F30/'Таблица 4 (коэфф.запаса)'!$C$5*'Таблица 4 (коэфф.запаса)'!$C$6</f>
        <v>0</v>
      </c>
      <c r="I23" s="274">
        <f>'Таблица 5 (коэфф. по арм.)'!G30/'Таблица 4 (коэфф.запаса)'!$C$5*'Таблица 4 (коэфф.запаса)'!$C$6</f>
        <v>0</v>
      </c>
      <c r="J23" s="274">
        <f>'Таблица 5 (коэфф. по арм.)'!H30/'Таблица 4 (коэфф.запаса)'!$C$5*'Таблица 4 (коэфф.запаса)'!$C$6</f>
        <v>0</v>
      </c>
      <c r="K23" s="274">
        <f>'Таблица 5 (коэфф. по арм.)'!I30/'Таблица 4 (коэфф.запаса)'!$C$5*'Таблица 4 (коэфф.запаса)'!$C$6</f>
        <v>0</v>
      </c>
      <c r="L23" s="274">
        <f>'Таблица 5 (коэфф. по арм.)'!J30/'Таблица 4 (коэфф.запаса)'!$C$5*'Таблица 4 (коэфф.запаса)'!$C$6</f>
        <v>0</v>
      </c>
      <c r="M23" s="274">
        <f>'Таблица 5 (коэфф. по арм.)'!K30/'Таблица 4 (коэфф.запаса)'!$C$5*'Таблица 4 (коэфф.запаса)'!$C$6</f>
        <v>0</v>
      </c>
      <c r="N23" s="274">
        <f>'Таблица 5 (коэфф. по арм.)'!L30/'Таблица 4 (коэфф.запаса)'!$C$5*'Таблица 4 (коэфф.запаса)'!$C$6</f>
        <v>0</v>
      </c>
      <c r="O23" s="274">
        <f>'Таблица 5 (коэфф. по арм.)'!M30/'Таблица 4 (коэфф.запаса)'!$C$5*'Таблица 4 (коэфф.запаса)'!$C$6</f>
        <v>0</v>
      </c>
      <c r="P23" s="274">
        <f>'Таблица 5 (коэфф. по арм.)'!N30/'Таблица 4 (коэфф.запаса)'!$C$5*'Таблица 4 (коэфф.запаса)'!$C$6</f>
        <v>0</v>
      </c>
      <c r="Q23" s="274">
        <f>'Таблица 5 (коэфф. по арм.)'!O30/'Таблица 4 (коэфф.запаса)'!$C$5*'Таблица 4 (коэфф.запаса)'!$C$6</f>
        <v>0</v>
      </c>
      <c r="R23" s="274">
        <f>'Таблица 5 (коэфф. по арм.)'!P30/'Таблица 4 (коэфф.запаса)'!$C$5*'Таблица 4 (коэфф.запаса)'!$C$6</f>
        <v>0</v>
      </c>
      <c r="S23" s="274">
        <f>'Таблица 5 (коэфф. по арм.)'!Q30/'Таблица 4 (коэфф.запаса)'!$C$5*'Таблица 4 (коэфф.запаса)'!$C$6</f>
        <v>0</v>
      </c>
      <c r="T23" s="274">
        <f>'Таблица 5 (коэфф. по арм.)'!R30/'Таблица 4 (коэфф.запаса)'!$C$5*'Таблица 4 (коэфф.запаса)'!$C$6</f>
        <v>0</v>
      </c>
      <c r="U23" s="274">
        <f>'Таблица 5 (коэфф. по арм.)'!S30/'Таблица 4 (коэфф.запаса)'!$C$5*'Таблица 4 (коэфф.запаса)'!$C$6</f>
        <v>0</v>
      </c>
      <c r="V23" s="324"/>
      <c r="W23" s="324"/>
      <c r="X23" s="324"/>
      <c r="Y23" s="324"/>
      <c r="Z23" s="324"/>
      <c r="AA23" s="324"/>
      <c r="AB23" s="324"/>
      <c r="AC23" s="324"/>
      <c r="AD23" s="324"/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</row>
    <row r="24" spans="1:47" ht="15.75" customHeight="1" x14ac:dyDescent="0.25">
      <c r="A24" s="1"/>
      <c r="B24" s="233">
        <f t="shared" si="0"/>
        <v>8</v>
      </c>
      <c r="C24" s="8"/>
      <c r="D24" s="231">
        <f>D20+1</f>
        <v>8</v>
      </c>
      <c r="E24" s="232" t="str">
        <f>'Таблица 5 (коэфф. по арм.)'!C32</f>
        <v>Плита рампы толщиной 250 мм</v>
      </c>
      <c r="F24" s="275">
        <f>'Таблица 5 (коэфф. по арм.)'!D32/'Таблица 4 (коэфф.запаса)'!$C$5*'Таблица 4 (коэфф.запаса)'!$C$6</f>
        <v>0</v>
      </c>
      <c r="G24" s="275">
        <f>'Таблица 5 (коэфф. по арм.)'!E32/'Таблица 4 (коэфф.запаса)'!$C$5*'Таблица 4 (коэфф.запаса)'!$C$6</f>
        <v>0</v>
      </c>
      <c r="H24" s="275">
        <f>'Таблица 5 (коэфф. по арм.)'!F32/'Таблица 4 (коэфф.запаса)'!$C$5*'Таблица 4 (коэфф.запаса)'!$C$6</f>
        <v>6.8089233753637464</v>
      </c>
      <c r="I24" s="275">
        <f>'Таблица 5 (коэфф. по арм.)'!G32/'Таблица 4 (коэфф.запаса)'!$C$5*'Таблица 4 (коэфф.запаса)'!$C$6</f>
        <v>0</v>
      </c>
      <c r="J24" s="275">
        <f>'Таблица 5 (коэфф. по арм.)'!H32/'Таблица 4 (коэфф.запаса)'!$C$5*'Таблица 4 (коэфф.запаса)'!$C$6</f>
        <v>0</v>
      </c>
      <c r="K24" s="275">
        <f>'Таблица 5 (коэфф. по арм.)'!I32/'Таблица 4 (коэфф.запаса)'!$C$5*'Таблица 4 (коэфф.запаса)'!$C$6</f>
        <v>0</v>
      </c>
      <c r="L24" s="275">
        <f>'Таблица 5 (коэфф. по арм.)'!J32/'Таблица 4 (коэфф.запаса)'!$C$5*'Таблица 4 (коэфф.запаса)'!$C$6</f>
        <v>8.0310378273521081</v>
      </c>
      <c r="M24" s="275">
        <f>'Таблица 5 (коэфф. по арм.)'!K32/'Таблица 4 (коэфф.запаса)'!$C$5*'Таблица 4 (коэфф.запаса)'!$C$6</f>
        <v>150.66925315227923</v>
      </c>
      <c r="N24" s="275">
        <f>'Таблица 5 (коэфф. по арм.)'!L32/'Таблица 4 (коэфф.запаса)'!$C$5*'Таблица 4 (коэфф.запаса)'!$C$6</f>
        <v>0</v>
      </c>
      <c r="O24" s="275">
        <f>'Таблица 5 (коэфф. по арм.)'!M32/'Таблица 4 (коэфф.запаса)'!$C$5*'Таблица 4 (коэфф.запаса)'!$C$6</f>
        <v>0</v>
      </c>
      <c r="P24" s="275">
        <f>'Таблица 5 (коэфф. по арм.)'!N32/'Таблица 4 (коэфф.запаса)'!$C$5*'Таблица 4 (коэфф.запаса)'!$C$6</f>
        <v>0</v>
      </c>
      <c r="Q24" s="275">
        <f>'Таблица 5 (коэфф. по арм.)'!O32/'Таблица 4 (коэфф.запаса)'!$C$5*'Таблица 4 (коэфф.запаса)'!$C$6</f>
        <v>14.4907856450049</v>
      </c>
      <c r="R24" s="275">
        <f>'Таблица 5 (коэфф. по арм.)'!P32/'Таблица 4 (коэфф.запаса)'!$C$5*'Таблица 4 (коэфф.запаса)'!$C$6</f>
        <v>0</v>
      </c>
      <c r="S24" s="275">
        <f>'Таблица 5 (коэфф. по арм.)'!Q32/'Таблица 4 (коэфф.запаса)'!$C$5*'Таблица 4 (коэфф.запаса)'!$C$6</f>
        <v>0</v>
      </c>
      <c r="T24" s="275">
        <f>'Таблица 5 (коэфф. по арм.)'!R32/'Таблица 4 (коэфф.запаса)'!$C$5*'Таблица 4 (коэфф.запаса)'!$C$6</f>
        <v>0</v>
      </c>
      <c r="U24" s="275">
        <f>'Таблица 5 (коэфф. по арм.)'!S32/'Таблица 4 (коэфф.запаса)'!$C$5*'Таблица 4 (коэфф.запаса)'!$C$6</f>
        <v>0</v>
      </c>
    </row>
    <row r="25" spans="1:47" ht="15.75" customHeight="1" x14ac:dyDescent="0.25">
      <c r="A25" s="1"/>
      <c r="B25" s="233">
        <f t="shared" si="0"/>
        <v>9</v>
      </c>
      <c r="C25" s="8"/>
      <c r="D25" s="231">
        <f t="shared" ref="D25:D26" si="2">D24+1</f>
        <v>9</v>
      </c>
      <c r="E25" s="232" t="str">
        <f>'Таблица 5 (коэфф. по арм.)'!C35</f>
        <v>Стены и колонны 1-го этажа</v>
      </c>
      <c r="F25" s="275">
        <f>'Таблица 5 (коэфф. по арм.)'!D35/'Таблица 4 (коэфф.запаса)'!$C$5*'Таблица 4 (коэфф.запаса)'!$C$6</f>
        <v>0</v>
      </c>
      <c r="G25" s="275">
        <f>'Таблица 5 (коэфф. по арм.)'!E35/'Таблица 4 (коэфф.запаса)'!$C$5*'Таблица 4 (коэфф.запаса)'!$C$6</f>
        <v>8.0013368983957243</v>
      </c>
      <c r="H25" s="275">
        <f>'Таблица 5 (коэфф. по арм.)'!F35/'Таблица 4 (коэфф.запаса)'!$C$5*'Таблица 4 (коэфф.запаса)'!$C$6</f>
        <v>1.1229946524064172</v>
      </c>
      <c r="I25" s="275">
        <f>'Таблица 5 (коэфф. по арм.)'!G35/'Таблица 4 (коэфф.запаса)'!$C$5*'Таблица 4 (коэфф.запаса)'!$C$6</f>
        <v>0</v>
      </c>
      <c r="J25" s="275">
        <f>'Таблица 5 (коэфф. по арм.)'!H35/'Таблица 4 (коэфф.запаса)'!$C$5*'Таблица 4 (коэфф.запаса)'!$C$6</f>
        <v>0</v>
      </c>
      <c r="K25" s="275">
        <f>'Таблица 5 (коэфф. по арм.)'!I35/'Таблица 4 (коэфф.запаса)'!$C$5*'Таблица 4 (коэфф.запаса)'!$C$6</f>
        <v>0</v>
      </c>
      <c r="L25" s="275">
        <f>'Таблица 5 (коэфф. по арм.)'!J35/'Таблица 4 (коэфф.запаса)'!$C$5*'Таблица 4 (коэфф.запаса)'!$C$6</f>
        <v>0</v>
      </c>
      <c r="M25" s="275">
        <f>'Таблица 5 (коэфф. по арм.)'!K35/'Таблица 4 (коэфф.запаса)'!$C$5*'Таблица 4 (коэфф.запаса)'!$C$6</f>
        <v>138.40909090909091</v>
      </c>
      <c r="N25" s="275">
        <f>'Таблица 5 (коэфф. по арм.)'!L35/'Таблица 4 (коэфф.запаса)'!$C$5*'Таблица 4 (коэфф.запаса)'!$C$6</f>
        <v>0</v>
      </c>
      <c r="O25" s="275">
        <f>'Таблица 5 (коэфф. по арм.)'!M35/'Таблица 4 (коэфф.запаса)'!$C$5*'Таблица 4 (коэфф.запаса)'!$C$6</f>
        <v>28.495989304812841</v>
      </c>
      <c r="P25" s="275">
        <f>'Таблица 5 (коэфф. по арм.)'!N35/'Таблица 4 (коэфф.запаса)'!$C$5*'Таблица 4 (коэфф.запаса)'!$C$6</f>
        <v>0</v>
      </c>
      <c r="Q25" s="275">
        <f>'Таблица 5 (коэфф. по арм.)'!O35/'Таблица 4 (коэфф.запаса)'!$C$5*'Таблица 4 (коэфф.запаса)'!$C$6</f>
        <v>25.828877005347596</v>
      </c>
      <c r="R25" s="275">
        <f>'Таблица 5 (коэфф. по арм.)'!P35/'Таблица 4 (коэфф.запаса)'!$C$5*'Таблица 4 (коэфф.запаса)'!$C$6</f>
        <v>0</v>
      </c>
      <c r="S25" s="275">
        <f>'Таблица 5 (коэфф. по арм.)'!Q35/'Таблица 4 (коэфф.запаса)'!$C$5*'Таблица 4 (коэфф.запаса)'!$C$6</f>
        <v>5.1938502673796796</v>
      </c>
      <c r="T25" s="275">
        <f>'Таблица 5 (коэфф. по арм.)'!R35/'Таблица 4 (коэфф.запаса)'!$C$5*'Таблица 4 (коэфф.запаса)'!$C$6</f>
        <v>0</v>
      </c>
      <c r="U25" s="275">
        <f>'Таблица 5 (коэфф. по арм.)'!S35/'Таблица 4 (коэфф.запаса)'!$C$5*'Таблица 4 (коэфф.запаса)'!$C$6</f>
        <v>2.9478609625668457</v>
      </c>
    </row>
    <row r="26" spans="1:47" ht="15.75" customHeight="1" x14ac:dyDescent="0.25">
      <c r="A26" s="1"/>
      <c r="B26" s="233">
        <f t="shared" si="0"/>
        <v>10</v>
      </c>
      <c r="C26" s="8"/>
      <c r="D26" s="231">
        <f t="shared" si="2"/>
        <v>10</v>
      </c>
      <c r="E26" s="232" t="str">
        <f>'Таблица 5 (коэфф. по арм.)'!C37</f>
        <v>Плита перекрытия над 1 этажом + переходная балка</v>
      </c>
      <c r="F26" s="275">
        <f>'Таблица 5 (коэфф. по арм.)'!D37/'Таблица 4 (коэфф.запаса)'!$C$5*'Таблица 4 (коэфф.запаса)'!$C$6</f>
        <v>0</v>
      </c>
      <c r="G26" s="275">
        <f>'Таблица 5 (коэфф. по арм.)'!E37/'Таблица 4 (коэфф.запаса)'!$C$5*'Таблица 4 (коэфф.запаса)'!$C$6</f>
        <v>0</v>
      </c>
      <c r="H26" s="275">
        <f>'Таблица 5 (коэфф. по арм.)'!F37/'Таблица 4 (коэфф.запаса)'!$C$5*'Таблица 4 (коэфф.запаса)'!$C$6</f>
        <v>2.4364232977850655</v>
      </c>
      <c r="I26" s="275">
        <f>'Таблица 5 (коэфф. по арм.)'!G37/'Таблица 4 (коэфф.запаса)'!$C$5*'Таблица 4 (коэфф.запаса)'!$C$6</f>
        <v>0</v>
      </c>
      <c r="J26" s="275">
        <f>'Таблица 5 (коэфф. по арм.)'!H37/'Таблица 4 (коэфф.запаса)'!$C$5*'Таблица 4 (коэфф.запаса)'!$C$6</f>
        <v>0</v>
      </c>
      <c r="K26" s="275">
        <f>'Таблица 5 (коэфф. по арм.)'!I37/'Таблица 4 (коэфф.запаса)'!$C$5*'Таблица 4 (коэфф.запаса)'!$C$6</f>
        <v>0</v>
      </c>
      <c r="L26" s="275">
        <f>'Таблица 5 (коэфф. по арм.)'!J37/'Таблица 4 (коэфф.запаса)'!$C$5*'Таблица 4 (коэфф.запаса)'!$C$6</f>
        <v>6.4971287940935074</v>
      </c>
      <c r="M26" s="275">
        <f>'Таблица 5 (коэфф. по арм.)'!K37/'Таблица 4 (коэфф.запаса)'!$C$5*'Таблица 4 (коэфф.запаса)'!$C$6</f>
        <v>100.29942575881881</v>
      </c>
      <c r="N26" s="275">
        <f>'Таблица 5 (коэфф. по арм.)'!L37/'Таблица 4 (коэфф.запаса)'!$C$5*'Таблица 4 (коэфф.запаса)'!$C$6</f>
        <v>35.328137817883452</v>
      </c>
      <c r="O26" s="275">
        <f>'Таблица 5 (коэфф. по арм.)'!M37/'Таблица 4 (коэфф.запаса)'!$C$5*'Таблица 4 (коэфф.запаса)'!$C$6</f>
        <v>2.8424938474159136</v>
      </c>
      <c r="P26" s="275">
        <f>'Таблица 5 (коэфф. по арм.)'!N37/'Таблица 4 (коэфф.запаса)'!$C$5*'Таблица 4 (коэфф.запаса)'!$C$6</f>
        <v>0</v>
      </c>
      <c r="Q26" s="275">
        <f>'Таблица 5 (коэфф. по арм.)'!O37/'Таблица 4 (коэфф.запаса)'!$C$5*'Таблица 4 (коэфф.запаса)'!$C$6</f>
        <v>0</v>
      </c>
      <c r="R26" s="275">
        <f>'Таблица 5 (коэфф. по арм.)'!P37/'Таблица 4 (коэфф.запаса)'!$C$5*'Таблица 4 (коэфф.запаса)'!$C$6</f>
        <v>0</v>
      </c>
      <c r="S26" s="275">
        <f>'Таблица 5 (коэфф. по арм.)'!Q37/'Таблица 4 (коэфф.запаса)'!$C$5*'Таблица 4 (коэфф.запаса)'!$C$6</f>
        <v>2.1657095980311691</v>
      </c>
      <c r="T26" s="275">
        <f>'Таблица 5 (коэфф. по арм.)'!R37/'Таблица 4 (коэфф.запаса)'!$C$5*'Таблица 4 (коэфф.запаса)'!$C$6</f>
        <v>1.2182116488925361</v>
      </c>
      <c r="U26" s="275">
        <f>'Таблица 5 (коэфф. по арм.)'!S37/'Таблица 4 (коэфф.запаса)'!$C$5*'Таблица 4 (коэфф.запаса)'!$C$6</f>
        <v>1.7596390484003288</v>
      </c>
    </row>
    <row r="27" spans="1:47" ht="15.75" customHeight="1" x14ac:dyDescent="0.25">
      <c r="A27" s="1"/>
      <c r="B27" s="233" t="str">
        <f t="shared" si="0"/>
        <v>10.1</v>
      </c>
      <c r="C27" s="8"/>
      <c r="D27" s="231" t="s">
        <v>254</v>
      </c>
      <c r="E27" s="232" t="str">
        <f>'Таблица 5 (коэфф. по арм.)'!C38</f>
        <v>Арматурные каркасы плоские (плита перекрытия над 1 этажом)</v>
      </c>
      <c r="F27" s="275">
        <f>'Таблица 5 (коэфф. по арм.)'!D38/'Таблица 4 (коэфф.запаса)'!$C$5*'Таблица 4 (коэфф.запаса)'!$C$6</f>
        <v>0</v>
      </c>
      <c r="G27" s="275">
        <f>'Таблица 5 (коэфф. по арм.)'!E38/'Таблица 4 (коэфф.запаса)'!$C$5*'Таблица 4 (коэфф.запаса)'!$C$6</f>
        <v>0</v>
      </c>
      <c r="H27" s="275">
        <f>'Таблица 5 (коэфф. по арм.)'!F38/'Таблица 4 (коэфф.запаса)'!$C$5*'Таблица 4 (коэфф.запаса)'!$C$6</f>
        <v>0</v>
      </c>
      <c r="I27" s="275">
        <f>'Таблица 5 (коэфф. по арм.)'!G38/'Таблица 4 (коэфф.запаса)'!$C$5*'Таблица 4 (коэфф.запаса)'!$C$6</f>
        <v>0</v>
      </c>
      <c r="J27" s="275">
        <f>'Таблица 5 (коэфф. по арм.)'!H38/'Таблица 4 (коэфф.запаса)'!$C$5*'Таблица 4 (коэфф.запаса)'!$C$6</f>
        <v>0</v>
      </c>
      <c r="K27" s="275">
        <f>'Таблица 5 (коэфф. по арм.)'!I38/'Таблица 4 (коэфф.запаса)'!$C$5*'Таблица 4 (коэфф.запаса)'!$C$6</f>
        <v>0</v>
      </c>
      <c r="L27" s="275">
        <f>'Таблица 5 (коэфф. по арм.)'!J38/'Таблица 4 (коэфф.запаса)'!$C$5*'Таблица 4 (коэфф.запаса)'!$C$6</f>
        <v>12.45283018867921</v>
      </c>
      <c r="M27" s="275">
        <f>'Таблица 5 (коэфф. по арм.)'!K38/'Таблица 4 (коэфф.запаса)'!$C$5*'Таблица 4 (коэфф.запаса)'!$C$6</f>
        <v>0</v>
      </c>
      <c r="N27" s="275">
        <f>'Таблица 5 (коэфф. по арм.)'!L38/'Таблица 4 (коэфф.запаса)'!$C$5*'Таблица 4 (коэфф.запаса)'!$C$6</f>
        <v>0</v>
      </c>
      <c r="O27" s="275">
        <f>'Таблица 5 (коэфф. по арм.)'!M38/'Таблица 4 (коэфф.запаса)'!$C$5*'Таблица 4 (коэфф.запаса)'!$C$6</f>
        <v>0</v>
      </c>
      <c r="P27" s="275">
        <f>'Таблица 5 (коэфф. по арм.)'!N38/'Таблица 4 (коэфф.запаса)'!$C$5*'Таблица 4 (коэфф.запаса)'!$C$6</f>
        <v>0</v>
      </c>
      <c r="Q27" s="275">
        <f>'Таблица 5 (коэфф. по арм.)'!O38/'Таблица 4 (коэфф.запаса)'!$C$5*'Таблица 4 (коэфф.запаса)'!$C$6</f>
        <v>0</v>
      </c>
      <c r="R27" s="275">
        <f>'Таблица 5 (коэфф. по арм.)'!P38/'Таблица 4 (коэфф.запаса)'!$C$5*'Таблица 4 (коэфф.запаса)'!$C$6</f>
        <v>0</v>
      </c>
      <c r="S27" s="275">
        <f>'Таблица 5 (коэфф. по арм.)'!Q38/'Таблица 4 (коэфф.запаса)'!$C$5*'Таблица 4 (коэфф.запаса)'!$C$6</f>
        <v>0</v>
      </c>
      <c r="T27" s="275">
        <f>'Таблица 5 (коэфф. по арм.)'!R38/'Таблица 4 (коэфф.запаса)'!$C$5*'Таблица 4 (коэфф.запаса)'!$C$6</f>
        <v>0</v>
      </c>
      <c r="U27" s="275">
        <f>'Таблица 5 (коэфф. по арм.)'!S38/'Таблица 4 (коэфф.запаса)'!$C$5*'Таблица 4 (коэфф.запаса)'!$C$6</f>
        <v>0</v>
      </c>
    </row>
    <row r="28" spans="1:47" ht="15.75" customHeight="1" x14ac:dyDescent="0.25">
      <c r="A28" s="1"/>
      <c r="B28" s="233" t="str">
        <f t="shared" si="0"/>
        <v>10.2</v>
      </c>
      <c r="C28" s="8"/>
      <c r="D28" s="231" t="s">
        <v>255</v>
      </c>
      <c r="E28" s="232" t="str">
        <f>'Таблица 5 (коэфф. по арм.)'!C39</f>
        <v>Арматурные каркасы пространственные (плита перекрытия над 1 этажом)</v>
      </c>
      <c r="F28" s="275">
        <f>'Таблица 5 (коэфф. по арм.)'!D39/'Таблица 4 (коэфф.запаса)'!$C$5*'Таблица 4 (коэфф.запаса)'!$C$6</f>
        <v>0</v>
      </c>
      <c r="G28" s="275">
        <f>'Таблица 5 (коэфф. по арм.)'!E39/'Таблица 4 (коэфф.запаса)'!$C$5*'Таблица 4 (коэфф.запаса)'!$C$6</f>
        <v>0</v>
      </c>
      <c r="H28" s="275">
        <f>'Таблица 5 (коэфф. по арм.)'!F39/'Таблица 4 (коэфф.запаса)'!$C$5*'Таблица 4 (коэфф.запаса)'!$C$6</f>
        <v>0</v>
      </c>
      <c r="I28" s="275">
        <f>'Таблица 5 (коэфф. по арм.)'!G39/'Таблица 4 (коэфф.запаса)'!$C$5*'Таблица 4 (коэфф.запаса)'!$C$6</f>
        <v>0</v>
      </c>
      <c r="J28" s="275">
        <f>'Таблица 5 (коэфф. по арм.)'!H39/'Таблица 4 (коэфф.запаса)'!$C$5*'Таблица 4 (коэфф.запаса)'!$C$6</f>
        <v>0</v>
      </c>
      <c r="K28" s="275">
        <f>'Таблица 5 (коэфф. по арм.)'!I39/'Таблица 4 (коэфф.запаса)'!$C$5*'Таблица 4 (коэфф.запаса)'!$C$6</f>
        <v>0</v>
      </c>
      <c r="L28" s="275">
        <f>'Таблица 5 (коэфф. по арм.)'!J39/'Таблица 4 (коэфф.запаса)'!$C$5*'Таблица 4 (коэфф.запаса)'!$C$6</f>
        <v>0</v>
      </c>
      <c r="M28" s="275">
        <f>'Таблица 5 (коэфф. по арм.)'!K39/'Таблица 4 (коэфф.запаса)'!$C$5*'Таблица 4 (коэфф.запаса)'!$C$6</f>
        <v>0</v>
      </c>
      <c r="N28" s="275">
        <f>'Таблица 5 (коэфф. по арм.)'!L39/'Таблица 4 (коэфф.запаса)'!$C$5*'Таблица 4 (коэфф.запаса)'!$C$6</f>
        <v>0</v>
      </c>
      <c r="O28" s="275">
        <f>'Таблица 5 (коэфф. по арм.)'!M39/'Таблица 4 (коэфф.запаса)'!$C$5*'Таблица 4 (коэфф.запаса)'!$C$6</f>
        <v>0</v>
      </c>
      <c r="P28" s="275">
        <f>'Таблица 5 (коэфф. по арм.)'!N39/'Таблица 4 (коэфф.запаса)'!$C$5*'Таблица 4 (коэфф.запаса)'!$C$6</f>
        <v>0</v>
      </c>
      <c r="Q28" s="275">
        <f>'Таблица 5 (коэфф. по арм.)'!O39/'Таблица 4 (коэфф.запаса)'!$C$5*'Таблица 4 (коэфф.запаса)'!$C$6</f>
        <v>0</v>
      </c>
      <c r="R28" s="275">
        <f>'Таблица 5 (коэфф. по арм.)'!P39/'Таблица 4 (коэфф.запаса)'!$C$5*'Таблица 4 (коэфф.запаса)'!$C$6</f>
        <v>0</v>
      </c>
      <c r="S28" s="275">
        <f>'Таблица 5 (коэфф. по арм.)'!Q39/'Таблица 4 (коэфф.запаса)'!$C$5*'Таблица 4 (коэфф.запаса)'!$C$6</f>
        <v>0</v>
      </c>
      <c r="T28" s="275">
        <f>'Таблица 5 (коэфф. по арм.)'!R39/'Таблица 4 (коэфф.запаса)'!$C$5*'Таблица 4 (коэфф.запаса)'!$C$6</f>
        <v>0</v>
      </c>
      <c r="U28" s="275">
        <f>'Таблица 5 (коэфф. по арм.)'!S39/'Таблица 4 (коэфф.запаса)'!$C$5*'Таблица 4 (коэфф.запаса)'!$C$6</f>
        <v>0</v>
      </c>
    </row>
    <row r="29" spans="1:47" ht="15" customHeight="1" x14ac:dyDescent="0.25">
      <c r="A29" s="1"/>
      <c r="B29" s="233">
        <f t="shared" si="0"/>
        <v>11</v>
      </c>
      <c r="C29" s="8"/>
      <c r="D29" s="231">
        <f>D26+1</f>
        <v>11</v>
      </c>
      <c r="E29" s="232" t="str">
        <f>'Таблица 5 (коэфф. по арм.)'!C42</f>
        <v>Стены типового этажа</v>
      </c>
      <c r="F29" s="275">
        <f>'Таблица 5 (коэфф. по арм.)'!D42/'Таблица 4 (коэфф.запаса)'!$C$5*'Таблица 4 (коэфф.запаса)'!$C$6</f>
        <v>0</v>
      </c>
      <c r="G29" s="275">
        <f>'Таблица 5 (коэфф. по арм.)'!E42/'Таблица 4 (коэфф.запаса)'!$C$5*'Таблица 4 (коэфф.запаса)'!$C$6</f>
        <v>0</v>
      </c>
      <c r="H29" s="275">
        <f>'Таблица 5 (коэфф. по арм.)'!F42/'Таблица 4 (коэфф.запаса)'!$C$5*'Таблица 4 (коэфф.запаса)'!$C$6</f>
        <v>18.079365079365079</v>
      </c>
      <c r="I29" s="275">
        <f>'Таблица 5 (коэфф. по арм.)'!G42/'Таблица 4 (коэфф.запаса)'!$C$5*'Таблица 4 (коэфф.запаса)'!$C$6</f>
        <v>0</v>
      </c>
      <c r="J29" s="275">
        <f>'Таблица 5 (коэфф. по арм.)'!H42/'Таблица 4 (коэфф.запаса)'!$C$5*'Таблица 4 (коэфф.запаса)'!$C$6</f>
        <v>0</v>
      </c>
      <c r="K29" s="275">
        <f>'Таблица 5 (коэфф. по арм.)'!I42/'Таблица 4 (коэфф.запаса)'!$C$5*'Таблица 4 (коэфф.запаса)'!$C$6</f>
        <v>31.571428571428566</v>
      </c>
      <c r="L29" s="275">
        <f>'Таблица 5 (коэфф. по арм.)'!J42/'Таблица 4 (коэфф.запаса)'!$C$5*'Таблица 4 (коэфф.запаса)'!$C$6</f>
        <v>34.539682539682524</v>
      </c>
      <c r="M29" s="275">
        <f>'Таблица 5 (коэфф. по арм.)'!K42/'Таблица 4 (коэфф.запаса)'!$C$5*'Таблица 4 (коэфф.запаса)'!$C$6</f>
        <v>15.785714285714283</v>
      </c>
      <c r="N29" s="275">
        <f>'Таблица 5 (коэфф. по арм.)'!L42/'Таблица 4 (коэфф.запаса)'!$C$5*'Таблица 4 (коэфф.запаса)'!$C$6</f>
        <v>0</v>
      </c>
      <c r="O29" s="275">
        <f>'Таблица 5 (коэфф. по арм.)'!M42/'Таблица 4 (коэфф.запаса)'!$C$5*'Таблица 4 (коэфф.запаса)'!$C$6</f>
        <v>55.722222222222243</v>
      </c>
      <c r="P29" s="275">
        <f>'Таблица 5 (коэфф. по арм.)'!N42/'Таблица 4 (коэфф.запаса)'!$C$5*'Таблица 4 (коэфф.запаса)'!$C$6</f>
        <v>0</v>
      </c>
      <c r="Q29" s="275">
        <f>'Таблица 5 (коэфф. по арм.)'!O42/'Таблица 4 (коэфф.запаса)'!$C$5*'Таблица 4 (коэфф.запаса)'!$C$6</f>
        <v>14.301587301587299</v>
      </c>
      <c r="R29" s="275">
        <f>'Таблица 5 (коэфф. по арм.)'!P42/'Таблица 4 (коэфф.запаса)'!$C$5*'Таблица 4 (коэфф.запаса)'!$C$6</f>
        <v>0</v>
      </c>
      <c r="S29" s="275">
        <f>'Таблица 5 (коэфф. по арм.)'!Q42/'Таблица 4 (коэфф.запаса)'!$C$5*'Таблица 4 (коэфф.запаса)'!$C$6</f>
        <v>0</v>
      </c>
      <c r="T29" s="275">
        <f>'Таблица 5 (коэфф. по арм.)'!R42/'Таблица 4 (коэфф.запаса)'!$C$5*'Таблица 4 (коэфф.запаса)'!$C$6</f>
        <v>0</v>
      </c>
      <c r="U29" s="275">
        <f>'Таблица 5 (коэфф. по арм.)'!S42/'Таблица 4 (коэфф.запаса)'!$C$5*'Таблица 4 (коэфф.запаса)'!$C$6</f>
        <v>0</v>
      </c>
    </row>
    <row r="30" spans="1:47" ht="15.75" customHeight="1" x14ac:dyDescent="0.25">
      <c r="A30" s="1"/>
      <c r="B30" s="233" t="str">
        <f t="shared" si="0"/>
        <v>11.1</v>
      </c>
      <c r="C30" s="8"/>
      <c r="D30" s="231" t="s">
        <v>270</v>
      </c>
      <c r="E30" s="232" t="str">
        <f>'Таблица 5 (коэфф. по арм.)'!C43</f>
        <v>Арматурные каркасы плоские (стены типового этажа)</v>
      </c>
      <c r="F30" s="275">
        <f>'Таблица 5 (коэфф. по арм.)'!D43/'Таблица 4 (коэфф.запаса)'!$C$5*'Таблица 4 (коэфф.запаса)'!$C$6</f>
        <v>0</v>
      </c>
      <c r="G30" s="275">
        <f>'Таблица 5 (коэфф. по арм.)'!E43/'Таблица 4 (коэфф.запаса)'!$C$5*'Таблица 4 (коэфф.запаса)'!$C$6</f>
        <v>0</v>
      </c>
      <c r="H30" s="275">
        <f>'Таблица 5 (коэфф. по арм.)'!F43/'Таблица 4 (коэфф.запаса)'!$C$5*'Таблица 4 (коэфф.запаса)'!$C$6</f>
        <v>0</v>
      </c>
      <c r="I30" s="275">
        <f>'Таблица 5 (коэфф. по арм.)'!G43/'Таблица 4 (коэфф.запаса)'!$C$5*'Таблица 4 (коэфф.запаса)'!$C$6</f>
        <v>0</v>
      </c>
      <c r="J30" s="275">
        <f>'Таблица 5 (коэфф. по арм.)'!H43/'Таблица 4 (коэфф.запаса)'!$C$5*'Таблица 4 (коэфф.запаса)'!$C$6</f>
        <v>0</v>
      </c>
      <c r="K30" s="275">
        <f>'Таблица 5 (коэфф. по арм.)'!I43/'Таблица 4 (коэфф.запаса)'!$C$5*'Таблица 4 (коэфф.запаса)'!$C$6</f>
        <v>0</v>
      </c>
      <c r="L30" s="275">
        <f>'Таблица 5 (коэфф. по арм.)'!J43/'Таблица 4 (коэфф.запаса)'!$C$5*'Таблица 4 (коэфф.запаса)'!$C$6</f>
        <v>0</v>
      </c>
      <c r="M30" s="275">
        <f>'Таблица 5 (коэфф. по арм.)'!K43/'Таблица 4 (коэфф.запаса)'!$C$5*'Таблица 4 (коэфф.запаса)'!$C$6</f>
        <v>0</v>
      </c>
      <c r="N30" s="275">
        <f>'Таблица 5 (коэфф. по арм.)'!L43/'Таблица 4 (коэфф.запаса)'!$C$5*'Таблица 4 (коэфф.запаса)'!$C$6</f>
        <v>0</v>
      </c>
      <c r="O30" s="275">
        <f>'Таблица 5 (коэфф. по арм.)'!M43/'Таблица 4 (коэфф.запаса)'!$C$5*'Таблица 4 (коэфф.запаса)'!$C$6</f>
        <v>0</v>
      </c>
      <c r="P30" s="275">
        <f>'Таблица 5 (коэфф. по арм.)'!N43/'Таблица 4 (коэфф.запаса)'!$C$5*'Таблица 4 (коэфф.запаса)'!$C$6</f>
        <v>0</v>
      </c>
      <c r="Q30" s="275">
        <f>'Таблица 5 (коэфф. по арм.)'!O43/'Таблица 4 (коэфф.запаса)'!$C$5*'Таблица 4 (коэфф.запаса)'!$C$6</f>
        <v>0</v>
      </c>
      <c r="R30" s="275">
        <f>'Таблица 5 (коэфф. по арм.)'!P43/'Таблица 4 (коэфф.запаса)'!$C$5*'Таблица 4 (коэфф.запаса)'!$C$6</f>
        <v>0</v>
      </c>
      <c r="S30" s="275">
        <f>'Таблица 5 (коэфф. по арм.)'!Q43/'Таблица 4 (коэфф.запаса)'!$C$5*'Таблица 4 (коэфф.запаса)'!$C$6</f>
        <v>0</v>
      </c>
      <c r="T30" s="275">
        <f>'Таблица 5 (коэфф. по арм.)'!R43/'Таблица 4 (коэфф.запаса)'!$C$5*'Таблица 4 (коэфф.запаса)'!$C$6</f>
        <v>0</v>
      </c>
      <c r="U30" s="275">
        <f>'Таблица 5 (коэфф. по арм.)'!S43/'Таблица 4 (коэфф.запаса)'!$C$5*'Таблица 4 (коэфф.запаса)'!$C$6</f>
        <v>0</v>
      </c>
    </row>
    <row r="31" spans="1:47" ht="15.75" customHeight="1" x14ac:dyDescent="0.25">
      <c r="A31" s="1"/>
      <c r="B31" s="233" t="str">
        <f t="shared" si="0"/>
        <v>11.2</v>
      </c>
      <c r="C31" s="8"/>
      <c r="D31" s="231" t="s">
        <v>272</v>
      </c>
      <c r="E31" s="232" t="str">
        <f>'Таблица 5 (коэфф. по арм.)'!C44</f>
        <v>Арматурные каркасы пространственные (стены типового этажа)</v>
      </c>
      <c r="F31" s="275">
        <f>'Таблица 5 (коэфф. по арм.)'!D44/'Таблица 4 (коэфф.запаса)'!$C$5*'Таблица 4 (коэфф.запаса)'!$C$6</f>
        <v>0</v>
      </c>
      <c r="G31" s="275">
        <f>'Таблица 5 (коэфф. по арм.)'!E44/'Таблица 4 (коэфф.запаса)'!$C$5*'Таблица 4 (коэфф.запаса)'!$C$6</f>
        <v>0</v>
      </c>
      <c r="H31" s="275">
        <f>'Таблица 5 (коэфф. по арм.)'!F44/'Таблица 4 (коэфф.запаса)'!$C$5*'Таблица 4 (коэфф.запаса)'!$C$6</f>
        <v>0</v>
      </c>
      <c r="I31" s="275">
        <f>'Таблица 5 (коэфф. по арм.)'!G44/'Таблица 4 (коэфф.запаса)'!$C$5*'Таблица 4 (коэфф.запаса)'!$C$6</f>
        <v>0</v>
      </c>
      <c r="J31" s="275">
        <f>'Таблица 5 (коэфф. по арм.)'!H44/'Таблица 4 (коэфф.запаса)'!$C$5*'Таблица 4 (коэфф.запаса)'!$C$6</f>
        <v>0</v>
      </c>
      <c r="K31" s="275">
        <f>'Таблица 5 (коэфф. по арм.)'!I44/'Таблица 4 (коэфф.запаса)'!$C$5*'Таблица 4 (коэфф.запаса)'!$C$6</f>
        <v>0</v>
      </c>
      <c r="L31" s="275">
        <f>'Таблица 5 (коэфф. по арм.)'!J44/'Таблица 4 (коэфф.запаса)'!$C$5*'Таблица 4 (коэфф.запаса)'!$C$6</f>
        <v>0</v>
      </c>
      <c r="M31" s="275">
        <f>'Таблица 5 (коэфф. по арм.)'!K44/'Таблица 4 (коэфф.запаса)'!$C$5*'Таблица 4 (коэфф.запаса)'!$C$6</f>
        <v>0</v>
      </c>
      <c r="N31" s="275">
        <f>'Таблица 5 (коэфф. по арм.)'!L44/'Таблица 4 (коэфф.запаса)'!$C$5*'Таблица 4 (коэфф.запаса)'!$C$6</f>
        <v>0</v>
      </c>
      <c r="O31" s="275">
        <f>'Таблица 5 (коэфф. по арм.)'!M44/'Таблица 4 (коэфф.запаса)'!$C$5*'Таблица 4 (коэфф.запаса)'!$C$6</f>
        <v>0</v>
      </c>
      <c r="P31" s="275">
        <f>'Таблица 5 (коэфф. по арм.)'!N44/'Таблица 4 (коэфф.запаса)'!$C$5*'Таблица 4 (коэфф.запаса)'!$C$6</f>
        <v>0</v>
      </c>
      <c r="Q31" s="275">
        <f>'Таблица 5 (коэфф. по арм.)'!O44/'Таблица 4 (коэфф.запаса)'!$C$5*'Таблица 4 (коэфф.запаса)'!$C$6</f>
        <v>0</v>
      </c>
      <c r="R31" s="275">
        <f>'Таблица 5 (коэфф. по арм.)'!P44/'Таблица 4 (коэфф.запаса)'!$C$5*'Таблица 4 (коэфф.запаса)'!$C$6</f>
        <v>0</v>
      </c>
      <c r="S31" s="275">
        <f>'Таблица 5 (коэфф. по арм.)'!Q44/'Таблица 4 (коэфф.запаса)'!$C$5*'Таблица 4 (коэфф.запаса)'!$C$6</f>
        <v>0</v>
      </c>
      <c r="T31" s="275">
        <f>'Таблица 5 (коэфф. по арм.)'!R44/'Таблица 4 (коэфф.запаса)'!$C$5*'Таблица 4 (коэфф.запаса)'!$C$6</f>
        <v>0</v>
      </c>
      <c r="U31" s="275">
        <f>'Таблица 5 (коэфф. по арм.)'!S44/'Таблица 4 (коэфф.запаса)'!$C$5*'Таблица 4 (коэфф.запаса)'!$C$6</f>
        <v>0</v>
      </c>
    </row>
    <row r="32" spans="1:47" ht="15" customHeight="1" x14ac:dyDescent="0.25">
      <c r="A32" s="1"/>
      <c r="B32" s="233">
        <f t="shared" si="0"/>
        <v>12</v>
      </c>
      <c r="C32" s="8"/>
      <c r="D32" s="231">
        <f>D29+1</f>
        <v>12</v>
      </c>
      <c r="E32" s="232" t="str">
        <f>'Таблица 5 (коэфф. по арм.)'!C46</f>
        <v>Плита перекрытия типового этажа</v>
      </c>
      <c r="F32" s="275">
        <f>'Таблица 5 (коэфф. по арм.)'!D46/'Таблица 4 (коэфф.запаса)'!$C$5*'Таблица 4 (коэфф.запаса)'!$C$6</f>
        <v>0</v>
      </c>
      <c r="G32" s="275">
        <f>'Таблица 5 (коэфф. по арм.)'!E46/'Таблица 4 (коэфф.запаса)'!$C$5*'Таблица 4 (коэфф.запаса)'!$C$6</f>
        <v>0</v>
      </c>
      <c r="H32" s="275">
        <f>'Таблица 5 (коэфф. по арм.)'!F46/'Таблица 4 (коэфф.запаса)'!$C$5*'Таблица 4 (коэфф.запаса)'!$C$6</f>
        <v>1.76643768400393</v>
      </c>
      <c r="I32" s="275">
        <f>'Таблица 5 (коэфф. по арм.)'!G46/'Таблица 4 (коэфф.запаса)'!$C$5*'Таблица 4 (коэфф.запаса)'!$C$6</f>
        <v>0</v>
      </c>
      <c r="J32" s="275">
        <f>'Таблица 5 (коэфф. по арм.)'!H46/'Таблица 4 (коэфф.запаса)'!$C$5*'Таблица 4 (коэфф.запаса)'!$C$6</f>
        <v>0</v>
      </c>
      <c r="K32" s="275">
        <f>'Таблица 5 (коэфф. по арм.)'!I46/'Таблица 4 (коэфф.запаса)'!$C$5*'Таблица 4 (коэфф.запаса)'!$C$6</f>
        <v>4.1216879293425031</v>
      </c>
      <c r="L32" s="275">
        <f>'Таблица 5 (коэфф. по арм.)'!J46/'Таблица 4 (коэфф.запаса)'!$C$5*'Таблица 4 (коэфф.запаса)'!$C$6</f>
        <v>12.80667320902849</v>
      </c>
      <c r="M32" s="275">
        <f>'Таблица 5 (коэфф. по арм.)'!K46/'Таблица 4 (коэфф.запаса)'!$C$5*'Таблица 4 (коэфф.запаса)'!$C$6</f>
        <v>109.8135426889106</v>
      </c>
      <c r="N32" s="275">
        <f>'Таблица 5 (коэфф. по арм.)'!L46/'Таблица 4 (коэфф.запаса)'!$C$5*'Таблица 4 (коэфф.запаса)'!$C$6</f>
        <v>0</v>
      </c>
      <c r="O32" s="275">
        <f>'Таблица 5 (коэфф. по арм.)'!M46/'Таблица 4 (коэфф.запаса)'!$C$5*'Таблица 4 (коэфф.запаса)'!$C$6</f>
        <v>10.157016683022599</v>
      </c>
      <c r="P32" s="275">
        <f>'Таблица 5 (коэфф. по арм.)'!N46/'Таблица 4 (коэфф.запаса)'!$C$5*'Таблица 4 (коэфф.запаса)'!$C$6</f>
        <v>0</v>
      </c>
      <c r="Q32" s="275">
        <f>'Таблица 5 (коэфф. по арм.)'!O46/'Таблица 4 (коэфф.запаса)'!$C$5*'Таблица 4 (коэфф.запаса)'!$C$6</f>
        <v>0</v>
      </c>
      <c r="R32" s="275">
        <f>'Таблица 5 (коэфф. по арм.)'!P46/'Таблица 4 (коэфф.запаса)'!$C$5*'Таблица 4 (коэфф.запаса)'!$C$6</f>
        <v>0</v>
      </c>
      <c r="S32" s="275">
        <f>'Таблица 5 (коэфф. по арм.)'!Q46/'Таблица 4 (коэфф.запаса)'!$C$5*'Таблица 4 (коэфф.запаса)'!$C$6</f>
        <v>0</v>
      </c>
      <c r="T32" s="275">
        <f>'Таблица 5 (коэфф. по арм.)'!R46/'Таблица 4 (коэфф.запаса)'!$C$5*'Таблица 4 (коэфф.запаса)'!$C$6</f>
        <v>0</v>
      </c>
      <c r="U32" s="275">
        <f>'Таблица 5 (коэфф. по арм.)'!S46/'Таблица 4 (коэфф.запаса)'!$C$5*'Таблица 4 (коэфф.запаса)'!$C$6</f>
        <v>0</v>
      </c>
    </row>
    <row r="33" spans="1:21" ht="15.75" customHeight="1" x14ac:dyDescent="0.25">
      <c r="A33" s="1"/>
      <c r="B33" s="233" t="str">
        <f t="shared" si="0"/>
        <v>12.1</v>
      </c>
      <c r="C33" s="8"/>
      <c r="D33" s="231" t="s">
        <v>292</v>
      </c>
      <c r="E33" s="232" t="str">
        <f>'Таблица 5 (коэфф. по арм.)'!C47</f>
        <v>Арматурные каркасы плоские (плита перекрытия типового этажа)</v>
      </c>
      <c r="F33" s="275">
        <f>'Таблица 5 (коэфф. по арм.)'!D47/'Таблица 4 (коэфф.запаса)'!$C$5*'Таблица 4 (коэфф.запаса)'!$C$6</f>
        <v>0</v>
      </c>
      <c r="G33" s="275">
        <f>'Таблица 5 (коэфф. по арм.)'!E47/'Таблица 4 (коэфф.запаса)'!$C$5*'Таблица 4 (коэфф.запаса)'!$C$6</f>
        <v>0</v>
      </c>
      <c r="H33" s="275">
        <f>'Таблица 5 (коэфф. по арм.)'!F47/'Таблица 4 (коэфф.запаса)'!$C$5*'Таблица 4 (коэфф.запаса)'!$C$6</f>
        <v>0</v>
      </c>
      <c r="I33" s="275">
        <f>'Таблица 5 (коэфф. по арм.)'!G47/'Таблица 4 (коэфф.запаса)'!$C$5*'Таблица 4 (коэфф.запаса)'!$C$6</f>
        <v>0</v>
      </c>
      <c r="J33" s="275">
        <f>'Таблица 5 (коэфф. по арм.)'!H47/'Таблица 4 (коэфф.запаса)'!$C$5*'Таблица 4 (коэфф.запаса)'!$C$6</f>
        <v>0</v>
      </c>
      <c r="K33" s="275">
        <f>'Таблица 5 (коэфф. по арм.)'!I47/'Таблица 4 (коэфф.запаса)'!$C$5*'Таблица 4 (коэфф.запаса)'!$C$6</f>
        <v>0</v>
      </c>
      <c r="L33" s="275">
        <f>'Таблица 5 (коэфф. по арм.)'!J47/'Таблица 4 (коэфф.запаса)'!$C$5*'Таблица 4 (коэфф.запаса)'!$C$6</f>
        <v>11.334641805691886</v>
      </c>
      <c r="M33" s="275">
        <f>'Таблица 5 (коэфф. по арм.)'!K47/'Таблица 4 (коэфф.запаса)'!$C$5*'Таблица 4 (коэфф.запаса)'!$C$6</f>
        <v>0</v>
      </c>
      <c r="N33" s="275">
        <f>'Таблица 5 (коэфф. по арм.)'!L47/'Таблица 4 (коэфф.запаса)'!$C$5*'Таблица 4 (коэфф.запаса)'!$C$6</f>
        <v>0</v>
      </c>
      <c r="O33" s="275">
        <f>'Таблица 5 (коэфф. по арм.)'!M47/'Таблица 4 (коэфф.запаса)'!$C$5*'Таблица 4 (коэфф.запаса)'!$C$6</f>
        <v>0</v>
      </c>
      <c r="P33" s="275">
        <f>'Таблица 5 (коэфф. по арм.)'!N47/'Таблица 4 (коэфф.запаса)'!$C$5*'Таблица 4 (коэфф.запаса)'!$C$6</f>
        <v>0</v>
      </c>
      <c r="Q33" s="275">
        <f>'Таблица 5 (коэфф. по арм.)'!O47/'Таблица 4 (коэфф.запаса)'!$C$5*'Таблица 4 (коэфф.запаса)'!$C$6</f>
        <v>0</v>
      </c>
      <c r="R33" s="275">
        <f>'Таблица 5 (коэфф. по арм.)'!P47/'Таблица 4 (коэфф.запаса)'!$C$5*'Таблица 4 (коэфф.запаса)'!$C$6</f>
        <v>0</v>
      </c>
      <c r="S33" s="275">
        <f>'Таблица 5 (коэфф. по арм.)'!Q47/'Таблица 4 (коэфф.запаса)'!$C$5*'Таблица 4 (коэфф.запаса)'!$C$6</f>
        <v>0</v>
      </c>
      <c r="T33" s="275">
        <f>'Таблица 5 (коэфф. по арм.)'!R47/'Таблица 4 (коэфф.запаса)'!$C$5*'Таблица 4 (коэфф.запаса)'!$C$6</f>
        <v>0</v>
      </c>
      <c r="U33" s="275">
        <f>'Таблица 5 (коэфф. по арм.)'!S47/'Таблица 4 (коэфф.запаса)'!$C$5*'Таблица 4 (коэфф.запаса)'!$C$6</f>
        <v>0</v>
      </c>
    </row>
    <row r="34" spans="1:21" ht="15.75" customHeight="1" x14ac:dyDescent="0.25">
      <c r="A34" s="1"/>
      <c r="B34" s="233" t="str">
        <f t="shared" si="0"/>
        <v>12.2</v>
      </c>
      <c r="C34" s="8"/>
      <c r="D34" s="231" t="s">
        <v>293</v>
      </c>
      <c r="E34" s="232" t="str">
        <f>'Таблица 5 (коэфф. по арм.)'!C48</f>
        <v>Арматурные каркасы пространственные (плита перекрытия типового этажа)</v>
      </c>
      <c r="F34" s="275">
        <f>'Таблица 5 (коэфф. по арм.)'!D48/'Таблица 4 (коэфф.запаса)'!$C$5*'Таблица 4 (коэфф.запаса)'!$C$6</f>
        <v>0</v>
      </c>
      <c r="G34" s="275">
        <f>'Таблица 5 (коэфф. по арм.)'!E48/'Таблица 4 (коэфф.запаса)'!$C$5*'Таблица 4 (коэфф.запаса)'!$C$6</f>
        <v>0</v>
      </c>
      <c r="H34" s="275">
        <f>'Таблица 5 (коэфф. по арм.)'!F48/'Таблица 4 (коэфф.запаса)'!$C$5*'Таблица 4 (коэфф.запаса)'!$C$6</f>
        <v>0</v>
      </c>
      <c r="I34" s="275">
        <f>'Таблица 5 (коэфф. по арм.)'!G48/'Таблица 4 (коэфф.запаса)'!$C$5*'Таблица 4 (коэфф.запаса)'!$C$6</f>
        <v>0</v>
      </c>
      <c r="J34" s="275">
        <f>'Таблица 5 (коэфф. по арм.)'!H48/'Таблица 4 (коэфф.запаса)'!$C$5*'Таблица 4 (коэфф.запаса)'!$C$6</f>
        <v>0</v>
      </c>
      <c r="K34" s="275">
        <f>'Таблица 5 (коэфф. по арм.)'!I48/'Таблица 4 (коэфф.запаса)'!$C$5*'Таблица 4 (коэфф.запаса)'!$C$6</f>
        <v>0</v>
      </c>
      <c r="L34" s="275">
        <f>'Таблица 5 (коэфф. по арм.)'!J48/'Таблица 4 (коэфф.запаса)'!$C$5*'Таблица 4 (коэфф.запаса)'!$C$6</f>
        <v>0</v>
      </c>
      <c r="M34" s="275">
        <f>'Таблица 5 (коэфф. по арм.)'!K48/'Таблица 4 (коэфф.запаса)'!$C$5*'Таблица 4 (коэфф.запаса)'!$C$6</f>
        <v>0</v>
      </c>
      <c r="N34" s="275">
        <f>'Таблица 5 (коэфф. по арм.)'!L48/'Таблица 4 (коэфф.запаса)'!$C$5*'Таблица 4 (коэфф.запаса)'!$C$6</f>
        <v>0</v>
      </c>
      <c r="O34" s="275">
        <f>'Таблица 5 (коэфф. по арм.)'!M48/'Таблица 4 (коэфф.запаса)'!$C$5*'Таблица 4 (коэфф.запаса)'!$C$6</f>
        <v>0</v>
      </c>
      <c r="P34" s="275">
        <f>'Таблица 5 (коэфф. по арм.)'!N48/'Таблица 4 (коэфф.запаса)'!$C$5*'Таблица 4 (коэфф.запаса)'!$C$6</f>
        <v>0</v>
      </c>
      <c r="Q34" s="275">
        <f>'Таблица 5 (коэфф. по арм.)'!O48/'Таблица 4 (коэфф.запаса)'!$C$5*'Таблица 4 (коэфф.запаса)'!$C$6</f>
        <v>0</v>
      </c>
      <c r="R34" s="275">
        <f>'Таблица 5 (коэфф. по арм.)'!P48/'Таблица 4 (коэфф.запаса)'!$C$5*'Таблица 4 (коэфф.запаса)'!$C$6</f>
        <v>0</v>
      </c>
      <c r="S34" s="275">
        <f>'Таблица 5 (коэфф. по арм.)'!Q48/'Таблица 4 (коэфф.запаса)'!$C$5*'Таблица 4 (коэфф.запаса)'!$C$6</f>
        <v>0</v>
      </c>
      <c r="T34" s="275">
        <f>'Таблица 5 (коэфф. по арм.)'!R48/'Таблица 4 (коэфф.запаса)'!$C$5*'Таблица 4 (коэфф.запаса)'!$C$6</f>
        <v>0</v>
      </c>
      <c r="U34" s="275">
        <f>'Таблица 5 (коэфф. по арм.)'!S48/'Таблица 4 (коэфф.запаса)'!$C$5*'Таблица 4 (коэфф.запаса)'!$C$6</f>
        <v>0</v>
      </c>
    </row>
    <row r="35" spans="1:21" ht="15.75" customHeight="1" x14ac:dyDescent="0.25">
      <c r="A35" s="1"/>
      <c r="B35" s="233">
        <f t="shared" si="0"/>
        <v>13</v>
      </c>
      <c r="C35" s="8"/>
      <c r="D35" s="231">
        <f>D32+1</f>
        <v>13</v>
      </c>
      <c r="E35" s="232" t="str">
        <f>'Таблица 5 (коэфф. по арм.)'!C51</f>
        <v>Стены технического этажа</v>
      </c>
      <c r="F35" s="275">
        <f>'Таблица 5 (коэфф. по арм.)'!D51/'Таблица 4 (коэфф.запаса)'!$C$5*'Таблица 4 (коэфф.запаса)'!$C$6</f>
        <v>0</v>
      </c>
      <c r="G35" s="275">
        <f>'Таблица 5 (коэфф. по арм.)'!E51/'Таблица 4 (коэфф.запаса)'!$C$5*'Таблица 4 (коэфф.запаса)'!$C$6</f>
        <v>0</v>
      </c>
      <c r="H35" s="275">
        <f>'Таблица 5 (коэфф. по арм.)'!F51/'Таблица 4 (коэфф.запаса)'!$C$5*'Таблица 4 (коэфф.запаса)'!$C$6</f>
        <v>21.26984126984128</v>
      </c>
      <c r="I35" s="275">
        <f>'Таблица 5 (коэфф. по арм.)'!G51/'Таблица 4 (коэфф.запаса)'!$C$5*'Таблица 4 (коэфф.запаса)'!$C$6</f>
        <v>0</v>
      </c>
      <c r="J35" s="275">
        <f>'Таблица 5 (коэфф. по арм.)'!H51/'Таблица 4 (коэфф.запаса)'!$C$5*'Таблица 4 (коэфф.запаса)'!$C$6</f>
        <v>0</v>
      </c>
      <c r="K35" s="275">
        <f>'Таблица 5 (коэфф. по арм.)'!I51/'Таблица 4 (коэфф.запаса)'!$C$5*'Таблица 4 (коэфф.запаса)'!$C$6</f>
        <v>37.14285714285716</v>
      </c>
      <c r="L35" s="275">
        <f>'Таблица 5 (коэфф. по арм.)'!J51/'Таблица 4 (коэфф.запаса)'!$C$5*'Таблица 4 (коэфф.запаса)'!$C$6</f>
        <v>40.63492063492064</v>
      </c>
      <c r="M35" s="275">
        <f>'Таблица 5 (коэфф. по арм.)'!K51/'Таблица 4 (коэфф.запаса)'!$C$5*'Таблица 4 (коэфф.запаса)'!$C$6</f>
        <v>18.57142857142858</v>
      </c>
      <c r="N35" s="275">
        <f>'Таблица 5 (коэфф. по арм.)'!L51/'Таблица 4 (коэфф.запаса)'!$C$5*'Таблица 4 (коэфф.запаса)'!$C$6</f>
        <v>0</v>
      </c>
      <c r="O35" s="275">
        <f>'Таблица 5 (коэфф. по арм.)'!M51/'Таблица 4 (коэфф.запаса)'!$C$5*'Таблица 4 (коэфф.запаса)'!$C$6</f>
        <v>65.555555555555529</v>
      </c>
      <c r="P35" s="275">
        <f>'Таблица 5 (коэфф. по арм.)'!N51/'Таблица 4 (коэфф.запаса)'!$C$5*'Таблица 4 (коэфф.запаса)'!$C$6</f>
        <v>0</v>
      </c>
      <c r="Q35" s="275">
        <f>'Таблица 5 (коэфф. по арм.)'!O51/'Таблица 4 (коэфф.запаса)'!$C$5*'Таблица 4 (коэфф.запаса)'!$C$6</f>
        <v>16.82539682539683</v>
      </c>
      <c r="R35" s="275">
        <f>'Таблица 5 (коэфф. по арм.)'!P51/'Таблица 4 (коэфф.запаса)'!$C$5*'Таблица 4 (коэфф.запаса)'!$C$6</f>
        <v>0</v>
      </c>
      <c r="S35" s="275">
        <f>'Таблица 5 (коэфф. по арм.)'!Q51/'Таблица 4 (коэфф.запаса)'!$C$5*'Таблица 4 (коэфф.запаса)'!$C$6</f>
        <v>0</v>
      </c>
      <c r="T35" s="275">
        <f>'Таблица 5 (коэфф. по арм.)'!R51/'Таблица 4 (коэфф.запаса)'!$C$5*'Таблица 4 (коэфф.запаса)'!$C$6</f>
        <v>0</v>
      </c>
      <c r="U35" s="275">
        <f>'Таблица 5 (коэфф. по арм.)'!S51/'Таблица 4 (коэфф.запаса)'!$C$5*'Таблица 4 (коэфф.запаса)'!$C$6</f>
        <v>0</v>
      </c>
    </row>
    <row r="36" spans="1:21" ht="15.75" customHeight="1" x14ac:dyDescent="0.25">
      <c r="A36" s="1"/>
      <c r="B36" s="233" t="str">
        <f t="shared" si="0"/>
        <v>13.1</v>
      </c>
      <c r="C36" s="8"/>
      <c r="D36" s="231" t="s">
        <v>274</v>
      </c>
      <c r="E36" s="232" t="str">
        <f>'Таблица 5 (коэфф. по арм.)'!C52</f>
        <v>Арматурные каркасы плоские (стены технического этажа)</v>
      </c>
      <c r="F36" s="275">
        <f>'Таблица 5 (коэфф. по арм.)'!D52/'Таблица 4 (коэфф.запаса)'!$C$5*'Таблица 4 (коэфф.запаса)'!$C$6</f>
        <v>0</v>
      </c>
      <c r="G36" s="275">
        <f>'Таблица 5 (коэфф. по арм.)'!E52/'Таблица 4 (коэфф.запаса)'!$C$5*'Таблица 4 (коэфф.запаса)'!$C$6</f>
        <v>0</v>
      </c>
      <c r="H36" s="275">
        <f>'Таблица 5 (коэфф. по арм.)'!F52/'Таблица 4 (коэфф.запаса)'!$C$5*'Таблица 4 (коэфф.запаса)'!$C$6</f>
        <v>0</v>
      </c>
      <c r="I36" s="275">
        <f>'Таблица 5 (коэфф. по арм.)'!G52/'Таблица 4 (коэфф.запаса)'!$C$5*'Таблица 4 (коэфф.запаса)'!$C$6</f>
        <v>0</v>
      </c>
      <c r="J36" s="275">
        <f>'Таблица 5 (коэфф. по арм.)'!H52/'Таблица 4 (коэфф.запаса)'!$C$5*'Таблица 4 (коэфф.запаса)'!$C$6</f>
        <v>0</v>
      </c>
      <c r="K36" s="275">
        <f>'Таблица 5 (коэфф. по арм.)'!I52/'Таблица 4 (коэфф.запаса)'!$C$5*'Таблица 4 (коэфф.запаса)'!$C$6</f>
        <v>0</v>
      </c>
      <c r="L36" s="275">
        <f>'Таблица 5 (коэфф. по арм.)'!J52/'Таблица 4 (коэфф.запаса)'!$C$5*'Таблица 4 (коэфф.запаса)'!$C$6</f>
        <v>0</v>
      </c>
      <c r="M36" s="275">
        <f>'Таблица 5 (коэфф. по арм.)'!K52/'Таблица 4 (коэфф.запаса)'!$C$5*'Таблица 4 (коэфф.запаса)'!$C$6</f>
        <v>0</v>
      </c>
      <c r="N36" s="275">
        <f>'Таблица 5 (коэфф. по арм.)'!L52/'Таблица 4 (коэфф.запаса)'!$C$5*'Таблица 4 (коэфф.запаса)'!$C$6</f>
        <v>0</v>
      </c>
      <c r="O36" s="275">
        <f>'Таблица 5 (коэфф. по арм.)'!M52/'Таблица 4 (коэфф.запаса)'!$C$5*'Таблица 4 (коэфф.запаса)'!$C$6</f>
        <v>0</v>
      </c>
      <c r="P36" s="275">
        <f>'Таблица 5 (коэфф. по арм.)'!N52/'Таблица 4 (коэфф.запаса)'!$C$5*'Таблица 4 (коэфф.запаса)'!$C$6</f>
        <v>0</v>
      </c>
      <c r="Q36" s="275">
        <f>'Таблица 5 (коэфф. по арм.)'!O52/'Таблица 4 (коэфф.запаса)'!$C$5*'Таблица 4 (коэфф.запаса)'!$C$6</f>
        <v>0</v>
      </c>
      <c r="R36" s="275">
        <f>'Таблица 5 (коэфф. по арм.)'!P52/'Таблица 4 (коэфф.запаса)'!$C$5*'Таблица 4 (коэфф.запаса)'!$C$6</f>
        <v>0</v>
      </c>
      <c r="S36" s="275">
        <f>'Таблица 5 (коэфф. по арм.)'!Q52/'Таблица 4 (коэфф.запаса)'!$C$5*'Таблица 4 (коэфф.запаса)'!$C$6</f>
        <v>0</v>
      </c>
      <c r="T36" s="275">
        <f>'Таблица 5 (коэфф. по арм.)'!R52/'Таблица 4 (коэфф.запаса)'!$C$5*'Таблица 4 (коэфф.запаса)'!$C$6</f>
        <v>0</v>
      </c>
      <c r="U36" s="275">
        <f>'Таблица 5 (коэфф. по арм.)'!S52/'Таблица 4 (коэфф.запаса)'!$C$5*'Таблица 4 (коэфф.запаса)'!$C$6</f>
        <v>0</v>
      </c>
    </row>
    <row r="37" spans="1:21" ht="15.75" customHeight="1" x14ac:dyDescent="0.25">
      <c r="A37" s="1"/>
      <c r="B37" s="233" t="str">
        <f t="shared" si="0"/>
        <v>13.2</v>
      </c>
      <c r="C37" s="8"/>
      <c r="D37" s="231" t="s">
        <v>276</v>
      </c>
      <c r="E37" s="232" t="str">
        <f>'Таблица 5 (коэфф. по арм.)'!C53</f>
        <v>Арматурные каркасы пространственные (стены технического этажа)</v>
      </c>
      <c r="F37" s="275">
        <f>'Таблица 5 (коэфф. по арм.)'!D53/'Таблица 4 (коэфф.запаса)'!$C$5*'Таблица 4 (коэфф.запаса)'!$C$6</f>
        <v>0</v>
      </c>
      <c r="G37" s="275">
        <f>'Таблица 5 (коэфф. по арм.)'!E53/'Таблица 4 (коэфф.запаса)'!$C$5*'Таблица 4 (коэфф.запаса)'!$C$6</f>
        <v>0</v>
      </c>
      <c r="H37" s="275">
        <f>'Таблица 5 (коэфф. по арм.)'!F53/'Таблица 4 (коэфф.запаса)'!$C$5*'Таблица 4 (коэфф.запаса)'!$C$6</f>
        <v>0</v>
      </c>
      <c r="I37" s="275">
        <f>'Таблица 5 (коэфф. по арм.)'!G53/'Таблица 4 (коэфф.запаса)'!$C$5*'Таблица 4 (коэфф.запаса)'!$C$6</f>
        <v>0</v>
      </c>
      <c r="J37" s="275">
        <f>'Таблица 5 (коэфф. по арм.)'!H53/'Таблица 4 (коэфф.запаса)'!$C$5*'Таблица 4 (коэфф.запаса)'!$C$6</f>
        <v>0</v>
      </c>
      <c r="K37" s="275">
        <f>'Таблица 5 (коэфф. по арм.)'!I53/'Таблица 4 (коэфф.запаса)'!$C$5*'Таблица 4 (коэфф.запаса)'!$C$6</f>
        <v>0</v>
      </c>
      <c r="L37" s="275">
        <f>'Таблица 5 (коэфф. по арм.)'!J53/'Таблица 4 (коэфф.запаса)'!$C$5*'Таблица 4 (коэфф.запаса)'!$C$6</f>
        <v>0</v>
      </c>
      <c r="M37" s="275">
        <f>'Таблица 5 (коэфф. по арм.)'!K53/'Таблица 4 (коэфф.запаса)'!$C$5*'Таблица 4 (коэфф.запаса)'!$C$6</f>
        <v>0</v>
      </c>
      <c r="N37" s="275">
        <f>'Таблица 5 (коэфф. по арм.)'!L53/'Таблица 4 (коэфф.запаса)'!$C$5*'Таблица 4 (коэфф.запаса)'!$C$6</f>
        <v>0</v>
      </c>
      <c r="O37" s="275">
        <f>'Таблица 5 (коэфф. по арм.)'!M53/'Таблица 4 (коэфф.запаса)'!$C$5*'Таблица 4 (коэфф.запаса)'!$C$6</f>
        <v>0</v>
      </c>
      <c r="P37" s="275">
        <f>'Таблица 5 (коэфф. по арм.)'!N53/'Таблица 4 (коэфф.запаса)'!$C$5*'Таблица 4 (коэфф.запаса)'!$C$6</f>
        <v>0</v>
      </c>
      <c r="Q37" s="275">
        <f>'Таблица 5 (коэфф. по арм.)'!O53/'Таблица 4 (коэфф.запаса)'!$C$5*'Таблица 4 (коэфф.запаса)'!$C$6</f>
        <v>0</v>
      </c>
      <c r="R37" s="275">
        <f>'Таблица 5 (коэфф. по арм.)'!P53/'Таблица 4 (коэфф.запаса)'!$C$5*'Таблица 4 (коэфф.запаса)'!$C$6</f>
        <v>0</v>
      </c>
      <c r="S37" s="275">
        <f>'Таблица 5 (коэфф. по арм.)'!Q53/'Таблица 4 (коэфф.запаса)'!$C$5*'Таблица 4 (коэфф.запаса)'!$C$6</f>
        <v>0</v>
      </c>
      <c r="T37" s="275">
        <f>'Таблица 5 (коэфф. по арм.)'!R53/'Таблица 4 (коэфф.запаса)'!$C$5*'Таблица 4 (коэфф.запаса)'!$C$6</f>
        <v>0</v>
      </c>
      <c r="U37" s="275">
        <f>'Таблица 5 (коэфф. по арм.)'!S53/'Таблица 4 (коэфф.запаса)'!$C$5*'Таблица 4 (коэфф.запаса)'!$C$6</f>
        <v>0</v>
      </c>
    </row>
    <row r="38" spans="1:21" ht="15.75" customHeight="1" x14ac:dyDescent="0.25">
      <c r="A38" s="1"/>
      <c r="B38" s="233">
        <f t="shared" si="0"/>
        <v>14</v>
      </c>
      <c r="C38" s="8"/>
      <c r="D38" s="231">
        <f>D35+1</f>
        <v>14</v>
      </c>
      <c r="E38" s="232" t="str">
        <f>'Таблица 5 (коэфф. по арм.)'!C55</f>
        <v>Плита покрытия толщиной 200 мм</v>
      </c>
      <c r="F38" s="275">
        <f>'Таблица 5 (коэфф. по арм.)'!D55/'Таблица 4 (коэфф.запаса)'!$C$5*'Таблица 4 (коэфф.запаса)'!$C$6</f>
        <v>0</v>
      </c>
      <c r="G38" s="275">
        <f>'Таблица 5 (коэфф. по арм.)'!E55/'Таблица 4 (коэфф.запаса)'!$C$5*'Таблица 4 (коэфф.запаса)'!$C$6</f>
        <v>0</v>
      </c>
      <c r="H38" s="275">
        <f>'Таблица 5 (коэфф. по арм.)'!F55/'Таблица 4 (коэфф.запаса)'!$C$5*'Таблица 4 (коэфф.запаса)'!$C$6</f>
        <v>1.4743112434847352</v>
      </c>
      <c r="I38" s="275">
        <f>'Таблица 5 (коэфф. по арм.)'!G55/'Таблица 4 (коэфф.запаса)'!$C$5*'Таблица 4 (коэфф.запаса)'!$C$6</f>
        <v>0</v>
      </c>
      <c r="J38" s="275">
        <f>'Таблица 5 (коэфф. по арм.)'!H55/'Таблица 4 (коэфф.запаса)'!$C$5*'Таблица 4 (коэфф.запаса)'!$C$6</f>
        <v>0</v>
      </c>
      <c r="K38" s="275">
        <f>'Таблица 5 (коэфф. по арм.)'!I55/'Таблица 4 (коэфф.запаса)'!$C$5*'Таблица 4 (коэфф.запаса)'!$C$6</f>
        <v>0</v>
      </c>
      <c r="L38" s="275">
        <f>'Таблица 5 (коэфф. по арм.)'!J55/'Таблица 4 (коэфф.запаса)'!$C$5*'Таблица 4 (коэфф.запаса)'!$C$6</f>
        <v>10.320178704393143</v>
      </c>
      <c r="M38" s="275">
        <f>'Таблица 5 (коэфф. по арм.)'!K55/'Таблица 4 (коэфф.запаса)'!$C$5*'Таблица 4 (коэфф.запаса)'!$C$6</f>
        <v>88.950111690245734</v>
      </c>
      <c r="N38" s="275">
        <f>'Таблица 5 (коэфф. по арм.)'!L55/'Таблица 4 (коэфф.запаса)'!$C$5*'Таблица 4 (коэфф.запаса)'!$C$6</f>
        <v>17.93745346239761</v>
      </c>
      <c r="O38" s="275">
        <f>'Таблица 5 (коэфф. по арм.)'!M55/'Таблица 4 (коэфф.запаса)'!$C$5*'Таблица 4 (коэфф.запаса)'!$C$6</f>
        <v>31.451973194341019</v>
      </c>
      <c r="P38" s="275">
        <f>'Таблица 5 (коэфф. по арм.)'!N55/'Таблица 4 (коэфф.запаса)'!$C$5*'Таблица 4 (коэфф.запаса)'!$C$6</f>
        <v>0</v>
      </c>
      <c r="Q38" s="275">
        <f>'Таблица 5 (коэфф. по арм.)'!O55/'Таблица 4 (коэфф.запаса)'!$C$5*'Таблица 4 (коэфф.запаса)'!$C$6</f>
        <v>0</v>
      </c>
      <c r="R38" s="275">
        <f>'Таблица 5 (коэфф. по арм.)'!P55/'Таблица 4 (коэфф.запаса)'!$C$5*'Таблица 4 (коэфф.запаса)'!$C$6</f>
        <v>0</v>
      </c>
      <c r="S38" s="275">
        <f>'Таблица 5 (коэфф. по арм.)'!Q55/'Таблица 4 (коэфф.запаса)'!$C$5*'Таблица 4 (коэфф.запаса)'!$C$6</f>
        <v>0</v>
      </c>
      <c r="T38" s="275">
        <f>'Таблица 5 (коэфф. по арм.)'!R55/'Таблица 4 (коэфф.запаса)'!$C$5*'Таблица 4 (коэфф.запаса)'!$C$6</f>
        <v>0</v>
      </c>
      <c r="U38" s="275">
        <f>'Таблица 5 (коэфф. по арм.)'!S55/'Таблица 4 (коэфф.запаса)'!$C$5*'Таблица 4 (коэфф.запаса)'!$C$6</f>
        <v>0</v>
      </c>
    </row>
    <row r="39" spans="1:21" ht="15.75" customHeight="1" x14ac:dyDescent="0.25">
      <c r="A39" s="1"/>
      <c r="B39" s="233" t="str">
        <f t="shared" si="0"/>
        <v>14.1</v>
      </c>
      <c r="C39" s="8"/>
      <c r="D39" s="231" t="s">
        <v>296</v>
      </c>
      <c r="E39" s="232" t="str">
        <f>'Таблица 5 (коэфф. по арм.)'!C56</f>
        <v>Арматурные каркасы плоские (плита покрытия толщиной 200 мм)</v>
      </c>
      <c r="F39" s="275">
        <f>'Таблица 5 (коэфф. по арм.)'!D56/'Таблица 4 (коэфф.запаса)'!$C$5*'Таблица 4 (коэфф.запаса)'!$C$6</f>
        <v>0</v>
      </c>
      <c r="G39" s="275">
        <f>'Таблица 5 (коэфф. по арм.)'!E56/'Таблица 4 (коэфф.запаса)'!$C$5*'Таблица 4 (коэфф.запаса)'!$C$6</f>
        <v>0</v>
      </c>
      <c r="H39" s="275">
        <f>'Таблица 5 (коэфф. по арм.)'!F56/'Таблица 4 (коэфф.запаса)'!$C$5*'Таблица 4 (коэфф.запаса)'!$C$6</f>
        <v>0</v>
      </c>
      <c r="I39" s="275">
        <f>'Таблица 5 (коэфф. по арм.)'!G56/'Таблица 4 (коэфф.запаса)'!$C$5*'Таблица 4 (коэфф.запаса)'!$C$6</f>
        <v>0</v>
      </c>
      <c r="J39" s="275">
        <f>'Таблица 5 (коэфф. по арм.)'!H56/'Таблица 4 (коэфф.запаса)'!$C$5*'Таблица 4 (коэфф.запаса)'!$C$6</f>
        <v>0</v>
      </c>
      <c r="K39" s="275">
        <f>'Таблица 5 (коэфф. по арм.)'!I56/'Таблица 4 (коэфф.запаса)'!$C$5*'Таблица 4 (коэфф.запаса)'!$C$6</f>
        <v>0</v>
      </c>
      <c r="L39" s="275">
        <f>'Таблица 5 (коэфф. по арм.)'!J56/'Таблица 4 (коэфф.запаса)'!$C$5*'Таблица 4 (коэфф.запаса)'!$C$6</f>
        <v>14.865971705137747</v>
      </c>
      <c r="M39" s="275">
        <f>'Таблица 5 (коэфф. по арм.)'!K56/'Таблица 4 (коэфф.запаса)'!$C$5*'Таблица 4 (коэфф.запаса)'!$C$6</f>
        <v>0</v>
      </c>
      <c r="N39" s="275">
        <f>'Таблица 5 (коэфф. по арм.)'!L56/'Таблица 4 (коэфф.запаса)'!$C$5*'Таблица 4 (коэфф.запаса)'!$C$6</f>
        <v>0</v>
      </c>
      <c r="O39" s="275">
        <f>'Таблица 5 (коэфф. по арм.)'!M56/'Таблица 4 (коэфф.запаса)'!$C$5*'Таблица 4 (коэфф.запаса)'!$C$6</f>
        <v>0</v>
      </c>
      <c r="P39" s="275">
        <f>'Таблица 5 (коэфф. по арм.)'!N56/'Таблица 4 (коэфф.запаса)'!$C$5*'Таблица 4 (коэфф.запаса)'!$C$6</f>
        <v>0</v>
      </c>
      <c r="Q39" s="275">
        <f>'Таблица 5 (коэфф. по арм.)'!O56/'Таблица 4 (коэфф.запаса)'!$C$5*'Таблица 4 (коэфф.запаса)'!$C$6</f>
        <v>0</v>
      </c>
      <c r="R39" s="275">
        <f>'Таблица 5 (коэфф. по арм.)'!P56/'Таблица 4 (коэфф.запаса)'!$C$5*'Таблица 4 (коэфф.запаса)'!$C$6</f>
        <v>0</v>
      </c>
      <c r="S39" s="275">
        <f>'Таблица 5 (коэфф. по арм.)'!Q56/'Таблица 4 (коэфф.запаса)'!$C$5*'Таблица 4 (коэфф.запаса)'!$C$6</f>
        <v>0</v>
      </c>
      <c r="T39" s="275">
        <f>'Таблица 5 (коэфф. по арм.)'!R56/'Таблица 4 (коэфф.запаса)'!$C$5*'Таблица 4 (коэфф.запаса)'!$C$6</f>
        <v>0</v>
      </c>
      <c r="U39" s="275">
        <f>'Таблица 5 (коэфф. по арм.)'!S56/'Таблица 4 (коэфф.запаса)'!$C$5*'Таблица 4 (коэфф.запаса)'!$C$6</f>
        <v>0</v>
      </c>
    </row>
    <row r="40" spans="1:21" ht="15.75" customHeight="1" x14ac:dyDescent="0.25">
      <c r="A40" s="1"/>
      <c r="B40" s="233" t="str">
        <f t="shared" si="0"/>
        <v>14.2</v>
      </c>
      <c r="C40" s="8"/>
      <c r="D40" s="231" t="s">
        <v>298</v>
      </c>
      <c r="E40" s="232" t="str">
        <f>'Таблица 5 (коэфф. по арм.)'!C57</f>
        <v>Арматурные каркасы пространственные (плита покрытия толщиной 200 мм)</v>
      </c>
      <c r="F40" s="275">
        <f>'Таблица 5 (коэфф. по арм.)'!D57/'Таблица 4 (коэфф.запаса)'!$C$5*'Таблица 4 (коэфф.запаса)'!$C$6</f>
        <v>0</v>
      </c>
      <c r="G40" s="275">
        <f>'Таблица 5 (коэфф. по арм.)'!E57/'Таблица 4 (коэфф.запаса)'!$C$5*'Таблица 4 (коэфф.запаса)'!$C$6</f>
        <v>0</v>
      </c>
      <c r="H40" s="275">
        <f>'Таблица 5 (коэфф. по арм.)'!F57/'Таблица 4 (коэфф.запаса)'!$C$5*'Таблица 4 (коэфф.запаса)'!$C$6</f>
        <v>0</v>
      </c>
      <c r="I40" s="275">
        <f>'Таблица 5 (коэфф. по арм.)'!G57/'Таблица 4 (коэфф.запаса)'!$C$5*'Таблица 4 (коэфф.запаса)'!$C$6</f>
        <v>0</v>
      </c>
      <c r="J40" s="275">
        <f>'Таблица 5 (коэфф. по арм.)'!H57/'Таблица 4 (коэфф.запаса)'!$C$5*'Таблица 4 (коэфф.запаса)'!$C$6</f>
        <v>0</v>
      </c>
      <c r="K40" s="275">
        <f>'Таблица 5 (коэфф. по арм.)'!I57/'Таблица 4 (коэфф.запаса)'!$C$5*'Таблица 4 (коэфф.запаса)'!$C$6</f>
        <v>0</v>
      </c>
      <c r="L40" s="275">
        <f>'Таблица 5 (коэфф. по арм.)'!J57/'Таблица 4 (коэфф.запаса)'!$C$5*'Таблица 4 (коэфф.запаса)'!$C$6</f>
        <v>0</v>
      </c>
      <c r="M40" s="275">
        <f>'Таблица 5 (коэфф. по арм.)'!K57/'Таблица 4 (коэфф.запаса)'!$C$5*'Таблица 4 (коэфф.запаса)'!$C$6</f>
        <v>0</v>
      </c>
      <c r="N40" s="275">
        <f>'Таблица 5 (коэфф. по арм.)'!L57/'Таблица 4 (коэфф.запаса)'!$C$5*'Таблица 4 (коэфф.запаса)'!$C$6</f>
        <v>0</v>
      </c>
      <c r="O40" s="275">
        <f>'Таблица 5 (коэфф. по арм.)'!M57/'Таблица 4 (коэфф.запаса)'!$C$5*'Таблица 4 (коэфф.запаса)'!$C$6</f>
        <v>0</v>
      </c>
      <c r="P40" s="275">
        <f>'Таблица 5 (коэфф. по арм.)'!N57/'Таблица 4 (коэфф.запаса)'!$C$5*'Таблица 4 (коэфф.запаса)'!$C$6</f>
        <v>0</v>
      </c>
      <c r="Q40" s="275">
        <f>'Таблица 5 (коэфф. по арм.)'!O57/'Таблица 4 (коэфф.запаса)'!$C$5*'Таблица 4 (коэфф.запаса)'!$C$6</f>
        <v>0</v>
      </c>
      <c r="R40" s="275">
        <f>'Таблица 5 (коэфф. по арм.)'!P57/'Таблица 4 (коэфф.запаса)'!$C$5*'Таблица 4 (коэфф.запаса)'!$C$6</f>
        <v>0</v>
      </c>
      <c r="S40" s="275">
        <f>'Таблица 5 (коэфф. по арм.)'!Q57/'Таблица 4 (коэфф.запаса)'!$C$5*'Таблица 4 (коэфф.запаса)'!$C$6</f>
        <v>0</v>
      </c>
      <c r="T40" s="275">
        <f>'Таблица 5 (коэфф. по арм.)'!R57/'Таблица 4 (коэфф.запаса)'!$C$5*'Таблица 4 (коэфф.запаса)'!$C$6</f>
        <v>0</v>
      </c>
      <c r="U40" s="275">
        <f>'Таблица 5 (коэфф. по арм.)'!S57/'Таблица 4 (коэфф.запаса)'!$C$5*'Таблица 4 (коэфф.запаса)'!$C$6</f>
        <v>0</v>
      </c>
    </row>
    <row r="41" spans="1:21" ht="15.75" customHeight="1" x14ac:dyDescent="0.25">
      <c r="A41" s="1"/>
      <c r="B41" s="233">
        <f t="shared" si="0"/>
        <v>15</v>
      </c>
      <c r="C41" s="8"/>
      <c r="D41" s="231">
        <f>D38+1</f>
        <v>15</v>
      </c>
      <c r="E41" s="232" t="str">
        <f>'Таблица 5 (коэфф. по арм.)'!C60</f>
        <v>Стены выходов на кровлю и стены парапета</v>
      </c>
      <c r="F41" s="275">
        <f>'Таблица 5 (коэфф. по арм.)'!D60/'Таблица 4 (коэфф.запаса)'!$C$5*'Таблица 4 (коэфф.запаса)'!$C$6</f>
        <v>0</v>
      </c>
      <c r="G41" s="275">
        <f>'Таблица 5 (коэфф. по арм.)'!E60/'Таблица 4 (коэфф.запаса)'!$C$5*'Таблица 4 (коэфф.запаса)'!$C$6</f>
        <v>0</v>
      </c>
      <c r="H41" s="275">
        <f>'Таблица 5 (коэфф. по арм.)'!F60/'Таблица 4 (коэфф.запаса)'!$C$5*'Таблица 4 (коэфф.запаса)'!$C$6</f>
        <v>15.959980943306341</v>
      </c>
      <c r="I41" s="275">
        <f>'Таблица 5 (коэфф. по арм.)'!G60/'Таблица 4 (коэфф.запаса)'!$C$5*'Таблица 4 (коэфф.запаса)'!$C$6</f>
        <v>0</v>
      </c>
      <c r="J41" s="275">
        <f>'Таблица 5 (коэфф. по арм.)'!H60/'Таблица 4 (коэфф.запаса)'!$C$5*'Таблица 4 (коэфф.запаса)'!$C$6</f>
        <v>0</v>
      </c>
      <c r="K41" s="275">
        <f>'Таблица 5 (коэфф. по арм.)'!I60/'Таблица 4 (коэфф.запаса)'!$C$5*'Таблица 4 (коэфф.запаса)'!$C$6</f>
        <v>27.870414483087195</v>
      </c>
      <c r="L41" s="275">
        <f>'Таблица 5 (коэфф. по арм.)'!J60/'Таблица 4 (коэфф.запаса)'!$C$5*'Таблица 4 (коэфф.запаса)'!$C$6</f>
        <v>30.41924726060029</v>
      </c>
      <c r="M41" s="275">
        <f>'Таблица 5 (коэфф. по арм.)'!K60/'Таблица 4 (коэфф.запаса)'!$C$5*'Таблица 4 (коэфф.запаса)'!$C$6</f>
        <v>13.935207241543598</v>
      </c>
      <c r="N41" s="275">
        <f>'Таблица 5 (коэфф. по арм.)'!L60/'Таблица 4 (коэфф.запаса)'!$C$5*'Таблица 4 (коэфф.запаса)'!$C$6</f>
        <v>0</v>
      </c>
      <c r="O41" s="275">
        <f>'Таблица 5 (коэфф. по арм.)'!M60/'Таблица 4 (коэфф.запаса)'!$C$5*'Таблица 4 (коэфф.запаса)'!$C$6</f>
        <v>49.190090519294905</v>
      </c>
      <c r="P41" s="275">
        <f>'Таблица 5 (коэфф. по арм.)'!N60/'Таблица 4 (коэфф.запаса)'!$C$5*'Таблица 4 (коэфф.запаса)'!$C$6</f>
        <v>0</v>
      </c>
      <c r="Q41" s="275">
        <f>'Таблица 5 (коэфф. по арм.)'!O60/'Таблица 4 (коэфф.запаса)'!$C$5*'Таблица 4 (коэфф.запаса)'!$C$6</f>
        <v>12.625059552167702</v>
      </c>
      <c r="R41" s="275">
        <f>'Таблица 5 (коэфф. по арм.)'!P60/'Таблица 4 (коэфф.запаса)'!$C$5*'Таблица 4 (коэфф.запаса)'!$C$6</f>
        <v>0</v>
      </c>
      <c r="S41" s="275">
        <f>'Таблица 5 (коэфф. по арм.)'!Q60/'Таблица 4 (коэфф.запаса)'!$C$5*'Таблица 4 (коэфф.запаса)'!$C$6</f>
        <v>0</v>
      </c>
      <c r="T41" s="275">
        <f>'Таблица 5 (коэфф. по арм.)'!R60/'Таблица 4 (коэфф.запаса)'!$C$5*'Таблица 4 (коэфф.запаса)'!$C$6</f>
        <v>0</v>
      </c>
      <c r="U41" s="275">
        <f>'Таблица 5 (коэфф. по арм.)'!S60/'Таблица 4 (коэфф.запаса)'!$C$5*'Таблица 4 (коэфф.запаса)'!$C$6</f>
        <v>0</v>
      </c>
    </row>
    <row r="42" spans="1:21" ht="15.75" customHeight="1" x14ac:dyDescent="0.25">
      <c r="A42" s="1"/>
      <c r="B42" s="233" t="str">
        <f t="shared" si="0"/>
        <v>15.1</v>
      </c>
      <c r="C42" s="8"/>
      <c r="D42" s="231" t="s">
        <v>278</v>
      </c>
      <c r="E42" s="232" t="str">
        <f>'Таблица 5 (коэфф. по арм.)'!C61</f>
        <v>Арматурные каркасы плоские (стены выходов на кровлю)</v>
      </c>
      <c r="F42" s="275">
        <f>'Таблица 5 (коэфф. по арм.)'!D61/'Таблица 4 (коэфф.запаса)'!$C$5*'Таблица 4 (коэфф.запаса)'!$C$6</f>
        <v>0</v>
      </c>
      <c r="G42" s="275">
        <f>'Таблица 5 (коэфф. по арм.)'!E61/'Таблица 4 (коэфф.запаса)'!$C$5*'Таблица 4 (коэфф.запаса)'!$C$6</f>
        <v>0</v>
      </c>
      <c r="H42" s="275">
        <f>'Таблица 5 (коэфф. по арм.)'!F61/'Таблица 4 (коэфф.запаса)'!$C$5*'Таблица 4 (коэфф.запаса)'!$C$6</f>
        <v>0</v>
      </c>
      <c r="I42" s="275">
        <f>'Таблица 5 (коэфф. по арм.)'!G61/'Таблица 4 (коэфф.запаса)'!$C$5*'Таблица 4 (коэфф.запаса)'!$C$6</f>
        <v>0</v>
      </c>
      <c r="J42" s="275">
        <f>'Таблица 5 (коэфф. по арм.)'!H61/'Таблица 4 (коэфф.запаса)'!$C$5*'Таблица 4 (коэфф.запаса)'!$C$6</f>
        <v>0</v>
      </c>
      <c r="K42" s="275">
        <f>'Таблица 5 (коэфф. по арм.)'!I61/'Таблица 4 (коэфф.запаса)'!$C$5*'Таблица 4 (коэфф.запаса)'!$C$6</f>
        <v>0</v>
      </c>
      <c r="L42" s="275">
        <f>'Таблица 5 (коэфф. по арм.)'!J61/'Таблица 4 (коэфф.запаса)'!$C$5*'Таблица 4 (коэфф.запаса)'!$C$6</f>
        <v>0</v>
      </c>
      <c r="M42" s="275">
        <f>'Таблица 5 (коэфф. по арм.)'!K61/'Таблица 4 (коэфф.запаса)'!$C$5*'Таблица 4 (коэфф.запаса)'!$C$6</f>
        <v>0</v>
      </c>
      <c r="N42" s="275">
        <f>'Таблица 5 (коэфф. по арм.)'!L61/'Таблица 4 (коэфф.запаса)'!$C$5*'Таблица 4 (коэфф.запаса)'!$C$6</f>
        <v>0</v>
      </c>
      <c r="O42" s="275">
        <f>'Таблица 5 (коэфф. по арм.)'!M61/'Таблица 4 (коэфф.запаса)'!$C$5*'Таблица 4 (коэфф.запаса)'!$C$6</f>
        <v>0</v>
      </c>
      <c r="P42" s="275">
        <f>'Таблица 5 (коэфф. по арм.)'!N61/'Таблица 4 (коэфф.запаса)'!$C$5*'Таблица 4 (коэфф.запаса)'!$C$6</f>
        <v>0</v>
      </c>
      <c r="Q42" s="275">
        <f>'Таблица 5 (коэфф. по арм.)'!O61/'Таблица 4 (коэфф.запаса)'!$C$5*'Таблица 4 (коэфф.запаса)'!$C$6</f>
        <v>0</v>
      </c>
      <c r="R42" s="275">
        <f>'Таблица 5 (коэфф. по арм.)'!P61/'Таблица 4 (коэфф.запаса)'!$C$5*'Таблица 4 (коэфф.запаса)'!$C$6</f>
        <v>0</v>
      </c>
      <c r="S42" s="275">
        <f>'Таблица 5 (коэфф. по арм.)'!Q61/'Таблица 4 (коэфф.запаса)'!$C$5*'Таблица 4 (коэфф.запаса)'!$C$6</f>
        <v>0</v>
      </c>
      <c r="T42" s="275">
        <f>'Таблица 5 (коэфф. по арм.)'!R61/'Таблица 4 (коэфф.запаса)'!$C$5*'Таблица 4 (коэфф.запаса)'!$C$6</f>
        <v>0</v>
      </c>
      <c r="U42" s="275">
        <f>'Таблица 5 (коэфф. по арм.)'!S61/'Таблица 4 (коэфф.запаса)'!$C$5*'Таблица 4 (коэфф.запаса)'!$C$6</f>
        <v>0</v>
      </c>
    </row>
    <row r="43" spans="1:21" ht="15.75" customHeight="1" x14ac:dyDescent="0.25">
      <c r="A43" s="1"/>
      <c r="B43" s="233" t="str">
        <f t="shared" si="0"/>
        <v>15.2</v>
      </c>
      <c r="C43" s="8"/>
      <c r="D43" s="231" t="s">
        <v>280</v>
      </c>
      <c r="E43" s="232" t="str">
        <f>'Таблица 5 (коэфф. по арм.)'!C62</f>
        <v>Арматурные каркасы пространственные (стены выходов на кровлю)</v>
      </c>
      <c r="F43" s="275">
        <f>'Таблица 5 (коэфф. по арм.)'!D62/'Таблица 4 (коэфф.запаса)'!$C$5*'Таблица 4 (коэфф.запаса)'!$C$6</f>
        <v>0</v>
      </c>
      <c r="G43" s="275">
        <f>'Таблица 5 (коэфф. по арм.)'!E62/'Таблица 4 (коэфф.запаса)'!$C$5*'Таблица 4 (коэфф.запаса)'!$C$6</f>
        <v>0</v>
      </c>
      <c r="H43" s="275">
        <f>'Таблица 5 (коэфф. по арм.)'!F62/'Таблица 4 (коэфф.запаса)'!$C$5*'Таблица 4 (коэфф.запаса)'!$C$6</f>
        <v>0</v>
      </c>
      <c r="I43" s="275">
        <f>'Таблица 5 (коэфф. по арм.)'!G62/'Таблица 4 (коэфф.запаса)'!$C$5*'Таблица 4 (коэфф.запаса)'!$C$6</f>
        <v>0</v>
      </c>
      <c r="J43" s="275">
        <f>'Таблица 5 (коэфф. по арм.)'!H62/'Таблица 4 (коэфф.запаса)'!$C$5*'Таблица 4 (коэфф.запаса)'!$C$6</f>
        <v>0</v>
      </c>
      <c r="K43" s="275">
        <f>'Таблица 5 (коэфф. по арм.)'!I62/'Таблица 4 (коэфф.запаса)'!$C$5*'Таблица 4 (коэфф.запаса)'!$C$6</f>
        <v>0</v>
      </c>
      <c r="L43" s="275">
        <f>'Таблица 5 (коэфф. по арм.)'!J62/'Таблица 4 (коэфф.запаса)'!$C$5*'Таблица 4 (коэфф.запаса)'!$C$6</f>
        <v>0</v>
      </c>
      <c r="M43" s="275">
        <f>'Таблица 5 (коэфф. по арм.)'!K62/'Таблица 4 (коэфф.запаса)'!$C$5*'Таблица 4 (коэфф.запаса)'!$C$6</f>
        <v>0</v>
      </c>
      <c r="N43" s="275">
        <f>'Таблица 5 (коэфф. по арм.)'!L62/'Таблица 4 (коэфф.запаса)'!$C$5*'Таблица 4 (коэфф.запаса)'!$C$6</f>
        <v>0</v>
      </c>
      <c r="O43" s="275">
        <f>'Таблица 5 (коэфф. по арм.)'!M62/'Таблица 4 (коэфф.запаса)'!$C$5*'Таблица 4 (коэфф.запаса)'!$C$6</f>
        <v>0</v>
      </c>
      <c r="P43" s="275">
        <f>'Таблица 5 (коэфф. по арм.)'!N62/'Таблица 4 (коэфф.запаса)'!$C$5*'Таблица 4 (коэфф.запаса)'!$C$6</f>
        <v>0</v>
      </c>
      <c r="Q43" s="275">
        <f>'Таблица 5 (коэфф. по арм.)'!O62/'Таблица 4 (коэфф.запаса)'!$C$5*'Таблица 4 (коэфф.запаса)'!$C$6</f>
        <v>0</v>
      </c>
      <c r="R43" s="275">
        <f>'Таблица 5 (коэфф. по арм.)'!P62/'Таблица 4 (коэфф.запаса)'!$C$5*'Таблица 4 (коэфф.запаса)'!$C$6</f>
        <v>0</v>
      </c>
      <c r="S43" s="275">
        <f>'Таблица 5 (коэфф. по арм.)'!Q62/'Таблица 4 (коэфф.запаса)'!$C$5*'Таблица 4 (коэфф.запаса)'!$C$6</f>
        <v>0</v>
      </c>
      <c r="T43" s="275">
        <f>'Таблица 5 (коэфф. по арм.)'!R62/'Таблица 4 (коэфф.запаса)'!$C$5*'Таблица 4 (коэфф.запаса)'!$C$6</f>
        <v>0</v>
      </c>
      <c r="U43" s="275">
        <f>'Таблица 5 (коэфф. по арм.)'!S62/'Таблица 4 (коэфф.запаса)'!$C$5*'Таблица 4 (коэфф.запаса)'!$C$6</f>
        <v>0</v>
      </c>
    </row>
    <row r="44" spans="1:21" ht="15.75" customHeight="1" x14ac:dyDescent="0.25">
      <c r="A44" s="1"/>
      <c r="B44" s="233">
        <f t="shared" si="0"/>
        <v>16</v>
      </c>
      <c r="C44" s="8"/>
      <c r="D44" s="231">
        <f>D41+1</f>
        <v>16</v>
      </c>
      <c r="E44" s="232" t="str">
        <f>'Таблица 5 (коэфф. по арм.)'!C64</f>
        <v>Плита покрытия машинного отделения толщиной 200 мм</v>
      </c>
      <c r="F44" s="275">
        <f>'Таблица 5 (коэфф. по арм.)'!D64/'Таблица 4 (коэфф.запаса)'!$C$5*'Таблица 4 (коэфф.запаса)'!$C$6</f>
        <v>0</v>
      </c>
      <c r="G44" s="275">
        <f>'Таблица 5 (коэфф. по арм.)'!E64/'Таблица 4 (коэфф.запаса)'!$C$5*'Таблица 4 (коэфф.запаса)'!$C$6</f>
        <v>0</v>
      </c>
      <c r="H44" s="275">
        <f>'Таблица 5 (коэфф. по арм.)'!F64/'Таблица 4 (коэфф.запаса)'!$C$5*'Таблица 4 (коэфф.запаса)'!$C$6</f>
        <v>1.7664376840039255</v>
      </c>
      <c r="I44" s="275">
        <f>'Таблица 5 (коэфф. по арм.)'!G64/'Таблица 4 (коэфф.запаса)'!$C$5*'Таблица 4 (коэфф.запаса)'!$C$6</f>
        <v>0</v>
      </c>
      <c r="J44" s="275">
        <f>'Таблица 5 (коэфф. по арм.)'!H64/'Таблица 4 (коэфф.запаса)'!$C$5*'Таблица 4 (коэфф.запаса)'!$C$6</f>
        <v>0</v>
      </c>
      <c r="K44" s="275">
        <f>'Таблица 5 (коэфф. по арм.)'!I64/'Таблица 4 (коэфф.запаса)'!$C$5*'Таблица 4 (коэфф.запаса)'!$C$6</f>
        <v>4.1216879293424924</v>
      </c>
      <c r="L44" s="275">
        <f>'Таблица 5 (коэфф. по арм.)'!J64/'Таблица 4 (коэфф.запаса)'!$C$5*'Таблица 4 (коэфф.запаса)'!$C$6</f>
        <v>12.806673209028501</v>
      </c>
      <c r="M44" s="275">
        <f>'Таблица 5 (коэфф. по арм.)'!K64/'Таблица 4 (коэфф.запаса)'!$C$5*'Таблица 4 (коэфф.запаса)'!$C$6</f>
        <v>121.1481844946025</v>
      </c>
      <c r="N44" s="275">
        <f>'Таблица 5 (коэфф. по арм.)'!L64/'Таблица 4 (коэфф.запаса)'!$C$5*'Таблица 4 (коэфф.запаса)'!$C$6</f>
        <v>0</v>
      </c>
      <c r="O44" s="275">
        <f>'Таблица 5 (коэфф. по арм.)'!M64/'Таблица 4 (коэфф.запаса)'!$C$5*'Таблица 4 (коэфф.запаса)'!$C$6</f>
        <v>10.157016683022574</v>
      </c>
      <c r="P44" s="275">
        <f>'Таблица 5 (коэфф. по арм.)'!N64/'Таблица 4 (коэфф.запаса)'!$C$5*'Таблица 4 (коэфф.запаса)'!$C$6</f>
        <v>0</v>
      </c>
      <c r="Q44" s="275">
        <f>'Таблица 5 (коэфф. по арм.)'!O64/'Таблица 4 (коэфф.запаса)'!$C$5*'Таблица 4 (коэфф.запаса)'!$C$6</f>
        <v>0</v>
      </c>
      <c r="R44" s="275">
        <f>'Таблица 5 (коэфф. по арм.)'!P64/'Таблица 4 (коэфф.запаса)'!$C$5*'Таблица 4 (коэфф.запаса)'!$C$6</f>
        <v>0</v>
      </c>
      <c r="S44" s="275">
        <f>'Таблица 5 (коэфф. по арм.)'!Q64/'Таблица 4 (коэфф.запаса)'!$C$5*'Таблица 4 (коэфф.запаса)'!$C$6</f>
        <v>0</v>
      </c>
      <c r="T44" s="275">
        <f>'Таблица 5 (коэфф. по арм.)'!R64/'Таблица 4 (коэфф.запаса)'!$C$5*'Таблица 4 (коэфф.запаса)'!$C$6</f>
        <v>0</v>
      </c>
      <c r="U44" s="275">
        <f>'Таблица 5 (коэфф. по арм.)'!S64/'Таблица 4 (коэфф.запаса)'!$C$5*'Таблица 4 (коэфф.запаса)'!$C$6</f>
        <v>0</v>
      </c>
    </row>
    <row r="45" spans="1:21" ht="15.75" customHeight="1" x14ac:dyDescent="0.25">
      <c r="A45" s="1"/>
      <c r="B45" s="233">
        <f t="shared" si="0"/>
        <v>17</v>
      </c>
      <c r="C45" s="8"/>
      <c r="D45" s="231">
        <f t="shared" ref="D45:D46" si="3">D44+1</f>
        <v>17</v>
      </c>
      <c r="E45" s="232" t="str">
        <f>'Таблица 5 (коэфф. по арм.)'!C66</f>
        <v>Днища лифтовых приямков толщиной 200 мм</v>
      </c>
      <c r="F45" s="275">
        <f>'Таблица 5 (коэфф. по арм.)'!D66/'Таблица 4 (коэфф.запаса)'!$C$5*'Таблица 4 (коэфф.запаса)'!$C$6</f>
        <v>0</v>
      </c>
      <c r="G45" s="275">
        <f>'Таблица 5 (коэфф. по арм.)'!E66/'Таблица 4 (коэфф.запаса)'!$C$5*'Таблица 4 (коэфф.запаса)'!$C$6</f>
        <v>0</v>
      </c>
      <c r="H45" s="275">
        <f>'Таблица 5 (коэфф. по арм.)'!F66/'Таблица 4 (коэфф.запаса)'!$C$5*'Таблица 4 (коэфф.запаса)'!$C$6</f>
        <v>0</v>
      </c>
      <c r="I45" s="275">
        <f>'Таблица 5 (коэфф. по арм.)'!G66/'Таблица 4 (коэфф.запаса)'!$C$5*'Таблица 4 (коэфф.запаса)'!$C$6</f>
        <v>0</v>
      </c>
      <c r="J45" s="275">
        <f>'Таблица 5 (коэфф. по арм.)'!H66/'Таблица 4 (коэфф.запаса)'!$C$5*'Таблица 4 (коэфф.запаса)'!$C$6</f>
        <v>0</v>
      </c>
      <c r="K45" s="275">
        <f>'Таблица 5 (коэфф. по арм.)'!I66/'Таблица 4 (коэфф.запаса)'!$C$5*'Таблица 4 (коэфф.запаса)'!$C$6</f>
        <v>0</v>
      </c>
      <c r="L45" s="275">
        <f>'Таблица 5 (коэфф. по арм.)'!J66/'Таблица 4 (коэфф.запаса)'!$C$5*'Таблица 4 (коэфф.запаса)'!$C$6</f>
        <v>40.218470705064512</v>
      </c>
      <c r="M45" s="275">
        <f>'Таблица 5 (коэфф. по арм.)'!K66/'Таблица 4 (коэфф.запаса)'!$C$5*'Таблица 4 (коэфф.запаса)'!$C$6</f>
        <v>139.78152929493552</v>
      </c>
      <c r="N45" s="275">
        <f>'Таблица 5 (коэфф. по арм.)'!L66/'Таблица 4 (коэфф.запаса)'!$C$5*'Таблица 4 (коэфф.запаса)'!$C$6</f>
        <v>0</v>
      </c>
      <c r="O45" s="275">
        <f>'Таблица 5 (коэфф. по арм.)'!M66/'Таблица 4 (коэфф.запаса)'!$C$5*'Таблица 4 (коэфф.запаса)'!$C$6</f>
        <v>0</v>
      </c>
      <c r="P45" s="275">
        <f>'Таблица 5 (коэфф. по арм.)'!N66/'Таблица 4 (коэфф.запаса)'!$C$5*'Таблица 4 (коэфф.запаса)'!$C$6</f>
        <v>0</v>
      </c>
      <c r="Q45" s="275">
        <f>'Таблица 5 (коэфф. по арм.)'!O66/'Таблица 4 (коэфф.запаса)'!$C$5*'Таблица 4 (коэфф.запаса)'!$C$6</f>
        <v>0</v>
      </c>
      <c r="R45" s="275">
        <f>'Таблица 5 (коэфф. по арм.)'!P66/'Таблица 4 (коэфф.запаса)'!$C$5*'Таблица 4 (коэфф.запаса)'!$C$6</f>
        <v>0</v>
      </c>
      <c r="S45" s="275">
        <f>'Таблица 5 (коэфф. по арм.)'!Q66/'Таблица 4 (коэфф.запаса)'!$C$5*'Таблица 4 (коэфф.запаса)'!$C$6</f>
        <v>0</v>
      </c>
      <c r="T45" s="275">
        <f>'Таблица 5 (коэфф. по арм.)'!R66/'Таблица 4 (коэфф.запаса)'!$C$5*'Таблица 4 (коэфф.запаса)'!$C$6</f>
        <v>0</v>
      </c>
      <c r="U45" s="275">
        <f>'Таблица 5 (коэфф. по арм.)'!S66/'Таблица 4 (коэфф.запаса)'!$C$5*'Таблица 4 (коэфф.запаса)'!$C$6</f>
        <v>0</v>
      </c>
    </row>
    <row r="46" spans="1:21" ht="15.75" customHeight="1" x14ac:dyDescent="0.25">
      <c r="A46" s="1"/>
      <c r="B46" s="233">
        <f t="shared" si="0"/>
        <v>18</v>
      </c>
      <c r="C46" s="8"/>
      <c r="D46" s="231">
        <f t="shared" si="3"/>
        <v>18</v>
      </c>
      <c r="E46" s="232" t="str">
        <f>'Таблица 5 (коэфф. по арм.)'!C69</f>
        <v>Лестничные площадки</v>
      </c>
      <c r="F46" s="275">
        <f>'Таблица 5 (коэфф. по арм.)'!D69/'Таблица 4 (коэфф.запаса)'!$C$5*'Таблица 4 (коэфф.запаса)'!$C$6</f>
        <v>0</v>
      </c>
      <c r="G46" s="275">
        <f>'Таблица 5 (коэфф. по арм.)'!E69/'Таблица 4 (коэфф.запаса)'!$C$5*'Таблица 4 (коэфф.запаса)'!$C$6</f>
        <v>25.089240183579811</v>
      </c>
      <c r="H46" s="275">
        <f>'Таблица 5 (коэфф. по арм.)'!F69/'Таблица 4 (коэфф.запаса)'!$C$5*'Таблица 4 (коэфф.запаса)'!$C$6</f>
        <v>0</v>
      </c>
      <c r="I46" s="275">
        <f>'Таблица 5 (коэфф. по арм.)'!G69/'Таблица 4 (коэфф.запаса)'!$C$5*'Таблица 4 (коэфф.запаса)'!$C$6</f>
        <v>0</v>
      </c>
      <c r="J46" s="275">
        <f>'Таблица 5 (коэфф. по арм.)'!H69/'Таблица 4 (коэфф.запаса)'!$C$5*'Таблица 4 (коэфф.запаса)'!$C$6</f>
        <v>0</v>
      </c>
      <c r="K46" s="275">
        <f>'Таблица 5 (коэфф. по арм.)'!I69/'Таблица 4 (коэфф.запаса)'!$C$5*'Таблица 4 (коэфф.запаса)'!$C$6</f>
        <v>0</v>
      </c>
      <c r="L46" s="284">
        <f>'Таблица 5 (коэфф. по арм.)'!J69/'Таблица 4 (коэфф.запаса)'!$C$5*'Таблица 4 (коэфф.запаса)'!$C$6</f>
        <v>2.039775624681285</v>
      </c>
      <c r="M46" s="275">
        <f>'Таблица 5 (коэфф. по арм.)'!K69/'Таблица 4 (коэфф.запаса)'!$C$5*'Таблица 4 (коэфф.запаса)'!$C$6</f>
        <v>42.325344212136663</v>
      </c>
      <c r="N46" s="275">
        <f>'Таблица 5 (коэфф. по арм.)'!L69/'Таблица 4 (коэфф.запаса)'!$C$5*'Таблица 4 (коэфф.запаса)'!$C$6</f>
        <v>0</v>
      </c>
      <c r="O46" s="275">
        <f>'Таблица 5 (коэфф. по арм.)'!M69/'Таблица 4 (коэфф.запаса)'!$C$5*'Таблица 4 (коэфф.запаса)'!$C$6</f>
        <v>93.42172361040285</v>
      </c>
      <c r="P46" s="275">
        <f>'Таблица 5 (коэфф. по арм.)'!N69/'Таблица 4 (коэфф.запаса)'!$C$5*'Таблица 4 (коэфф.запаса)'!$C$6</f>
        <v>0</v>
      </c>
      <c r="Q46" s="275">
        <f>'Таблица 5 (коэфф. по арм.)'!O69/'Таблица 4 (коэфф.запаса)'!$C$5*'Таблица 4 (коэфф.запаса)'!$C$6</f>
        <v>0</v>
      </c>
      <c r="R46" s="275">
        <f>'Таблица 5 (коэфф. по арм.)'!P69/'Таблица 4 (коэфф.запаса)'!$C$5*'Таблица 4 (коэфф.запаса)'!$C$6</f>
        <v>0</v>
      </c>
      <c r="S46" s="275">
        <f>'Таблица 5 (коэфф. по арм.)'!Q69/'Таблица 4 (коэфф.запаса)'!$C$5*'Таблица 4 (коэфф.запаса)'!$C$6</f>
        <v>0</v>
      </c>
      <c r="T46" s="275">
        <f>'Таблица 5 (коэфф. по арм.)'!R69/'Таблица 4 (коэфф.запаса)'!$C$5*'Таблица 4 (коэфф.запаса)'!$C$6</f>
        <v>0</v>
      </c>
      <c r="U46" s="275">
        <f>'Таблица 5 (коэфф. по арм.)'!S69/'Таблица 4 (коэфф.запаса)'!$C$5*'Таблица 4 (коэфф.запаса)'!$C$6</f>
        <v>0</v>
      </c>
    </row>
    <row r="47" spans="1:21" ht="15.75" customHeight="1" x14ac:dyDescent="0.25">
      <c r="A47" s="1"/>
      <c r="B47" s="233" t="str">
        <f t="shared" si="0"/>
        <v>18.1</v>
      </c>
      <c r="C47" s="8"/>
      <c r="D47" s="235" t="s">
        <v>191</v>
      </c>
      <c r="E47" s="232" t="str">
        <f>'Таблица 5 (коэфф. по арм.)'!C70</f>
        <v>Арматурные каркасы плоские (лестничные площадки)</v>
      </c>
      <c r="F47" s="275">
        <f>'Таблица 5 (коэфф. по арм.)'!D70/'Таблица 4 (коэфф.запаса)'!$C$5*'Таблица 4 (коэфф.запаса)'!$C$6</f>
        <v>0</v>
      </c>
      <c r="G47" s="275">
        <f>'Таблица 5 (коэфф. по арм.)'!E70/'Таблица 4 (коэфф.запаса)'!$C$5*'Таблица 4 (коэфф.запаса)'!$C$6</f>
        <v>0</v>
      </c>
      <c r="H47" s="275">
        <f>'Таблица 5 (коэфф. по арм.)'!F70/'Таблица 4 (коэфф.запаса)'!$C$5*'Таблица 4 (коэфф.запаса)'!$C$6</f>
        <v>0</v>
      </c>
      <c r="I47" s="275">
        <f>'Таблица 5 (коэфф. по арм.)'!G70/'Таблица 4 (коэфф.запаса)'!$C$5*'Таблица 4 (коэфф.запаса)'!$C$6</f>
        <v>0</v>
      </c>
      <c r="J47" s="275">
        <f>'Таблица 5 (коэфф. по арм.)'!H70/'Таблица 4 (коэфф.запаса)'!$C$5*'Таблица 4 (коэфф.запаса)'!$C$6</f>
        <v>0</v>
      </c>
      <c r="K47" s="275">
        <f>'Таблица 5 (коэфф. по арм.)'!I70/'Таблица 4 (коэфф.запаса)'!$C$5*'Таблица 4 (коэфф.запаса)'!$C$6</f>
        <v>0</v>
      </c>
      <c r="L47" s="284">
        <f>'Таблица 5 (коэфф. по арм.)'!J70/'Таблица 4 (коэфф.запаса)'!$C$5*'Таблица 4 (коэфф.запаса)'!$C$6</f>
        <v>37.123916369199392</v>
      </c>
      <c r="M47" s="275">
        <f>'Таблица 5 (коэфф. по арм.)'!K70/'Таблица 4 (коэфф.запаса)'!$C$5*'Таблица 4 (коэфф.запаса)'!$C$6</f>
        <v>0</v>
      </c>
      <c r="N47" s="275">
        <f>'Таблица 5 (коэфф. по арм.)'!L70/'Таблица 4 (коэфф.запаса)'!$C$5*'Таблица 4 (коэфф.запаса)'!$C$6</f>
        <v>0</v>
      </c>
      <c r="O47" s="275">
        <f>'Таблица 5 (коэфф. по арм.)'!M70/'Таблица 4 (коэфф.запаса)'!$C$5*'Таблица 4 (коэфф.запаса)'!$C$6</f>
        <v>0</v>
      </c>
      <c r="P47" s="275">
        <f>'Таблица 5 (коэфф. по арм.)'!N70/'Таблица 4 (коэфф.запаса)'!$C$5*'Таблица 4 (коэфф.запаса)'!$C$6</f>
        <v>0</v>
      </c>
      <c r="Q47" s="275">
        <f>'Таблица 5 (коэфф. по арм.)'!O70/'Таблица 4 (коэфф.запаса)'!$C$5*'Таблица 4 (коэфф.запаса)'!$C$6</f>
        <v>0</v>
      </c>
      <c r="R47" s="275">
        <f>'Таблица 5 (коэфф. по арм.)'!P70/'Таблица 4 (коэфф.запаса)'!$C$5*'Таблица 4 (коэфф.запаса)'!$C$6</f>
        <v>0</v>
      </c>
      <c r="S47" s="275">
        <f>'Таблица 5 (коэфф. по арм.)'!Q70/'Таблица 4 (коэфф.запаса)'!$C$5*'Таблица 4 (коэфф.запаса)'!$C$6</f>
        <v>0</v>
      </c>
      <c r="T47" s="275">
        <f>'Таблица 5 (коэфф. по арм.)'!R70/'Таблица 4 (коэфф.запаса)'!$C$5*'Таблица 4 (коэфф.запаса)'!$C$6</f>
        <v>0</v>
      </c>
      <c r="U47" s="275">
        <f>'Таблица 5 (коэфф. по арм.)'!S70/'Таблица 4 (коэфф.запаса)'!$C$5*'Таблица 4 (коэфф.запаса)'!$C$6</f>
        <v>0</v>
      </c>
    </row>
    <row r="48" spans="1:21" ht="15.75" customHeight="1" x14ac:dyDescent="0.25">
      <c r="A48" s="1"/>
      <c r="B48" s="233" t="str">
        <f t="shared" si="0"/>
        <v>18.2</v>
      </c>
      <c r="C48" s="8"/>
      <c r="D48" s="235" t="s">
        <v>193</v>
      </c>
      <c r="E48" s="232" t="str">
        <f>'Таблица 5 (коэфф. по арм.)'!C71</f>
        <v>Арматурные каркасы пространственные (лестничные площадки)</v>
      </c>
      <c r="F48" s="275">
        <f>'Таблица 5 (коэфф. по арм.)'!D71/'Таблица 4 (коэфф.запаса)'!$C$5*'Таблица 4 (коэфф.запаса)'!$C$6</f>
        <v>0</v>
      </c>
      <c r="G48" s="275">
        <f>'Таблица 5 (коэфф. по арм.)'!E71/'Таблица 4 (коэфф.запаса)'!$C$5*'Таблица 4 (коэфф.запаса)'!$C$6</f>
        <v>0</v>
      </c>
      <c r="H48" s="275">
        <f>'Таблица 5 (коэфф. по арм.)'!F71/'Таблица 4 (коэфф.запаса)'!$C$5*'Таблица 4 (коэфф.запаса)'!$C$6</f>
        <v>0</v>
      </c>
      <c r="I48" s="275">
        <f>'Таблица 5 (коэфф. по арм.)'!G71/'Таблица 4 (коэфф.запаса)'!$C$5*'Таблица 4 (коэфф.запаса)'!$C$6</f>
        <v>0</v>
      </c>
      <c r="J48" s="275">
        <f>'Таблица 5 (коэфф. по арм.)'!H71/'Таблица 4 (коэфф.запаса)'!$C$5*'Таблица 4 (коэфф.запаса)'!$C$6</f>
        <v>0</v>
      </c>
      <c r="K48" s="275">
        <f>'Таблица 5 (коэфф. по арм.)'!I71/'Таблица 4 (коэфф.запаса)'!$C$5*'Таблица 4 (коэфф.запаса)'!$C$6</f>
        <v>0</v>
      </c>
      <c r="L48" s="284">
        <f>'Таблица 5 (коэфф. по арм.)'!J71/'Таблица 4 (коэфф.запаса)'!$C$5*'Таблица 4 (коэфф.запаса)'!$C$6</f>
        <v>0</v>
      </c>
      <c r="M48" s="275">
        <f>'Таблица 5 (коэфф. по арм.)'!K71/'Таблица 4 (коэфф.запаса)'!$C$5*'Таблица 4 (коэфф.запаса)'!$C$6</f>
        <v>0</v>
      </c>
      <c r="N48" s="275">
        <f>'Таблица 5 (коэфф. по арм.)'!L71/'Таблица 4 (коэфф.запаса)'!$C$5*'Таблица 4 (коэфф.запаса)'!$C$6</f>
        <v>0</v>
      </c>
      <c r="O48" s="275">
        <f>'Таблица 5 (коэфф. по арм.)'!M71/'Таблица 4 (коэфф.запаса)'!$C$5*'Таблица 4 (коэфф.запаса)'!$C$6</f>
        <v>0</v>
      </c>
      <c r="P48" s="275">
        <f>'Таблица 5 (коэфф. по арм.)'!N71/'Таблица 4 (коэфф.запаса)'!$C$5*'Таблица 4 (коэфф.запаса)'!$C$6</f>
        <v>0</v>
      </c>
      <c r="Q48" s="275">
        <f>'Таблица 5 (коэфф. по арм.)'!O71/'Таблица 4 (коэфф.запаса)'!$C$5*'Таблица 4 (коэфф.запаса)'!$C$6</f>
        <v>0</v>
      </c>
      <c r="R48" s="275">
        <f>'Таблица 5 (коэфф. по арм.)'!P71/'Таблица 4 (коэфф.запаса)'!$C$5*'Таблица 4 (коэфф.запаса)'!$C$6</f>
        <v>0</v>
      </c>
      <c r="S48" s="275">
        <f>'Таблица 5 (коэфф. по арм.)'!Q71/'Таблица 4 (коэфф.запаса)'!$C$5*'Таблица 4 (коэфф.запаса)'!$C$6</f>
        <v>0</v>
      </c>
      <c r="T48" s="275">
        <f>'Таблица 5 (коэфф. по арм.)'!R71/'Таблица 4 (коэфф.запаса)'!$C$5*'Таблица 4 (коэфф.запаса)'!$C$6</f>
        <v>0</v>
      </c>
      <c r="U48" s="275">
        <f>'Таблица 5 (коэфф. по арм.)'!S71/'Таблица 4 (коэфф.запаса)'!$C$5*'Таблица 4 (коэфф.запаса)'!$C$6</f>
        <v>0</v>
      </c>
    </row>
    <row r="49" spans="1:21" ht="15.75" customHeight="1" x14ac:dyDescent="0.25">
      <c r="A49" s="1"/>
      <c r="B49" s="233">
        <f t="shared" si="0"/>
        <v>19</v>
      </c>
      <c r="C49" s="8"/>
      <c r="D49" s="236">
        <f>D46+1</f>
        <v>19</v>
      </c>
      <c r="E49" s="237" t="str">
        <f>'Таблица 5 (коэфф. по арм.)'!C73</f>
        <v>Конструкции въездной группы</v>
      </c>
      <c r="F49" s="275">
        <f>'Таблица 5 (коэфф. по арм.)'!D73/'Таблица 4 (коэфф.запаса)'!$C$5*'Таблица 4 (коэфф.запаса)'!$C$6</f>
        <v>0</v>
      </c>
      <c r="G49" s="275">
        <f>'Таблица 5 (коэфф. по арм.)'!E73/'Таблица 4 (коэфф.запаса)'!$C$5*'Таблица 4 (коэфф.запаса)'!$C$6</f>
        <v>4.6129032258064546</v>
      </c>
      <c r="H49" s="275">
        <f>'Таблица 5 (коэфф. по арм.)'!F73/'Таблица 4 (коэфф.запаса)'!$C$5*'Таблица 4 (коэфф.запаса)'!$C$6</f>
        <v>5.6774193548387144</v>
      </c>
      <c r="I49" s="275">
        <f>'Таблица 5 (коэфф. по арм.)'!G73/'Таблица 4 (коэфф.запаса)'!$C$5*'Таблица 4 (коэфф.запаса)'!$C$6</f>
        <v>0</v>
      </c>
      <c r="J49" s="275">
        <f>'Таблица 5 (коэфф. по арм.)'!H73/'Таблица 4 (коэфф.запаса)'!$C$5*'Таблица 4 (коэфф.запаса)'!$C$6</f>
        <v>0</v>
      </c>
      <c r="K49" s="275">
        <f>'Таблица 5 (коэфф. по арм.)'!I73/'Таблица 4 (коэфф.запаса)'!$C$5*'Таблица 4 (коэфф.запаса)'!$C$6</f>
        <v>0</v>
      </c>
      <c r="L49" s="275">
        <f>'Таблица 5 (коэфф. по арм.)'!J73/'Таблица 4 (коэфф.запаса)'!$C$5*'Таблица 4 (коэфф.запаса)'!$C$6</f>
        <v>56.064516129032256</v>
      </c>
      <c r="M49" s="275">
        <f>'Таблица 5 (коэфф. по арм.)'!K73/'Таблица 4 (коэфф.запаса)'!$C$5*'Таблица 4 (коэфф.запаса)'!$C$6</f>
        <v>73.274193548387061</v>
      </c>
      <c r="N49" s="275">
        <f>'Таблица 5 (коэфф. по арм.)'!L73/'Таблица 4 (коэфф.запаса)'!$C$5*'Таблица 4 (коэфф.запаса)'!$C$6</f>
        <v>0</v>
      </c>
      <c r="O49" s="275">
        <f>'Таблица 5 (коэфф. по арм.)'!M73/'Таблица 4 (коэфф.запаса)'!$C$5*'Таблица 4 (коэфф.запаса)'!$C$6</f>
        <v>4.7903225806451655</v>
      </c>
      <c r="P49" s="275">
        <f>'Таблица 5 (коэфф. по арм.)'!N73/'Таблица 4 (коэфф.запаса)'!$C$5*'Таблица 4 (коэфф.запаса)'!$C$6</f>
        <v>20.580645161290338</v>
      </c>
      <c r="Q49" s="275">
        <f>'Таблица 5 (коэфф. по арм.)'!O73/'Таблица 4 (коэфф.запаса)'!$C$5*'Таблица 4 (коэфф.запаса)'!$C$6</f>
        <v>0</v>
      </c>
      <c r="R49" s="275">
        <f>'Таблица 5 (коэфф. по арм.)'!P73/'Таблица 4 (коэфф.запаса)'!$C$5*'Таблица 4 (коэфф.запаса)'!$C$6</f>
        <v>0</v>
      </c>
      <c r="S49" s="275">
        <f>'Таблица 5 (коэфф. по арм.)'!Q73/'Таблица 4 (коэфф.запаса)'!$C$5*'Таблица 4 (коэфф.запаса)'!$C$6</f>
        <v>0</v>
      </c>
      <c r="T49" s="275">
        <f>'Таблица 5 (коэфф. по арм.)'!R73/'Таблица 4 (коэфф.запаса)'!$C$5*'Таблица 4 (коэфф.запаса)'!$C$6</f>
        <v>0</v>
      </c>
      <c r="U49" s="275">
        <f>'Таблица 5 (коэфф. по арм.)'!S73/'Таблица 4 (коэфф.запаса)'!$C$5*'Таблица 4 (коэфф.запаса)'!$C$6</f>
        <v>0</v>
      </c>
    </row>
    <row r="50" spans="1:21" ht="15.75" customHeight="1" x14ac:dyDescent="0.25">
      <c r="A50" s="1"/>
      <c r="B50" s="1"/>
      <c r="C50" s="8"/>
      <c r="D50" s="1"/>
      <c r="E50" s="1"/>
      <c r="F50" s="1"/>
      <c r="G50" s="254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 x14ac:dyDescent="0.25">
      <c r="A51" s="1"/>
      <c r="B51" s="1"/>
      <c r="C51" s="8"/>
      <c r="D51" s="490" t="s">
        <v>381</v>
      </c>
      <c r="E51" s="491"/>
      <c r="F51" s="1"/>
      <c r="G51" s="254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58.5" customHeight="1" x14ac:dyDescent="0.25">
      <c r="A52" s="1"/>
      <c r="B52" s="1"/>
      <c r="C52" s="8"/>
      <c r="D52" s="492" t="s">
        <v>595</v>
      </c>
      <c r="E52" s="491"/>
      <c r="F52" s="1"/>
      <c r="G52" s="25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 x14ac:dyDescent="0.25">
      <c r="A53" s="1"/>
      <c r="B53" s="1"/>
      <c r="C53" s="8"/>
      <c r="D53" s="1"/>
      <c r="E53" s="1"/>
      <c r="F53" s="1"/>
      <c r="G53" s="25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hidden="1" customHeight="1" outlineLevel="1" x14ac:dyDescent="0.25">
      <c r="A54" s="1"/>
      <c r="B54" s="1"/>
      <c r="C54" s="8"/>
      <c r="D54" s="1"/>
      <c r="E54" s="1"/>
      <c r="F54" s="238" t="str">
        <f>CONCATENATE('Таблица 5 (коэфф. по арм.)'!D6,'Таблица 5 (коэфф. по арм.)'!D4)</f>
        <v>Ø5 ммВр-1</v>
      </c>
      <c r="G54" s="238" t="str">
        <f>CONCATENATE('Таблица 5 (коэфф. по арм.)'!E6,'Таблица 5 (коэфф. по арм.)'!E4)</f>
        <v>Ø6 ммА240</v>
      </c>
      <c r="H54" s="238" t="str">
        <f>CONCATENATE('Таблица 5 (коэфф. по арм.)'!F6,'Таблица 5 (коэфф. по арм.)'!F4)</f>
        <v>Ø8 ммА240</v>
      </c>
      <c r="I54" s="238" t="str">
        <f>CONCATENATE('Таблица 5 (коэфф. по арм.)'!G6,'Таблица 5 (коэфф. по арм.)'!G4)</f>
        <v>Ø10 ммА240</v>
      </c>
      <c r="J54" s="238" t="str">
        <f>CONCATENATE('Таблица 5 (коэфф. по арм.)'!H6,'Таблица 5 (коэфф. по арм.)'!H4)</f>
        <v>Ø12 ммА240</v>
      </c>
      <c r="K54" s="238" t="str">
        <f>CONCATENATE('Таблица 5 (коэфф. по арм.)'!I6,'Таблица 5 (коэфф. по арм.)'!I4)</f>
        <v>Ø8 ммА500С</v>
      </c>
      <c r="L54" s="238" t="str">
        <f>CONCATENATE('Таблица 5 (коэфф. по арм.)'!J6,'Таблица 5 (коэфф. по арм.)'!J4)</f>
        <v>Ø10 ммА500С</v>
      </c>
      <c r="M54" s="238" t="str">
        <f>CONCATENATE('Таблица 5 (коэфф. по арм.)'!K6,'Таблица 5 (коэфф. по арм.)'!K4)</f>
        <v>Ø12 ммА500С</v>
      </c>
      <c r="N54" s="238" t="str">
        <f>CONCATENATE('Таблица 5 (коэфф. по арм.)'!L6,'Таблица 5 (коэфф. по арм.)'!L4)</f>
        <v>Ø14 ммА500С</v>
      </c>
      <c r="O54" s="238" t="str">
        <f>CONCATENATE('Таблица 5 (коэфф. по арм.)'!M6,'Таблица 5 (коэфф. по арм.)'!M4)</f>
        <v>Ø16 ммА500С</v>
      </c>
      <c r="P54" s="238" t="str">
        <f>CONCATENATE('Таблица 5 (коэфф. по арм.)'!N6,'Таблица 5 (коэфф. по арм.)'!N4)</f>
        <v>Ø18 ммА500С</v>
      </c>
      <c r="Q54" s="238" t="str">
        <f>CONCATENATE('Таблица 5 (коэфф. по арм.)'!O6,'Таблица 5 (коэфф. по арм.)'!O4)</f>
        <v>Ø20 ммА500С</v>
      </c>
      <c r="R54" s="238" t="str">
        <f>CONCATENATE('Таблица 5 (коэфф. по арм.)'!P6,'Таблица 5 (коэфф. по арм.)'!P4)</f>
        <v>Ø22 ммА500С</v>
      </c>
      <c r="S54" s="238" t="str">
        <f>CONCATENATE('Таблица 5 (коэфф. по арм.)'!Q6,'Таблица 5 (коэфф. по арм.)'!Q4)</f>
        <v>Ø25 ммА500С</v>
      </c>
      <c r="T54" s="238" t="str">
        <f>CONCATENATE('Таблица 5 (коэфф. по арм.)'!R6,'Таблица 5 (коэфф. по арм.)'!R4)</f>
        <v>Ø28 ммА500С</v>
      </c>
      <c r="U54" s="239" t="str">
        <f>CONCATENATE('Таблица 5 (коэфф. по арм.)'!S6,'Таблица 5 (коэфф. по арм.)'!S4)</f>
        <v>Ø32 ммА500С</v>
      </c>
    </row>
    <row r="55" spans="1:21" ht="15.75" customHeight="1" collapsed="1" x14ac:dyDescent="0.25">
      <c r="A55" s="1"/>
      <c r="B55" s="1"/>
      <c r="C55" s="8"/>
      <c r="D55" s="1"/>
      <c r="E55" s="1"/>
      <c r="F55" s="1"/>
      <c r="G55" s="25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 x14ac:dyDescent="0.25">
      <c r="A56" s="1"/>
      <c r="B56" s="1"/>
      <c r="C56" s="8"/>
      <c r="D56" s="1"/>
      <c r="E56" s="1"/>
      <c r="F56" s="1"/>
      <c r="G56" s="25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25">
      <c r="A57" s="1"/>
      <c r="B57" s="1"/>
      <c r="C57" s="8"/>
      <c r="D57" s="1"/>
      <c r="E57" s="1"/>
      <c r="F57" s="1"/>
      <c r="G57" s="25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 x14ac:dyDescent="0.25">
      <c r="A58" s="1"/>
      <c r="B58" s="1"/>
      <c r="C58" s="8"/>
      <c r="D58" s="1"/>
      <c r="E58" s="1"/>
      <c r="F58" s="1"/>
      <c r="G58" s="25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 x14ac:dyDescent="0.25">
      <c r="A59" s="1"/>
      <c r="B59" s="1"/>
      <c r="C59" s="8"/>
      <c r="D59" s="1"/>
      <c r="E59" s="1"/>
      <c r="F59" s="1"/>
      <c r="G59" s="254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 x14ac:dyDescent="0.25">
      <c r="A60" s="1"/>
      <c r="B60" s="1"/>
      <c r="C60" s="8"/>
      <c r="D60" s="1"/>
      <c r="E60" s="1"/>
      <c r="F60" s="1"/>
      <c r="G60" s="254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 x14ac:dyDescent="0.25">
      <c r="A61" s="1"/>
      <c r="B61" s="1"/>
      <c r="C61" s="8"/>
      <c r="D61" s="1"/>
      <c r="E61" s="1"/>
      <c r="F61" s="1"/>
      <c r="G61" s="254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 x14ac:dyDescent="0.25">
      <c r="A62" s="1"/>
      <c r="B62" s="1"/>
      <c r="C62" s="8"/>
      <c r="D62" s="1"/>
      <c r="E62" s="1"/>
      <c r="F62" s="1"/>
      <c r="G62" s="254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 x14ac:dyDescent="0.25">
      <c r="A63" s="1"/>
      <c r="B63" s="1"/>
      <c r="C63" s="8"/>
      <c r="D63" s="1"/>
      <c r="E63" s="1"/>
      <c r="F63" s="1"/>
      <c r="G63" s="254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 x14ac:dyDescent="0.25">
      <c r="A64" s="1"/>
      <c r="B64" s="1"/>
      <c r="C64" s="8"/>
      <c r="D64" s="1"/>
      <c r="E64" s="1"/>
      <c r="F64" s="1"/>
      <c r="G64" s="254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 x14ac:dyDescent="0.25">
      <c r="A65" s="1"/>
      <c r="B65" s="1"/>
      <c r="C65" s="8"/>
      <c r="D65" s="1"/>
      <c r="E65" s="1"/>
      <c r="F65" s="1"/>
      <c r="G65" s="25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 x14ac:dyDescent="0.25">
      <c r="A66" s="1"/>
      <c r="B66" s="1"/>
      <c r="C66" s="8"/>
      <c r="D66" s="1"/>
      <c r="E66" s="1"/>
      <c r="F66" s="1"/>
      <c r="G66" s="25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 x14ac:dyDescent="0.25">
      <c r="A67" s="1"/>
      <c r="B67" s="1"/>
      <c r="C67" s="8"/>
      <c r="D67" s="1"/>
      <c r="E67" s="1"/>
      <c r="F67" s="1"/>
      <c r="G67" s="254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 x14ac:dyDescent="0.25">
      <c r="A68" s="1"/>
      <c r="B68" s="1"/>
      <c r="C68" s="8"/>
      <c r="D68" s="1"/>
      <c r="E68" s="1"/>
      <c r="F68" s="1"/>
      <c r="G68" s="25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 x14ac:dyDescent="0.25">
      <c r="A69" s="1"/>
      <c r="B69" s="1"/>
      <c r="C69" s="8"/>
      <c r="D69" s="1"/>
      <c r="E69" s="1"/>
      <c r="F69" s="1"/>
      <c r="G69" s="25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 x14ac:dyDescent="0.25">
      <c r="A70" s="1"/>
      <c r="B70" s="1"/>
      <c r="C70" s="8"/>
      <c r="D70" s="1"/>
      <c r="E70" s="1"/>
      <c r="F70" s="1"/>
      <c r="G70" s="25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 x14ac:dyDescent="0.25">
      <c r="A71" s="1"/>
      <c r="B71" s="1"/>
      <c r="C71" s="8"/>
      <c r="D71" s="1"/>
      <c r="E71" s="1"/>
      <c r="F71" s="1"/>
      <c r="G71" s="25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 x14ac:dyDescent="0.25">
      <c r="A72" s="1"/>
      <c r="B72" s="1"/>
      <c r="C72" s="8"/>
      <c r="D72" s="1"/>
      <c r="E72" s="1"/>
      <c r="F72" s="1"/>
      <c r="G72" s="254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 x14ac:dyDescent="0.25">
      <c r="A73" s="1"/>
      <c r="B73" s="1"/>
      <c r="C73" s="8"/>
      <c r="D73" s="1"/>
      <c r="E73" s="1"/>
      <c r="F73" s="1"/>
      <c r="G73" s="254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 x14ac:dyDescent="0.25">
      <c r="A74" s="1"/>
      <c r="B74" s="1"/>
      <c r="C74" s="8"/>
      <c r="D74" s="1"/>
      <c r="E74" s="1"/>
      <c r="F74" s="1"/>
      <c r="G74" s="254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 x14ac:dyDescent="0.25">
      <c r="A75" s="1"/>
      <c r="B75" s="1"/>
      <c r="C75" s="8"/>
      <c r="D75" s="1"/>
      <c r="E75" s="1"/>
      <c r="F75" s="1"/>
      <c r="G75" s="254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 x14ac:dyDescent="0.25">
      <c r="A76" s="1"/>
      <c r="B76" s="1"/>
      <c r="C76" s="8"/>
      <c r="D76" s="1"/>
      <c r="E76" s="1"/>
      <c r="F76" s="1"/>
      <c r="G76" s="254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 x14ac:dyDescent="0.25">
      <c r="A77" s="1"/>
      <c r="B77" s="1"/>
      <c r="C77" s="8"/>
      <c r="D77" s="1"/>
      <c r="E77" s="1"/>
      <c r="F77" s="1"/>
      <c r="G77" s="254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 x14ac:dyDescent="0.25">
      <c r="A78" s="1"/>
      <c r="B78" s="1"/>
      <c r="C78" s="8"/>
      <c r="D78" s="1"/>
      <c r="E78" s="1"/>
      <c r="F78" s="1"/>
      <c r="G78" s="254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 x14ac:dyDescent="0.25">
      <c r="A79" s="1"/>
      <c r="B79" s="1"/>
      <c r="C79" s="8"/>
      <c r="D79" s="1"/>
      <c r="E79" s="1"/>
      <c r="F79" s="1"/>
      <c r="G79" s="25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 x14ac:dyDescent="0.25">
      <c r="A80" s="1"/>
      <c r="B80" s="1"/>
      <c r="C80" s="8"/>
      <c r="D80" s="1"/>
      <c r="E80" s="1"/>
      <c r="F80" s="1"/>
      <c r="G80" s="25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 x14ac:dyDescent="0.25">
      <c r="A81" s="1"/>
      <c r="B81" s="1"/>
      <c r="C81" s="8"/>
      <c r="D81" s="1"/>
      <c r="E81" s="1"/>
      <c r="F81" s="1"/>
      <c r="G81" s="25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 x14ac:dyDescent="0.25">
      <c r="A82" s="1"/>
      <c r="B82" s="1"/>
      <c r="C82" s="8"/>
      <c r="D82" s="1"/>
      <c r="E82" s="1"/>
      <c r="F82" s="1"/>
      <c r="G82" s="254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 x14ac:dyDescent="0.25">
      <c r="A83" s="1"/>
      <c r="B83" s="1"/>
      <c r="C83" s="8"/>
      <c r="D83" s="1"/>
      <c r="E83" s="1"/>
      <c r="F83" s="1"/>
      <c r="G83" s="25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25">
      <c r="A84" s="1"/>
      <c r="B84" s="1"/>
      <c r="C84" s="8"/>
      <c r="D84" s="1"/>
      <c r="E84" s="1"/>
      <c r="F84" s="1"/>
      <c r="G84" s="254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 x14ac:dyDescent="0.25">
      <c r="A85" s="1"/>
      <c r="B85" s="1"/>
      <c r="C85" s="8"/>
      <c r="D85" s="1"/>
      <c r="E85" s="1"/>
      <c r="F85" s="1"/>
      <c r="G85" s="254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 x14ac:dyDescent="0.25">
      <c r="A86" s="1"/>
      <c r="B86" s="1"/>
      <c r="C86" s="8"/>
      <c r="D86" s="1"/>
      <c r="E86" s="1"/>
      <c r="F86" s="1"/>
      <c r="G86" s="254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 x14ac:dyDescent="0.25">
      <c r="A87" s="1"/>
      <c r="B87" s="1"/>
      <c r="C87" s="8"/>
      <c r="D87" s="1"/>
      <c r="E87" s="1"/>
      <c r="F87" s="1"/>
      <c r="G87" s="254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 x14ac:dyDescent="0.25">
      <c r="A88" s="1"/>
      <c r="B88" s="1"/>
      <c r="C88" s="8"/>
      <c r="D88" s="1"/>
      <c r="E88" s="1"/>
      <c r="F88" s="1"/>
      <c r="G88" s="25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 x14ac:dyDescent="0.25">
      <c r="A89" s="1"/>
      <c r="B89" s="1"/>
      <c r="C89" s="8"/>
      <c r="D89" s="1"/>
      <c r="E89" s="1"/>
      <c r="F89" s="1"/>
      <c r="G89" s="25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 x14ac:dyDescent="0.25">
      <c r="A90" s="1"/>
      <c r="B90" s="1"/>
      <c r="C90" s="8"/>
      <c r="D90" s="1"/>
      <c r="E90" s="1"/>
      <c r="F90" s="1"/>
      <c r="G90" s="25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 x14ac:dyDescent="0.25">
      <c r="A91" s="1"/>
      <c r="B91" s="1"/>
      <c r="C91" s="8"/>
      <c r="D91" s="1"/>
      <c r="E91" s="1"/>
      <c r="F91" s="1"/>
      <c r="G91" s="25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 x14ac:dyDescent="0.25">
      <c r="A92" s="1"/>
      <c r="B92" s="1"/>
      <c r="C92" s="8"/>
      <c r="D92" s="1"/>
      <c r="E92" s="1"/>
      <c r="F92" s="1"/>
      <c r="G92" s="25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 x14ac:dyDescent="0.25">
      <c r="A93" s="1"/>
      <c r="B93" s="1"/>
      <c r="C93" s="8"/>
      <c r="D93" s="1"/>
      <c r="E93" s="1"/>
      <c r="F93" s="1"/>
      <c r="G93" s="25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 x14ac:dyDescent="0.25">
      <c r="A94" s="1"/>
      <c r="B94" s="1"/>
      <c r="C94" s="8"/>
      <c r="D94" s="1"/>
      <c r="E94" s="1"/>
      <c r="F94" s="1"/>
      <c r="G94" s="25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 x14ac:dyDescent="0.25">
      <c r="A95" s="1"/>
      <c r="B95" s="1"/>
      <c r="C95" s="8"/>
      <c r="D95" s="1"/>
      <c r="E95" s="1"/>
      <c r="F95" s="1"/>
      <c r="G95" s="25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 x14ac:dyDescent="0.25">
      <c r="A96" s="1"/>
      <c r="B96" s="1"/>
      <c r="C96" s="8"/>
      <c r="D96" s="1"/>
      <c r="E96" s="1"/>
      <c r="F96" s="1"/>
      <c r="G96" s="25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 x14ac:dyDescent="0.25">
      <c r="A97" s="1"/>
      <c r="B97" s="1"/>
      <c r="C97" s="8"/>
      <c r="D97" s="1"/>
      <c r="E97" s="1"/>
      <c r="F97" s="1"/>
      <c r="G97" s="25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 x14ac:dyDescent="0.25">
      <c r="A98" s="1"/>
      <c r="B98" s="1"/>
      <c r="C98" s="8"/>
      <c r="D98" s="1"/>
      <c r="E98" s="1"/>
      <c r="F98" s="1"/>
      <c r="G98" s="25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 x14ac:dyDescent="0.25">
      <c r="A99" s="1"/>
      <c r="B99" s="1"/>
      <c r="C99" s="8"/>
      <c r="D99" s="1"/>
      <c r="E99" s="1"/>
      <c r="F99" s="1"/>
      <c r="G99" s="25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25">
      <c r="A100" s="1"/>
      <c r="B100" s="1"/>
      <c r="C100" s="8"/>
      <c r="D100" s="1"/>
      <c r="E100" s="1"/>
      <c r="F100" s="1"/>
      <c r="G100" s="25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1"/>
      <c r="C101" s="8"/>
      <c r="D101" s="1"/>
      <c r="E101" s="1"/>
      <c r="F101" s="1"/>
      <c r="G101" s="25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 x14ac:dyDescent="0.25">
      <c r="A102" s="1"/>
      <c r="B102" s="1"/>
      <c r="C102" s="8"/>
      <c r="D102" s="1"/>
      <c r="E102" s="1"/>
      <c r="F102" s="1"/>
      <c r="G102" s="25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 x14ac:dyDescent="0.25">
      <c r="A103" s="1"/>
      <c r="B103" s="1"/>
      <c r="C103" s="8"/>
      <c r="D103" s="1"/>
      <c r="E103" s="1"/>
      <c r="F103" s="1"/>
      <c r="G103" s="25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 x14ac:dyDescent="0.25">
      <c r="A104" s="1"/>
      <c r="B104" s="1"/>
      <c r="C104" s="8"/>
      <c r="D104" s="1"/>
      <c r="E104" s="1"/>
      <c r="F104" s="1"/>
      <c r="G104" s="254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 x14ac:dyDescent="0.25">
      <c r="A105" s="1"/>
      <c r="B105" s="1"/>
      <c r="C105" s="8"/>
      <c r="D105" s="1"/>
      <c r="E105" s="1"/>
      <c r="F105" s="1"/>
      <c r="G105" s="25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 x14ac:dyDescent="0.25">
      <c r="A106" s="1"/>
      <c r="B106" s="1"/>
      <c r="C106" s="8"/>
      <c r="D106" s="1"/>
      <c r="E106" s="1"/>
      <c r="F106" s="1"/>
      <c r="G106" s="25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 x14ac:dyDescent="0.25">
      <c r="A107" s="1"/>
      <c r="B107" s="1"/>
      <c r="C107" s="8"/>
      <c r="D107" s="1"/>
      <c r="E107" s="1"/>
      <c r="F107" s="1"/>
      <c r="G107" s="25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 x14ac:dyDescent="0.25">
      <c r="A108" s="1"/>
      <c r="B108" s="1"/>
      <c r="C108" s="8"/>
      <c r="D108" s="1"/>
      <c r="E108" s="1"/>
      <c r="F108" s="1"/>
      <c r="G108" s="254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 x14ac:dyDescent="0.25">
      <c r="A109" s="1"/>
      <c r="B109" s="1"/>
      <c r="C109" s="8"/>
      <c r="D109" s="1"/>
      <c r="E109" s="1"/>
      <c r="F109" s="1"/>
      <c r="G109" s="254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 x14ac:dyDescent="0.25">
      <c r="A110" s="1"/>
      <c r="B110" s="1"/>
      <c r="C110" s="8"/>
      <c r="D110" s="1"/>
      <c r="E110" s="1"/>
      <c r="F110" s="1"/>
      <c r="G110" s="25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 x14ac:dyDescent="0.25">
      <c r="A111" s="1"/>
      <c r="B111" s="1"/>
      <c r="C111" s="8"/>
      <c r="D111" s="1"/>
      <c r="E111" s="1"/>
      <c r="F111" s="1"/>
      <c r="G111" s="25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 x14ac:dyDescent="0.25">
      <c r="A112" s="1"/>
      <c r="B112" s="1"/>
      <c r="C112" s="8"/>
      <c r="D112" s="1"/>
      <c r="E112" s="1"/>
      <c r="F112" s="1"/>
      <c r="G112" s="25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 x14ac:dyDescent="0.25">
      <c r="A113" s="1"/>
      <c r="B113" s="1"/>
      <c r="C113" s="8"/>
      <c r="D113" s="1"/>
      <c r="E113" s="1"/>
      <c r="F113" s="1"/>
      <c r="G113" s="25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 x14ac:dyDescent="0.25">
      <c r="A114" s="1"/>
      <c r="B114" s="1"/>
      <c r="C114" s="8"/>
      <c r="D114" s="1"/>
      <c r="E114" s="1"/>
      <c r="F114" s="1"/>
      <c r="G114" s="254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 x14ac:dyDescent="0.25">
      <c r="A115" s="1"/>
      <c r="B115" s="1"/>
      <c r="C115" s="8"/>
      <c r="D115" s="1"/>
      <c r="E115" s="1"/>
      <c r="F115" s="1"/>
      <c r="G115" s="254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 x14ac:dyDescent="0.25">
      <c r="A116" s="1"/>
      <c r="B116" s="1"/>
      <c r="C116" s="8"/>
      <c r="D116" s="1"/>
      <c r="E116" s="1"/>
      <c r="F116" s="1"/>
      <c r="G116" s="254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 x14ac:dyDescent="0.25">
      <c r="A117" s="1"/>
      <c r="B117" s="1"/>
      <c r="C117" s="8"/>
      <c r="D117" s="1"/>
      <c r="E117" s="1"/>
      <c r="F117" s="1"/>
      <c r="G117" s="254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 x14ac:dyDescent="0.25">
      <c r="A118" s="1"/>
      <c r="B118" s="1"/>
      <c r="C118" s="8"/>
      <c r="D118" s="1"/>
      <c r="E118" s="1"/>
      <c r="F118" s="1"/>
      <c r="G118" s="254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 x14ac:dyDescent="0.25">
      <c r="A119" s="1"/>
      <c r="B119" s="1"/>
      <c r="C119" s="8"/>
      <c r="D119" s="1"/>
      <c r="E119" s="1"/>
      <c r="F119" s="1"/>
      <c r="G119" s="254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 x14ac:dyDescent="0.25">
      <c r="A120" s="1"/>
      <c r="B120" s="1"/>
      <c r="C120" s="8"/>
      <c r="D120" s="1"/>
      <c r="E120" s="1"/>
      <c r="F120" s="1"/>
      <c r="G120" s="254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 x14ac:dyDescent="0.25">
      <c r="A121" s="1"/>
      <c r="B121" s="1"/>
      <c r="C121" s="8"/>
      <c r="D121" s="1"/>
      <c r="E121" s="1"/>
      <c r="F121" s="1"/>
      <c r="G121" s="254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 x14ac:dyDescent="0.25">
      <c r="A122" s="1"/>
      <c r="B122" s="1"/>
      <c r="C122" s="8"/>
      <c r="D122" s="1"/>
      <c r="E122" s="1"/>
      <c r="F122" s="1"/>
      <c r="G122" s="254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 x14ac:dyDescent="0.25">
      <c r="A123" s="1"/>
      <c r="B123" s="1"/>
      <c r="C123" s="8"/>
      <c r="D123" s="1"/>
      <c r="E123" s="1"/>
      <c r="F123" s="1"/>
      <c r="G123" s="254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 x14ac:dyDescent="0.25">
      <c r="A124" s="1"/>
      <c r="B124" s="1"/>
      <c r="C124" s="8"/>
      <c r="D124" s="1"/>
      <c r="E124" s="1"/>
      <c r="F124" s="1"/>
      <c r="G124" s="254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 x14ac:dyDescent="0.25">
      <c r="A125" s="1"/>
      <c r="B125" s="1"/>
      <c r="C125" s="8"/>
      <c r="D125" s="1"/>
      <c r="E125" s="1"/>
      <c r="F125" s="1"/>
      <c r="G125" s="25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1"/>
      <c r="B126" s="1"/>
      <c r="C126" s="8"/>
      <c r="D126" s="1"/>
      <c r="E126" s="1"/>
      <c r="F126" s="1"/>
      <c r="G126" s="254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1"/>
      <c r="C127" s="8"/>
      <c r="D127" s="1"/>
      <c r="E127" s="1"/>
      <c r="F127" s="1"/>
      <c r="G127" s="25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 x14ac:dyDescent="0.25">
      <c r="A128" s="1"/>
      <c r="B128" s="1"/>
      <c r="C128" s="8"/>
      <c r="D128" s="1"/>
      <c r="E128" s="1"/>
      <c r="F128" s="1"/>
      <c r="G128" s="254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 x14ac:dyDescent="0.25">
      <c r="A129" s="1"/>
      <c r="B129" s="1"/>
      <c r="C129" s="8"/>
      <c r="D129" s="1"/>
      <c r="E129" s="1"/>
      <c r="F129" s="1"/>
      <c r="G129" s="254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 x14ac:dyDescent="0.25">
      <c r="A130" s="1"/>
      <c r="B130" s="1"/>
      <c r="C130" s="8"/>
      <c r="D130" s="1"/>
      <c r="E130" s="1"/>
      <c r="F130" s="1"/>
      <c r="G130" s="254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 x14ac:dyDescent="0.25">
      <c r="A131" s="1"/>
      <c r="B131" s="1"/>
      <c r="C131" s="8"/>
      <c r="D131" s="1"/>
      <c r="E131" s="1"/>
      <c r="F131" s="1"/>
      <c r="G131" s="25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 x14ac:dyDescent="0.25">
      <c r="A132" s="1"/>
      <c r="B132" s="1"/>
      <c r="C132" s="8"/>
      <c r="D132" s="1"/>
      <c r="E132" s="1"/>
      <c r="F132" s="1"/>
      <c r="G132" s="254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 x14ac:dyDescent="0.25">
      <c r="A133" s="1"/>
      <c r="B133" s="1"/>
      <c r="C133" s="8"/>
      <c r="D133" s="1"/>
      <c r="E133" s="1"/>
      <c r="F133" s="1"/>
      <c r="G133" s="254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 x14ac:dyDescent="0.25">
      <c r="A134" s="1"/>
      <c r="B134" s="1"/>
      <c r="C134" s="8"/>
      <c r="D134" s="1"/>
      <c r="E134" s="1"/>
      <c r="F134" s="1"/>
      <c r="G134" s="254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 x14ac:dyDescent="0.25">
      <c r="A135" s="1"/>
      <c r="B135" s="1"/>
      <c r="C135" s="8"/>
      <c r="D135" s="1"/>
      <c r="E135" s="1"/>
      <c r="F135" s="1"/>
      <c r="G135" s="254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 x14ac:dyDescent="0.25">
      <c r="A136" s="1"/>
      <c r="B136" s="1"/>
      <c r="C136" s="8"/>
      <c r="D136" s="1"/>
      <c r="E136" s="1"/>
      <c r="F136" s="1"/>
      <c r="G136" s="254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 x14ac:dyDescent="0.25">
      <c r="A137" s="1"/>
      <c r="B137" s="1"/>
      <c r="C137" s="8"/>
      <c r="D137" s="1"/>
      <c r="E137" s="1"/>
      <c r="F137" s="1"/>
      <c r="G137" s="254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 x14ac:dyDescent="0.25">
      <c r="A138" s="1"/>
      <c r="B138" s="1"/>
      <c r="C138" s="8"/>
      <c r="D138" s="1"/>
      <c r="E138" s="1"/>
      <c r="F138" s="1"/>
      <c r="G138" s="254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 x14ac:dyDescent="0.25">
      <c r="A139" s="1"/>
      <c r="B139" s="1"/>
      <c r="C139" s="8"/>
      <c r="D139" s="1"/>
      <c r="E139" s="1"/>
      <c r="F139" s="1"/>
      <c r="G139" s="254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 x14ac:dyDescent="0.25">
      <c r="A140" s="1"/>
      <c r="B140" s="1"/>
      <c r="C140" s="8"/>
      <c r="D140" s="1"/>
      <c r="E140" s="1"/>
      <c r="F140" s="1"/>
      <c r="G140" s="254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 x14ac:dyDescent="0.25">
      <c r="A141" s="1"/>
      <c r="B141" s="1"/>
      <c r="C141" s="8"/>
      <c r="D141" s="1"/>
      <c r="E141" s="1"/>
      <c r="F141" s="1"/>
      <c r="G141" s="254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1"/>
      <c r="B142" s="1"/>
      <c r="C142" s="8"/>
      <c r="D142" s="1"/>
      <c r="E142" s="1"/>
      <c r="F142" s="1"/>
      <c r="G142" s="254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 x14ac:dyDescent="0.25">
      <c r="A143" s="1"/>
      <c r="B143" s="1"/>
      <c r="C143" s="8"/>
      <c r="D143" s="1"/>
      <c r="E143" s="1"/>
      <c r="F143" s="1"/>
      <c r="G143" s="254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 x14ac:dyDescent="0.25">
      <c r="A144" s="1"/>
      <c r="B144" s="1"/>
      <c r="C144" s="8"/>
      <c r="D144" s="1"/>
      <c r="E144" s="1"/>
      <c r="F144" s="1"/>
      <c r="G144" s="254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 x14ac:dyDescent="0.25">
      <c r="A145" s="1"/>
      <c r="B145" s="1"/>
      <c r="C145" s="8"/>
      <c r="D145" s="1"/>
      <c r="E145" s="1"/>
      <c r="F145" s="1"/>
      <c r="G145" s="254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 x14ac:dyDescent="0.25">
      <c r="A146" s="1"/>
      <c r="B146" s="1"/>
      <c r="C146" s="8"/>
      <c r="D146" s="1"/>
      <c r="E146" s="1"/>
      <c r="F146" s="1"/>
      <c r="G146" s="254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 x14ac:dyDescent="0.25">
      <c r="A147" s="1"/>
      <c r="B147" s="1"/>
      <c r="C147" s="8"/>
      <c r="D147" s="1"/>
      <c r="E147" s="1"/>
      <c r="F147" s="1"/>
      <c r="G147" s="254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 x14ac:dyDescent="0.25">
      <c r="A148" s="1"/>
      <c r="B148" s="1"/>
      <c r="C148" s="8"/>
      <c r="D148" s="1"/>
      <c r="E148" s="1"/>
      <c r="F148" s="1"/>
      <c r="G148" s="254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 x14ac:dyDescent="0.25">
      <c r="A149" s="1"/>
      <c r="B149" s="1"/>
      <c r="C149" s="8"/>
      <c r="D149" s="1"/>
      <c r="E149" s="1"/>
      <c r="F149" s="1"/>
      <c r="G149" s="254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 x14ac:dyDescent="0.25">
      <c r="A150" s="1"/>
      <c r="B150" s="1"/>
      <c r="C150" s="8"/>
      <c r="D150" s="1"/>
      <c r="E150" s="1"/>
      <c r="F150" s="1"/>
      <c r="G150" s="25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 x14ac:dyDescent="0.25">
      <c r="A151" s="1"/>
      <c r="B151" s="1"/>
      <c r="C151" s="8"/>
      <c r="D151" s="1"/>
      <c r="E151" s="1"/>
      <c r="F151" s="1"/>
      <c r="G151" s="25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 x14ac:dyDescent="0.25">
      <c r="A152" s="1"/>
      <c r="B152" s="1"/>
      <c r="C152" s="8"/>
      <c r="D152" s="1"/>
      <c r="E152" s="1"/>
      <c r="F152" s="1"/>
      <c r="G152" s="254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 x14ac:dyDescent="0.25">
      <c r="A153" s="1"/>
      <c r="B153" s="1"/>
      <c r="C153" s="8"/>
      <c r="D153" s="1"/>
      <c r="E153" s="1"/>
      <c r="F153" s="1"/>
      <c r="G153" s="254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 x14ac:dyDescent="0.25">
      <c r="A154" s="1"/>
      <c r="B154" s="1"/>
      <c r="C154" s="8"/>
      <c r="D154" s="1"/>
      <c r="E154" s="1"/>
      <c r="F154" s="1"/>
      <c r="G154" s="254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 x14ac:dyDescent="0.25">
      <c r="A155" s="1"/>
      <c r="B155" s="1"/>
      <c r="C155" s="8"/>
      <c r="D155" s="1"/>
      <c r="E155" s="1"/>
      <c r="F155" s="1"/>
      <c r="G155" s="254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 x14ac:dyDescent="0.25">
      <c r="A156" s="1"/>
      <c r="B156" s="1"/>
      <c r="C156" s="8"/>
      <c r="D156" s="1"/>
      <c r="E156" s="1"/>
      <c r="F156" s="1"/>
      <c r="G156" s="254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 x14ac:dyDescent="0.25">
      <c r="A157" s="1"/>
      <c r="B157" s="1"/>
      <c r="C157" s="8"/>
      <c r="D157" s="1"/>
      <c r="E157" s="1"/>
      <c r="F157" s="1"/>
      <c r="G157" s="254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 x14ac:dyDescent="0.25">
      <c r="A158" s="1"/>
      <c r="B158" s="1"/>
      <c r="C158" s="8"/>
      <c r="D158" s="1"/>
      <c r="E158" s="1"/>
      <c r="F158" s="1"/>
      <c r="G158" s="254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 x14ac:dyDescent="0.25">
      <c r="A159" s="1"/>
      <c r="B159" s="1"/>
      <c r="C159" s="8"/>
      <c r="D159" s="1"/>
      <c r="E159" s="1"/>
      <c r="F159" s="1"/>
      <c r="G159" s="254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 x14ac:dyDescent="0.25">
      <c r="A160" s="1"/>
      <c r="B160" s="1"/>
      <c r="C160" s="8"/>
      <c r="D160" s="1"/>
      <c r="E160" s="1"/>
      <c r="F160" s="1"/>
      <c r="G160" s="25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 x14ac:dyDescent="0.25">
      <c r="A161" s="1"/>
      <c r="B161" s="1"/>
      <c r="C161" s="8"/>
      <c r="D161" s="1"/>
      <c r="E161" s="1"/>
      <c r="F161" s="1"/>
      <c r="G161" s="25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 x14ac:dyDescent="0.25">
      <c r="A162" s="1"/>
      <c r="B162" s="1"/>
      <c r="C162" s="8"/>
      <c r="D162" s="1"/>
      <c r="E162" s="1"/>
      <c r="F162" s="1"/>
      <c r="G162" s="254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 x14ac:dyDescent="0.25">
      <c r="A163" s="1"/>
      <c r="B163" s="1"/>
      <c r="C163" s="8"/>
      <c r="D163" s="1"/>
      <c r="E163" s="1"/>
      <c r="F163" s="1"/>
      <c r="G163" s="254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 x14ac:dyDescent="0.25">
      <c r="A164" s="1"/>
      <c r="B164" s="1"/>
      <c r="C164" s="8"/>
      <c r="D164" s="1"/>
      <c r="E164" s="1"/>
      <c r="F164" s="1"/>
      <c r="G164" s="254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 x14ac:dyDescent="0.25">
      <c r="A165" s="1"/>
      <c r="B165" s="1"/>
      <c r="C165" s="8"/>
      <c r="D165" s="1"/>
      <c r="E165" s="1"/>
      <c r="F165" s="1"/>
      <c r="G165" s="254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 x14ac:dyDescent="0.25">
      <c r="A166" s="1"/>
      <c r="B166" s="1"/>
      <c r="C166" s="8"/>
      <c r="D166" s="1"/>
      <c r="E166" s="1"/>
      <c r="F166" s="1"/>
      <c r="G166" s="254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 x14ac:dyDescent="0.25">
      <c r="A167" s="1"/>
      <c r="B167" s="1"/>
      <c r="C167" s="8"/>
      <c r="D167" s="1"/>
      <c r="E167" s="1"/>
      <c r="F167" s="1"/>
      <c r="G167" s="254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 x14ac:dyDescent="0.25">
      <c r="A168" s="1"/>
      <c r="B168" s="1"/>
      <c r="C168" s="8"/>
      <c r="D168" s="1"/>
      <c r="E168" s="1"/>
      <c r="F168" s="1"/>
      <c r="G168" s="254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 x14ac:dyDescent="0.25">
      <c r="A169" s="1"/>
      <c r="B169" s="1"/>
      <c r="C169" s="8"/>
      <c r="D169" s="1"/>
      <c r="E169" s="1"/>
      <c r="F169" s="1"/>
      <c r="G169" s="25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 x14ac:dyDescent="0.25">
      <c r="A170" s="1"/>
      <c r="B170" s="1"/>
      <c r="C170" s="8"/>
      <c r="D170" s="1"/>
      <c r="E170" s="1"/>
      <c r="F170" s="1"/>
      <c r="G170" s="254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 x14ac:dyDescent="0.25">
      <c r="A171" s="1"/>
      <c r="B171" s="1"/>
      <c r="C171" s="8"/>
      <c r="D171" s="1"/>
      <c r="E171" s="1"/>
      <c r="F171" s="1"/>
      <c r="G171" s="254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 x14ac:dyDescent="0.25">
      <c r="A172" s="1"/>
      <c r="B172" s="1"/>
      <c r="C172" s="8"/>
      <c r="D172" s="1"/>
      <c r="E172" s="1"/>
      <c r="F172" s="1"/>
      <c r="G172" s="254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 x14ac:dyDescent="0.25">
      <c r="A173" s="1"/>
      <c r="B173" s="1"/>
      <c r="C173" s="8"/>
      <c r="D173" s="1"/>
      <c r="E173" s="1"/>
      <c r="F173" s="1"/>
      <c r="G173" s="254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 x14ac:dyDescent="0.25">
      <c r="A174" s="1"/>
      <c r="B174" s="1"/>
      <c r="C174" s="8"/>
      <c r="D174" s="1"/>
      <c r="E174" s="1"/>
      <c r="F174" s="1"/>
      <c r="G174" s="254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 x14ac:dyDescent="0.25">
      <c r="A175" s="1"/>
      <c r="B175" s="1"/>
      <c r="C175" s="8"/>
      <c r="D175" s="1"/>
      <c r="E175" s="1"/>
      <c r="F175" s="1"/>
      <c r="G175" s="254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 x14ac:dyDescent="0.25">
      <c r="A176" s="1"/>
      <c r="B176" s="1"/>
      <c r="C176" s="8"/>
      <c r="D176" s="1"/>
      <c r="E176" s="1"/>
      <c r="F176" s="1"/>
      <c r="G176" s="254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 x14ac:dyDescent="0.25">
      <c r="A177" s="1"/>
      <c r="B177" s="1"/>
      <c r="C177" s="8"/>
      <c r="D177" s="1"/>
      <c r="E177" s="1"/>
      <c r="F177" s="1"/>
      <c r="G177" s="25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 x14ac:dyDescent="0.25">
      <c r="A178" s="1"/>
      <c r="B178" s="1"/>
      <c r="C178" s="8"/>
      <c r="D178" s="1"/>
      <c r="E178" s="1"/>
      <c r="F178" s="1"/>
      <c r="G178" s="254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 x14ac:dyDescent="0.25">
      <c r="A179" s="1"/>
      <c r="B179" s="1"/>
      <c r="C179" s="8"/>
      <c r="D179" s="1"/>
      <c r="E179" s="1"/>
      <c r="F179" s="1"/>
      <c r="G179" s="254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 x14ac:dyDescent="0.25">
      <c r="A180" s="1"/>
      <c r="B180" s="1"/>
      <c r="C180" s="8"/>
      <c r="D180" s="1"/>
      <c r="E180" s="1"/>
      <c r="F180" s="1"/>
      <c r="G180" s="254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 x14ac:dyDescent="0.25">
      <c r="A181" s="1"/>
      <c r="B181" s="1"/>
      <c r="C181" s="8"/>
      <c r="D181" s="1"/>
      <c r="E181" s="1"/>
      <c r="F181" s="1"/>
      <c r="G181" s="254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 x14ac:dyDescent="0.25">
      <c r="A182" s="1"/>
      <c r="B182" s="1"/>
      <c r="C182" s="8"/>
      <c r="D182" s="1"/>
      <c r="E182" s="1"/>
      <c r="F182" s="1"/>
      <c r="G182" s="254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 x14ac:dyDescent="0.25">
      <c r="A183" s="1"/>
      <c r="B183" s="1"/>
      <c r="C183" s="8"/>
      <c r="D183" s="1"/>
      <c r="E183" s="1"/>
      <c r="F183" s="1"/>
      <c r="G183" s="254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 x14ac:dyDescent="0.25">
      <c r="A184" s="1"/>
      <c r="B184" s="1"/>
      <c r="C184" s="8"/>
      <c r="D184" s="1"/>
      <c r="E184" s="1"/>
      <c r="F184" s="1"/>
      <c r="G184" s="254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 x14ac:dyDescent="0.25">
      <c r="A185" s="1"/>
      <c r="B185" s="1"/>
      <c r="C185" s="8"/>
      <c r="D185" s="1"/>
      <c r="E185" s="1"/>
      <c r="F185" s="1"/>
      <c r="G185" s="254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 x14ac:dyDescent="0.25">
      <c r="A186" s="1"/>
      <c r="B186" s="1"/>
      <c r="C186" s="8"/>
      <c r="D186" s="1"/>
      <c r="E186" s="1"/>
      <c r="F186" s="1"/>
      <c r="G186" s="254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 x14ac:dyDescent="0.25">
      <c r="A187" s="1"/>
      <c r="B187" s="1"/>
      <c r="C187" s="8"/>
      <c r="D187" s="1"/>
      <c r="E187" s="1"/>
      <c r="F187" s="1"/>
      <c r="G187" s="254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 x14ac:dyDescent="0.25">
      <c r="C188" s="240"/>
    </row>
    <row r="189" spans="1:21" ht="15.75" customHeight="1" x14ac:dyDescent="0.25">
      <c r="C189" s="240"/>
    </row>
    <row r="190" spans="1:21" ht="15.75" customHeight="1" x14ac:dyDescent="0.25">
      <c r="C190" s="240"/>
    </row>
    <row r="191" spans="1:21" ht="15.75" customHeight="1" x14ac:dyDescent="0.25">
      <c r="C191" s="240"/>
    </row>
    <row r="192" spans="1:21" ht="15.75" customHeight="1" x14ac:dyDescent="0.25">
      <c r="C192" s="240"/>
    </row>
    <row r="193" spans="3:3" ht="15.75" customHeight="1" x14ac:dyDescent="0.25">
      <c r="C193" s="240"/>
    </row>
    <row r="194" spans="3:3" ht="15.75" customHeight="1" x14ac:dyDescent="0.25">
      <c r="C194" s="240"/>
    </row>
    <row r="195" spans="3:3" ht="15.75" customHeight="1" x14ac:dyDescent="0.25">
      <c r="C195" s="240"/>
    </row>
    <row r="196" spans="3:3" ht="15.75" customHeight="1" x14ac:dyDescent="0.25">
      <c r="C196" s="240"/>
    </row>
    <row r="197" spans="3:3" ht="15.75" customHeight="1" x14ac:dyDescent="0.25">
      <c r="C197" s="240"/>
    </row>
    <row r="198" spans="3:3" ht="15.75" customHeight="1" x14ac:dyDescent="0.25">
      <c r="C198" s="240"/>
    </row>
    <row r="199" spans="3:3" ht="15.75" customHeight="1" x14ac:dyDescent="0.25">
      <c r="C199" s="240"/>
    </row>
    <row r="200" spans="3:3" ht="15.75" customHeight="1" x14ac:dyDescent="0.25">
      <c r="C200" s="240"/>
    </row>
    <row r="201" spans="3:3" ht="15.75" customHeight="1" x14ac:dyDescent="0.25">
      <c r="C201" s="240"/>
    </row>
    <row r="202" spans="3:3" ht="15.75" customHeight="1" x14ac:dyDescent="0.25">
      <c r="C202" s="240"/>
    </row>
    <row r="203" spans="3:3" ht="15.75" customHeight="1" x14ac:dyDescent="0.25">
      <c r="C203" s="240"/>
    </row>
    <row r="204" spans="3:3" ht="15.75" customHeight="1" x14ac:dyDescent="0.25">
      <c r="C204" s="240"/>
    </row>
    <row r="205" spans="3:3" ht="15.75" customHeight="1" x14ac:dyDescent="0.25">
      <c r="C205" s="240"/>
    </row>
    <row r="206" spans="3:3" ht="15.75" customHeight="1" x14ac:dyDescent="0.25">
      <c r="C206" s="240"/>
    </row>
    <row r="207" spans="3:3" ht="15.75" customHeight="1" x14ac:dyDescent="0.25">
      <c r="C207" s="240"/>
    </row>
    <row r="208" spans="3:3" ht="15.75" customHeight="1" x14ac:dyDescent="0.25">
      <c r="C208" s="240"/>
    </row>
    <row r="209" spans="3:3" ht="15.75" customHeight="1" x14ac:dyDescent="0.25">
      <c r="C209" s="240"/>
    </row>
    <row r="210" spans="3:3" ht="15.75" customHeight="1" x14ac:dyDescent="0.25">
      <c r="C210" s="240"/>
    </row>
    <row r="211" spans="3:3" ht="15.75" customHeight="1" x14ac:dyDescent="0.25">
      <c r="C211" s="240"/>
    </row>
    <row r="212" spans="3:3" ht="15.75" customHeight="1" x14ac:dyDescent="0.25">
      <c r="C212" s="240"/>
    </row>
    <row r="213" spans="3:3" ht="15.75" customHeight="1" x14ac:dyDescent="0.25">
      <c r="C213" s="240"/>
    </row>
    <row r="214" spans="3:3" ht="15.75" customHeight="1" x14ac:dyDescent="0.25">
      <c r="C214" s="240"/>
    </row>
    <row r="215" spans="3:3" ht="15.75" customHeight="1" x14ac:dyDescent="0.25">
      <c r="C215" s="240"/>
    </row>
    <row r="216" spans="3:3" ht="15.75" customHeight="1" x14ac:dyDescent="0.25">
      <c r="C216" s="240"/>
    </row>
    <row r="217" spans="3:3" ht="15.75" customHeight="1" x14ac:dyDescent="0.25">
      <c r="C217" s="240"/>
    </row>
    <row r="218" spans="3:3" ht="15.75" customHeight="1" x14ac:dyDescent="0.25">
      <c r="C218" s="240"/>
    </row>
    <row r="219" spans="3:3" ht="15.75" customHeight="1" x14ac:dyDescent="0.25">
      <c r="C219" s="240"/>
    </row>
    <row r="220" spans="3:3" ht="15.75" customHeight="1" x14ac:dyDescent="0.25">
      <c r="C220" s="240"/>
    </row>
    <row r="221" spans="3:3" ht="15.75" customHeight="1" x14ac:dyDescent="0.25">
      <c r="C221" s="240"/>
    </row>
    <row r="222" spans="3:3" ht="15.75" customHeight="1" x14ac:dyDescent="0.25">
      <c r="C222" s="240"/>
    </row>
    <row r="223" spans="3:3" ht="15.75" customHeight="1" x14ac:dyDescent="0.25">
      <c r="C223" s="240"/>
    </row>
    <row r="224" spans="3:3" ht="15.75" customHeight="1" x14ac:dyDescent="0.25">
      <c r="C224" s="240"/>
    </row>
    <row r="225" spans="3:3" ht="15.75" customHeight="1" x14ac:dyDescent="0.25">
      <c r="C225" s="240"/>
    </row>
    <row r="226" spans="3:3" ht="15.75" customHeight="1" x14ac:dyDescent="0.25">
      <c r="C226" s="240"/>
    </row>
    <row r="227" spans="3:3" ht="15.75" customHeight="1" x14ac:dyDescent="0.25">
      <c r="C227" s="240"/>
    </row>
    <row r="228" spans="3:3" ht="15.75" customHeight="1" x14ac:dyDescent="0.25">
      <c r="C228" s="240"/>
    </row>
    <row r="229" spans="3:3" ht="15.75" customHeight="1" x14ac:dyDescent="0.25">
      <c r="C229" s="240"/>
    </row>
    <row r="230" spans="3:3" ht="15.75" customHeight="1" x14ac:dyDescent="0.25">
      <c r="C230" s="240"/>
    </row>
    <row r="231" spans="3:3" ht="15.75" customHeight="1" x14ac:dyDescent="0.25">
      <c r="C231" s="240"/>
    </row>
    <row r="232" spans="3:3" ht="15.75" customHeight="1" x14ac:dyDescent="0.25">
      <c r="C232" s="240"/>
    </row>
    <row r="233" spans="3:3" ht="15.75" customHeight="1" x14ac:dyDescent="0.25">
      <c r="C233" s="240"/>
    </row>
    <row r="234" spans="3:3" ht="15.75" customHeight="1" x14ac:dyDescent="0.25">
      <c r="C234" s="240"/>
    </row>
    <row r="235" spans="3:3" ht="15.75" customHeight="1" x14ac:dyDescent="0.25">
      <c r="C235" s="240"/>
    </row>
    <row r="236" spans="3:3" ht="15.75" customHeight="1" x14ac:dyDescent="0.25">
      <c r="C236" s="240"/>
    </row>
    <row r="237" spans="3:3" ht="15.75" customHeight="1" x14ac:dyDescent="0.25">
      <c r="C237" s="240"/>
    </row>
    <row r="238" spans="3:3" ht="15.75" customHeight="1" x14ac:dyDescent="0.25">
      <c r="C238" s="240"/>
    </row>
    <row r="239" spans="3:3" ht="15.75" customHeight="1" x14ac:dyDescent="0.25">
      <c r="C239" s="240"/>
    </row>
    <row r="240" spans="3:3" ht="15.75" customHeight="1" x14ac:dyDescent="0.25">
      <c r="C240" s="240"/>
    </row>
    <row r="241" spans="3:3" ht="15.75" customHeight="1" x14ac:dyDescent="0.25">
      <c r="C241" s="240"/>
    </row>
    <row r="242" spans="3:3" ht="15.75" customHeight="1" x14ac:dyDescent="0.25">
      <c r="C242" s="240"/>
    </row>
    <row r="243" spans="3:3" ht="15.75" customHeight="1" x14ac:dyDescent="0.25">
      <c r="C243" s="240"/>
    </row>
    <row r="244" spans="3:3" ht="15.75" customHeight="1" x14ac:dyDescent="0.25">
      <c r="C244" s="240"/>
    </row>
    <row r="245" spans="3:3" ht="15.75" customHeight="1" x14ac:dyDescent="0.25">
      <c r="C245" s="240"/>
    </row>
    <row r="246" spans="3:3" ht="15.75" customHeight="1" x14ac:dyDescent="0.25">
      <c r="C246" s="240"/>
    </row>
    <row r="247" spans="3:3" ht="15.75" customHeight="1" x14ac:dyDescent="0.25">
      <c r="C247" s="240"/>
    </row>
    <row r="248" spans="3:3" ht="15.75" customHeight="1" x14ac:dyDescent="0.25">
      <c r="C248" s="240"/>
    </row>
    <row r="249" spans="3:3" ht="15.75" customHeight="1" x14ac:dyDescent="0.25">
      <c r="C249" s="240"/>
    </row>
    <row r="250" spans="3:3" ht="15.75" customHeight="1" x14ac:dyDescent="0.25">
      <c r="C250" s="240"/>
    </row>
    <row r="251" spans="3:3" ht="15.75" customHeight="1" x14ac:dyDescent="0.25">
      <c r="C251" s="240"/>
    </row>
    <row r="252" spans="3:3" ht="15.75" customHeight="1" x14ac:dyDescent="0.25">
      <c r="C252" s="240"/>
    </row>
    <row r="253" spans="3:3" ht="15.75" customHeight="1" x14ac:dyDescent="0.25">
      <c r="C253" s="240"/>
    </row>
    <row r="254" spans="3:3" ht="15.75" customHeight="1" x14ac:dyDescent="0.25">
      <c r="C254" s="240"/>
    </row>
    <row r="255" spans="3:3" ht="15.75" customHeight="1" x14ac:dyDescent="0.25">
      <c r="C255" s="240"/>
    </row>
    <row r="256" spans="3:3" ht="15.75" customHeight="1" x14ac:dyDescent="0.25">
      <c r="C256" s="240"/>
    </row>
    <row r="257" spans="3:3" ht="15.75" customHeight="1" x14ac:dyDescent="0.25">
      <c r="C257" s="240"/>
    </row>
    <row r="258" spans="3:3" ht="15.75" customHeight="1" x14ac:dyDescent="0.25">
      <c r="C258" s="240"/>
    </row>
    <row r="259" spans="3:3" ht="15.75" customHeight="1" x14ac:dyDescent="0.25">
      <c r="C259" s="240"/>
    </row>
    <row r="260" spans="3:3" ht="15.75" customHeight="1" x14ac:dyDescent="0.25">
      <c r="C260" s="240"/>
    </row>
    <row r="261" spans="3:3" ht="15.75" customHeight="1" x14ac:dyDescent="0.25">
      <c r="C261" s="240"/>
    </row>
    <row r="262" spans="3:3" ht="15.75" customHeight="1" x14ac:dyDescent="0.25">
      <c r="C262" s="240"/>
    </row>
    <row r="263" spans="3:3" ht="15.75" customHeight="1" x14ac:dyDescent="0.25">
      <c r="C263" s="240"/>
    </row>
    <row r="264" spans="3:3" ht="15.75" customHeight="1" x14ac:dyDescent="0.25">
      <c r="C264" s="240"/>
    </row>
    <row r="265" spans="3:3" ht="15.75" customHeight="1" x14ac:dyDescent="0.25">
      <c r="C265" s="240"/>
    </row>
    <row r="266" spans="3:3" ht="15.75" customHeight="1" x14ac:dyDescent="0.25">
      <c r="C266" s="240"/>
    </row>
    <row r="267" spans="3:3" ht="15.75" customHeight="1" x14ac:dyDescent="0.25">
      <c r="C267" s="240"/>
    </row>
    <row r="268" spans="3:3" ht="15.75" customHeight="1" x14ac:dyDescent="0.25">
      <c r="C268" s="240"/>
    </row>
    <row r="269" spans="3:3" ht="15.75" customHeight="1" x14ac:dyDescent="0.25">
      <c r="C269" s="240"/>
    </row>
    <row r="270" spans="3:3" ht="15.75" customHeight="1" x14ac:dyDescent="0.25">
      <c r="C270" s="240"/>
    </row>
    <row r="271" spans="3:3" ht="15.75" customHeight="1" x14ac:dyDescent="0.25">
      <c r="C271" s="240"/>
    </row>
    <row r="272" spans="3:3" ht="15.75" customHeight="1" x14ac:dyDescent="0.25">
      <c r="C272" s="240"/>
    </row>
    <row r="273" spans="3:3" ht="15.75" customHeight="1" x14ac:dyDescent="0.25">
      <c r="C273" s="240"/>
    </row>
    <row r="274" spans="3:3" ht="15.75" customHeight="1" x14ac:dyDescent="0.25">
      <c r="C274" s="240"/>
    </row>
    <row r="275" spans="3:3" ht="15.75" customHeight="1" x14ac:dyDescent="0.25">
      <c r="C275" s="240"/>
    </row>
    <row r="276" spans="3:3" ht="15.75" customHeight="1" x14ac:dyDescent="0.25">
      <c r="C276" s="240"/>
    </row>
    <row r="277" spans="3:3" ht="15.75" customHeight="1" x14ac:dyDescent="0.25">
      <c r="C277" s="240"/>
    </row>
    <row r="278" spans="3:3" ht="15.75" customHeight="1" x14ac:dyDescent="0.25">
      <c r="C278" s="240"/>
    </row>
    <row r="279" spans="3:3" ht="15.75" customHeight="1" x14ac:dyDescent="0.25">
      <c r="C279" s="240"/>
    </row>
    <row r="280" spans="3:3" ht="15.75" customHeight="1" x14ac:dyDescent="0.25">
      <c r="C280" s="240"/>
    </row>
    <row r="281" spans="3:3" ht="15.75" customHeight="1" x14ac:dyDescent="0.25">
      <c r="C281" s="240"/>
    </row>
    <row r="282" spans="3:3" ht="15.75" customHeight="1" x14ac:dyDescent="0.25">
      <c r="C282" s="240"/>
    </row>
    <row r="283" spans="3:3" ht="15.75" customHeight="1" x14ac:dyDescent="0.25">
      <c r="C283" s="240"/>
    </row>
    <row r="284" spans="3:3" ht="15.75" customHeight="1" x14ac:dyDescent="0.25">
      <c r="C284" s="240"/>
    </row>
    <row r="285" spans="3:3" ht="15.75" customHeight="1" x14ac:dyDescent="0.25">
      <c r="C285" s="240"/>
    </row>
    <row r="286" spans="3:3" ht="15.75" customHeight="1" x14ac:dyDescent="0.25">
      <c r="C286" s="240"/>
    </row>
    <row r="287" spans="3:3" ht="15.75" customHeight="1" x14ac:dyDescent="0.25">
      <c r="C287" s="240"/>
    </row>
    <row r="288" spans="3:3" ht="15.75" customHeight="1" x14ac:dyDescent="0.25">
      <c r="C288" s="240"/>
    </row>
    <row r="289" spans="3:3" ht="15.75" customHeight="1" x14ac:dyDescent="0.25">
      <c r="C289" s="240"/>
    </row>
    <row r="290" spans="3:3" ht="15.75" customHeight="1" x14ac:dyDescent="0.25">
      <c r="C290" s="240"/>
    </row>
    <row r="291" spans="3:3" ht="15.75" customHeight="1" x14ac:dyDescent="0.25">
      <c r="C291" s="240"/>
    </row>
    <row r="292" spans="3:3" ht="15.75" customHeight="1" x14ac:dyDescent="0.25">
      <c r="C292" s="240"/>
    </row>
    <row r="293" spans="3:3" ht="15.75" customHeight="1" x14ac:dyDescent="0.25">
      <c r="C293" s="240"/>
    </row>
    <row r="294" spans="3:3" ht="15.75" customHeight="1" x14ac:dyDescent="0.25">
      <c r="C294" s="240"/>
    </row>
    <row r="295" spans="3:3" ht="15.75" customHeight="1" x14ac:dyDescent="0.25">
      <c r="C295" s="240"/>
    </row>
    <row r="296" spans="3:3" ht="15.75" customHeight="1" x14ac:dyDescent="0.25">
      <c r="C296" s="240"/>
    </row>
    <row r="297" spans="3:3" ht="15.75" customHeight="1" x14ac:dyDescent="0.25">
      <c r="C297" s="240"/>
    </row>
    <row r="298" spans="3:3" ht="15.75" customHeight="1" x14ac:dyDescent="0.25">
      <c r="C298" s="240"/>
    </row>
    <row r="299" spans="3:3" ht="15.75" customHeight="1" x14ac:dyDescent="0.25">
      <c r="C299" s="240"/>
    </row>
    <row r="300" spans="3:3" ht="15.75" customHeight="1" x14ac:dyDescent="0.25">
      <c r="C300" s="240"/>
    </row>
    <row r="301" spans="3:3" ht="15.75" customHeight="1" x14ac:dyDescent="0.25">
      <c r="C301" s="240"/>
    </row>
    <row r="302" spans="3:3" ht="15.75" customHeight="1" x14ac:dyDescent="0.25">
      <c r="C302" s="240"/>
    </row>
    <row r="303" spans="3:3" ht="15.75" customHeight="1" x14ac:dyDescent="0.25">
      <c r="C303" s="240"/>
    </row>
    <row r="304" spans="3:3" ht="15.75" customHeight="1" x14ac:dyDescent="0.25">
      <c r="C304" s="240"/>
    </row>
    <row r="305" spans="3:3" ht="15.75" customHeight="1" x14ac:dyDescent="0.25">
      <c r="C305" s="240"/>
    </row>
    <row r="306" spans="3:3" ht="15.75" customHeight="1" x14ac:dyDescent="0.25">
      <c r="C306" s="240"/>
    </row>
    <row r="307" spans="3:3" ht="15.75" customHeight="1" x14ac:dyDescent="0.25">
      <c r="C307" s="240"/>
    </row>
    <row r="308" spans="3:3" ht="15.75" customHeight="1" x14ac:dyDescent="0.25">
      <c r="C308" s="240"/>
    </row>
    <row r="309" spans="3:3" ht="15.75" customHeight="1" x14ac:dyDescent="0.25">
      <c r="C309" s="240"/>
    </row>
    <row r="310" spans="3:3" ht="15.75" customHeight="1" x14ac:dyDescent="0.25">
      <c r="C310" s="240"/>
    </row>
    <row r="311" spans="3:3" ht="15.75" customHeight="1" x14ac:dyDescent="0.25">
      <c r="C311" s="240"/>
    </row>
    <row r="312" spans="3:3" ht="15.75" customHeight="1" x14ac:dyDescent="0.25">
      <c r="C312" s="240"/>
    </row>
    <row r="313" spans="3:3" ht="15.75" customHeight="1" x14ac:dyDescent="0.25">
      <c r="C313" s="240"/>
    </row>
    <row r="314" spans="3:3" ht="15.75" customHeight="1" x14ac:dyDescent="0.25">
      <c r="C314" s="240"/>
    </row>
    <row r="315" spans="3:3" ht="15.75" customHeight="1" x14ac:dyDescent="0.25">
      <c r="C315" s="240"/>
    </row>
    <row r="316" spans="3:3" ht="15.75" customHeight="1" x14ac:dyDescent="0.25">
      <c r="C316" s="240"/>
    </row>
    <row r="317" spans="3:3" ht="15.75" customHeight="1" x14ac:dyDescent="0.25">
      <c r="C317" s="240"/>
    </row>
    <row r="318" spans="3:3" ht="15.75" customHeight="1" x14ac:dyDescent="0.25">
      <c r="C318" s="240"/>
    </row>
    <row r="319" spans="3:3" ht="15.75" customHeight="1" x14ac:dyDescent="0.25">
      <c r="C319" s="240"/>
    </row>
    <row r="320" spans="3:3" ht="15.75" customHeight="1" x14ac:dyDescent="0.25">
      <c r="C320" s="240"/>
    </row>
    <row r="321" spans="3:3" ht="15.75" customHeight="1" x14ac:dyDescent="0.25">
      <c r="C321" s="240"/>
    </row>
    <row r="322" spans="3:3" ht="15.75" customHeight="1" x14ac:dyDescent="0.25">
      <c r="C322" s="240"/>
    </row>
    <row r="323" spans="3:3" ht="15.75" customHeight="1" x14ac:dyDescent="0.25">
      <c r="C323" s="240"/>
    </row>
    <row r="324" spans="3:3" ht="15.75" customHeight="1" x14ac:dyDescent="0.25">
      <c r="C324" s="240"/>
    </row>
    <row r="325" spans="3:3" ht="15.75" customHeight="1" x14ac:dyDescent="0.25">
      <c r="C325" s="240"/>
    </row>
    <row r="326" spans="3:3" ht="15.75" customHeight="1" x14ac:dyDescent="0.25">
      <c r="C326" s="240"/>
    </row>
    <row r="327" spans="3:3" ht="15.75" customHeight="1" x14ac:dyDescent="0.25">
      <c r="C327" s="240"/>
    </row>
    <row r="328" spans="3:3" ht="15.75" customHeight="1" x14ac:dyDescent="0.25">
      <c r="C328" s="240"/>
    </row>
    <row r="329" spans="3:3" ht="15.75" customHeight="1" x14ac:dyDescent="0.25">
      <c r="C329" s="240"/>
    </row>
    <row r="330" spans="3:3" ht="15.75" customHeight="1" x14ac:dyDescent="0.25">
      <c r="C330" s="240"/>
    </row>
    <row r="331" spans="3:3" ht="15.75" customHeight="1" x14ac:dyDescent="0.25">
      <c r="C331" s="240"/>
    </row>
    <row r="332" spans="3:3" ht="15.75" customHeight="1" x14ac:dyDescent="0.25">
      <c r="C332" s="240"/>
    </row>
    <row r="333" spans="3:3" ht="15.75" customHeight="1" x14ac:dyDescent="0.25">
      <c r="C333" s="240"/>
    </row>
    <row r="334" spans="3:3" ht="15.75" customHeight="1" x14ac:dyDescent="0.25">
      <c r="C334" s="240"/>
    </row>
    <row r="335" spans="3:3" ht="15.75" customHeight="1" x14ac:dyDescent="0.25">
      <c r="C335" s="240"/>
    </row>
    <row r="336" spans="3:3" ht="15.75" customHeight="1" x14ac:dyDescent="0.25">
      <c r="C336" s="240"/>
    </row>
    <row r="337" spans="3:3" ht="15.75" customHeight="1" x14ac:dyDescent="0.25">
      <c r="C337" s="240"/>
    </row>
    <row r="338" spans="3:3" ht="15.75" customHeight="1" x14ac:dyDescent="0.25">
      <c r="C338" s="240"/>
    </row>
    <row r="339" spans="3:3" ht="15.75" customHeight="1" x14ac:dyDescent="0.25">
      <c r="C339" s="240"/>
    </row>
    <row r="340" spans="3:3" ht="15.75" customHeight="1" x14ac:dyDescent="0.25">
      <c r="C340" s="240"/>
    </row>
    <row r="341" spans="3:3" ht="15.75" customHeight="1" x14ac:dyDescent="0.25">
      <c r="C341" s="240"/>
    </row>
    <row r="342" spans="3:3" ht="15.75" customHeight="1" x14ac:dyDescent="0.25">
      <c r="C342" s="240"/>
    </row>
    <row r="343" spans="3:3" ht="15.75" customHeight="1" x14ac:dyDescent="0.25">
      <c r="C343" s="240"/>
    </row>
    <row r="344" spans="3:3" ht="15.75" customHeight="1" x14ac:dyDescent="0.25">
      <c r="C344" s="240"/>
    </row>
    <row r="345" spans="3:3" ht="15.75" customHeight="1" x14ac:dyDescent="0.25">
      <c r="C345" s="240"/>
    </row>
    <row r="346" spans="3:3" ht="15.75" customHeight="1" x14ac:dyDescent="0.25">
      <c r="C346" s="240"/>
    </row>
    <row r="347" spans="3:3" ht="15.75" customHeight="1" x14ac:dyDescent="0.25">
      <c r="C347" s="240"/>
    </row>
    <row r="348" spans="3:3" ht="15.75" customHeight="1" x14ac:dyDescent="0.25">
      <c r="C348" s="240"/>
    </row>
    <row r="349" spans="3:3" ht="15.75" customHeight="1" x14ac:dyDescent="0.25">
      <c r="C349" s="240"/>
    </row>
    <row r="350" spans="3:3" ht="15.75" customHeight="1" x14ac:dyDescent="0.25">
      <c r="C350" s="240"/>
    </row>
    <row r="351" spans="3:3" ht="15.75" customHeight="1" x14ac:dyDescent="0.25">
      <c r="C351" s="240"/>
    </row>
    <row r="352" spans="3:3" ht="15.75" customHeight="1" x14ac:dyDescent="0.25">
      <c r="C352" s="240"/>
    </row>
    <row r="353" spans="3:3" ht="15.75" customHeight="1" x14ac:dyDescent="0.25">
      <c r="C353" s="240"/>
    </row>
    <row r="354" spans="3:3" ht="15.75" customHeight="1" x14ac:dyDescent="0.25">
      <c r="C354" s="240"/>
    </row>
    <row r="355" spans="3:3" ht="15.75" customHeight="1" x14ac:dyDescent="0.25">
      <c r="C355" s="240"/>
    </row>
    <row r="356" spans="3:3" ht="15.75" customHeight="1" x14ac:dyDescent="0.25">
      <c r="C356" s="240"/>
    </row>
    <row r="357" spans="3:3" ht="15.75" customHeight="1" x14ac:dyDescent="0.25">
      <c r="C357" s="240"/>
    </row>
    <row r="358" spans="3:3" ht="15.75" customHeight="1" x14ac:dyDescent="0.25">
      <c r="C358" s="240"/>
    </row>
    <row r="359" spans="3:3" ht="15.75" customHeight="1" x14ac:dyDescent="0.25">
      <c r="C359" s="240"/>
    </row>
    <row r="360" spans="3:3" ht="15.75" customHeight="1" x14ac:dyDescent="0.25">
      <c r="C360" s="240"/>
    </row>
    <row r="361" spans="3:3" ht="15.75" customHeight="1" x14ac:dyDescent="0.25">
      <c r="C361" s="240"/>
    </row>
    <row r="362" spans="3:3" ht="15.75" customHeight="1" x14ac:dyDescent="0.25">
      <c r="C362" s="240"/>
    </row>
    <row r="363" spans="3:3" ht="15.75" customHeight="1" x14ac:dyDescent="0.25">
      <c r="C363" s="240"/>
    </row>
    <row r="364" spans="3:3" ht="15.75" customHeight="1" x14ac:dyDescent="0.25">
      <c r="C364" s="240"/>
    </row>
    <row r="365" spans="3:3" ht="15.75" customHeight="1" x14ac:dyDescent="0.25">
      <c r="C365" s="240"/>
    </row>
    <row r="366" spans="3:3" ht="15.75" customHeight="1" x14ac:dyDescent="0.25">
      <c r="C366" s="240"/>
    </row>
    <row r="367" spans="3:3" ht="15.75" customHeight="1" x14ac:dyDescent="0.25">
      <c r="C367" s="240"/>
    </row>
    <row r="368" spans="3:3" ht="15.75" customHeight="1" x14ac:dyDescent="0.25">
      <c r="C368" s="240"/>
    </row>
    <row r="369" spans="3:3" ht="15.75" customHeight="1" x14ac:dyDescent="0.25">
      <c r="C369" s="240"/>
    </row>
    <row r="370" spans="3:3" ht="15.75" customHeight="1" x14ac:dyDescent="0.25">
      <c r="C370" s="240"/>
    </row>
    <row r="371" spans="3:3" ht="15.75" customHeight="1" x14ac:dyDescent="0.25">
      <c r="C371" s="240"/>
    </row>
    <row r="372" spans="3:3" ht="15.75" customHeight="1" x14ac:dyDescent="0.25">
      <c r="C372" s="240"/>
    </row>
    <row r="373" spans="3:3" ht="15.75" customHeight="1" x14ac:dyDescent="0.25">
      <c r="C373" s="240"/>
    </row>
    <row r="374" spans="3:3" ht="15.75" customHeight="1" x14ac:dyDescent="0.25">
      <c r="C374" s="240"/>
    </row>
    <row r="375" spans="3:3" ht="15.75" customHeight="1" x14ac:dyDescent="0.25">
      <c r="C375" s="240"/>
    </row>
    <row r="376" spans="3:3" ht="15.75" customHeight="1" x14ac:dyDescent="0.25">
      <c r="C376" s="240"/>
    </row>
    <row r="377" spans="3:3" ht="15.75" customHeight="1" x14ac:dyDescent="0.25">
      <c r="C377" s="240"/>
    </row>
    <row r="378" spans="3:3" ht="15.75" customHeight="1" x14ac:dyDescent="0.25">
      <c r="C378" s="240"/>
    </row>
    <row r="379" spans="3:3" ht="15.75" customHeight="1" x14ac:dyDescent="0.25">
      <c r="C379" s="240"/>
    </row>
    <row r="380" spans="3:3" ht="15.75" customHeight="1" x14ac:dyDescent="0.25">
      <c r="C380" s="240"/>
    </row>
    <row r="381" spans="3:3" ht="15.75" customHeight="1" x14ac:dyDescent="0.25">
      <c r="C381" s="240"/>
    </row>
    <row r="382" spans="3:3" ht="15.75" customHeight="1" x14ac:dyDescent="0.25">
      <c r="C382" s="240"/>
    </row>
    <row r="383" spans="3:3" ht="15.75" customHeight="1" x14ac:dyDescent="0.25">
      <c r="C383" s="240"/>
    </row>
    <row r="384" spans="3:3" ht="15.75" customHeight="1" x14ac:dyDescent="0.25">
      <c r="C384" s="240"/>
    </row>
    <row r="385" spans="3:3" ht="15.75" customHeight="1" x14ac:dyDescent="0.25">
      <c r="C385" s="240"/>
    </row>
    <row r="386" spans="3:3" ht="15.75" customHeight="1" x14ac:dyDescent="0.25">
      <c r="C386" s="240"/>
    </row>
    <row r="387" spans="3:3" ht="15.75" customHeight="1" x14ac:dyDescent="0.25">
      <c r="C387" s="240"/>
    </row>
    <row r="388" spans="3:3" ht="15.75" customHeight="1" x14ac:dyDescent="0.25">
      <c r="C388" s="240"/>
    </row>
    <row r="389" spans="3:3" ht="15.75" customHeight="1" x14ac:dyDescent="0.25">
      <c r="C389" s="240"/>
    </row>
    <row r="390" spans="3:3" ht="15.75" customHeight="1" x14ac:dyDescent="0.25">
      <c r="C390" s="240"/>
    </row>
    <row r="391" spans="3:3" ht="15.75" customHeight="1" x14ac:dyDescent="0.25">
      <c r="C391" s="240"/>
    </row>
    <row r="392" spans="3:3" ht="15.75" customHeight="1" x14ac:dyDescent="0.25">
      <c r="C392" s="240"/>
    </row>
    <row r="393" spans="3:3" ht="15.75" customHeight="1" x14ac:dyDescent="0.25">
      <c r="C393" s="240"/>
    </row>
    <row r="394" spans="3:3" ht="15.75" customHeight="1" x14ac:dyDescent="0.25">
      <c r="C394" s="240"/>
    </row>
    <row r="395" spans="3:3" ht="15.75" customHeight="1" x14ac:dyDescent="0.25">
      <c r="C395" s="240"/>
    </row>
    <row r="396" spans="3:3" ht="15.75" customHeight="1" x14ac:dyDescent="0.25">
      <c r="C396" s="240"/>
    </row>
    <row r="397" spans="3:3" ht="15.75" customHeight="1" x14ac:dyDescent="0.25">
      <c r="C397" s="240"/>
    </row>
    <row r="398" spans="3:3" ht="15.75" customHeight="1" x14ac:dyDescent="0.25">
      <c r="C398" s="240"/>
    </row>
    <row r="399" spans="3:3" ht="15.75" customHeight="1" x14ac:dyDescent="0.25">
      <c r="C399" s="240"/>
    </row>
    <row r="400" spans="3:3" ht="15.75" customHeight="1" x14ac:dyDescent="0.25">
      <c r="C400" s="240"/>
    </row>
    <row r="401" spans="3:3" ht="15.75" customHeight="1" x14ac:dyDescent="0.25">
      <c r="C401" s="240"/>
    </row>
    <row r="402" spans="3:3" ht="15.75" customHeight="1" x14ac:dyDescent="0.25">
      <c r="C402" s="240"/>
    </row>
    <row r="403" spans="3:3" ht="15.75" customHeight="1" x14ac:dyDescent="0.25">
      <c r="C403" s="240"/>
    </row>
    <row r="404" spans="3:3" ht="15.75" customHeight="1" x14ac:dyDescent="0.25">
      <c r="C404" s="240"/>
    </row>
    <row r="405" spans="3:3" ht="15.75" customHeight="1" x14ac:dyDescent="0.25">
      <c r="C405" s="240"/>
    </row>
    <row r="406" spans="3:3" ht="15.75" customHeight="1" x14ac:dyDescent="0.25">
      <c r="C406" s="240"/>
    </row>
    <row r="407" spans="3:3" ht="15.75" customHeight="1" x14ac:dyDescent="0.25">
      <c r="C407" s="240"/>
    </row>
    <row r="408" spans="3:3" ht="15.75" customHeight="1" x14ac:dyDescent="0.25">
      <c r="C408" s="240"/>
    </row>
    <row r="409" spans="3:3" ht="15.75" customHeight="1" x14ac:dyDescent="0.25">
      <c r="C409" s="240"/>
    </row>
    <row r="410" spans="3:3" ht="15.75" customHeight="1" x14ac:dyDescent="0.25">
      <c r="C410" s="240"/>
    </row>
    <row r="411" spans="3:3" ht="15.75" customHeight="1" x14ac:dyDescent="0.25">
      <c r="C411" s="240"/>
    </row>
    <row r="412" spans="3:3" ht="15.75" customHeight="1" x14ac:dyDescent="0.25">
      <c r="C412" s="240"/>
    </row>
    <row r="413" spans="3:3" ht="15.75" customHeight="1" x14ac:dyDescent="0.25">
      <c r="C413" s="240"/>
    </row>
    <row r="414" spans="3:3" ht="15.75" customHeight="1" x14ac:dyDescent="0.25">
      <c r="C414" s="240"/>
    </row>
    <row r="415" spans="3:3" ht="15.75" customHeight="1" x14ac:dyDescent="0.25">
      <c r="C415" s="240"/>
    </row>
    <row r="416" spans="3:3" ht="15.75" customHeight="1" x14ac:dyDescent="0.25">
      <c r="C416" s="240"/>
    </row>
    <row r="417" spans="3:3" ht="15.75" customHeight="1" x14ac:dyDescent="0.25">
      <c r="C417" s="240"/>
    </row>
    <row r="418" spans="3:3" ht="15.75" customHeight="1" x14ac:dyDescent="0.25">
      <c r="C418" s="240"/>
    </row>
    <row r="419" spans="3:3" ht="15.75" customHeight="1" x14ac:dyDescent="0.25">
      <c r="C419" s="240"/>
    </row>
    <row r="420" spans="3:3" ht="15.75" customHeight="1" x14ac:dyDescent="0.25">
      <c r="C420" s="240"/>
    </row>
    <row r="421" spans="3:3" ht="15.75" customHeight="1" x14ac:dyDescent="0.25">
      <c r="C421" s="240"/>
    </row>
    <row r="422" spans="3:3" ht="15.75" customHeight="1" x14ac:dyDescent="0.25">
      <c r="C422" s="240"/>
    </row>
    <row r="423" spans="3:3" ht="15.75" customHeight="1" x14ac:dyDescent="0.25">
      <c r="C423" s="240"/>
    </row>
    <row r="424" spans="3:3" ht="15.75" customHeight="1" x14ac:dyDescent="0.25">
      <c r="C424" s="240"/>
    </row>
    <row r="425" spans="3:3" ht="15.75" customHeight="1" x14ac:dyDescent="0.25">
      <c r="C425" s="240"/>
    </row>
    <row r="426" spans="3:3" ht="15.75" customHeight="1" x14ac:dyDescent="0.25">
      <c r="C426" s="240"/>
    </row>
    <row r="427" spans="3:3" ht="15.75" customHeight="1" x14ac:dyDescent="0.25">
      <c r="C427" s="240"/>
    </row>
    <row r="428" spans="3:3" ht="15.75" customHeight="1" x14ac:dyDescent="0.25">
      <c r="C428" s="240"/>
    </row>
    <row r="429" spans="3:3" ht="15.75" customHeight="1" x14ac:dyDescent="0.25">
      <c r="C429" s="240"/>
    </row>
    <row r="430" spans="3:3" ht="15.75" customHeight="1" x14ac:dyDescent="0.25">
      <c r="C430" s="240"/>
    </row>
    <row r="431" spans="3:3" ht="15.75" customHeight="1" x14ac:dyDescent="0.25">
      <c r="C431" s="240"/>
    </row>
    <row r="432" spans="3:3" ht="15.75" customHeight="1" x14ac:dyDescent="0.25">
      <c r="C432" s="240"/>
    </row>
    <row r="433" spans="3:3" ht="15.75" customHeight="1" x14ac:dyDescent="0.25">
      <c r="C433" s="240"/>
    </row>
    <row r="434" spans="3:3" ht="15.75" customHeight="1" x14ac:dyDescent="0.25">
      <c r="C434" s="240"/>
    </row>
    <row r="435" spans="3:3" ht="15.75" customHeight="1" x14ac:dyDescent="0.25">
      <c r="C435" s="240"/>
    </row>
    <row r="436" spans="3:3" ht="15.75" customHeight="1" x14ac:dyDescent="0.25">
      <c r="C436" s="240"/>
    </row>
    <row r="437" spans="3:3" ht="15.75" customHeight="1" x14ac:dyDescent="0.25">
      <c r="C437" s="240"/>
    </row>
    <row r="438" spans="3:3" ht="15.75" customHeight="1" x14ac:dyDescent="0.25">
      <c r="C438" s="240"/>
    </row>
    <row r="439" spans="3:3" ht="15.75" customHeight="1" x14ac:dyDescent="0.25">
      <c r="C439" s="240"/>
    </row>
    <row r="440" spans="3:3" ht="15.75" customHeight="1" x14ac:dyDescent="0.25">
      <c r="C440" s="240"/>
    </row>
    <row r="441" spans="3:3" ht="15.75" customHeight="1" x14ac:dyDescent="0.25">
      <c r="C441" s="240"/>
    </row>
    <row r="442" spans="3:3" ht="15.75" customHeight="1" x14ac:dyDescent="0.25">
      <c r="C442" s="240"/>
    </row>
    <row r="443" spans="3:3" ht="15.75" customHeight="1" x14ac:dyDescent="0.25">
      <c r="C443" s="240"/>
    </row>
    <row r="444" spans="3:3" ht="15.75" customHeight="1" x14ac:dyDescent="0.25">
      <c r="C444" s="240"/>
    </row>
    <row r="445" spans="3:3" ht="15.75" customHeight="1" x14ac:dyDescent="0.25">
      <c r="C445" s="240"/>
    </row>
    <row r="446" spans="3:3" ht="15.75" customHeight="1" x14ac:dyDescent="0.25">
      <c r="C446" s="240"/>
    </row>
    <row r="447" spans="3:3" ht="15.75" customHeight="1" x14ac:dyDescent="0.25">
      <c r="C447" s="240"/>
    </row>
    <row r="448" spans="3:3" ht="15.75" customHeight="1" x14ac:dyDescent="0.25">
      <c r="C448" s="240"/>
    </row>
    <row r="449" spans="3:3" ht="15.75" customHeight="1" x14ac:dyDescent="0.25">
      <c r="C449" s="240"/>
    </row>
    <row r="450" spans="3:3" ht="15.75" customHeight="1" x14ac:dyDescent="0.25">
      <c r="C450" s="240"/>
    </row>
    <row r="451" spans="3:3" ht="15.75" customHeight="1" x14ac:dyDescent="0.25">
      <c r="C451" s="240"/>
    </row>
    <row r="452" spans="3:3" ht="15.75" customHeight="1" x14ac:dyDescent="0.25">
      <c r="C452" s="240"/>
    </row>
    <row r="453" spans="3:3" ht="15.75" customHeight="1" x14ac:dyDescent="0.25">
      <c r="C453" s="240"/>
    </row>
    <row r="454" spans="3:3" ht="15.75" customHeight="1" x14ac:dyDescent="0.25">
      <c r="C454" s="240"/>
    </row>
    <row r="455" spans="3:3" ht="15.75" customHeight="1" x14ac:dyDescent="0.25">
      <c r="C455" s="240"/>
    </row>
    <row r="456" spans="3:3" ht="15.75" customHeight="1" x14ac:dyDescent="0.25">
      <c r="C456" s="240"/>
    </row>
    <row r="457" spans="3:3" ht="15.75" customHeight="1" x14ac:dyDescent="0.25">
      <c r="C457" s="240"/>
    </row>
    <row r="458" spans="3:3" ht="15.75" customHeight="1" x14ac:dyDescent="0.25">
      <c r="C458" s="240"/>
    </row>
    <row r="459" spans="3:3" ht="15.75" customHeight="1" x14ac:dyDescent="0.25">
      <c r="C459" s="240"/>
    </row>
    <row r="460" spans="3:3" ht="15.75" customHeight="1" x14ac:dyDescent="0.25">
      <c r="C460" s="240"/>
    </row>
    <row r="461" spans="3:3" ht="15.75" customHeight="1" x14ac:dyDescent="0.25">
      <c r="C461" s="240"/>
    </row>
    <row r="462" spans="3:3" ht="15.75" customHeight="1" x14ac:dyDescent="0.25">
      <c r="C462" s="240"/>
    </row>
    <row r="463" spans="3:3" ht="15.75" customHeight="1" x14ac:dyDescent="0.25">
      <c r="C463" s="240"/>
    </row>
    <row r="464" spans="3:3" ht="15.75" customHeight="1" x14ac:dyDescent="0.25">
      <c r="C464" s="240"/>
    </row>
    <row r="465" spans="3:3" ht="15.75" customHeight="1" x14ac:dyDescent="0.25">
      <c r="C465" s="240"/>
    </row>
    <row r="466" spans="3:3" ht="15.75" customHeight="1" x14ac:dyDescent="0.25">
      <c r="C466" s="240"/>
    </row>
    <row r="467" spans="3:3" ht="15.75" customHeight="1" x14ac:dyDescent="0.25">
      <c r="C467" s="240"/>
    </row>
    <row r="468" spans="3:3" ht="15.75" customHeight="1" x14ac:dyDescent="0.25">
      <c r="C468" s="240"/>
    </row>
    <row r="469" spans="3:3" ht="15.75" customHeight="1" x14ac:dyDescent="0.25">
      <c r="C469" s="240"/>
    </row>
    <row r="470" spans="3:3" ht="15.75" customHeight="1" x14ac:dyDescent="0.25">
      <c r="C470" s="240"/>
    </row>
    <row r="471" spans="3:3" ht="15.75" customHeight="1" x14ac:dyDescent="0.25">
      <c r="C471" s="240"/>
    </row>
    <row r="472" spans="3:3" ht="15.75" customHeight="1" x14ac:dyDescent="0.25">
      <c r="C472" s="240"/>
    </row>
    <row r="473" spans="3:3" ht="15.75" customHeight="1" x14ac:dyDescent="0.25">
      <c r="C473" s="240"/>
    </row>
    <row r="474" spans="3:3" ht="15.75" customHeight="1" x14ac:dyDescent="0.25">
      <c r="C474" s="240"/>
    </row>
    <row r="475" spans="3:3" ht="15.75" customHeight="1" x14ac:dyDescent="0.25">
      <c r="C475" s="240"/>
    </row>
    <row r="476" spans="3:3" ht="15.75" customHeight="1" x14ac:dyDescent="0.25">
      <c r="C476" s="240"/>
    </row>
    <row r="477" spans="3:3" ht="15.75" customHeight="1" x14ac:dyDescent="0.25">
      <c r="C477" s="240"/>
    </row>
    <row r="478" spans="3:3" ht="15.75" customHeight="1" x14ac:dyDescent="0.25">
      <c r="C478" s="240"/>
    </row>
    <row r="479" spans="3:3" ht="15.75" customHeight="1" x14ac:dyDescent="0.25">
      <c r="C479" s="240"/>
    </row>
    <row r="480" spans="3:3" ht="15.75" customHeight="1" x14ac:dyDescent="0.25">
      <c r="C480" s="240"/>
    </row>
    <row r="481" spans="3:3" ht="15.75" customHeight="1" x14ac:dyDescent="0.25">
      <c r="C481" s="240"/>
    </row>
    <row r="482" spans="3:3" ht="15.75" customHeight="1" x14ac:dyDescent="0.25">
      <c r="C482" s="240"/>
    </row>
    <row r="483" spans="3:3" ht="15.75" customHeight="1" x14ac:dyDescent="0.25">
      <c r="C483" s="240"/>
    </row>
    <row r="484" spans="3:3" ht="15.75" customHeight="1" x14ac:dyDescent="0.25">
      <c r="C484" s="240"/>
    </row>
    <row r="485" spans="3:3" ht="15.75" customHeight="1" x14ac:dyDescent="0.25">
      <c r="C485" s="240"/>
    </row>
    <row r="486" spans="3:3" ht="15.75" customHeight="1" x14ac:dyDescent="0.25">
      <c r="C486" s="240"/>
    </row>
    <row r="487" spans="3:3" ht="15.75" customHeight="1" x14ac:dyDescent="0.25">
      <c r="C487" s="240"/>
    </row>
    <row r="488" spans="3:3" ht="15.75" customHeight="1" x14ac:dyDescent="0.25">
      <c r="C488" s="240"/>
    </row>
    <row r="489" spans="3:3" ht="15.75" customHeight="1" x14ac:dyDescent="0.25">
      <c r="C489" s="240"/>
    </row>
    <row r="490" spans="3:3" ht="15.75" customHeight="1" x14ac:dyDescent="0.25">
      <c r="C490" s="240"/>
    </row>
    <row r="491" spans="3:3" ht="15.75" customHeight="1" x14ac:dyDescent="0.25">
      <c r="C491" s="240"/>
    </row>
    <row r="492" spans="3:3" ht="15.75" customHeight="1" x14ac:dyDescent="0.25">
      <c r="C492" s="240"/>
    </row>
    <row r="493" spans="3:3" ht="15.75" customHeight="1" x14ac:dyDescent="0.25">
      <c r="C493" s="240"/>
    </row>
    <row r="494" spans="3:3" ht="15.75" customHeight="1" x14ac:dyDescent="0.25">
      <c r="C494" s="240"/>
    </row>
    <row r="495" spans="3:3" ht="15.75" customHeight="1" x14ac:dyDescent="0.25">
      <c r="C495" s="240"/>
    </row>
    <row r="496" spans="3:3" ht="15.75" customHeight="1" x14ac:dyDescent="0.25">
      <c r="C496" s="240"/>
    </row>
    <row r="497" spans="3:3" ht="15.75" customHeight="1" x14ac:dyDescent="0.25">
      <c r="C497" s="240"/>
    </row>
    <row r="498" spans="3:3" ht="15.75" customHeight="1" x14ac:dyDescent="0.25">
      <c r="C498" s="240"/>
    </row>
    <row r="499" spans="3:3" ht="15.75" customHeight="1" x14ac:dyDescent="0.25">
      <c r="C499" s="240"/>
    </row>
    <row r="500" spans="3:3" ht="15.75" customHeight="1" x14ac:dyDescent="0.25">
      <c r="C500" s="240"/>
    </row>
    <row r="501" spans="3:3" ht="15.75" customHeight="1" x14ac:dyDescent="0.25">
      <c r="C501" s="240"/>
    </row>
    <row r="502" spans="3:3" ht="15.75" customHeight="1" x14ac:dyDescent="0.25">
      <c r="C502" s="240"/>
    </row>
    <row r="503" spans="3:3" ht="15.75" customHeight="1" x14ac:dyDescent="0.25">
      <c r="C503" s="240"/>
    </row>
    <row r="504" spans="3:3" ht="15.75" customHeight="1" x14ac:dyDescent="0.25">
      <c r="C504" s="240"/>
    </row>
    <row r="505" spans="3:3" ht="15.75" customHeight="1" x14ac:dyDescent="0.25">
      <c r="C505" s="240"/>
    </row>
    <row r="506" spans="3:3" ht="15.75" customHeight="1" x14ac:dyDescent="0.25">
      <c r="C506" s="240"/>
    </row>
    <row r="507" spans="3:3" ht="15.75" customHeight="1" x14ac:dyDescent="0.25">
      <c r="C507" s="240"/>
    </row>
    <row r="508" spans="3:3" ht="15.75" customHeight="1" x14ac:dyDescent="0.25">
      <c r="C508" s="240"/>
    </row>
    <row r="509" spans="3:3" ht="15.75" customHeight="1" x14ac:dyDescent="0.25">
      <c r="C509" s="240"/>
    </row>
    <row r="510" spans="3:3" ht="15.75" customHeight="1" x14ac:dyDescent="0.25">
      <c r="C510" s="240"/>
    </row>
    <row r="511" spans="3:3" ht="15.75" customHeight="1" x14ac:dyDescent="0.25">
      <c r="C511" s="240"/>
    </row>
    <row r="512" spans="3:3" ht="15.75" customHeight="1" x14ac:dyDescent="0.25">
      <c r="C512" s="240"/>
    </row>
    <row r="513" spans="3:3" ht="15.75" customHeight="1" x14ac:dyDescent="0.25">
      <c r="C513" s="240"/>
    </row>
    <row r="514" spans="3:3" ht="15.75" customHeight="1" x14ac:dyDescent="0.25">
      <c r="C514" s="240"/>
    </row>
    <row r="515" spans="3:3" ht="15.75" customHeight="1" x14ac:dyDescent="0.25">
      <c r="C515" s="240"/>
    </row>
    <row r="516" spans="3:3" ht="15.75" customHeight="1" x14ac:dyDescent="0.25">
      <c r="C516" s="240"/>
    </row>
    <row r="517" spans="3:3" ht="15.75" customHeight="1" x14ac:dyDescent="0.25">
      <c r="C517" s="240"/>
    </row>
    <row r="518" spans="3:3" ht="15.75" customHeight="1" x14ac:dyDescent="0.25">
      <c r="C518" s="240"/>
    </row>
    <row r="519" spans="3:3" ht="15.75" customHeight="1" x14ac:dyDescent="0.25">
      <c r="C519" s="240"/>
    </row>
    <row r="520" spans="3:3" ht="15.75" customHeight="1" x14ac:dyDescent="0.25">
      <c r="C520" s="240"/>
    </row>
    <row r="521" spans="3:3" ht="15.75" customHeight="1" x14ac:dyDescent="0.25">
      <c r="C521" s="240"/>
    </row>
    <row r="522" spans="3:3" ht="15.75" customHeight="1" x14ac:dyDescent="0.25">
      <c r="C522" s="240"/>
    </row>
    <row r="523" spans="3:3" ht="15.75" customHeight="1" x14ac:dyDescent="0.25">
      <c r="C523" s="240"/>
    </row>
    <row r="524" spans="3:3" ht="15.75" customHeight="1" x14ac:dyDescent="0.25">
      <c r="C524" s="240"/>
    </row>
    <row r="525" spans="3:3" ht="15.75" customHeight="1" x14ac:dyDescent="0.25">
      <c r="C525" s="240"/>
    </row>
    <row r="526" spans="3:3" ht="15.75" customHeight="1" x14ac:dyDescent="0.25">
      <c r="C526" s="240"/>
    </row>
    <row r="527" spans="3:3" ht="15.75" customHeight="1" x14ac:dyDescent="0.25">
      <c r="C527" s="240"/>
    </row>
    <row r="528" spans="3:3" ht="15.75" customHeight="1" x14ac:dyDescent="0.25">
      <c r="C528" s="240"/>
    </row>
    <row r="529" spans="3:3" ht="15.75" customHeight="1" x14ac:dyDescent="0.25">
      <c r="C529" s="240"/>
    </row>
    <row r="530" spans="3:3" ht="15.75" customHeight="1" x14ac:dyDescent="0.25">
      <c r="C530" s="240"/>
    </row>
    <row r="531" spans="3:3" ht="15.75" customHeight="1" x14ac:dyDescent="0.25">
      <c r="C531" s="240"/>
    </row>
    <row r="532" spans="3:3" ht="15.75" customHeight="1" x14ac:dyDescent="0.25">
      <c r="C532" s="240"/>
    </row>
    <row r="533" spans="3:3" ht="15.75" customHeight="1" x14ac:dyDescent="0.25">
      <c r="C533" s="240"/>
    </row>
    <row r="534" spans="3:3" ht="15.75" customHeight="1" x14ac:dyDescent="0.25">
      <c r="C534" s="240"/>
    </row>
    <row r="535" spans="3:3" ht="15.75" customHeight="1" x14ac:dyDescent="0.25">
      <c r="C535" s="240"/>
    </row>
    <row r="536" spans="3:3" ht="15.75" customHeight="1" x14ac:dyDescent="0.25">
      <c r="C536" s="240"/>
    </row>
    <row r="537" spans="3:3" ht="15.75" customHeight="1" x14ac:dyDescent="0.25">
      <c r="C537" s="240"/>
    </row>
    <row r="538" spans="3:3" ht="15.75" customHeight="1" x14ac:dyDescent="0.25">
      <c r="C538" s="240"/>
    </row>
    <row r="539" spans="3:3" ht="15.75" customHeight="1" x14ac:dyDescent="0.25">
      <c r="C539" s="240"/>
    </row>
    <row r="540" spans="3:3" ht="15.75" customHeight="1" x14ac:dyDescent="0.25">
      <c r="C540" s="240"/>
    </row>
    <row r="541" spans="3:3" ht="15.75" customHeight="1" x14ac:dyDescent="0.25">
      <c r="C541" s="240"/>
    </row>
    <row r="542" spans="3:3" ht="15.75" customHeight="1" x14ac:dyDescent="0.25">
      <c r="C542" s="240"/>
    </row>
    <row r="543" spans="3:3" ht="15.75" customHeight="1" x14ac:dyDescent="0.25">
      <c r="C543" s="240"/>
    </row>
    <row r="544" spans="3:3" ht="15.75" customHeight="1" x14ac:dyDescent="0.25">
      <c r="C544" s="240"/>
    </row>
    <row r="545" spans="3:3" ht="15.75" customHeight="1" x14ac:dyDescent="0.25">
      <c r="C545" s="240"/>
    </row>
    <row r="546" spans="3:3" ht="15.75" customHeight="1" x14ac:dyDescent="0.25">
      <c r="C546" s="240"/>
    </row>
    <row r="547" spans="3:3" ht="15.75" customHeight="1" x14ac:dyDescent="0.25">
      <c r="C547" s="240"/>
    </row>
    <row r="548" spans="3:3" ht="15.75" customHeight="1" x14ac:dyDescent="0.25">
      <c r="C548" s="240"/>
    </row>
    <row r="549" spans="3:3" ht="15.75" customHeight="1" x14ac:dyDescent="0.25">
      <c r="C549" s="240"/>
    </row>
    <row r="550" spans="3:3" ht="15.75" customHeight="1" x14ac:dyDescent="0.25">
      <c r="C550" s="240"/>
    </row>
    <row r="551" spans="3:3" ht="15.75" customHeight="1" x14ac:dyDescent="0.25">
      <c r="C551" s="240"/>
    </row>
    <row r="552" spans="3:3" ht="15.75" customHeight="1" x14ac:dyDescent="0.25">
      <c r="C552" s="240"/>
    </row>
    <row r="553" spans="3:3" ht="15.75" customHeight="1" x14ac:dyDescent="0.25">
      <c r="C553" s="240"/>
    </row>
    <row r="554" spans="3:3" ht="15.75" customHeight="1" x14ac:dyDescent="0.25">
      <c r="C554" s="240"/>
    </row>
    <row r="555" spans="3:3" ht="15.75" customHeight="1" x14ac:dyDescent="0.25">
      <c r="C555" s="240"/>
    </row>
    <row r="556" spans="3:3" ht="15.75" customHeight="1" x14ac:dyDescent="0.25">
      <c r="C556" s="240"/>
    </row>
    <row r="557" spans="3:3" ht="15.75" customHeight="1" x14ac:dyDescent="0.25">
      <c r="C557" s="240"/>
    </row>
    <row r="558" spans="3:3" ht="15.75" customHeight="1" x14ac:dyDescent="0.25">
      <c r="C558" s="240"/>
    </row>
    <row r="559" spans="3:3" ht="15.75" customHeight="1" x14ac:dyDescent="0.25">
      <c r="C559" s="240"/>
    </row>
    <row r="560" spans="3:3" ht="15.75" customHeight="1" x14ac:dyDescent="0.25">
      <c r="C560" s="240"/>
    </row>
    <row r="561" spans="3:3" ht="15.75" customHeight="1" x14ac:dyDescent="0.25">
      <c r="C561" s="240"/>
    </row>
    <row r="562" spans="3:3" ht="15.75" customHeight="1" x14ac:dyDescent="0.25">
      <c r="C562" s="240"/>
    </row>
    <row r="563" spans="3:3" ht="15.75" customHeight="1" x14ac:dyDescent="0.25">
      <c r="C563" s="240"/>
    </row>
    <row r="564" spans="3:3" ht="15.75" customHeight="1" x14ac:dyDescent="0.25">
      <c r="C564" s="240"/>
    </row>
    <row r="565" spans="3:3" ht="15.75" customHeight="1" x14ac:dyDescent="0.25">
      <c r="C565" s="240"/>
    </row>
    <row r="566" spans="3:3" ht="15.75" customHeight="1" x14ac:dyDescent="0.25">
      <c r="C566" s="240"/>
    </row>
    <row r="567" spans="3:3" ht="15.75" customHeight="1" x14ac:dyDescent="0.25">
      <c r="C567" s="240"/>
    </row>
    <row r="568" spans="3:3" ht="15.75" customHeight="1" x14ac:dyDescent="0.25">
      <c r="C568" s="240"/>
    </row>
    <row r="569" spans="3:3" ht="15.75" customHeight="1" x14ac:dyDescent="0.25">
      <c r="C569" s="240"/>
    </row>
    <row r="570" spans="3:3" ht="15.75" customHeight="1" x14ac:dyDescent="0.25">
      <c r="C570" s="240"/>
    </row>
    <row r="571" spans="3:3" ht="15.75" customHeight="1" x14ac:dyDescent="0.25">
      <c r="C571" s="240"/>
    </row>
    <row r="572" spans="3:3" ht="15.75" customHeight="1" x14ac:dyDescent="0.25">
      <c r="C572" s="240"/>
    </row>
    <row r="573" spans="3:3" ht="15.75" customHeight="1" x14ac:dyDescent="0.25">
      <c r="C573" s="240"/>
    </row>
    <row r="574" spans="3:3" ht="15.75" customHeight="1" x14ac:dyDescent="0.25">
      <c r="C574" s="240"/>
    </row>
    <row r="575" spans="3:3" ht="15.75" customHeight="1" x14ac:dyDescent="0.25">
      <c r="C575" s="240"/>
    </row>
    <row r="576" spans="3:3" ht="15.75" customHeight="1" x14ac:dyDescent="0.25">
      <c r="C576" s="240"/>
    </row>
    <row r="577" spans="3:3" ht="15.75" customHeight="1" x14ac:dyDescent="0.25">
      <c r="C577" s="240"/>
    </row>
    <row r="578" spans="3:3" ht="15.75" customHeight="1" x14ac:dyDescent="0.25">
      <c r="C578" s="240"/>
    </row>
    <row r="579" spans="3:3" ht="15.75" customHeight="1" x14ac:dyDescent="0.25">
      <c r="C579" s="240"/>
    </row>
    <row r="580" spans="3:3" ht="15.75" customHeight="1" x14ac:dyDescent="0.25">
      <c r="C580" s="240"/>
    </row>
    <row r="581" spans="3:3" ht="15.75" customHeight="1" x14ac:dyDescent="0.25">
      <c r="C581" s="240"/>
    </row>
    <row r="582" spans="3:3" ht="15.75" customHeight="1" x14ac:dyDescent="0.25">
      <c r="C582" s="240"/>
    </row>
    <row r="583" spans="3:3" ht="15.75" customHeight="1" x14ac:dyDescent="0.25">
      <c r="C583" s="240"/>
    </row>
    <row r="584" spans="3:3" ht="15.75" customHeight="1" x14ac:dyDescent="0.25">
      <c r="C584" s="240"/>
    </row>
    <row r="585" spans="3:3" ht="15.75" customHeight="1" x14ac:dyDescent="0.25">
      <c r="C585" s="240"/>
    </row>
    <row r="586" spans="3:3" ht="15.75" customHeight="1" x14ac:dyDescent="0.25">
      <c r="C586" s="240"/>
    </row>
    <row r="587" spans="3:3" ht="15.75" customHeight="1" x14ac:dyDescent="0.25">
      <c r="C587" s="240"/>
    </row>
    <row r="588" spans="3:3" ht="15.75" customHeight="1" x14ac:dyDescent="0.25">
      <c r="C588" s="240"/>
    </row>
    <row r="589" spans="3:3" ht="15.75" customHeight="1" x14ac:dyDescent="0.25">
      <c r="C589" s="240"/>
    </row>
    <row r="590" spans="3:3" ht="15.75" customHeight="1" x14ac:dyDescent="0.25">
      <c r="C590" s="240"/>
    </row>
    <row r="591" spans="3:3" ht="15.75" customHeight="1" x14ac:dyDescent="0.25">
      <c r="C591" s="240"/>
    </row>
    <row r="592" spans="3:3" ht="15.75" customHeight="1" x14ac:dyDescent="0.25">
      <c r="C592" s="240"/>
    </row>
    <row r="593" spans="3:3" ht="15.75" customHeight="1" x14ac:dyDescent="0.25">
      <c r="C593" s="240"/>
    </row>
    <row r="594" spans="3:3" ht="15.75" customHeight="1" x14ac:dyDescent="0.25">
      <c r="C594" s="240"/>
    </row>
    <row r="595" spans="3:3" ht="15.75" customHeight="1" x14ac:dyDescent="0.25">
      <c r="C595" s="240"/>
    </row>
    <row r="596" spans="3:3" ht="15.75" customHeight="1" x14ac:dyDescent="0.25">
      <c r="C596" s="240"/>
    </row>
    <row r="597" spans="3:3" ht="15.75" customHeight="1" x14ac:dyDescent="0.25">
      <c r="C597" s="240"/>
    </row>
    <row r="598" spans="3:3" ht="15.75" customHeight="1" x14ac:dyDescent="0.25">
      <c r="C598" s="240"/>
    </row>
    <row r="599" spans="3:3" ht="15.75" customHeight="1" x14ac:dyDescent="0.25">
      <c r="C599" s="240"/>
    </row>
    <row r="600" spans="3:3" ht="15.75" customHeight="1" x14ac:dyDescent="0.25">
      <c r="C600" s="240"/>
    </row>
    <row r="601" spans="3:3" ht="15.75" customHeight="1" x14ac:dyDescent="0.25">
      <c r="C601" s="240"/>
    </row>
    <row r="602" spans="3:3" ht="15.75" customHeight="1" x14ac:dyDescent="0.25">
      <c r="C602" s="240"/>
    </row>
    <row r="603" spans="3:3" ht="15.75" customHeight="1" x14ac:dyDescent="0.25">
      <c r="C603" s="240"/>
    </row>
    <row r="604" spans="3:3" ht="15.75" customHeight="1" x14ac:dyDescent="0.25">
      <c r="C604" s="240"/>
    </row>
    <row r="605" spans="3:3" ht="15.75" customHeight="1" x14ac:dyDescent="0.25">
      <c r="C605" s="240"/>
    </row>
    <row r="606" spans="3:3" ht="15.75" customHeight="1" x14ac:dyDescent="0.25">
      <c r="C606" s="240"/>
    </row>
    <row r="607" spans="3:3" ht="15.75" customHeight="1" x14ac:dyDescent="0.25">
      <c r="C607" s="240"/>
    </row>
    <row r="608" spans="3:3" ht="15.75" customHeight="1" x14ac:dyDescent="0.25">
      <c r="C608" s="240"/>
    </row>
    <row r="609" spans="3:3" ht="15.75" customHeight="1" x14ac:dyDescent="0.25">
      <c r="C609" s="240"/>
    </row>
    <row r="610" spans="3:3" ht="15.75" customHeight="1" x14ac:dyDescent="0.25">
      <c r="C610" s="240"/>
    </row>
    <row r="611" spans="3:3" ht="15.75" customHeight="1" x14ac:dyDescent="0.25">
      <c r="C611" s="240"/>
    </row>
    <row r="612" spans="3:3" ht="15.75" customHeight="1" x14ac:dyDescent="0.25">
      <c r="C612" s="240"/>
    </row>
    <row r="613" spans="3:3" ht="15.75" customHeight="1" x14ac:dyDescent="0.25">
      <c r="C613" s="240"/>
    </row>
    <row r="614" spans="3:3" ht="15.75" customHeight="1" x14ac:dyDescent="0.25">
      <c r="C614" s="240"/>
    </row>
    <row r="615" spans="3:3" ht="15.75" customHeight="1" x14ac:dyDescent="0.25">
      <c r="C615" s="240"/>
    </row>
    <row r="616" spans="3:3" ht="15.75" customHeight="1" x14ac:dyDescent="0.25">
      <c r="C616" s="240"/>
    </row>
    <row r="617" spans="3:3" ht="15.75" customHeight="1" x14ac:dyDescent="0.25">
      <c r="C617" s="240"/>
    </row>
    <row r="618" spans="3:3" ht="15.75" customHeight="1" x14ac:dyDescent="0.25">
      <c r="C618" s="240"/>
    </row>
    <row r="619" spans="3:3" ht="15.75" customHeight="1" x14ac:dyDescent="0.25">
      <c r="C619" s="240"/>
    </row>
    <row r="620" spans="3:3" ht="15.75" customHeight="1" x14ac:dyDescent="0.25">
      <c r="C620" s="240"/>
    </row>
    <row r="621" spans="3:3" ht="15.75" customHeight="1" x14ac:dyDescent="0.25">
      <c r="C621" s="240"/>
    </row>
    <row r="622" spans="3:3" ht="15.75" customHeight="1" x14ac:dyDescent="0.25">
      <c r="C622" s="240"/>
    </row>
    <row r="623" spans="3:3" ht="15.75" customHeight="1" x14ac:dyDescent="0.25">
      <c r="C623" s="240"/>
    </row>
    <row r="624" spans="3:3" ht="15.75" customHeight="1" x14ac:dyDescent="0.25">
      <c r="C624" s="240"/>
    </row>
    <row r="625" spans="3:3" ht="15.75" customHeight="1" x14ac:dyDescent="0.25">
      <c r="C625" s="240"/>
    </row>
    <row r="626" spans="3:3" ht="15.75" customHeight="1" x14ac:dyDescent="0.25">
      <c r="C626" s="240"/>
    </row>
    <row r="627" spans="3:3" ht="15.75" customHeight="1" x14ac:dyDescent="0.25">
      <c r="C627" s="240"/>
    </row>
    <row r="628" spans="3:3" ht="15.75" customHeight="1" x14ac:dyDescent="0.25">
      <c r="C628" s="240"/>
    </row>
    <row r="629" spans="3:3" ht="15.75" customHeight="1" x14ac:dyDescent="0.25">
      <c r="C629" s="240"/>
    </row>
    <row r="630" spans="3:3" ht="15.75" customHeight="1" x14ac:dyDescent="0.25">
      <c r="C630" s="240"/>
    </row>
    <row r="631" spans="3:3" ht="15.75" customHeight="1" x14ac:dyDescent="0.25">
      <c r="C631" s="240"/>
    </row>
    <row r="632" spans="3:3" ht="15.75" customHeight="1" x14ac:dyDescent="0.25">
      <c r="C632" s="240"/>
    </row>
    <row r="633" spans="3:3" ht="15.75" customHeight="1" x14ac:dyDescent="0.25">
      <c r="C633" s="240"/>
    </row>
    <row r="634" spans="3:3" ht="15.75" customHeight="1" x14ac:dyDescent="0.25">
      <c r="C634" s="240"/>
    </row>
    <row r="635" spans="3:3" ht="15.75" customHeight="1" x14ac:dyDescent="0.25">
      <c r="C635" s="240"/>
    </row>
    <row r="636" spans="3:3" ht="15.75" customHeight="1" x14ac:dyDescent="0.25">
      <c r="C636" s="240"/>
    </row>
    <row r="637" spans="3:3" ht="15.75" customHeight="1" x14ac:dyDescent="0.25">
      <c r="C637" s="240"/>
    </row>
    <row r="638" spans="3:3" ht="15.75" customHeight="1" x14ac:dyDescent="0.25">
      <c r="C638" s="240"/>
    </row>
    <row r="639" spans="3:3" ht="15.75" customHeight="1" x14ac:dyDescent="0.25">
      <c r="C639" s="240"/>
    </row>
    <row r="640" spans="3:3" ht="15.75" customHeight="1" x14ac:dyDescent="0.25">
      <c r="C640" s="240"/>
    </row>
    <row r="641" spans="3:3" ht="15.75" customHeight="1" x14ac:dyDescent="0.25">
      <c r="C641" s="240"/>
    </row>
    <row r="642" spans="3:3" ht="15.75" customHeight="1" x14ac:dyDescent="0.25">
      <c r="C642" s="240"/>
    </row>
    <row r="643" spans="3:3" ht="15.75" customHeight="1" x14ac:dyDescent="0.25">
      <c r="C643" s="240"/>
    </row>
    <row r="644" spans="3:3" ht="15.75" customHeight="1" x14ac:dyDescent="0.25">
      <c r="C644" s="240"/>
    </row>
    <row r="645" spans="3:3" ht="15.75" customHeight="1" x14ac:dyDescent="0.25">
      <c r="C645" s="240"/>
    </row>
    <row r="646" spans="3:3" ht="15.75" customHeight="1" x14ac:dyDescent="0.25">
      <c r="C646" s="240"/>
    </row>
    <row r="647" spans="3:3" ht="15.75" customHeight="1" x14ac:dyDescent="0.25">
      <c r="C647" s="240"/>
    </row>
    <row r="648" spans="3:3" ht="15.75" customHeight="1" x14ac:dyDescent="0.25">
      <c r="C648" s="240"/>
    </row>
    <row r="649" spans="3:3" ht="15.75" customHeight="1" x14ac:dyDescent="0.25">
      <c r="C649" s="240"/>
    </row>
    <row r="650" spans="3:3" ht="15.75" customHeight="1" x14ac:dyDescent="0.25">
      <c r="C650" s="240"/>
    </row>
    <row r="651" spans="3:3" ht="15.75" customHeight="1" x14ac:dyDescent="0.25">
      <c r="C651" s="240"/>
    </row>
    <row r="652" spans="3:3" ht="15.75" customHeight="1" x14ac:dyDescent="0.25">
      <c r="C652" s="240"/>
    </row>
    <row r="653" spans="3:3" ht="15.75" customHeight="1" x14ac:dyDescent="0.25">
      <c r="C653" s="240"/>
    </row>
    <row r="654" spans="3:3" ht="15.75" customHeight="1" x14ac:dyDescent="0.25">
      <c r="C654" s="240"/>
    </row>
    <row r="655" spans="3:3" ht="15.75" customHeight="1" x14ac:dyDescent="0.25">
      <c r="C655" s="240"/>
    </row>
    <row r="656" spans="3:3" ht="15.75" customHeight="1" x14ac:dyDescent="0.25">
      <c r="C656" s="240"/>
    </row>
    <row r="657" spans="3:3" ht="15.75" customHeight="1" x14ac:dyDescent="0.25">
      <c r="C657" s="240"/>
    </row>
    <row r="658" spans="3:3" ht="15.75" customHeight="1" x14ac:dyDescent="0.25">
      <c r="C658" s="240"/>
    </row>
    <row r="659" spans="3:3" ht="15.75" customHeight="1" x14ac:dyDescent="0.25">
      <c r="C659" s="240"/>
    </row>
    <row r="660" spans="3:3" ht="15.75" customHeight="1" x14ac:dyDescent="0.25">
      <c r="C660" s="240"/>
    </row>
    <row r="661" spans="3:3" ht="15.75" customHeight="1" x14ac:dyDescent="0.25">
      <c r="C661" s="240"/>
    </row>
    <row r="662" spans="3:3" ht="15.75" customHeight="1" x14ac:dyDescent="0.25">
      <c r="C662" s="240"/>
    </row>
    <row r="663" spans="3:3" ht="15.75" customHeight="1" x14ac:dyDescent="0.25">
      <c r="C663" s="240"/>
    </row>
    <row r="664" spans="3:3" ht="15.75" customHeight="1" x14ac:dyDescent="0.25">
      <c r="C664" s="240"/>
    </row>
    <row r="665" spans="3:3" ht="15.75" customHeight="1" x14ac:dyDescent="0.25">
      <c r="C665" s="240"/>
    </row>
    <row r="666" spans="3:3" ht="15.75" customHeight="1" x14ac:dyDescent="0.25">
      <c r="C666" s="240"/>
    </row>
    <row r="667" spans="3:3" ht="15.75" customHeight="1" x14ac:dyDescent="0.25">
      <c r="C667" s="240"/>
    </row>
    <row r="668" spans="3:3" ht="15.75" customHeight="1" x14ac:dyDescent="0.25">
      <c r="C668" s="240"/>
    </row>
    <row r="669" spans="3:3" ht="15.75" customHeight="1" x14ac:dyDescent="0.25">
      <c r="C669" s="240"/>
    </row>
    <row r="670" spans="3:3" ht="15.75" customHeight="1" x14ac:dyDescent="0.25">
      <c r="C670" s="240"/>
    </row>
    <row r="671" spans="3:3" ht="15.75" customHeight="1" x14ac:dyDescent="0.25">
      <c r="C671" s="240"/>
    </row>
    <row r="672" spans="3:3" ht="15.75" customHeight="1" x14ac:dyDescent="0.25">
      <c r="C672" s="240"/>
    </row>
    <row r="673" spans="3:3" ht="15.75" customHeight="1" x14ac:dyDescent="0.25">
      <c r="C673" s="240"/>
    </row>
    <row r="674" spans="3:3" ht="15.75" customHeight="1" x14ac:dyDescent="0.25">
      <c r="C674" s="240"/>
    </row>
    <row r="675" spans="3:3" ht="15.75" customHeight="1" x14ac:dyDescent="0.25">
      <c r="C675" s="240"/>
    </row>
    <row r="676" spans="3:3" ht="15.75" customHeight="1" x14ac:dyDescent="0.25">
      <c r="C676" s="240"/>
    </row>
    <row r="677" spans="3:3" ht="15.75" customHeight="1" x14ac:dyDescent="0.25">
      <c r="C677" s="240"/>
    </row>
    <row r="678" spans="3:3" ht="15.75" customHeight="1" x14ac:dyDescent="0.25">
      <c r="C678" s="240"/>
    </row>
    <row r="679" spans="3:3" ht="15.75" customHeight="1" x14ac:dyDescent="0.25">
      <c r="C679" s="240"/>
    </row>
    <row r="680" spans="3:3" ht="15.75" customHeight="1" x14ac:dyDescent="0.25">
      <c r="C680" s="240"/>
    </row>
    <row r="681" spans="3:3" ht="15.75" customHeight="1" x14ac:dyDescent="0.25">
      <c r="C681" s="240"/>
    </row>
    <row r="682" spans="3:3" ht="15.75" customHeight="1" x14ac:dyDescent="0.25">
      <c r="C682" s="240"/>
    </row>
    <row r="683" spans="3:3" ht="15.75" customHeight="1" x14ac:dyDescent="0.25">
      <c r="C683" s="240"/>
    </row>
    <row r="684" spans="3:3" ht="15.75" customHeight="1" x14ac:dyDescent="0.25">
      <c r="C684" s="240"/>
    </row>
    <row r="685" spans="3:3" ht="15.75" customHeight="1" x14ac:dyDescent="0.25">
      <c r="C685" s="240"/>
    </row>
    <row r="686" spans="3:3" ht="15.75" customHeight="1" x14ac:dyDescent="0.25">
      <c r="C686" s="240"/>
    </row>
    <row r="687" spans="3:3" ht="15.75" customHeight="1" x14ac:dyDescent="0.25">
      <c r="C687" s="240"/>
    </row>
    <row r="688" spans="3:3" ht="15.75" customHeight="1" x14ac:dyDescent="0.25">
      <c r="C688" s="240"/>
    </row>
    <row r="689" spans="3:3" ht="15.75" customHeight="1" x14ac:dyDescent="0.25">
      <c r="C689" s="240"/>
    </row>
    <row r="690" spans="3:3" ht="15.75" customHeight="1" x14ac:dyDescent="0.25">
      <c r="C690" s="240"/>
    </row>
    <row r="691" spans="3:3" ht="15.75" customHeight="1" x14ac:dyDescent="0.25">
      <c r="C691" s="240"/>
    </row>
    <row r="692" spans="3:3" ht="15.75" customHeight="1" x14ac:dyDescent="0.25">
      <c r="C692" s="240"/>
    </row>
    <row r="693" spans="3:3" ht="15.75" customHeight="1" x14ac:dyDescent="0.25">
      <c r="C693" s="240"/>
    </row>
    <row r="694" spans="3:3" ht="15.75" customHeight="1" x14ac:dyDescent="0.25">
      <c r="C694" s="240"/>
    </row>
    <row r="695" spans="3:3" ht="15.75" customHeight="1" x14ac:dyDescent="0.25">
      <c r="C695" s="240"/>
    </row>
    <row r="696" spans="3:3" ht="15.75" customHeight="1" x14ac:dyDescent="0.25">
      <c r="C696" s="240"/>
    </row>
    <row r="697" spans="3:3" ht="15.75" customHeight="1" x14ac:dyDescent="0.25">
      <c r="C697" s="240"/>
    </row>
    <row r="698" spans="3:3" ht="15.75" customHeight="1" x14ac:dyDescent="0.25">
      <c r="C698" s="240"/>
    </row>
    <row r="699" spans="3:3" ht="15.75" customHeight="1" x14ac:dyDescent="0.25">
      <c r="C699" s="240"/>
    </row>
    <row r="700" spans="3:3" ht="15.75" customHeight="1" x14ac:dyDescent="0.25">
      <c r="C700" s="240"/>
    </row>
    <row r="701" spans="3:3" ht="15.75" customHeight="1" x14ac:dyDescent="0.25">
      <c r="C701" s="240"/>
    </row>
    <row r="702" spans="3:3" ht="15.75" customHeight="1" x14ac:dyDescent="0.25">
      <c r="C702" s="240"/>
    </row>
    <row r="703" spans="3:3" ht="15.75" customHeight="1" x14ac:dyDescent="0.25">
      <c r="C703" s="240"/>
    </row>
    <row r="704" spans="3:3" ht="15.75" customHeight="1" x14ac:dyDescent="0.25">
      <c r="C704" s="240"/>
    </row>
    <row r="705" spans="3:3" ht="15.75" customHeight="1" x14ac:dyDescent="0.25">
      <c r="C705" s="240"/>
    </row>
    <row r="706" spans="3:3" ht="15.75" customHeight="1" x14ac:dyDescent="0.25">
      <c r="C706" s="240"/>
    </row>
    <row r="707" spans="3:3" ht="15.75" customHeight="1" x14ac:dyDescent="0.25">
      <c r="C707" s="240"/>
    </row>
    <row r="708" spans="3:3" ht="15.75" customHeight="1" x14ac:dyDescent="0.25">
      <c r="C708" s="240"/>
    </row>
    <row r="709" spans="3:3" ht="15.75" customHeight="1" x14ac:dyDescent="0.25">
      <c r="C709" s="240"/>
    </row>
    <row r="710" spans="3:3" ht="15.75" customHeight="1" x14ac:dyDescent="0.25">
      <c r="C710" s="240"/>
    </row>
    <row r="711" spans="3:3" ht="15.75" customHeight="1" x14ac:dyDescent="0.25">
      <c r="C711" s="240"/>
    </row>
    <row r="712" spans="3:3" ht="15.75" customHeight="1" x14ac:dyDescent="0.25">
      <c r="C712" s="240"/>
    </row>
    <row r="713" spans="3:3" ht="15.75" customHeight="1" x14ac:dyDescent="0.25">
      <c r="C713" s="240"/>
    </row>
    <row r="714" spans="3:3" ht="15.75" customHeight="1" x14ac:dyDescent="0.25">
      <c r="C714" s="240"/>
    </row>
    <row r="715" spans="3:3" ht="15.75" customHeight="1" x14ac:dyDescent="0.25">
      <c r="C715" s="240"/>
    </row>
    <row r="716" spans="3:3" ht="15.75" customHeight="1" x14ac:dyDescent="0.25">
      <c r="C716" s="240"/>
    </row>
    <row r="717" spans="3:3" ht="15.75" customHeight="1" x14ac:dyDescent="0.25">
      <c r="C717" s="240"/>
    </row>
    <row r="718" spans="3:3" ht="15.75" customHeight="1" x14ac:dyDescent="0.25">
      <c r="C718" s="240"/>
    </row>
    <row r="719" spans="3:3" ht="15.75" customHeight="1" x14ac:dyDescent="0.25">
      <c r="C719" s="240"/>
    </row>
    <row r="720" spans="3:3" ht="15.75" customHeight="1" x14ac:dyDescent="0.25">
      <c r="C720" s="240"/>
    </row>
    <row r="721" spans="3:3" ht="15.75" customHeight="1" x14ac:dyDescent="0.25">
      <c r="C721" s="240"/>
    </row>
    <row r="722" spans="3:3" ht="15.75" customHeight="1" x14ac:dyDescent="0.25">
      <c r="C722" s="240"/>
    </row>
    <row r="723" spans="3:3" ht="15.75" customHeight="1" x14ac:dyDescent="0.25">
      <c r="C723" s="240"/>
    </row>
    <row r="724" spans="3:3" ht="15.75" customHeight="1" x14ac:dyDescent="0.25">
      <c r="C724" s="240"/>
    </row>
    <row r="725" spans="3:3" ht="15.75" customHeight="1" x14ac:dyDescent="0.25">
      <c r="C725" s="240"/>
    </row>
    <row r="726" spans="3:3" ht="15.75" customHeight="1" x14ac:dyDescent="0.25">
      <c r="C726" s="240"/>
    </row>
    <row r="727" spans="3:3" ht="15.75" customHeight="1" x14ac:dyDescent="0.25">
      <c r="C727" s="240"/>
    </row>
    <row r="728" spans="3:3" ht="15.75" customHeight="1" x14ac:dyDescent="0.25">
      <c r="C728" s="240"/>
    </row>
    <row r="729" spans="3:3" ht="15.75" customHeight="1" x14ac:dyDescent="0.25">
      <c r="C729" s="240"/>
    </row>
    <row r="730" spans="3:3" ht="15.75" customHeight="1" x14ac:dyDescent="0.25">
      <c r="C730" s="240"/>
    </row>
    <row r="731" spans="3:3" ht="15.75" customHeight="1" x14ac:dyDescent="0.25">
      <c r="C731" s="240"/>
    </row>
    <row r="732" spans="3:3" ht="15.75" customHeight="1" x14ac:dyDescent="0.25">
      <c r="C732" s="240"/>
    </row>
    <row r="733" spans="3:3" ht="15.75" customHeight="1" x14ac:dyDescent="0.25">
      <c r="C733" s="240"/>
    </row>
    <row r="734" spans="3:3" ht="15.75" customHeight="1" x14ac:dyDescent="0.25">
      <c r="C734" s="240"/>
    </row>
    <row r="735" spans="3:3" ht="15.75" customHeight="1" x14ac:dyDescent="0.25">
      <c r="C735" s="240"/>
    </row>
    <row r="736" spans="3:3" ht="15.75" customHeight="1" x14ac:dyDescent="0.25">
      <c r="C736" s="240"/>
    </row>
    <row r="737" spans="3:3" ht="15.75" customHeight="1" x14ac:dyDescent="0.25">
      <c r="C737" s="240"/>
    </row>
    <row r="738" spans="3:3" ht="15.75" customHeight="1" x14ac:dyDescent="0.25">
      <c r="C738" s="240"/>
    </row>
    <row r="739" spans="3:3" ht="15.75" customHeight="1" x14ac:dyDescent="0.25">
      <c r="C739" s="240"/>
    </row>
    <row r="740" spans="3:3" ht="15.75" customHeight="1" x14ac:dyDescent="0.25">
      <c r="C740" s="240"/>
    </row>
    <row r="741" spans="3:3" ht="15.75" customHeight="1" x14ac:dyDescent="0.25">
      <c r="C741" s="240"/>
    </row>
    <row r="742" spans="3:3" ht="15.75" customHeight="1" x14ac:dyDescent="0.25">
      <c r="C742" s="240"/>
    </row>
    <row r="743" spans="3:3" ht="15.75" customHeight="1" x14ac:dyDescent="0.25">
      <c r="C743" s="240"/>
    </row>
    <row r="744" spans="3:3" ht="15.75" customHeight="1" x14ac:dyDescent="0.25">
      <c r="C744" s="240"/>
    </row>
    <row r="745" spans="3:3" ht="15.75" customHeight="1" x14ac:dyDescent="0.25">
      <c r="C745" s="240"/>
    </row>
    <row r="746" spans="3:3" ht="15.75" customHeight="1" x14ac:dyDescent="0.25">
      <c r="C746" s="240"/>
    </row>
    <row r="747" spans="3:3" ht="15.75" customHeight="1" x14ac:dyDescent="0.25">
      <c r="C747" s="240"/>
    </row>
    <row r="748" spans="3:3" ht="15.75" customHeight="1" x14ac:dyDescent="0.25">
      <c r="C748" s="240"/>
    </row>
    <row r="749" spans="3:3" ht="15.75" customHeight="1" x14ac:dyDescent="0.25">
      <c r="C749" s="240"/>
    </row>
    <row r="750" spans="3:3" ht="15.75" customHeight="1" x14ac:dyDescent="0.25">
      <c r="C750" s="240"/>
    </row>
    <row r="751" spans="3:3" ht="15.75" customHeight="1" x14ac:dyDescent="0.25">
      <c r="C751" s="240"/>
    </row>
    <row r="752" spans="3:3" ht="15.75" customHeight="1" x14ac:dyDescent="0.25">
      <c r="C752" s="240"/>
    </row>
    <row r="753" spans="3:3" ht="15.75" customHeight="1" x14ac:dyDescent="0.25">
      <c r="C753" s="240"/>
    </row>
    <row r="754" spans="3:3" ht="15.75" customHeight="1" x14ac:dyDescent="0.25">
      <c r="C754" s="240"/>
    </row>
    <row r="755" spans="3:3" ht="15.75" customHeight="1" x14ac:dyDescent="0.25">
      <c r="C755" s="240"/>
    </row>
    <row r="756" spans="3:3" ht="15.75" customHeight="1" x14ac:dyDescent="0.25">
      <c r="C756" s="240"/>
    </row>
    <row r="757" spans="3:3" ht="15.75" customHeight="1" x14ac:dyDescent="0.25">
      <c r="C757" s="240"/>
    </row>
    <row r="758" spans="3:3" ht="15.75" customHeight="1" x14ac:dyDescent="0.25">
      <c r="C758" s="240"/>
    </row>
    <row r="759" spans="3:3" ht="15.75" customHeight="1" x14ac:dyDescent="0.25">
      <c r="C759" s="240"/>
    </row>
    <row r="760" spans="3:3" ht="15.75" customHeight="1" x14ac:dyDescent="0.25">
      <c r="C760" s="240"/>
    </row>
    <row r="761" spans="3:3" ht="15.75" customHeight="1" x14ac:dyDescent="0.25">
      <c r="C761" s="240"/>
    </row>
    <row r="762" spans="3:3" ht="15.75" customHeight="1" x14ac:dyDescent="0.25">
      <c r="C762" s="240"/>
    </row>
    <row r="763" spans="3:3" ht="15.75" customHeight="1" x14ac:dyDescent="0.25">
      <c r="C763" s="240"/>
    </row>
    <row r="764" spans="3:3" ht="15.75" customHeight="1" x14ac:dyDescent="0.25">
      <c r="C764" s="240"/>
    </row>
    <row r="765" spans="3:3" ht="15.75" customHeight="1" x14ac:dyDescent="0.25">
      <c r="C765" s="240"/>
    </row>
    <row r="766" spans="3:3" ht="15.75" customHeight="1" x14ac:dyDescent="0.25">
      <c r="C766" s="240"/>
    </row>
    <row r="767" spans="3:3" ht="15.75" customHeight="1" x14ac:dyDescent="0.25">
      <c r="C767" s="240"/>
    </row>
    <row r="768" spans="3:3" ht="15.75" customHeight="1" x14ac:dyDescent="0.25">
      <c r="C768" s="240"/>
    </row>
    <row r="769" spans="3:3" ht="15.75" customHeight="1" x14ac:dyDescent="0.25">
      <c r="C769" s="240"/>
    </row>
    <row r="770" spans="3:3" ht="15.75" customHeight="1" x14ac:dyDescent="0.25">
      <c r="C770" s="240"/>
    </row>
    <row r="771" spans="3:3" ht="15.75" customHeight="1" x14ac:dyDescent="0.25">
      <c r="C771" s="240"/>
    </row>
    <row r="772" spans="3:3" ht="15.75" customHeight="1" x14ac:dyDescent="0.25">
      <c r="C772" s="240"/>
    </row>
    <row r="773" spans="3:3" ht="15.75" customHeight="1" x14ac:dyDescent="0.25">
      <c r="C773" s="240"/>
    </row>
    <row r="774" spans="3:3" ht="15.75" customHeight="1" x14ac:dyDescent="0.25">
      <c r="C774" s="240"/>
    </row>
    <row r="775" spans="3:3" ht="15.75" customHeight="1" x14ac:dyDescent="0.25">
      <c r="C775" s="240"/>
    </row>
    <row r="776" spans="3:3" ht="15.75" customHeight="1" x14ac:dyDescent="0.25">
      <c r="C776" s="240"/>
    </row>
    <row r="777" spans="3:3" ht="15.75" customHeight="1" x14ac:dyDescent="0.25">
      <c r="C777" s="240"/>
    </row>
    <row r="778" spans="3:3" ht="15.75" customHeight="1" x14ac:dyDescent="0.25">
      <c r="C778" s="240"/>
    </row>
    <row r="779" spans="3:3" ht="15.75" customHeight="1" x14ac:dyDescent="0.25">
      <c r="C779" s="240"/>
    </row>
    <row r="780" spans="3:3" ht="15.75" customHeight="1" x14ac:dyDescent="0.25">
      <c r="C780" s="240"/>
    </row>
    <row r="781" spans="3:3" ht="15.75" customHeight="1" x14ac:dyDescent="0.25">
      <c r="C781" s="240"/>
    </row>
    <row r="782" spans="3:3" ht="15.75" customHeight="1" x14ac:dyDescent="0.25">
      <c r="C782" s="240"/>
    </row>
    <row r="783" spans="3:3" ht="15.75" customHeight="1" x14ac:dyDescent="0.25">
      <c r="C783" s="240"/>
    </row>
    <row r="784" spans="3:3" ht="15.75" customHeight="1" x14ac:dyDescent="0.25">
      <c r="C784" s="240"/>
    </row>
    <row r="785" spans="3:3" ht="15.75" customHeight="1" x14ac:dyDescent="0.25">
      <c r="C785" s="240"/>
    </row>
    <row r="786" spans="3:3" ht="15.75" customHeight="1" x14ac:dyDescent="0.25">
      <c r="C786" s="240"/>
    </row>
    <row r="787" spans="3:3" ht="15.75" customHeight="1" x14ac:dyDescent="0.25">
      <c r="C787" s="240"/>
    </row>
    <row r="788" spans="3:3" ht="15.75" customHeight="1" x14ac:dyDescent="0.25">
      <c r="C788" s="240"/>
    </row>
    <row r="789" spans="3:3" ht="15.75" customHeight="1" x14ac:dyDescent="0.25">
      <c r="C789" s="240"/>
    </row>
    <row r="790" spans="3:3" ht="15.75" customHeight="1" x14ac:dyDescent="0.25">
      <c r="C790" s="240"/>
    </row>
    <row r="791" spans="3:3" ht="15.75" customHeight="1" x14ac:dyDescent="0.25">
      <c r="C791" s="240"/>
    </row>
    <row r="792" spans="3:3" ht="15.75" customHeight="1" x14ac:dyDescent="0.25">
      <c r="C792" s="240"/>
    </row>
    <row r="793" spans="3:3" ht="15.75" customHeight="1" x14ac:dyDescent="0.25">
      <c r="C793" s="240"/>
    </row>
    <row r="794" spans="3:3" ht="15.75" customHeight="1" x14ac:dyDescent="0.25">
      <c r="C794" s="240"/>
    </row>
    <row r="795" spans="3:3" ht="15.75" customHeight="1" x14ac:dyDescent="0.25">
      <c r="C795" s="240"/>
    </row>
    <row r="796" spans="3:3" ht="15.75" customHeight="1" x14ac:dyDescent="0.25">
      <c r="C796" s="240"/>
    </row>
    <row r="797" spans="3:3" ht="15.75" customHeight="1" x14ac:dyDescent="0.25">
      <c r="C797" s="240"/>
    </row>
    <row r="798" spans="3:3" ht="15.75" customHeight="1" x14ac:dyDescent="0.25">
      <c r="C798" s="240"/>
    </row>
    <row r="799" spans="3:3" ht="15.75" customHeight="1" x14ac:dyDescent="0.25">
      <c r="C799" s="240"/>
    </row>
    <row r="800" spans="3:3" ht="15.75" customHeight="1" x14ac:dyDescent="0.25">
      <c r="C800" s="240"/>
    </row>
    <row r="801" spans="3:3" ht="15.75" customHeight="1" x14ac:dyDescent="0.25">
      <c r="C801" s="240"/>
    </row>
    <row r="802" spans="3:3" ht="15.75" customHeight="1" x14ac:dyDescent="0.25">
      <c r="C802" s="240"/>
    </row>
    <row r="803" spans="3:3" ht="15.75" customHeight="1" x14ac:dyDescent="0.25">
      <c r="C803" s="240"/>
    </row>
    <row r="804" spans="3:3" ht="15.75" customHeight="1" x14ac:dyDescent="0.25">
      <c r="C804" s="240"/>
    </row>
    <row r="805" spans="3:3" ht="15.75" customHeight="1" x14ac:dyDescent="0.25">
      <c r="C805" s="240"/>
    </row>
    <row r="806" spans="3:3" ht="15.75" customHeight="1" x14ac:dyDescent="0.25">
      <c r="C806" s="240"/>
    </row>
    <row r="807" spans="3:3" ht="15.75" customHeight="1" x14ac:dyDescent="0.25">
      <c r="C807" s="240"/>
    </row>
    <row r="808" spans="3:3" ht="15.75" customHeight="1" x14ac:dyDescent="0.25">
      <c r="C808" s="240"/>
    </row>
    <row r="809" spans="3:3" ht="15.75" customHeight="1" x14ac:dyDescent="0.25">
      <c r="C809" s="240"/>
    </row>
    <row r="810" spans="3:3" ht="15.75" customHeight="1" x14ac:dyDescent="0.25">
      <c r="C810" s="240"/>
    </row>
    <row r="811" spans="3:3" ht="15.75" customHeight="1" x14ac:dyDescent="0.25">
      <c r="C811" s="240"/>
    </row>
    <row r="812" spans="3:3" ht="15.75" customHeight="1" x14ac:dyDescent="0.25">
      <c r="C812" s="240"/>
    </row>
    <row r="813" spans="3:3" ht="15.75" customHeight="1" x14ac:dyDescent="0.25">
      <c r="C813" s="240"/>
    </row>
    <row r="814" spans="3:3" ht="15.75" customHeight="1" x14ac:dyDescent="0.25">
      <c r="C814" s="240"/>
    </row>
    <row r="815" spans="3:3" ht="15.75" customHeight="1" x14ac:dyDescent="0.25">
      <c r="C815" s="240"/>
    </row>
    <row r="816" spans="3:3" ht="15.75" customHeight="1" x14ac:dyDescent="0.25">
      <c r="C816" s="240"/>
    </row>
    <row r="817" spans="3:3" ht="15.75" customHeight="1" x14ac:dyDescent="0.25">
      <c r="C817" s="240"/>
    </row>
    <row r="818" spans="3:3" ht="15.75" customHeight="1" x14ac:dyDescent="0.25">
      <c r="C818" s="240"/>
    </row>
    <row r="819" spans="3:3" ht="15.75" customHeight="1" x14ac:dyDescent="0.25">
      <c r="C819" s="240"/>
    </row>
    <row r="820" spans="3:3" ht="15.75" customHeight="1" x14ac:dyDescent="0.25">
      <c r="C820" s="240"/>
    </row>
    <row r="821" spans="3:3" ht="15.75" customHeight="1" x14ac:dyDescent="0.25">
      <c r="C821" s="240"/>
    </row>
    <row r="822" spans="3:3" ht="15.75" customHeight="1" x14ac:dyDescent="0.25">
      <c r="C822" s="240"/>
    </row>
    <row r="823" spans="3:3" ht="15.75" customHeight="1" x14ac:dyDescent="0.25">
      <c r="C823" s="240"/>
    </row>
    <row r="824" spans="3:3" ht="15.75" customHeight="1" x14ac:dyDescent="0.25">
      <c r="C824" s="240"/>
    </row>
    <row r="825" spans="3:3" ht="15.75" customHeight="1" x14ac:dyDescent="0.25">
      <c r="C825" s="240"/>
    </row>
    <row r="826" spans="3:3" ht="15.75" customHeight="1" x14ac:dyDescent="0.25">
      <c r="C826" s="240"/>
    </row>
    <row r="827" spans="3:3" ht="15.75" customHeight="1" x14ac:dyDescent="0.25">
      <c r="C827" s="240"/>
    </row>
    <row r="828" spans="3:3" ht="15.75" customHeight="1" x14ac:dyDescent="0.25">
      <c r="C828" s="240"/>
    </row>
    <row r="829" spans="3:3" ht="15.75" customHeight="1" x14ac:dyDescent="0.25">
      <c r="C829" s="240"/>
    </row>
    <row r="830" spans="3:3" ht="15.75" customHeight="1" x14ac:dyDescent="0.25">
      <c r="C830" s="240"/>
    </row>
    <row r="831" spans="3:3" ht="15.75" customHeight="1" x14ac:dyDescent="0.25">
      <c r="C831" s="240"/>
    </row>
    <row r="832" spans="3:3" ht="15.75" customHeight="1" x14ac:dyDescent="0.25">
      <c r="C832" s="240"/>
    </row>
    <row r="833" spans="3:3" ht="15.75" customHeight="1" x14ac:dyDescent="0.25">
      <c r="C833" s="240"/>
    </row>
    <row r="834" spans="3:3" ht="15.75" customHeight="1" x14ac:dyDescent="0.25">
      <c r="C834" s="240"/>
    </row>
    <row r="835" spans="3:3" ht="15.75" customHeight="1" x14ac:dyDescent="0.25">
      <c r="C835" s="240"/>
    </row>
    <row r="836" spans="3:3" ht="15.75" customHeight="1" x14ac:dyDescent="0.25">
      <c r="C836" s="240"/>
    </row>
    <row r="837" spans="3:3" ht="15.75" customHeight="1" x14ac:dyDescent="0.25">
      <c r="C837" s="240"/>
    </row>
    <row r="838" spans="3:3" ht="15.75" customHeight="1" x14ac:dyDescent="0.25">
      <c r="C838" s="240"/>
    </row>
    <row r="839" spans="3:3" ht="15.75" customHeight="1" x14ac:dyDescent="0.25">
      <c r="C839" s="240"/>
    </row>
    <row r="840" spans="3:3" ht="15.75" customHeight="1" x14ac:dyDescent="0.25">
      <c r="C840" s="240"/>
    </row>
    <row r="841" spans="3:3" ht="15.75" customHeight="1" x14ac:dyDescent="0.25">
      <c r="C841" s="240"/>
    </row>
    <row r="842" spans="3:3" ht="15.75" customHeight="1" x14ac:dyDescent="0.25">
      <c r="C842" s="240"/>
    </row>
    <row r="843" spans="3:3" ht="15.75" customHeight="1" x14ac:dyDescent="0.25">
      <c r="C843" s="240"/>
    </row>
    <row r="844" spans="3:3" ht="15.75" customHeight="1" x14ac:dyDescent="0.25">
      <c r="C844" s="240"/>
    </row>
    <row r="845" spans="3:3" ht="15.75" customHeight="1" x14ac:dyDescent="0.25">
      <c r="C845" s="240"/>
    </row>
    <row r="846" spans="3:3" ht="15.75" customHeight="1" x14ac:dyDescent="0.25">
      <c r="C846" s="240"/>
    </row>
    <row r="847" spans="3:3" ht="15.75" customHeight="1" x14ac:dyDescent="0.25">
      <c r="C847" s="240"/>
    </row>
    <row r="848" spans="3:3" ht="15.75" customHeight="1" x14ac:dyDescent="0.25">
      <c r="C848" s="240"/>
    </row>
    <row r="849" spans="3:3" ht="15.75" customHeight="1" x14ac:dyDescent="0.25">
      <c r="C849" s="240"/>
    </row>
    <row r="850" spans="3:3" ht="15.75" customHeight="1" x14ac:dyDescent="0.25">
      <c r="C850" s="240"/>
    </row>
    <row r="851" spans="3:3" ht="15.75" customHeight="1" x14ac:dyDescent="0.25">
      <c r="C851" s="240"/>
    </row>
    <row r="852" spans="3:3" ht="15.75" customHeight="1" x14ac:dyDescent="0.25">
      <c r="C852" s="240"/>
    </row>
    <row r="853" spans="3:3" ht="15.75" customHeight="1" x14ac:dyDescent="0.25">
      <c r="C853" s="240"/>
    </row>
    <row r="854" spans="3:3" ht="15.75" customHeight="1" x14ac:dyDescent="0.25">
      <c r="C854" s="240"/>
    </row>
    <row r="855" spans="3:3" ht="15.75" customHeight="1" x14ac:dyDescent="0.25">
      <c r="C855" s="240"/>
    </row>
    <row r="856" spans="3:3" ht="15.75" customHeight="1" x14ac:dyDescent="0.25">
      <c r="C856" s="240"/>
    </row>
    <row r="857" spans="3:3" ht="15.75" customHeight="1" x14ac:dyDescent="0.25">
      <c r="C857" s="240"/>
    </row>
    <row r="858" spans="3:3" ht="15.75" customHeight="1" x14ac:dyDescent="0.25">
      <c r="C858" s="240"/>
    </row>
    <row r="859" spans="3:3" ht="15.75" customHeight="1" x14ac:dyDescent="0.25">
      <c r="C859" s="240"/>
    </row>
    <row r="860" spans="3:3" ht="15.75" customHeight="1" x14ac:dyDescent="0.25">
      <c r="C860" s="240"/>
    </row>
    <row r="861" spans="3:3" ht="15.75" customHeight="1" x14ac:dyDescent="0.25">
      <c r="C861" s="240"/>
    </row>
    <row r="862" spans="3:3" ht="15.75" customHeight="1" x14ac:dyDescent="0.25">
      <c r="C862" s="240"/>
    </row>
    <row r="863" spans="3:3" ht="15.75" customHeight="1" x14ac:dyDescent="0.25">
      <c r="C863" s="240"/>
    </row>
    <row r="864" spans="3:3" ht="15.75" customHeight="1" x14ac:dyDescent="0.25">
      <c r="C864" s="240"/>
    </row>
    <row r="865" spans="3:3" ht="15.75" customHeight="1" x14ac:dyDescent="0.25">
      <c r="C865" s="240"/>
    </row>
    <row r="866" spans="3:3" ht="15.75" customHeight="1" x14ac:dyDescent="0.25">
      <c r="C866" s="240"/>
    </row>
    <row r="867" spans="3:3" ht="15.75" customHeight="1" x14ac:dyDescent="0.25">
      <c r="C867" s="240"/>
    </row>
    <row r="868" spans="3:3" ht="15.75" customHeight="1" x14ac:dyDescent="0.25">
      <c r="C868" s="240"/>
    </row>
    <row r="869" spans="3:3" ht="15.75" customHeight="1" x14ac:dyDescent="0.25">
      <c r="C869" s="240"/>
    </row>
    <row r="870" spans="3:3" ht="15.75" customHeight="1" x14ac:dyDescent="0.25">
      <c r="C870" s="240"/>
    </row>
    <row r="871" spans="3:3" ht="15.75" customHeight="1" x14ac:dyDescent="0.25">
      <c r="C871" s="240"/>
    </row>
    <row r="872" spans="3:3" ht="15.75" customHeight="1" x14ac:dyDescent="0.25">
      <c r="C872" s="240"/>
    </row>
    <row r="873" spans="3:3" ht="15.75" customHeight="1" x14ac:dyDescent="0.25">
      <c r="C873" s="240"/>
    </row>
    <row r="874" spans="3:3" ht="15.75" customHeight="1" x14ac:dyDescent="0.25">
      <c r="C874" s="240"/>
    </row>
    <row r="875" spans="3:3" ht="15.75" customHeight="1" x14ac:dyDescent="0.25">
      <c r="C875" s="240"/>
    </row>
    <row r="876" spans="3:3" ht="15.75" customHeight="1" x14ac:dyDescent="0.25">
      <c r="C876" s="240"/>
    </row>
    <row r="877" spans="3:3" ht="15.75" customHeight="1" x14ac:dyDescent="0.25">
      <c r="C877" s="240"/>
    </row>
    <row r="878" spans="3:3" ht="15.75" customHeight="1" x14ac:dyDescent="0.25">
      <c r="C878" s="240"/>
    </row>
    <row r="879" spans="3:3" ht="15.75" customHeight="1" x14ac:dyDescent="0.25">
      <c r="C879" s="240"/>
    </row>
    <row r="880" spans="3:3" ht="15.75" customHeight="1" x14ac:dyDescent="0.25">
      <c r="C880" s="240"/>
    </row>
    <row r="881" spans="3:3" ht="15.75" customHeight="1" x14ac:dyDescent="0.25">
      <c r="C881" s="240"/>
    </row>
    <row r="882" spans="3:3" ht="15.75" customHeight="1" x14ac:dyDescent="0.25">
      <c r="C882" s="240"/>
    </row>
    <row r="883" spans="3:3" ht="15.75" customHeight="1" x14ac:dyDescent="0.25">
      <c r="C883" s="240"/>
    </row>
    <row r="884" spans="3:3" ht="15.75" customHeight="1" x14ac:dyDescent="0.25">
      <c r="C884" s="240"/>
    </row>
    <row r="885" spans="3:3" ht="15.75" customHeight="1" x14ac:dyDescent="0.25">
      <c r="C885" s="240"/>
    </row>
    <row r="886" spans="3:3" ht="15.75" customHeight="1" x14ac:dyDescent="0.25">
      <c r="C886" s="240"/>
    </row>
    <row r="887" spans="3:3" ht="15.75" customHeight="1" x14ac:dyDescent="0.25">
      <c r="C887" s="240"/>
    </row>
    <row r="888" spans="3:3" ht="15.75" customHeight="1" x14ac:dyDescent="0.25">
      <c r="C888" s="240"/>
    </row>
    <row r="889" spans="3:3" ht="15.75" customHeight="1" x14ac:dyDescent="0.25">
      <c r="C889" s="240"/>
    </row>
    <row r="890" spans="3:3" ht="15.75" customHeight="1" x14ac:dyDescent="0.25">
      <c r="C890" s="240"/>
    </row>
    <row r="891" spans="3:3" ht="15.75" customHeight="1" x14ac:dyDescent="0.25">
      <c r="C891" s="240"/>
    </row>
    <row r="892" spans="3:3" ht="15.75" customHeight="1" x14ac:dyDescent="0.25">
      <c r="C892" s="240"/>
    </row>
    <row r="893" spans="3:3" ht="15.75" customHeight="1" x14ac:dyDescent="0.25">
      <c r="C893" s="240"/>
    </row>
    <row r="894" spans="3:3" ht="15.75" customHeight="1" x14ac:dyDescent="0.25">
      <c r="C894" s="240"/>
    </row>
    <row r="895" spans="3:3" ht="15.75" customHeight="1" x14ac:dyDescent="0.25">
      <c r="C895" s="240"/>
    </row>
    <row r="896" spans="3:3" ht="15.75" customHeight="1" x14ac:dyDescent="0.25">
      <c r="C896" s="240"/>
    </row>
    <row r="897" spans="3:3" ht="15.75" customHeight="1" x14ac:dyDescent="0.25">
      <c r="C897" s="240"/>
    </row>
    <row r="898" spans="3:3" ht="15.75" customHeight="1" x14ac:dyDescent="0.25">
      <c r="C898" s="240"/>
    </row>
    <row r="899" spans="3:3" ht="15.75" customHeight="1" x14ac:dyDescent="0.25">
      <c r="C899" s="240"/>
    </row>
    <row r="900" spans="3:3" ht="15.75" customHeight="1" x14ac:dyDescent="0.25">
      <c r="C900" s="240"/>
    </row>
    <row r="901" spans="3:3" ht="15.75" customHeight="1" x14ac:dyDescent="0.25">
      <c r="C901" s="240"/>
    </row>
    <row r="902" spans="3:3" ht="15.75" customHeight="1" x14ac:dyDescent="0.25">
      <c r="C902" s="240"/>
    </row>
    <row r="903" spans="3:3" ht="15.75" customHeight="1" x14ac:dyDescent="0.25">
      <c r="C903" s="240"/>
    </row>
    <row r="904" spans="3:3" ht="15.75" customHeight="1" x14ac:dyDescent="0.25">
      <c r="C904" s="240"/>
    </row>
    <row r="905" spans="3:3" ht="15.75" customHeight="1" x14ac:dyDescent="0.25">
      <c r="C905" s="240"/>
    </row>
    <row r="906" spans="3:3" ht="15.75" customHeight="1" x14ac:dyDescent="0.25">
      <c r="C906" s="240"/>
    </row>
    <row r="907" spans="3:3" ht="15.75" customHeight="1" x14ac:dyDescent="0.25">
      <c r="C907" s="240"/>
    </row>
    <row r="908" spans="3:3" ht="15.75" customHeight="1" x14ac:dyDescent="0.25">
      <c r="C908" s="240"/>
    </row>
    <row r="909" spans="3:3" ht="15.75" customHeight="1" x14ac:dyDescent="0.25">
      <c r="C909" s="240"/>
    </row>
    <row r="910" spans="3:3" ht="15.75" customHeight="1" x14ac:dyDescent="0.25">
      <c r="C910" s="240"/>
    </row>
    <row r="911" spans="3:3" ht="15.75" customHeight="1" x14ac:dyDescent="0.25">
      <c r="C911" s="240"/>
    </row>
    <row r="912" spans="3:3" ht="15.75" customHeight="1" x14ac:dyDescent="0.25">
      <c r="C912" s="240"/>
    </row>
    <row r="913" spans="3:3" ht="15.75" customHeight="1" x14ac:dyDescent="0.25">
      <c r="C913" s="240"/>
    </row>
    <row r="914" spans="3:3" ht="15.75" customHeight="1" x14ac:dyDescent="0.25">
      <c r="C914" s="240"/>
    </row>
    <row r="915" spans="3:3" ht="15.75" customHeight="1" x14ac:dyDescent="0.25">
      <c r="C915" s="240"/>
    </row>
    <row r="916" spans="3:3" ht="15.75" customHeight="1" x14ac:dyDescent="0.25">
      <c r="C916" s="240"/>
    </row>
    <row r="917" spans="3:3" ht="15.75" customHeight="1" x14ac:dyDescent="0.25">
      <c r="C917" s="240"/>
    </row>
    <row r="918" spans="3:3" ht="15.75" customHeight="1" x14ac:dyDescent="0.25">
      <c r="C918" s="240"/>
    </row>
    <row r="919" spans="3:3" ht="15.75" customHeight="1" x14ac:dyDescent="0.25">
      <c r="C919" s="240"/>
    </row>
    <row r="920" spans="3:3" ht="15.75" customHeight="1" x14ac:dyDescent="0.25">
      <c r="C920" s="240"/>
    </row>
    <row r="921" spans="3:3" ht="15.75" customHeight="1" x14ac:dyDescent="0.25">
      <c r="C921" s="240"/>
    </row>
    <row r="922" spans="3:3" ht="15.75" customHeight="1" x14ac:dyDescent="0.25">
      <c r="C922" s="240"/>
    </row>
    <row r="923" spans="3:3" ht="15.75" customHeight="1" x14ac:dyDescent="0.25">
      <c r="C923" s="240"/>
    </row>
    <row r="924" spans="3:3" ht="15.75" customHeight="1" x14ac:dyDescent="0.25">
      <c r="C924" s="240"/>
    </row>
    <row r="925" spans="3:3" ht="15.75" customHeight="1" x14ac:dyDescent="0.25">
      <c r="C925" s="240"/>
    </row>
    <row r="926" spans="3:3" ht="15.75" customHeight="1" x14ac:dyDescent="0.25">
      <c r="C926" s="240"/>
    </row>
    <row r="927" spans="3:3" ht="15.75" customHeight="1" x14ac:dyDescent="0.25">
      <c r="C927" s="240"/>
    </row>
    <row r="928" spans="3:3" ht="15.75" customHeight="1" x14ac:dyDescent="0.25">
      <c r="C928" s="240"/>
    </row>
    <row r="929" spans="3:3" ht="15.75" customHeight="1" x14ac:dyDescent="0.25">
      <c r="C929" s="240"/>
    </row>
    <row r="930" spans="3:3" ht="15.75" customHeight="1" x14ac:dyDescent="0.25">
      <c r="C930" s="240"/>
    </row>
    <row r="931" spans="3:3" ht="15.75" customHeight="1" x14ac:dyDescent="0.25">
      <c r="C931" s="240"/>
    </row>
    <row r="932" spans="3:3" ht="15.75" customHeight="1" x14ac:dyDescent="0.25">
      <c r="C932" s="240"/>
    </row>
    <row r="933" spans="3:3" ht="15.75" customHeight="1" x14ac:dyDescent="0.25">
      <c r="C933" s="240"/>
    </row>
    <row r="934" spans="3:3" ht="15.75" customHeight="1" x14ac:dyDescent="0.25">
      <c r="C934" s="240"/>
    </row>
    <row r="935" spans="3:3" ht="15.75" customHeight="1" x14ac:dyDescent="0.25">
      <c r="C935" s="240"/>
    </row>
    <row r="936" spans="3:3" ht="15.75" customHeight="1" x14ac:dyDescent="0.25">
      <c r="C936" s="240"/>
    </row>
    <row r="937" spans="3:3" ht="15.75" customHeight="1" x14ac:dyDescent="0.25">
      <c r="C937" s="240"/>
    </row>
    <row r="938" spans="3:3" ht="15.75" customHeight="1" x14ac:dyDescent="0.25">
      <c r="C938" s="240"/>
    </row>
    <row r="939" spans="3:3" ht="15.75" customHeight="1" x14ac:dyDescent="0.25">
      <c r="C939" s="240"/>
    </row>
    <row r="940" spans="3:3" ht="15.75" customHeight="1" x14ac:dyDescent="0.25">
      <c r="C940" s="240"/>
    </row>
    <row r="941" spans="3:3" ht="15.75" customHeight="1" x14ac:dyDescent="0.25">
      <c r="C941" s="240"/>
    </row>
    <row r="942" spans="3:3" ht="15.75" customHeight="1" x14ac:dyDescent="0.25">
      <c r="C942" s="240"/>
    </row>
    <row r="943" spans="3:3" ht="15.75" customHeight="1" x14ac:dyDescent="0.25">
      <c r="C943" s="240"/>
    </row>
    <row r="944" spans="3:3" ht="15.75" customHeight="1" x14ac:dyDescent="0.25">
      <c r="C944" s="240"/>
    </row>
    <row r="945" spans="3:3" ht="15.75" customHeight="1" x14ac:dyDescent="0.25">
      <c r="C945" s="240"/>
    </row>
    <row r="946" spans="3:3" ht="15.75" customHeight="1" x14ac:dyDescent="0.25">
      <c r="C946" s="240"/>
    </row>
    <row r="947" spans="3:3" ht="15.75" customHeight="1" x14ac:dyDescent="0.25">
      <c r="C947" s="240"/>
    </row>
    <row r="948" spans="3:3" ht="15.75" customHeight="1" x14ac:dyDescent="0.25">
      <c r="C948" s="240"/>
    </row>
    <row r="949" spans="3:3" ht="15.75" customHeight="1" x14ac:dyDescent="0.25">
      <c r="C949" s="240"/>
    </row>
    <row r="950" spans="3:3" ht="15.75" customHeight="1" x14ac:dyDescent="0.25">
      <c r="C950" s="240"/>
    </row>
    <row r="951" spans="3:3" ht="15.75" customHeight="1" x14ac:dyDescent="0.25">
      <c r="C951" s="240"/>
    </row>
    <row r="952" spans="3:3" ht="15.75" customHeight="1" x14ac:dyDescent="0.25">
      <c r="C952" s="240"/>
    </row>
    <row r="953" spans="3:3" ht="15.75" customHeight="1" x14ac:dyDescent="0.25">
      <c r="C953" s="240"/>
    </row>
    <row r="954" spans="3:3" ht="15.75" customHeight="1" x14ac:dyDescent="0.25">
      <c r="C954" s="240"/>
    </row>
    <row r="955" spans="3:3" ht="15.75" customHeight="1" x14ac:dyDescent="0.25">
      <c r="C955" s="240"/>
    </row>
    <row r="956" spans="3:3" ht="15.75" customHeight="1" x14ac:dyDescent="0.25">
      <c r="C956" s="240"/>
    </row>
    <row r="957" spans="3:3" ht="15.75" customHeight="1" x14ac:dyDescent="0.25">
      <c r="C957" s="240"/>
    </row>
    <row r="958" spans="3:3" ht="15.75" customHeight="1" x14ac:dyDescent="0.25">
      <c r="C958" s="240"/>
    </row>
    <row r="959" spans="3:3" ht="15.75" customHeight="1" x14ac:dyDescent="0.25">
      <c r="C959" s="240"/>
    </row>
    <row r="960" spans="3:3" ht="15.75" customHeight="1" x14ac:dyDescent="0.25">
      <c r="C960" s="240"/>
    </row>
    <row r="961" spans="3:3" ht="15.75" customHeight="1" x14ac:dyDescent="0.25">
      <c r="C961" s="240"/>
    </row>
    <row r="962" spans="3:3" ht="15.75" customHeight="1" x14ac:dyDescent="0.25">
      <c r="C962" s="240"/>
    </row>
    <row r="963" spans="3:3" ht="15.75" customHeight="1" x14ac:dyDescent="0.25">
      <c r="C963" s="240"/>
    </row>
    <row r="964" spans="3:3" ht="15.75" customHeight="1" x14ac:dyDescent="0.25">
      <c r="C964" s="240"/>
    </row>
    <row r="965" spans="3:3" ht="15.75" customHeight="1" x14ac:dyDescent="0.25">
      <c r="C965" s="240"/>
    </row>
    <row r="966" spans="3:3" ht="15.75" customHeight="1" x14ac:dyDescent="0.25">
      <c r="C966" s="240"/>
    </row>
    <row r="967" spans="3:3" ht="15.75" customHeight="1" x14ac:dyDescent="0.25">
      <c r="C967" s="240"/>
    </row>
    <row r="968" spans="3:3" ht="15.75" customHeight="1" x14ac:dyDescent="0.25">
      <c r="C968" s="240"/>
    </row>
    <row r="969" spans="3:3" ht="15.75" customHeight="1" x14ac:dyDescent="0.25">
      <c r="C969" s="240"/>
    </row>
    <row r="970" spans="3:3" ht="15.75" customHeight="1" x14ac:dyDescent="0.25">
      <c r="C970" s="240"/>
    </row>
    <row r="971" spans="3:3" ht="15.75" customHeight="1" x14ac:dyDescent="0.25">
      <c r="C971" s="240"/>
    </row>
    <row r="972" spans="3:3" ht="15.75" customHeight="1" x14ac:dyDescent="0.25">
      <c r="C972" s="240"/>
    </row>
    <row r="973" spans="3:3" ht="15.75" customHeight="1" x14ac:dyDescent="0.25">
      <c r="C973" s="240"/>
    </row>
    <row r="974" spans="3:3" ht="15.75" customHeight="1" x14ac:dyDescent="0.25">
      <c r="C974" s="240"/>
    </row>
    <row r="975" spans="3:3" ht="15.75" customHeight="1" x14ac:dyDescent="0.25">
      <c r="C975" s="240"/>
    </row>
    <row r="976" spans="3:3" ht="15.75" customHeight="1" x14ac:dyDescent="0.25">
      <c r="C976" s="240"/>
    </row>
    <row r="977" spans="3:3" ht="15.75" customHeight="1" x14ac:dyDescent="0.25">
      <c r="C977" s="240"/>
    </row>
    <row r="978" spans="3:3" ht="15.75" customHeight="1" x14ac:dyDescent="0.25">
      <c r="C978" s="240"/>
    </row>
    <row r="979" spans="3:3" ht="15.75" customHeight="1" x14ac:dyDescent="0.25">
      <c r="C979" s="240"/>
    </row>
    <row r="980" spans="3:3" ht="15.75" customHeight="1" x14ac:dyDescent="0.25">
      <c r="C980" s="240"/>
    </row>
    <row r="981" spans="3:3" ht="15.75" customHeight="1" x14ac:dyDescent="0.25">
      <c r="C981" s="240"/>
    </row>
    <row r="982" spans="3:3" ht="15.75" customHeight="1" x14ac:dyDescent="0.25">
      <c r="C982" s="240"/>
    </row>
    <row r="983" spans="3:3" ht="15.75" customHeight="1" x14ac:dyDescent="0.25">
      <c r="C983" s="240"/>
    </row>
    <row r="984" spans="3:3" ht="15.75" customHeight="1" x14ac:dyDescent="0.25">
      <c r="C984" s="240"/>
    </row>
    <row r="985" spans="3:3" ht="15.75" customHeight="1" x14ac:dyDescent="0.25">
      <c r="C985" s="240"/>
    </row>
    <row r="986" spans="3:3" ht="15.75" customHeight="1" x14ac:dyDescent="0.25">
      <c r="C986" s="240"/>
    </row>
    <row r="987" spans="3:3" ht="15.75" customHeight="1" x14ac:dyDescent="0.25">
      <c r="C987" s="240"/>
    </row>
    <row r="988" spans="3:3" ht="15.75" customHeight="1" x14ac:dyDescent="0.25">
      <c r="C988" s="240"/>
    </row>
    <row r="989" spans="3:3" ht="15.75" customHeight="1" x14ac:dyDescent="0.25">
      <c r="C989" s="240"/>
    </row>
    <row r="990" spans="3:3" ht="15.75" customHeight="1" x14ac:dyDescent="0.25">
      <c r="C990" s="240"/>
    </row>
    <row r="991" spans="3:3" ht="15.75" customHeight="1" x14ac:dyDescent="0.25">
      <c r="C991" s="240"/>
    </row>
    <row r="992" spans="3:3" ht="15.75" customHeight="1" x14ac:dyDescent="0.25">
      <c r="C992" s="240"/>
    </row>
    <row r="993" spans="3:3" ht="15.75" customHeight="1" x14ac:dyDescent="0.25">
      <c r="C993" s="240"/>
    </row>
    <row r="994" spans="3:3" ht="15.75" customHeight="1" x14ac:dyDescent="0.25">
      <c r="C994" s="240"/>
    </row>
    <row r="995" spans="3:3" ht="15.75" customHeight="1" x14ac:dyDescent="0.25">
      <c r="C995" s="240"/>
    </row>
    <row r="996" spans="3:3" ht="15.75" customHeight="1" x14ac:dyDescent="0.25">
      <c r="C996" s="240"/>
    </row>
    <row r="997" spans="3:3" ht="15.75" customHeight="1" x14ac:dyDescent="0.25">
      <c r="C997" s="240"/>
    </row>
    <row r="998" spans="3:3" ht="15.75" customHeight="1" x14ac:dyDescent="0.25">
      <c r="C998" s="240"/>
    </row>
    <row r="999" spans="3:3" ht="15.75" customHeight="1" x14ac:dyDescent="0.25">
      <c r="C999" s="240"/>
    </row>
    <row r="1000" spans="3:3" ht="15.75" customHeight="1" x14ac:dyDescent="0.25">
      <c r="C1000" s="240"/>
    </row>
    <row r="1001" spans="3:3" ht="15.75" customHeight="1" x14ac:dyDescent="0.25">
      <c r="C1001" s="240"/>
    </row>
  </sheetData>
  <mergeCells count="8">
    <mergeCell ref="D51:E51"/>
    <mergeCell ref="D52:E52"/>
    <mergeCell ref="D3:E3"/>
    <mergeCell ref="F3:U3"/>
    <mergeCell ref="D4:D5"/>
    <mergeCell ref="E4:E5"/>
    <mergeCell ref="K4:U4"/>
    <mergeCell ref="G4:J4"/>
  </mergeCells>
  <pageMargins left="0.7" right="0.7" top="0.75" bottom="0.75" header="0" footer="0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000"/>
  <sheetViews>
    <sheetView zoomScale="140" zoomScaleNormal="140" workbookViewId="0">
      <selection activeCell="B2" sqref="B2"/>
    </sheetView>
  </sheetViews>
  <sheetFormatPr defaultColWidth="14.42578125" defaultRowHeight="15" customHeight="1" x14ac:dyDescent="0.25"/>
  <cols>
    <col min="1" max="1" width="8.7109375" customWidth="1"/>
    <col min="2" max="2" width="51.7109375" customWidth="1"/>
    <col min="3" max="3" width="73.85546875" customWidth="1"/>
    <col min="4" max="26" width="8.7109375" customWidth="1"/>
  </cols>
  <sheetData>
    <row r="1" spans="1:23" ht="22.9" customHeight="1" x14ac:dyDescent="0.25">
      <c r="A1" s="1"/>
      <c r="B1" s="241" t="s">
        <v>449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4.25" customHeight="1" x14ac:dyDescent="0.25">
      <c r="A2" s="1"/>
      <c r="B2" s="24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4.25" customHeight="1" x14ac:dyDescent="0.25">
      <c r="A3" s="1"/>
      <c r="B3" s="242" t="s">
        <v>450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4.25" customHeight="1" x14ac:dyDescent="0.25">
      <c r="A4" s="1"/>
      <c r="B4" s="243" t="s">
        <v>606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.25" customHeight="1" x14ac:dyDescent="0.25">
      <c r="A5" s="1"/>
      <c r="B5" s="243" t="s">
        <v>605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4.25" customHeight="1" x14ac:dyDescent="0.25">
      <c r="A6" s="1"/>
      <c r="B6" s="401" t="s">
        <v>607</v>
      </c>
      <c r="C6" s="40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.25" customHeight="1" x14ac:dyDescent="0.25">
      <c r="A7" s="1"/>
      <c r="B7" s="241" t="s">
        <v>451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25" customHeight="1" x14ac:dyDescent="0.25">
      <c r="A8" s="1"/>
      <c r="B8" s="2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4.25" customHeight="1" x14ac:dyDescent="0.25">
      <c r="A9" s="1"/>
      <c r="B9" s="241" t="s">
        <v>452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/>
      <c r="B10" s="244" t="s">
        <v>453</v>
      </c>
      <c r="C10" s="245" t="s">
        <v>454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4" x14ac:dyDescent="0.25">
      <c r="A11" s="1"/>
      <c r="B11" s="246" t="s">
        <v>455</v>
      </c>
      <c r="C11" s="50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4" x14ac:dyDescent="0.25">
      <c r="A12" s="1"/>
      <c r="B12" s="247" t="s">
        <v>456</v>
      </c>
      <c r="C12" s="46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"/>
      <c r="B13" s="247" t="s">
        <v>457</v>
      </c>
      <c r="C13" s="46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"/>
      <c r="B14" s="248" t="s">
        <v>458</v>
      </c>
      <c r="C14" s="46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"/>
      <c r="B15" s="249"/>
      <c r="C15" s="46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"/>
      <c r="B16" s="249"/>
      <c r="C16" s="46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"/>
      <c r="B17" s="249"/>
      <c r="C17" s="46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"/>
      <c r="B18" s="248"/>
      <c r="C18" s="46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"/>
      <c r="B19" s="248"/>
      <c r="C19" s="46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"/>
      <c r="B20" s="250"/>
      <c r="C20" s="46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4" x14ac:dyDescent="0.25">
      <c r="A21" s="1"/>
      <c r="B21" s="246" t="s">
        <v>459</v>
      </c>
      <c r="C21" s="50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4" x14ac:dyDescent="0.25">
      <c r="A22" s="1"/>
      <c r="B22" s="247" t="s">
        <v>456</v>
      </c>
      <c r="C22" s="46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"/>
      <c r="B23" s="247" t="s">
        <v>460</v>
      </c>
      <c r="C23" s="46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"/>
      <c r="B24" s="248" t="s">
        <v>458</v>
      </c>
      <c r="C24" s="46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"/>
      <c r="B25" s="247"/>
      <c r="C25" s="46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"/>
      <c r="B26" s="247"/>
      <c r="C26" s="46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1"/>
      <c r="B27" s="247"/>
      <c r="C27" s="46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"/>
      <c r="B28" s="246" t="s">
        <v>461</v>
      </c>
      <c r="C28" s="50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4" x14ac:dyDescent="0.25">
      <c r="A29" s="1"/>
      <c r="B29" s="247" t="s">
        <v>462</v>
      </c>
      <c r="C29" s="46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/>
      <c r="B30" s="247" t="s">
        <v>463</v>
      </c>
      <c r="C30" s="46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/>
      <c r="B31" s="248" t="s">
        <v>458</v>
      </c>
      <c r="C31" s="46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/>
      <c r="B32" s="248"/>
      <c r="C32" s="25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"/>
      <c r="B33" s="248"/>
      <c r="C33" s="25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"/>
      <c r="B34" s="248"/>
      <c r="C34" s="25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"/>
      <c r="B35" s="248"/>
      <c r="C35" s="25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"/>
      <c r="B36" s="250"/>
      <c r="C36" s="25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4" x14ac:dyDescent="0.25">
      <c r="A37" s="1"/>
      <c r="B37" s="246" t="s">
        <v>464</v>
      </c>
      <c r="C37" s="50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8" x14ac:dyDescent="0.25">
      <c r="A38" s="1"/>
      <c r="B38" s="247" t="s">
        <v>465</v>
      </c>
      <c r="C38" s="46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"/>
      <c r="B39" s="247" t="s">
        <v>466</v>
      </c>
      <c r="C39" s="46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"/>
      <c r="B40" s="247" t="s">
        <v>467</v>
      </c>
      <c r="C40" s="46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"/>
      <c r="B41" s="247" t="s">
        <v>468</v>
      </c>
      <c r="C41" s="46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1"/>
      <c r="B42" s="247" t="s">
        <v>469</v>
      </c>
      <c r="C42" s="46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"/>
      <c r="B43" s="250" t="s">
        <v>458</v>
      </c>
      <c r="C43" s="46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4" x14ac:dyDescent="0.25">
      <c r="A44" s="1"/>
      <c r="B44" s="246" t="s">
        <v>470</v>
      </c>
      <c r="C44" s="50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8" x14ac:dyDescent="0.25">
      <c r="A45" s="1"/>
      <c r="B45" s="247" t="s">
        <v>465</v>
      </c>
      <c r="C45" s="46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"/>
      <c r="B46" s="247" t="s">
        <v>466</v>
      </c>
      <c r="C46" s="46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"/>
      <c r="B47" s="247" t="s">
        <v>467</v>
      </c>
      <c r="C47" s="46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"/>
      <c r="B48" s="247" t="s">
        <v>468</v>
      </c>
      <c r="C48" s="46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"/>
      <c r="B49" s="247" t="s">
        <v>469</v>
      </c>
      <c r="C49" s="46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"/>
      <c r="B50" s="250" t="s">
        <v>458</v>
      </c>
      <c r="C50" s="46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4.25" customHeight="1" x14ac:dyDescent="0.25"/>
    <row r="206" spans="1:23" ht="14.25" customHeight="1" x14ac:dyDescent="0.25"/>
    <row r="207" spans="1:23" ht="14.25" customHeight="1" x14ac:dyDescent="0.25"/>
    <row r="208" spans="1:23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5">
    <mergeCell ref="C11:C20"/>
    <mergeCell ref="C21:C27"/>
    <mergeCell ref="C28:C31"/>
    <mergeCell ref="C37:C43"/>
    <mergeCell ref="C44:C50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Ведомость</vt:lpstr>
      <vt:lpstr>Таблица 1 (общие примечания)</vt:lpstr>
      <vt:lpstr>Таблица 2 (категории)</vt:lpstr>
      <vt:lpstr>Таблица 4 (коэфф.запаса)</vt:lpstr>
      <vt:lpstr>Таблица 5 (коэфф. по арм.)</vt:lpstr>
      <vt:lpstr>Таблица 6 (типы арм.)</vt:lpstr>
      <vt:lpstr>Таблица 7 (деление ВОР)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Мачехин Дмитрий Викторович</cp:lastModifiedBy>
  <dcterms:modified xsi:type="dcterms:W3CDTF">2024-05-13T09:43:19Z</dcterms:modified>
</cp:coreProperties>
</file>