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achekhindv\Desktop\WORK\01_ТТР_КР\51 - Шаблон ВОР\15.4_20.09.2024_Изм.15\"/>
    </mc:Choice>
  </mc:AlternateContent>
  <xr:revisionPtr revIDLastSave="0" documentId="8_{958A0602-B732-481E-A7BA-408DD209A13A}" xr6:coauthVersionLast="47" xr6:coauthVersionMax="47" xr10:uidLastSave="{00000000-0000-0000-0000-000000000000}"/>
  <bookViews>
    <workbookView xWindow="15600" yWindow="30" windowWidth="36090" windowHeight="21090" tabRatio="769" xr2:uid="{00000000-000D-0000-FFFF-FFFF00000000}"/>
  </bookViews>
  <sheets>
    <sheet name="Ведомость" sheetId="1" r:id="rId1"/>
    <sheet name="Таблица 1 (общие примечания)" sheetId="2" r:id="rId2"/>
    <sheet name="Таблица 2 (категории)" sheetId="3" r:id="rId3"/>
    <sheet name="Таблица 4 (коэфф.запаса)" sheetId="4" r:id="rId4"/>
    <sheet name="Таблица 5 (коэфф. по арм.)" sheetId="5" r:id="rId5"/>
    <sheet name="Таблица 6 (типы арм.)" sheetId="6" r:id="rId6"/>
    <sheet name="Таблица 7 (деление ВОР)" sheetId="7" r:id="rId7"/>
  </sheets>
  <definedNames>
    <definedName name="F">#REF!</definedName>
    <definedName name="ID_ARM">#REF!</definedName>
    <definedName name="KZ_ARM">#REF!</definedName>
    <definedName name="KZ_B">#REF!</definedName>
    <definedName name="KZ_GIDR">#REF!</definedName>
    <definedName name="KZ_M">#REF!</definedName>
    <definedName name="KZ_OPAL">#REF!</definedName>
    <definedName name="W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7" i="1" l="1"/>
  <c r="AF407" i="1"/>
  <c r="AG407" i="1"/>
  <c r="AH407" i="1"/>
  <c r="AI407" i="1"/>
  <c r="AJ407" i="1"/>
  <c r="AK407" i="1"/>
  <c r="AL407" i="1"/>
  <c r="AM407" i="1"/>
  <c r="AN407" i="1"/>
  <c r="AA407" i="1"/>
  <c r="AB407" i="1"/>
  <c r="AC407" i="1"/>
  <c r="Y407" i="1"/>
  <c r="Z407" i="1"/>
  <c r="AD407" i="1"/>
  <c r="AE386" i="1"/>
  <c r="AF386" i="1"/>
  <c r="AG386" i="1"/>
  <c r="AH386" i="1"/>
  <c r="AI386" i="1"/>
  <c r="AJ386" i="1"/>
  <c r="AK386" i="1"/>
  <c r="AL386" i="1"/>
  <c r="AM386" i="1"/>
  <c r="AN386" i="1"/>
  <c r="AA386" i="1"/>
  <c r="AB386" i="1"/>
  <c r="AC386" i="1"/>
  <c r="Y386" i="1"/>
  <c r="Z386" i="1"/>
  <c r="AD386" i="1"/>
  <c r="AE378" i="1"/>
  <c r="AF378" i="1"/>
  <c r="AG378" i="1"/>
  <c r="AH378" i="1"/>
  <c r="AI378" i="1"/>
  <c r="AJ378" i="1"/>
  <c r="AK378" i="1"/>
  <c r="AL378" i="1"/>
  <c r="AM378" i="1"/>
  <c r="AN378" i="1"/>
  <c r="AA378" i="1"/>
  <c r="AB378" i="1"/>
  <c r="AC378" i="1"/>
  <c r="Y378" i="1"/>
  <c r="Z378" i="1"/>
  <c r="AD378" i="1"/>
  <c r="AE350" i="1"/>
  <c r="AF350" i="1"/>
  <c r="AG350" i="1"/>
  <c r="AH350" i="1"/>
  <c r="AI350" i="1"/>
  <c r="AJ350" i="1"/>
  <c r="AK350" i="1"/>
  <c r="AL350" i="1"/>
  <c r="AM350" i="1"/>
  <c r="AN350" i="1"/>
  <c r="AE351" i="1"/>
  <c r="AF351" i="1"/>
  <c r="AG351" i="1"/>
  <c r="AH351" i="1"/>
  <c r="AI351" i="1"/>
  <c r="AJ351" i="1"/>
  <c r="AK351" i="1"/>
  <c r="AL351" i="1"/>
  <c r="AM351" i="1"/>
  <c r="AN351" i="1"/>
  <c r="AE352" i="1"/>
  <c r="AF352" i="1"/>
  <c r="AG352" i="1"/>
  <c r="AH352" i="1"/>
  <c r="AI352" i="1"/>
  <c r="AJ352" i="1"/>
  <c r="AK352" i="1"/>
  <c r="AL352" i="1"/>
  <c r="AM352" i="1"/>
  <c r="AN352" i="1"/>
  <c r="AE353" i="1"/>
  <c r="AF353" i="1"/>
  <c r="AG353" i="1"/>
  <c r="AH353" i="1"/>
  <c r="AI353" i="1"/>
  <c r="AJ353" i="1"/>
  <c r="AK353" i="1"/>
  <c r="AL353" i="1"/>
  <c r="AM353" i="1"/>
  <c r="AN353" i="1"/>
  <c r="AE354" i="1"/>
  <c r="AF354" i="1"/>
  <c r="AG354" i="1"/>
  <c r="AH354" i="1"/>
  <c r="AI354" i="1"/>
  <c r="AJ354" i="1"/>
  <c r="AK354" i="1"/>
  <c r="AL354" i="1"/>
  <c r="AM354" i="1"/>
  <c r="AN354" i="1"/>
  <c r="AE355" i="1"/>
  <c r="AF355" i="1"/>
  <c r="AG355" i="1"/>
  <c r="AH355" i="1"/>
  <c r="AI355" i="1"/>
  <c r="AJ355" i="1"/>
  <c r="AK355" i="1"/>
  <c r="AL355" i="1"/>
  <c r="AM355" i="1"/>
  <c r="AN355" i="1"/>
  <c r="AE356" i="1"/>
  <c r="AF356" i="1"/>
  <c r="AG356" i="1"/>
  <c r="AH356" i="1"/>
  <c r="AI356" i="1"/>
  <c r="AJ356" i="1"/>
  <c r="AK356" i="1"/>
  <c r="AL356" i="1"/>
  <c r="AM356" i="1"/>
  <c r="AN356" i="1"/>
  <c r="AE357" i="1"/>
  <c r="AF357" i="1"/>
  <c r="AG357" i="1"/>
  <c r="AH357" i="1"/>
  <c r="AI357" i="1"/>
  <c r="AJ357" i="1"/>
  <c r="AK357" i="1"/>
  <c r="AL357" i="1"/>
  <c r="AM357" i="1"/>
  <c r="AN357" i="1"/>
  <c r="AE358" i="1"/>
  <c r="AF358" i="1"/>
  <c r="AG358" i="1"/>
  <c r="AH358" i="1"/>
  <c r="AI358" i="1"/>
  <c r="AJ358" i="1"/>
  <c r="AK358" i="1"/>
  <c r="AL358" i="1"/>
  <c r="AM358" i="1"/>
  <c r="AN358" i="1"/>
  <c r="AE359" i="1"/>
  <c r="AF359" i="1"/>
  <c r="AG359" i="1"/>
  <c r="AH359" i="1"/>
  <c r="AI359" i="1"/>
  <c r="AJ359" i="1"/>
  <c r="AK359" i="1"/>
  <c r="AL359" i="1"/>
  <c r="AM359" i="1"/>
  <c r="AN359" i="1"/>
  <c r="AE360" i="1"/>
  <c r="AF360" i="1"/>
  <c r="AG360" i="1"/>
  <c r="AH360" i="1"/>
  <c r="AI360" i="1"/>
  <c r="AJ360" i="1"/>
  <c r="AK360" i="1"/>
  <c r="AL360" i="1"/>
  <c r="AM360" i="1"/>
  <c r="AN360" i="1"/>
  <c r="AE361" i="1"/>
  <c r="AF361" i="1"/>
  <c r="AG361" i="1"/>
  <c r="AH361" i="1"/>
  <c r="AI361" i="1"/>
  <c r="AJ361" i="1"/>
  <c r="AK361" i="1"/>
  <c r="AL361" i="1"/>
  <c r="AM361" i="1"/>
  <c r="AN361" i="1"/>
  <c r="AD351" i="1"/>
  <c r="AD352" i="1"/>
  <c r="AD353" i="1"/>
  <c r="AD354" i="1"/>
  <c r="AD355" i="1"/>
  <c r="AD356" i="1"/>
  <c r="AD357" i="1"/>
  <c r="AD358" i="1"/>
  <c r="AD359" i="1"/>
  <c r="AD360" i="1"/>
  <c r="AD361" i="1"/>
  <c r="AA350" i="1"/>
  <c r="AB350" i="1"/>
  <c r="AC350" i="1"/>
  <c r="AA351" i="1"/>
  <c r="AB351" i="1"/>
  <c r="AC351" i="1"/>
  <c r="AA352" i="1"/>
  <c r="AB352" i="1"/>
  <c r="AC352" i="1"/>
  <c r="AA353" i="1"/>
  <c r="AB353" i="1"/>
  <c r="AC353" i="1"/>
  <c r="AA354" i="1"/>
  <c r="AB354" i="1"/>
  <c r="AC354" i="1"/>
  <c r="AA355" i="1"/>
  <c r="AB355" i="1"/>
  <c r="AC355" i="1"/>
  <c r="AA356" i="1"/>
  <c r="AB356" i="1"/>
  <c r="AC356" i="1"/>
  <c r="AA357" i="1"/>
  <c r="AB357" i="1"/>
  <c r="AC357" i="1"/>
  <c r="AA358" i="1"/>
  <c r="AB358" i="1"/>
  <c r="AC358" i="1"/>
  <c r="AA359" i="1"/>
  <c r="AB359" i="1"/>
  <c r="AC359" i="1"/>
  <c r="AA360" i="1"/>
  <c r="AB360" i="1"/>
  <c r="AC360" i="1"/>
  <c r="AA361" i="1"/>
  <c r="AB361" i="1"/>
  <c r="AC361" i="1"/>
  <c r="Z351" i="1"/>
  <c r="Z352" i="1"/>
  <c r="Z353" i="1"/>
  <c r="Z354" i="1"/>
  <c r="Z355" i="1"/>
  <c r="Z356" i="1"/>
  <c r="Z357" i="1"/>
  <c r="Z358" i="1"/>
  <c r="Z359" i="1"/>
  <c r="Z360" i="1"/>
  <c r="Z361" i="1"/>
  <c r="Y351" i="1"/>
  <c r="Y352" i="1"/>
  <c r="Y353" i="1"/>
  <c r="Y354" i="1"/>
  <c r="Y355" i="1"/>
  <c r="Y356" i="1"/>
  <c r="Y357" i="1"/>
  <c r="Y358" i="1"/>
  <c r="Y359" i="1"/>
  <c r="Y360" i="1"/>
  <c r="Y361" i="1"/>
  <c r="Y350" i="1"/>
  <c r="Z350" i="1"/>
  <c r="AD350" i="1"/>
  <c r="AE345" i="1"/>
  <c r="AF345" i="1"/>
  <c r="AG345" i="1"/>
  <c r="AH345" i="1"/>
  <c r="AI345" i="1"/>
  <c r="AJ345" i="1"/>
  <c r="AK345" i="1"/>
  <c r="AL345" i="1"/>
  <c r="AM345" i="1"/>
  <c r="AN345" i="1"/>
  <c r="AA345" i="1"/>
  <c r="AB345" i="1"/>
  <c r="AC345" i="1"/>
  <c r="Y345" i="1"/>
  <c r="Z345" i="1"/>
  <c r="AD345" i="1"/>
  <c r="AE339" i="1"/>
  <c r="AF339" i="1"/>
  <c r="AG339" i="1"/>
  <c r="AH339" i="1"/>
  <c r="AI339" i="1"/>
  <c r="AJ339" i="1"/>
  <c r="AK339" i="1"/>
  <c r="AL339" i="1"/>
  <c r="AM339" i="1"/>
  <c r="AN339" i="1"/>
  <c r="AE340" i="1"/>
  <c r="AF340" i="1"/>
  <c r="AG340" i="1"/>
  <c r="AH340" i="1"/>
  <c r="AI340" i="1"/>
  <c r="AJ340" i="1"/>
  <c r="AK340" i="1"/>
  <c r="AL340" i="1"/>
  <c r="AM340" i="1"/>
  <c r="AN340" i="1"/>
  <c r="AA339" i="1"/>
  <c r="AB339" i="1"/>
  <c r="AC339" i="1"/>
  <c r="AA340" i="1"/>
  <c r="AB340" i="1"/>
  <c r="AC340" i="1"/>
  <c r="Y340" i="1"/>
  <c r="Y339" i="1"/>
  <c r="Z340" i="1"/>
  <c r="Z339" i="1"/>
  <c r="AD340" i="1"/>
  <c r="AD339" i="1"/>
  <c r="AE334" i="1"/>
  <c r="AF334" i="1"/>
  <c r="AG334" i="1"/>
  <c r="AH334" i="1"/>
  <c r="AI334" i="1"/>
  <c r="AJ334" i="1"/>
  <c r="AK334" i="1"/>
  <c r="AL334" i="1"/>
  <c r="AM334" i="1"/>
  <c r="AN334" i="1"/>
  <c r="AA334" i="1"/>
  <c r="AB334" i="1"/>
  <c r="AC334" i="1"/>
  <c r="Y334" i="1"/>
  <c r="Z334" i="1"/>
  <c r="AD334" i="1"/>
  <c r="AE310" i="1"/>
  <c r="AF310" i="1"/>
  <c r="AG310" i="1"/>
  <c r="AH310" i="1"/>
  <c r="AI310" i="1"/>
  <c r="AJ310" i="1"/>
  <c r="AK310" i="1"/>
  <c r="AL310" i="1"/>
  <c r="AM310" i="1"/>
  <c r="AN310" i="1"/>
  <c r="AE311" i="1"/>
  <c r="AF311" i="1"/>
  <c r="AG311" i="1"/>
  <c r="AH311" i="1"/>
  <c r="AI311" i="1"/>
  <c r="AJ311" i="1"/>
  <c r="AK311" i="1"/>
  <c r="AL311" i="1"/>
  <c r="AM311" i="1"/>
  <c r="AN311" i="1"/>
  <c r="AE312" i="1"/>
  <c r="AF312" i="1"/>
  <c r="AG312" i="1"/>
  <c r="AH312" i="1"/>
  <c r="AI312" i="1"/>
  <c r="AJ312" i="1"/>
  <c r="AK312" i="1"/>
  <c r="AL312" i="1"/>
  <c r="AM312" i="1"/>
  <c r="AN312" i="1"/>
  <c r="AE313" i="1"/>
  <c r="AF313" i="1"/>
  <c r="AG313" i="1"/>
  <c r="AH313" i="1"/>
  <c r="AI313" i="1"/>
  <c r="AJ313" i="1"/>
  <c r="AK313" i="1"/>
  <c r="AL313" i="1"/>
  <c r="AM313" i="1"/>
  <c r="AN313" i="1"/>
  <c r="AE314" i="1"/>
  <c r="AF314" i="1"/>
  <c r="AG314" i="1"/>
  <c r="AH314" i="1"/>
  <c r="AI314" i="1"/>
  <c r="AJ314" i="1"/>
  <c r="AK314" i="1"/>
  <c r="AL314" i="1"/>
  <c r="AM314" i="1"/>
  <c r="AN314" i="1"/>
  <c r="AE315" i="1"/>
  <c r="AF315" i="1"/>
  <c r="AG315" i="1"/>
  <c r="AH315" i="1"/>
  <c r="AI315" i="1"/>
  <c r="AJ315" i="1"/>
  <c r="AK315" i="1"/>
  <c r="AL315" i="1"/>
  <c r="AM315" i="1"/>
  <c r="AN315" i="1"/>
  <c r="AE316" i="1"/>
  <c r="AF316" i="1"/>
  <c r="AG316" i="1"/>
  <c r="AH316" i="1"/>
  <c r="AI316" i="1"/>
  <c r="AJ316" i="1"/>
  <c r="AK316" i="1"/>
  <c r="AL316" i="1"/>
  <c r="AM316" i="1"/>
  <c r="AN316" i="1"/>
  <c r="AE317" i="1"/>
  <c r="AF317" i="1"/>
  <c r="AG317" i="1"/>
  <c r="AH317" i="1"/>
  <c r="AI317" i="1"/>
  <c r="AJ317" i="1"/>
  <c r="AK317" i="1"/>
  <c r="AL317" i="1"/>
  <c r="AM317" i="1"/>
  <c r="AN317" i="1"/>
  <c r="AE318" i="1"/>
  <c r="AF318" i="1"/>
  <c r="AG318" i="1"/>
  <c r="AH318" i="1"/>
  <c r="AI318" i="1"/>
  <c r="AJ318" i="1"/>
  <c r="AK318" i="1"/>
  <c r="AL318" i="1"/>
  <c r="AM318" i="1"/>
  <c r="AN318" i="1"/>
  <c r="AE319" i="1"/>
  <c r="AF319" i="1"/>
  <c r="AG319" i="1"/>
  <c r="AH319" i="1"/>
  <c r="AI319" i="1"/>
  <c r="AJ319" i="1"/>
  <c r="AK319" i="1"/>
  <c r="AL319" i="1"/>
  <c r="AM319" i="1"/>
  <c r="AN319" i="1"/>
  <c r="AD311" i="1"/>
  <c r="AD312" i="1"/>
  <c r="AD313" i="1"/>
  <c r="AD314" i="1"/>
  <c r="AD315" i="1"/>
  <c r="AD316" i="1"/>
  <c r="AD317" i="1"/>
  <c r="AD318" i="1"/>
  <c r="AD319" i="1"/>
  <c r="AA310" i="1"/>
  <c r="AB310" i="1"/>
  <c r="AC310" i="1"/>
  <c r="AA311" i="1"/>
  <c r="AB311" i="1"/>
  <c r="AC311" i="1"/>
  <c r="AA312" i="1"/>
  <c r="AB312" i="1"/>
  <c r="AC312" i="1"/>
  <c r="AA313" i="1"/>
  <c r="AB313" i="1"/>
  <c r="AC313" i="1"/>
  <c r="AA314" i="1"/>
  <c r="AB314" i="1"/>
  <c r="AC314" i="1"/>
  <c r="AA315" i="1"/>
  <c r="AB315" i="1"/>
  <c r="AC315" i="1"/>
  <c r="AA316" i="1"/>
  <c r="AB316" i="1"/>
  <c r="AC316" i="1"/>
  <c r="AA317" i="1"/>
  <c r="AB317" i="1"/>
  <c r="AC317" i="1"/>
  <c r="AA318" i="1"/>
  <c r="AB318" i="1"/>
  <c r="AC318" i="1"/>
  <c r="AA319" i="1"/>
  <c r="AB319" i="1"/>
  <c r="AC319" i="1"/>
  <c r="Z311" i="1"/>
  <c r="Z312" i="1"/>
  <c r="Z313" i="1"/>
  <c r="Z314" i="1"/>
  <c r="Z315" i="1"/>
  <c r="Z316" i="1"/>
  <c r="Z317" i="1"/>
  <c r="Z318" i="1"/>
  <c r="Z319" i="1"/>
  <c r="Y311" i="1"/>
  <c r="Y312" i="1"/>
  <c r="Y313" i="1"/>
  <c r="Y314" i="1"/>
  <c r="Y315" i="1"/>
  <c r="Y316" i="1"/>
  <c r="Y317" i="1"/>
  <c r="Y318" i="1"/>
  <c r="Y319" i="1"/>
  <c r="Y310" i="1"/>
  <c r="Z310" i="1"/>
  <c r="AD310" i="1"/>
  <c r="AA291" i="1"/>
  <c r="AB291" i="1"/>
  <c r="AC291" i="1"/>
  <c r="AA292" i="1"/>
  <c r="AB292" i="1"/>
  <c r="AC292" i="1"/>
  <c r="AA293" i="1"/>
  <c r="AB293" i="1"/>
  <c r="AC293" i="1"/>
  <c r="AA294" i="1"/>
  <c r="AB294" i="1"/>
  <c r="AC294" i="1"/>
  <c r="AA295" i="1"/>
  <c r="AB295" i="1"/>
  <c r="AC295" i="1"/>
  <c r="AA296" i="1"/>
  <c r="AB296" i="1"/>
  <c r="AC296" i="1"/>
  <c r="AA297" i="1"/>
  <c r="AB297" i="1"/>
  <c r="AC297" i="1"/>
  <c r="AA298" i="1"/>
  <c r="AB298" i="1"/>
  <c r="AC298" i="1"/>
  <c r="AA299" i="1"/>
  <c r="AB299" i="1"/>
  <c r="AC299" i="1"/>
  <c r="AA300" i="1"/>
  <c r="AB300" i="1"/>
  <c r="AC300" i="1"/>
  <c r="AA301" i="1"/>
  <c r="AB301" i="1"/>
  <c r="AC301" i="1"/>
  <c r="AA302" i="1"/>
  <c r="AB302" i="1"/>
  <c r="AC302" i="1"/>
  <c r="AA303" i="1"/>
  <c r="AB303" i="1"/>
  <c r="AC303" i="1"/>
  <c r="AA304" i="1"/>
  <c r="AB304" i="1"/>
  <c r="AC304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291" i="1"/>
  <c r="Z291" i="1"/>
  <c r="AE291" i="1"/>
  <c r="AF291" i="1"/>
  <c r="AG291" i="1"/>
  <c r="AH291" i="1"/>
  <c r="AI291" i="1"/>
  <c r="AJ291" i="1"/>
  <c r="AK291" i="1"/>
  <c r="AL291" i="1"/>
  <c r="AM291" i="1"/>
  <c r="AN291" i="1"/>
  <c r="AE292" i="1"/>
  <c r="AF292" i="1"/>
  <c r="AG292" i="1"/>
  <c r="AH292" i="1"/>
  <c r="AI292" i="1"/>
  <c r="AJ292" i="1"/>
  <c r="AK292" i="1"/>
  <c r="AL292" i="1"/>
  <c r="AM292" i="1"/>
  <c r="AN292" i="1"/>
  <c r="AE293" i="1"/>
  <c r="AF293" i="1"/>
  <c r="AG293" i="1"/>
  <c r="AH293" i="1"/>
  <c r="AI293" i="1"/>
  <c r="AJ293" i="1"/>
  <c r="AK293" i="1"/>
  <c r="AL293" i="1"/>
  <c r="AM293" i="1"/>
  <c r="AN293" i="1"/>
  <c r="AE294" i="1"/>
  <c r="AF294" i="1"/>
  <c r="AG294" i="1"/>
  <c r="AH294" i="1"/>
  <c r="AI294" i="1"/>
  <c r="AJ294" i="1"/>
  <c r="AK294" i="1"/>
  <c r="AL294" i="1"/>
  <c r="AM294" i="1"/>
  <c r="AN294" i="1"/>
  <c r="AE295" i="1"/>
  <c r="AF295" i="1"/>
  <c r="AG295" i="1"/>
  <c r="AH295" i="1"/>
  <c r="AI295" i="1"/>
  <c r="AJ295" i="1"/>
  <c r="AK295" i="1"/>
  <c r="AL295" i="1"/>
  <c r="AM295" i="1"/>
  <c r="AN295" i="1"/>
  <c r="AE296" i="1"/>
  <c r="AF296" i="1"/>
  <c r="AG296" i="1"/>
  <c r="AH296" i="1"/>
  <c r="AI296" i="1"/>
  <c r="AJ296" i="1"/>
  <c r="AK296" i="1"/>
  <c r="AL296" i="1"/>
  <c r="AM296" i="1"/>
  <c r="AN296" i="1"/>
  <c r="AE297" i="1"/>
  <c r="AF297" i="1"/>
  <c r="AG297" i="1"/>
  <c r="AH297" i="1"/>
  <c r="AI297" i="1"/>
  <c r="AJ297" i="1"/>
  <c r="AK297" i="1"/>
  <c r="AL297" i="1"/>
  <c r="AM297" i="1"/>
  <c r="AN297" i="1"/>
  <c r="AE298" i="1"/>
  <c r="AF298" i="1"/>
  <c r="AG298" i="1"/>
  <c r="AH298" i="1"/>
  <c r="AI298" i="1"/>
  <c r="AJ298" i="1"/>
  <c r="AK298" i="1"/>
  <c r="AL298" i="1"/>
  <c r="AM298" i="1"/>
  <c r="AN298" i="1"/>
  <c r="AE299" i="1"/>
  <c r="AF299" i="1"/>
  <c r="AG299" i="1"/>
  <c r="AH299" i="1"/>
  <c r="AI299" i="1"/>
  <c r="AJ299" i="1"/>
  <c r="AK299" i="1"/>
  <c r="AL299" i="1"/>
  <c r="AM299" i="1"/>
  <c r="AN299" i="1"/>
  <c r="AE300" i="1"/>
  <c r="AF300" i="1"/>
  <c r="AG300" i="1"/>
  <c r="AH300" i="1"/>
  <c r="AI300" i="1"/>
  <c r="AJ300" i="1"/>
  <c r="AK300" i="1"/>
  <c r="AL300" i="1"/>
  <c r="AM300" i="1"/>
  <c r="AN300" i="1"/>
  <c r="AE301" i="1"/>
  <c r="AF301" i="1"/>
  <c r="AG301" i="1"/>
  <c r="AH301" i="1"/>
  <c r="AI301" i="1"/>
  <c r="AJ301" i="1"/>
  <c r="AK301" i="1"/>
  <c r="AL301" i="1"/>
  <c r="AM301" i="1"/>
  <c r="AN301" i="1"/>
  <c r="AE302" i="1"/>
  <c r="AF302" i="1"/>
  <c r="AG302" i="1"/>
  <c r="AH302" i="1"/>
  <c r="AI302" i="1"/>
  <c r="AJ302" i="1"/>
  <c r="AK302" i="1"/>
  <c r="AL302" i="1"/>
  <c r="AM302" i="1"/>
  <c r="AN302" i="1"/>
  <c r="AE303" i="1"/>
  <c r="AF303" i="1"/>
  <c r="AG303" i="1"/>
  <c r="AH303" i="1"/>
  <c r="AI303" i="1"/>
  <c r="AJ303" i="1"/>
  <c r="AK303" i="1"/>
  <c r="AL303" i="1"/>
  <c r="AM303" i="1"/>
  <c r="AN303" i="1"/>
  <c r="AE304" i="1"/>
  <c r="AF304" i="1"/>
  <c r="AG304" i="1"/>
  <c r="AH304" i="1"/>
  <c r="AI304" i="1"/>
  <c r="AJ304" i="1"/>
  <c r="AK304" i="1"/>
  <c r="AL304" i="1"/>
  <c r="AM304" i="1"/>
  <c r="AN304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291" i="1"/>
  <c r="AE220" i="1"/>
  <c r="AF220" i="1"/>
  <c r="AG220" i="1"/>
  <c r="AH220" i="1"/>
  <c r="AI220" i="1"/>
  <c r="AJ220" i="1"/>
  <c r="AK220" i="1"/>
  <c r="AL220" i="1"/>
  <c r="AM220" i="1"/>
  <c r="AN220" i="1"/>
  <c r="AA220" i="1"/>
  <c r="AB220" i="1"/>
  <c r="AC220" i="1"/>
  <c r="Y220" i="1"/>
  <c r="Z220" i="1"/>
  <c r="AD220" i="1"/>
  <c r="AE212" i="1"/>
  <c r="AF212" i="1"/>
  <c r="AG212" i="1"/>
  <c r="AH212" i="1"/>
  <c r="AI212" i="1"/>
  <c r="AJ212" i="1"/>
  <c r="AK212" i="1"/>
  <c r="AL212" i="1"/>
  <c r="AM212" i="1"/>
  <c r="AN212" i="1"/>
  <c r="AA212" i="1"/>
  <c r="AB212" i="1"/>
  <c r="AC212" i="1"/>
  <c r="Y212" i="1"/>
  <c r="Z212" i="1"/>
  <c r="AD212" i="1"/>
  <c r="AE194" i="1"/>
  <c r="AF194" i="1"/>
  <c r="AG194" i="1"/>
  <c r="AH194" i="1"/>
  <c r="AI194" i="1"/>
  <c r="AJ194" i="1"/>
  <c r="AK194" i="1"/>
  <c r="AL194" i="1"/>
  <c r="AM194" i="1"/>
  <c r="AN194" i="1"/>
  <c r="AE195" i="1"/>
  <c r="AF195" i="1"/>
  <c r="AG195" i="1"/>
  <c r="AH195" i="1"/>
  <c r="AI195" i="1"/>
  <c r="AJ195" i="1"/>
  <c r="AK195" i="1"/>
  <c r="AL195" i="1"/>
  <c r="AM195" i="1"/>
  <c r="AN195" i="1"/>
  <c r="AE196" i="1"/>
  <c r="AF196" i="1"/>
  <c r="AG196" i="1"/>
  <c r="AH196" i="1"/>
  <c r="AI196" i="1"/>
  <c r="AJ196" i="1"/>
  <c r="AK196" i="1"/>
  <c r="AL196" i="1"/>
  <c r="AM196" i="1"/>
  <c r="AN196" i="1"/>
  <c r="AE198" i="1"/>
  <c r="AF198" i="1"/>
  <c r="AG198" i="1"/>
  <c r="AH198" i="1"/>
  <c r="AI198" i="1"/>
  <c r="AJ198" i="1"/>
  <c r="AK198" i="1"/>
  <c r="AL198" i="1"/>
  <c r="AM198" i="1"/>
  <c r="AN198" i="1"/>
  <c r="AE199" i="1"/>
  <c r="AF199" i="1"/>
  <c r="AG199" i="1"/>
  <c r="AH199" i="1"/>
  <c r="AI199" i="1"/>
  <c r="AJ199" i="1"/>
  <c r="AK199" i="1"/>
  <c r="AL199" i="1"/>
  <c r="AM199" i="1"/>
  <c r="AN199" i="1"/>
  <c r="AA194" i="1"/>
  <c r="AB194" i="1"/>
  <c r="AC194" i="1"/>
  <c r="AA195" i="1"/>
  <c r="AB195" i="1"/>
  <c r="AC195" i="1"/>
  <c r="AA196" i="1"/>
  <c r="AB196" i="1"/>
  <c r="AC196" i="1"/>
  <c r="AA198" i="1"/>
  <c r="AB198" i="1"/>
  <c r="AC198" i="1"/>
  <c r="AA199" i="1"/>
  <c r="AB199" i="1"/>
  <c r="AC199" i="1"/>
  <c r="Y199" i="1"/>
  <c r="Y198" i="1"/>
  <c r="Y196" i="1"/>
  <c r="Y195" i="1"/>
  <c r="Y194" i="1"/>
  <c r="Z199" i="1"/>
  <c r="Z198" i="1"/>
  <c r="Z196" i="1"/>
  <c r="Z195" i="1"/>
  <c r="Z194" i="1"/>
  <c r="AD195" i="1"/>
  <c r="AD196" i="1"/>
  <c r="AD198" i="1"/>
  <c r="AD199" i="1"/>
  <c r="AD194" i="1"/>
  <c r="AA189" i="1"/>
  <c r="AB189" i="1"/>
  <c r="AC189" i="1"/>
  <c r="Y189" i="1"/>
  <c r="Z189" i="1"/>
  <c r="AE189" i="1"/>
  <c r="AF189" i="1"/>
  <c r="AG189" i="1"/>
  <c r="AH189" i="1"/>
  <c r="AI189" i="1"/>
  <c r="AJ189" i="1"/>
  <c r="AK189" i="1"/>
  <c r="AL189" i="1"/>
  <c r="AM189" i="1"/>
  <c r="AN189" i="1"/>
  <c r="AD189" i="1"/>
  <c r="AA183" i="1"/>
  <c r="AB183" i="1"/>
  <c r="AC183" i="1"/>
  <c r="AE183" i="1"/>
  <c r="AF183" i="1"/>
  <c r="AG183" i="1"/>
  <c r="AH183" i="1"/>
  <c r="AI183" i="1"/>
  <c r="AJ183" i="1"/>
  <c r="AK183" i="1"/>
  <c r="AL183" i="1"/>
  <c r="AM183" i="1"/>
  <c r="AN183" i="1"/>
  <c r="Y183" i="1"/>
  <c r="Z183" i="1"/>
  <c r="AD183" i="1"/>
  <c r="AE174" i="1"/>
  <c r="AF174" i="1"/>
  <c r="AG174" i="1"/>
  <c r="AH174" i="1"/>
  <c r="AI174" i="1"/>
  <c r="AJ174" i="1"/>
  <c r="AK174" i="1"/>
  <c r="AL174" i="1"/>
  <c r="AM174" i="1"/>
  <c r="AN174" i="1"/>
  <c r="AE175" i="1"/>
  <c r="AF175" i="1"/>
  <c r="AG175" i="1"/>
  <c r="AH175" i="1"/>
  <c r="AI175" i="1"/>
  <c r="AJ175" i="1"/>
  <c r="AK175" i="1"/>
  <c r="AL175" i="1"/>
  <c r="AM175" i="1"/>
  <c r="AN175" i="1"/>
  <c r="AE176" i="1"/>
  <c r="AF176" i="1"/>
  <c r="AG176" i="1"/>
  <c r="AH176" i="1"/>
  <c r="AI176" i="1"/>
  <c r="AJ176" i="1"/>
  <c r="AK176" i="1"/>
  <c r="AL176" i="1"/>
  <c r="AM176" i="1"/>
  <c r="AN176" i="1"/>
  <c r="AE177" i="1"/>
  <c r="AF177" i="1"/>
  <c r="AG177" i="1"/>
  <c r="AH177" i="1"/>
  <c r="AI177" i="1"/>
  <c r="AJ177" i="1"/>
  <c r="AK177" i="1"/>
  <c r="AL177" i="1"/>
  <c r="AM177" i="1"/>
  <c r="AN177" i="1"/>
  <c r="AA174" i="1"/>
  <c r="AB174" i="1"/>
  <c r="AC174" i="1"/>
  <c r="AA175" i="1"/>
  <c r="AB175" i="1"/>
  <c r="AC175" i="1"/>
  <c r="AA176" i="1"/>
  <c r="AB176" i="1"/>
  <c r="AC176" i="1"/>
  <c r="AA177" i="1"/>
  <c r="AB177" i="1"/>
  <c r="AC177" i="1"/>
  <c r="Y177" i="1"/>
  <c r="Y176" i="1"/>
  <c r="Y175" i="1"/>
  <c r="Y174" i="1"/>
  <c r="Z177" i="1"/>
  <c r="Z176" i="1"/>
  <c r="Z175" i="1"/>
  <c r="Z174" i="1"/>
  <c r="AD175" i="1"/>
  <c r="AD176" i="1"/>
  <c r="AD177" i="1"/>
  <c r="AD174" i="1"/>
  <c r="AE164" i="1"/>
  <c r="AF164" i="1"/>
  <c r="AG164" i="1"/>
  <c r="AH164" i="1"/>
  <c r="AI164" i="1"/>
  <c r="AJ164" i="1"/>
  <c r="AK164" i="1"/>
  <c r="AL164" i="1"/>
  <c r="AM164" i="1"/>
  <c r="AN164" i="1"/>
  <c r="AE165" i="1"/>
  <c r="AF165" i="1"/>
  <c r="AG165" i="1"/>
  <c r="AH165" i="1"/>
  <c r="AI165" i="1"/>
  <c r="AJ165" i="1"/>
  <c r="AK165" i="1"/>
  <c r="AL165" i="1"/>
  <c r="AM165" i="1"/>
  <c r="AN165" i="1"/>
  <c r="AE166" i="1"/>
  <c r="AF166" i="1"/>
  <c r="AG166" i="1"/>
  <c r="AH166" i="1"/>
  <c r="AI166" i="1"/>
  <c r="AJ166" i="1"/>
  <c r="AK166" i="1"/>
  <c r="AL166" i="1"/>
  <c r="AM166" i="1"/>
  <c r="AN166" i="1"/>
  <c r="AE167" i="1"/>
  <c r="AF167" i="1"/>
  <c r="AG167" i="1"/>
  <c r="AH167" i="1"/>
  <c r="AI167" i="1"/>
  <c r="AJ167" i="1"/>
  <c r="AK167" i="1"/>
  <c r="AL167" i="1"/>
  <c r="AM167" i="1"/>
  <c r="AN167" i="1"/>
  <c r="AE168" i="1"/>
  <c r="AF168" i="1"/>
  <c r="AG168" i="1"/>
  <c r="AH168" i="1"/>
  <c r="AI168" i="1"/>
  <c r="AJ168" i="1"/>
  <c r="AK168" i="1"/>
  <c r="AL168" i="1"/>
  <c r="AM168" i="1"/>
  <c r="AN168" i="1"/>
  <c r="AA164" i="1"/>
  <c r="AB164" i="1"/>
  <c r="AC164" i="1"/>
  <c r="AA165" i="1"/>
  <c r="AB165" i="1"/>
  <c r="AC165" i="1"/>
  <c r="AA166" i="1"/>
  <c r="AB166" i="1"/>
  <c r="AC166" i="1"/>
  <c r="AA167" i="1"/>
  <c r="AB167" i="1"/>
  <c r="AC167" i="1"/>
  <c r="AA168" i="1"/>
  <c r="AB168" i="1"/>
  <c r="AC168" i="1"/>
  <c r="Y168" i="1"/>
  <c r="Y167" i="1"/>
  <c r="Y166" i="1"/>
  <c r="Y165" i="1"/>
  <c r="Y164" i="1"/>
  <c r="Z168" i="1"/>
  <c r="Z167" i="1"/>
  <c r="Z166" i="1"/>
  <c r="Z165" i="1"/>
  <c r="Z164" i="1"/>
  <c r="AD165" i="1"/>
  <c r="AD166" i="1"/>
  <c r="AD167" i="1"/>
  <c r="AD168" i="1"/>
  <c r="AD164" i="1"/>
  <c r="AE156" i="1"/>
  <c r="AF156" i="1"/>
  <c r="AG156" i="1"/>
  <c r="AH156" i="1"/>
  <c r="AI156" i="1"/>
  <c r="AJ156" i="1"/>
  <c r="AK156" i="1"/>
  <c r="AL156" i="1"/>
  <c r="AM156" i="1"/>
  <c r="AN156" i="1"/>
  <c r="AE157" i="1"/>
  <c r="AF157" i="1"/>
  <c r="AG157" i="1"/>
  <c r="AH157" i="1"/>
  <c r="AI157" i="1"/>
  <c r="AJ157" i="1"/>
  <c r="AK157" i="1"/>
  <c r="AL157" i="1"/>
  <c r="AM157" i="1"/>
  <c r="AN157" i="1"/>
  <c r="AE158" i="1"/>
  <c r="AF158" i="1"/>
  <c r="AG158" i="1"/>
  <c r="AH158" i="1"/>
  <c r="AI158" i="1"/>
  <c r="AJ158" i="1"/>
  <c r="AK158" i="1"/>
  <c r="AL158" i="1"/>
  <c r="AM158" i="1"/>
  <c r="AN158" i="1"/>
  <c r="AD157" i="1"/>
  <c r="AD158" i="1"/>
  <c r="AA156" i="1"/>
  <c r="AB156" i="1"/>
  <c r="AC156" i="1"/>
  <c r="AA157" i="1"/>
  <c r="AB157" i="1"/>
  <c r="AC157" i="1"/>
  <c r="AA158" i="1"/>
  <c r="AB158" i="1"/>
  <c r="AC158" i="1"/>
  <c r="Y158" i="1"/>
  <c r="Y157" i="1"/>
  <c r="Y156" i="1"/>
  <c r="Z158" i="1"/>
  <c r="Z157" i="1"/>
  <c r="Z156" i="1"/>
  <c r="AD156" i="1"/>
  <c r="AE94" i="1"/>
  <c r="AF94" i="1"/>
  <c r="AG94" i="1"/>
  <c r="AH94" i="1"/>
  <c r="AI94" i="1"/>
  <c r="AJ94" i="1"/>
  <c r="AK94" i="1"/>
  <c r="AL94" i="1"/>
  <c r="AM94" i="1"/>
  <c r="AN94" i="1"/>
  <c r="AE95" i="1"/>
  <c r="AF95" i="1"/>
  <c r="AG95" i="1"/>
  <c r="AH95" i="1"/>
  <c r="AI95" i="1"/>
  <c r="AJ95" i="1"/>
  <c r="AK95" i="1"/>
  <c r="AL95" i="1"/>
  <c r="AM95" i="1"/>
  <c r="AN95" i="1"/>
  <c r="AA94" i="1"/>
  <c r="AB94" i="1"/>
  <c r="AC94" i="1"/>
  <c r="AA95" i="1"/>
  <c r="AB95" i="1"/>
  <c r="AC95" i="1"/>
  <c r="Y95" i="1"/>
  <c r="Y94" i="1"/>
  <c r="Z95" i="1"/>
  <c r="Z94" i="1"/>
  <c r="AD95" i="1"/>
  <c r="AD94" i="1"/>
  <c r="AA21" i="1"/>
  <c r="AB21" i="1"/>
  <c r="AC21" i="1"/>
  <c r="AA22" i="1"/>
  <c r="AB22" i="1"/>
  <c r="AC22" i="1"/>
  <c r="AA23" i="1"/>
  <c r="AB23" i="1"/>
  <c r="AC23" i="1"/>
  <c r="AA24" i="1"/>
  <c r="AB24" i="1"/>
  <c r="AC24" i="1"/>
  <c r="AA25" i="1"/>
  <c r="AB25" i="1"/>
  <c r="AC25" i="1"/>
  <c r="AA26" i="1"/>
  <c r="AB26" i="1"/>
  <c r="AC26" i="1"/>
  <c r="AA27" i="1"/>
  <c r="AB27" i="1"/>
  <c r="AC27" i="1"/>
  <c r="Z27" i="1"/>
  <c r="Z26" i="1"/>
  <c r="Z25" i="1"/>
  <c r="Z24" i="1"/>
  <c r="Z23" i="1"/>
  <c r="Z22" i="1"/>
  <c r="Z21" i="1"/>
  <c r="Y27" i="1"/>
  <c r="Y26" i="1"/>
  <c r="Y25" i="1"/>
  <c r="Y24" i="1"/>
  <c r="Y23" i="1"/>
  <c r="Y22" i="1"/>
  <c r="Y21" i="1"/>
  <c r="AD25" i="1"/>
  <c r="AE25" i="1"/>
  <c r="AF25" i="1"/>
  <c r="AG25" i="1"/>
  <c r="AH25" i="1"/>
  <c r="AI25" i="1"/>
  <c r="AJ25" i="1"/>
  <c r="AK25" i="1"/>
  <c r="AL25" i="1"/>
  <c r="AM25" i="1"/>
  <c r="AN25" i="1"/>
  <c r="AD26" i="1"/>
  <c r="AE26" i="1"/>
  <c r="AF26" i="1"/>
  <c r="AG26" i="1"/>
  <c r="AH26" i="1"/>
  <c r="AI26" i="1"/>
  <c r="AJ26" i="1"/>
  <c r="AK26" i="1"/>
  <c r="AL26" i="1"/>
  <c r="AM26" i="1"/>
  <c r="AN26" i="1"/>
  <c r="AD27" i="1"/>
  <c r="AE27" i="1"/>
  <c r="AF27" i="1"/>
  <c r="AG27" i="1"/>
  <c r="AH27" i="1"/>
  <c r="AI27" i="1"/>
  <c r="AJ27" i="1"/>
  <c r="AK27" i="1"/>
  <c r="AL27" i="1"/>
  <c r="AM27" i="1"/>
  <c r="AN27" i="1"/>
  <c r="AD22" i="1"/>
  <c r="AE22" i="1"/>
  <c r="AF22" i="1"/>
  <c r="AG22" i="1"/>
  <c r="AH22" i="1"/>
  <c r="AI22" i="1"/>
  <c r="AJ22" i="1"/>
  <c r="AK22" i="1"/>
  <c r="AL22" i="1"/>
  <c r="AM22" i="1"/>
  <c r="AN22" i="1"/>
  <c r="AD23" i="1"/>
  <c r="AE23" i="1"/>
  <c r="AF23" i="1"/>
  <c r="AG23" i="1"/>
  <c r="AH23" i="1"/>
  <c r="AI23" i="1"/>
  <c r="AJ23" i="1"/>
  <c r="AK23" i="1"/>
  <c r="AL23" i="1"/>
  <c r="AM23" i="1"/>
  <c r="AN23" i="1"/>
  <c r="AD24" i="1"/>
  <c r="AE24" i="1"/>
  <c r="AF24" i="1"/>
  <c r="AG24" i="1"/>
  <c r="AH24" i="1"/>
  <c r="AI24" i="1"/>
  <c r="AJ24" i="1"/>
  <c r="AK24" i="1"/>
  <c r="AL24" i="1"/>
  <c r="AM24" i="1"/>
  <c r="AN24" i="1"/>
  <c r="AE21" i="1"/>
  <c r="AF21" i="1"/>
  <c r="AG21" i="1"/>
  <c r="AH21" i="1"/>
  <c r="AI21" i="1"/>
  <c r="AJ21" i="1"/>
  <c r="AK21" i="1"/>
  <c r="AL21" i="1"/>
  <c r="AM21" i="1"/>
  <c r="AN21" i="1"/>
  <c r="AD21" i="1"/>
  <c r="AO386" i="1" l="1"/>
  <c r="AO407" i="1"/>
  <c r="AO378" i="1"/>
  <c r="AO361" i="1"/>
  <c r="AO360" i="1"/>
  <c r="AO359" i="1"/>
  <c r="AO358" i="1"/>
  <c r="AO357" i="1"/>
  <c r="AO356" i="1"/>
  <c r="AO355" i="1"/>
  <c r="AO354" i="1"/>
  <c r="AO353" i="1"/>
  <c r="AO352" i="1"/>
  <c r="AO351" i="1"/>
  <c r="AO350" i="1"/>
  <c r="AO345" i="1"/>
  <c r="AO340" i="1"/>
  <c r="AO339" i="1"/>
  <c r="AO334" i="1"/>
  <c r="AO319" i="1"/>
  <c r="AO318" i="1"/>
  <c r="AO317" i="1"/>
  <c r="AO316" i="1"/>
  <c r="AO315" i="1"/>
  <c r="AO314" i="1"/>
  <c r="AO313" i="1"/>
  <c r="AO312" i="1"/>
  <c r="AO311" i="1"/>
  <c r="AO310" i="1"/>
  <c r="AO304" i="1"/>
  <c r="AO303" i="1"/>
  <c r="AO302" i="1"/>
  <c r="AO301" i="1"/>
  <c r="AO300" i="1"/>
  <c r="AO299" i="1"/>
  <c r="AO298" i="1"/>
  <c r="AO297" i="1"/>
  <c r="AO296" i="1"/>
  <c r="AO295" i="1"/>
  <c r="AO294" i="1"/>
  <c r="AO293" i="1"/>
  <c r="AO292" i="1"/>
  <c r="AO291" i="1"/>
  <c r="AO220" i="1"/>
  <c r="AO212" i="1"/>
  <c r="AO199" i="1"/>
  <c r="AO198" i="1"/>
  <c r="AO196" i="1"/>
  <c r="AO195" i="1"/>
  <c r="AO194" i="1"/>
  <c r="AO189" i="1"/>
  <c r="AO183" i="1"/>
  <c r="AO177" i="1"/>
  <c r="AO176" i="1"/>
  <c r="AO175" i="1"/>
  <c r="AO174" i="1"/>
  <c r="AO168" i="1"/>
  <c r="AO167" i="1"/>
  <c r="AO166" i="1"/>
  <c r="AO165" i="1"/>
  <c r="AO164" i="1"/>
  <c r="AO158" i="1"/>
  <c r="AO157" i="1"/>
  <c r="AO156" i="1"/>
  <c r="AO95" i="1"/>
  <c r="AO94" i="1"/>
  <c r="AO27" i="1"/>
  <c r="AO25" i="1"/>
  <c r="AO26" i="1"/>
  <c r="AO24" i="1"/>
  <c r="AO23" i="1"/>
  <c r="AO22" i="1"/>
  <c r="AO21" i="1"/>
  <c r="J32" i="1"/>
  <c r="J33" i="1" s="1"/>
  <c r="T32" i="1"/>
  <c r="T33" i="1"/>
  <c r="O338" i="1"/>
  <c r="P338" i="1"/>
  <c r="Q338" i="1"/>
  <c r="R338" i="1"/>
  <c r="S338" i="1"/>
  <c r="AQ436" i="1"/>
  <c r="AR436" i="1" s="1"/>
  <c r="AQ437" i="1"/>
  <c r="AR437" i="1" s="1"/>
  <c r="AQ438" i="1"/>
  <c r="AR438" i="1" s="1"/>
  <c r="AQ435" i="1"/>
  <c r="AR435" i="1" s="1"/>
  <c r="AQ425" i="1"/>
  <c r="AR425" i="1" s="1"/>
  <c r="AQ432" i="1"/>
  <c r="AR432" i="1" s="1"/>
  <c r="AQ433" i="1"/>
  <c r="AR433" i="1" s="1"/>
  <c r="AQ431" i="1"/>
  <c r="AR431" i="1" s="1"/>
  <c r="AQ424" i="1"/>
  <c r="AR424" i="1" s="1"/>
  <c r="AQ422" i="1"/>
  <c r="AR422" i="1" s="1"/>
  <c r="AQ419" i="1"/>
  <c r="AR419" i="1" s="1"/>
  <c r="AQ420" i="1"/>
  <c r="AR420" i="1" s="1"/>
  <c r="AQ418" i="1"/>
  <c r="AR418" i="1" s="1"/>
  <c r="AQ412" i="1"/>
  <c r="AR412" i="1" s="1"/>
  <c r="AQ413" i="1"/>
  <c r="AR413" i="1" s="1"/>
  <c r="AQ414" i="1"/>
  <c r="AR414" i="1" s="1"/>
  <c r="AQ415" i="1"/>
  <c r="AR415" i="1" s="1"/>
  <c r="AQ416" i="1"/>
  <c r="AR416" i="1" s="1"/>
  <c r="AQ411" i="1"/>
  <c r="AR411" i="1" s="1"/>
  <c r="AQ403" i="1"/>
  <c r="AR403" i="1" s="1"/>
  <c r="AQ405" i="1"/>
  <c r="AR405" i="1" s="1"/>
  <c r="AQ406" i="1"/>
  <c r="AR406" i="1" s="1"/>
  <c r="AQ402" i="1"/>
  <c r="AR402" i="1" s="1"/>
  <c r="AQ392" i="1"/>
  <c r="AR392" i="1" s="1"/>
  <c r="AQ283" i="1"/>
  <c r="AR283" i="1" s="1"/>
  <c r="AQ284" i="1"/>
  <c r="AR284" i="1" s="1"/>
  <c r="AQ282" i="1"/>
  <c r="AR282" i="1" s="1"/>
  <c r="AQ277" i="1"/>
  <c r="AR277" i="1" s="1"/>
  <c r="AQ278" i="1"/>
  <c r="AR278" i="1" s="1"/>
  <c r="AQ279" i="1"/>
  <c r="AR279" i="1" s="1"/>
  <c r="AQ280" i="1"/>
  <c r="AR280" i="1" s="1"/>
  <c r="AQ276" i="1"/>
  <c r="AR276" i="1" s="1"/>
  <c r="AQ273" i="1"/>
  <c r="AR273" i="1" s="1"/>
  <c r="AQ274" i="1"/>
  <c r="AR274" i="1" s="1"/>
  <c r="AQ272" i="1"/>
  <c r="AR272" i="1" s="1"/>
  <c r="AQ266" i="1"/>
  <c r="AR266" i="1" s="1"/>
  <c r="AQ267" i="1"/>
  <c r="AR267" i="1" s="1"/>
  <c r="AQ268" i="1"/>
  <c r="AR268" i="1" s="1"/>
  <c r="AQ269" i="1"/>
  <c r="AR269" i="1" s="1"/>
  <c r="AQ265" i="1"/>
  <c r="AR265" i="1" s="1"/>
  <c r="AQ260" i="1"/>
  <c r="AR260" i="1" s="1"/>
  <c r="AQ261" i="1"/>
  <c r="AR261" i="1" s="1"/>
  <c r="AQ262" i="1"/>
  <c r="AR262" i="1" s="1"/>
  <c r="AQ259" i="1"/>
  <c r="AR259" i="1" s="1"/>
  <c r="AQ254" i="1"/>
  <c r="AR254" i="1" s="1"/>
  <c r="AQ255" i="1"/>
  <c r="AR255" i="1" s="1"/>
  <c r="AQ256" i="1"/>
  <c r="AR256" i="1" s="1"/>
  <c r="AQ257" i="1"/>
  <c r="AR257" i="1" s="1"/>
  <c r="AQ253" i="1"/>
  <c r="AR253" i="1" s="1"/>
  <c r="AQ250" i="1"/>
  <c r="AR250" i="1" s="1"/>
  <c r="AQ251" i="1"/>
  <c r="AR251" i="1" s="1"/>
  <c r="AQ249" i="1"/>
  <c r="AR249" i="1" s="1"/>
  <c r="AQ246" i="1"/>
  <c r="AR246" i="1" s="1"/>
  <c r="AQ243" i="1"/>
  <c r="AR243" i="1" s="1"/>
  <c r="AQ240" i="1"/>
  <c r="AR240" i="1" s="1"/>
  <c r="AQ235" i="1"/>
  <c r="AR235" i="1" s="1"/>
  <c r="AQ236" i="1"/>
  <c r="AR236" i="1" s="1"/>
  <c r="AQ237" i="1"/>
  <c r="AR237" i="1" s="1"/>
  <c r="AQ238" i="1"/>
  <c r="AR238" i="1" s="1"/>
  <c r="AQ234" i="1"/>
  <c r="AR234" i="1" s="1"/>
  <c r="AQ227" i="1"/>
  <c r="AR227" i="1" s="1"/>
  <c r="AQ228" i="1"/>
  <c r="AR228" i="1" s="1"/>
  <c r="AQ229" i="1"/>
  <c r="AR229" i="1" s="1"/>
  <c r="AQ230" i="1"/>
  <c r="AR230" i="1" s="1"/>
  <c r="AQ231" i="1"/>
  <c r="AR231" i="1" s="1"/>
  <c r="AQ232" i="1"/>
  <c r="AR232" i="1" s="1"/>
  <c r="AQ226" i="1"/>
  <c r="AR226" i="1" s="1"/>
  <c r="AQ152" i="1"/>
  <c r="AR152" i="1" s="1"/>
  <c r="AQ147" i="1"/>
  <c r="AR147" i="1" s="1"/>
  <c r="AQ148" i="1"/>
  <c r="AR148" i="1" s="1"/>
  <c r="AQ149" i="1"/>
  <c r="AR149" i="1" s="1"/>
  <c r="AQ150" i="1"/>
  <c r="AR150" i="1" s="1"/>
  <c r="AQ146" i="1"/>
  <c r="AR146" i="1" s="1"/>
  <c r="AQ142" i="1"/>
  <c r="AR142" i="1" s="1"/>
  <c r="AQ143" i="1"/>
  <c r="AR143" i="1" s="1"/>
  <c r="AQ144" i="1"/>
  <c r="AR144" i="1" s="1"/>
  <c r="AQ141" i="1"/>
  <c r="AR141" i="1" s="1"/>
  <c r="AQ136" i="1"/>
  <c r="AR136" i="1" s="1"/>
  <c r="AQ137" i="1"/>
  <c r="AR137" i="1" s="1"/>
  <c r="AQ138" i="1"/>
  <c r="AR138" i="1" s="1"/>
  <c r="AQ139" i="1"/>
  <c r="AR139" i="1" s="1"/>
  <c r="AQ135" i="1"/>
  <c r="AR135" i="1" s="1"/>
  <c r="AQ130" i="1"/>
  <c r="AR130" i="1" s="1"/>
  <c r="AQ131" i="1"/>
  <c r="AR131" i="1" s="1"/>
  <c r="AQ132" i="1"/>
  <c r="AR132" i="1" s="1"/>
  <c r="AQ133" i="1"/>
  <c r="AR133" i="1" s="1"/>
  <c r="AQ129" i="1"/>
  <c r="AR129" i="1" s="1"/>
  <c r="AQ125" i="1"/>
  <c r="AR125" i="1" s="1"/>
  <c r="AQ126" i="1"/>
  <c r="AR126" i="1" s="1"/>
  <c r="AQ127" i="1"/>
  <c r="AR127" i="1" s="1"/>
  <c r="AQ124" i="1"/>
  <c r="AR124" i="1" s="1"/>
  <c r="AQ122" i="1"/>
  <c r="AR122" i="1" s="1"/>
  <c r="AQ121" i="1"/>
  <c r="AR121" i="1" s="1"/>
  <c r="AQ119" i="1"/>
  <c r="AR119" i="1" s="1"/>
  <c r="AQ118" i="1"/>
  <c r="AR118" i="1" s="1"/>
  <c r="AQ106" i="1"/>
  <c r="AR106" i="1" s="1"/>
  <c r="AQ107" i="1"/>
  <c r="AR107" i="1" s="1"/>
  <c r="AQ105" i="1"/>
  <c r="AR105" i="1" s="1"/>
  <c r="AQ103" i="1"/>
  <c r="AR103" i="1" s="1"/>
  <c r="AQ102" i="1"/>
  <c r="AR102" i="1" s="1"/>
  <c r="AQ90" i="1"/>
  <c r="AR90" i="1" s="1"/>
  <c r="AQ85" i="1"/>
  <c r="AR85" i="1" s="1"/>
  <c r="AQ86" i="1"/>
  <c r="AR86" i="1" s="1"/>
  <c r="AQ87" i="1"/>
  <c r="AR87" i="1" s="1"/>
  <c r="AQ88" i="1"/>
  <c r="AR88" i="1" s="1"/>
  <c r="AQ84" i="1"/>
  <c r="AR84" i="1" s="1"/>
  <c r="AQ78" i="1"/>
  <c r="AR78" i="1" s="1"/>
  <c r="AQ79" i="1"/>
  <c r="AR79" i="1" s="1"/>
  <c r="AQ80" i="1"/>
  <c r="AR80" i="1" s="1"/>
  <c r="AQ81" i="1"/>
  <c r="AR81" i="1" s="1"/>
  <c r="AQ82" i="1"/>
  <c r="AR82" i="1" s="1"/>
  <c r="AQ77" i="1"/>
  <c r="AR77" i="1" s="1"/>
  <c r="AQ73" i="1"/>
  <c r="AR73" i="1" s="1"/>
  <c r="AQ74" i="1"/>
  <c r="AR74" i="1" s="1"/>
  <c r="AQ75" i="1"/>
  <c r="AR75" i="1" s="1"/>
  <c r="AQ72" i="1"/>
  <c r="AR72" i="1" s="1"/>
  <c r="AQ67" i="1"/>
  <c r="AR67" i="1" s="1"/>
  <c r="AQ68" i="1"/>
  <c r="AR68" i="1" s="1"/>
  <c r="AQ69" i="1"/>
  <c r="AR69" i="1" s="1"/>
  <c r="AQ70" i="1"/>
  <c r="AR70" i="1" s="1"/>
  <c r="AQ66" i="1"/>
  <c r="AR66" i="1" s="1"/>
  <c r="AQ61" i="1"/>
  <c r="AR61" i="1" s="1"/>
  <c r="AQ62" i="1"/>
  <c r="AR62" i="1" s="1"/>
  <c r="AQ63" i="1"/>
  <c r="AR63" i="1" s="1"/>
  <c r="AQ64" i="1"/>
  <c r="AR64" i="1" s="1"/>
  <c r="AQ60" i="1"/>
  <c r="AR60" i="1" s="1"/>
  <c r="AQ56" i="1"/>
  <c r="AR56" i="1" s="1"/>
  <c r="AQ57" i="1"/>
  <c r="AR57" i="1" s="1"/>
  <c r="AQ58" i="1"/>
  <c r="AR58" i="1" s="1"/>
  <c r="AQ55" i="1"/>
  <c r="AR55" i="1" s="1"/>
  <c r="AQ53" i="1"/>
  <c r="AR53" i="1" s="1"/>
  <c r="AQ52" i="1"/>
  <c r="AR52" i="1" s="1"/>
  <c r="AQ50" i="1"/>
  <c r="AR50" i="1" s="1"/>
  <c r="AQ49" i="1"/>
  <c r="AR49" i="1" s="1"/>
  <c r="AQ37" i="1"/>
  <c r="AR37" i="1" s="1"/>
  <c r="AQ38" i="1"/>
  <c r="AR38" i="1" s="1"/>
  <c r="AQ36" i="1"/>
  <c r="AR36" i="1" s="1"/>
  <c r="AQ34" i="1"/>
  <c r="AR34" i="1" s="1"/>
  <c r="K34" i="1"/>
  <c r="K35" i="1" s="1"/>
  <c r="K36" i="1" s="1"/>
  <c r="K37" i="1" s="1"/>
  <c r="K38" i="1" s="1"/>
  <c r="K40" i="1" s="1"/>
  <c r="K42" i="1" s="1"/>
  <c r="K43" i="1" s="1"/>
  <c r="K44" i="1" s="1"/>
  <c r="K45" i="1" s="1"/>
  <c r="K46" i="1" s="1"/>
  <c r="K47" i="1" s="1"/>
  <c r="K49" i="1" s="1"/>
  <c r="K50" i="1" s="1"/>
  <c r="K52" i="1" s="1"/>
  <c r="K53" i="1" s="1"/>
  <c r="K55" i="1" s="1"/>
  <c r="K56" i="1" s="1"/>
  <c r="K57" i="1" s="1"/>
  <c r="K58" i="1" s="1"/>
  <c r="K60" i="1" s="1"/>
  <c r="K61" i="1" s="1"/>
  <c r="K62" i="1" s="1"/>
  <c r="K63" i="1" s="1"/>
  <c r="K64" i="1" s="1"/>
  <c r="K66" i="1" s="1"/>
  <c r="K67" i="1" s="1"/>
  <c r="K68" i="1" s="1"/>
  <c r="K69" i="1" s="1"/>
  <c r="K70" i="1" s="1"/>
  <c r="K72" i="1" s="1"/>
  <c r="K73" i="1" s="1"/>
  <c r="K74" i="1" s="1"/>
  <c r="K75" i="1" s="1"/>
  <c r="K77" i="1" s="1"/>
  <c r="K78" i="1" s="1"/>
  <c r="K79" i="1" s="1"/>
  <c r="K80" i="1" s="1"/>
  <c r="K81" i="1" s="1"/>
  <c r="K82" i="1" s="1"/>
  <c r="K84" i="1" s="1"/>
  <c r="K85" i="1" s="1"/>
  <c r="K86" i="1" s="1"/>
  <c r="K87" i="1" s="1"/>
  <c r="K88" i="1" s="1"/>
  <c r="K90" i="1" s="1"/>
  <c r="K91" i="1" s="1"/>
  <c r="K93" i="1" s="1"/>
  <c r="B72" i="2"/>
  <c r="X263" i="1"/>
  <c r="AQ263" i="1" s="1"/>
  <c r="AR263" i="1" s="1"/>
  <c r="T263" i="1"/>
  <c r="T338" i="1" l="1"/>
  <c r="AQ341" i="1" s="1"/>
  <c r="AR341" i="1" s="1"/>
  <c r="K102" i="1"/>
  <c r="K103" i="1" s="1"/>
  <c r="K104" i="1" s="1"/>
  <c r="K105" i="1" s="1"/>
  <c r="K106" i="1" s="1"/>
  <c r="K107" i="1" s="1"/>
  <c r="K109" i="1" s="1"/>
  <c r="K111" i="1" s="1"/>
  <c r="K112" i="1" s="1"/>
  <c r="K113" i="1" s="1"/>
  <c r="K114" i="1" s="1"/>
  <c r="K115" i="1" s="1"/>
  <c r="K116" i="1" s="1"/>
  <c r="K118" i="1" s="1"/>
  <c r="K119" i="1" s="1"/>
  <c r="K121" i="1" s="1"/>
  <c r="K122" i="1" s="1"/>
  <c r="K124" i="1" s="1"/>
  <c r="K125" i="1" s="1"/>
  <c r="K126" i="1" s="1"/>
  <c r="K127" i="1" s="1"/>
  <c r="K129" i="1" s="1"/>
  <c r="K130" i="1" s="1"/>
  <c r="K131" i="1" s="1"/>
  <c r="K132" i="1" s="1"/>
  <c r="K133" i="1" s="1"/>
  <c r="K135" i="1" s="1"/>
  <c r="K136" i="1" s="1"/>
  <c r="K137" i="1" s="1"/>
  <c r="K138" i="1" s="1"/>
  <c r="K139" i="1" s="1"/>
  <c r="K141" i="1" s="1"/>
  <c r="K142" i="1" s="1"/>
  <c r="K143" i="1" s="1"/>
  <c r="K144" i="1" s="1"/>
  <c r="K146" i="1" s="1"/>
  <c r="K147" i="1" s="1"/>
  <c r="K148" i="1" s="1"/>
  <c r="K149" i="1" s="1"/>
  <c r="K150" i="1" s="1"/>
  <c r="K152" i="1" s="1"/>
  <c r="K153" i="1" s="1"/>
  <c r="K155" i="1" s="1"/>
  <c r="K163" i="1" s="1"/>
  <c r="K173" i="1" s="1"/>
  <c r="K182" i="1" s="1"/>
  <c r="K188" i="1" s="1"/>
  <c r="K193" i="1" s="1"/>
  <c r="K211" i="1" l="1"/>
  <c r="K216" i="1" s="1"/>
  <c r="K217" i="1" s="1"/>
  <c r="K218" i="1" s="1"/>
  <c r="K219" i="1" s="1"/>
  <c r="X153" i="1"/>
  <c r="AQ153" i="1" s="1"/>
  <c r="AR153" i="1" s="1"/>
  <c r="T153" i="1"/>
  <c r="X91" i="1"/>
  <c r="AQ91" i="1" s="1"/>
  <c r="AR91" i="1" s="1"/>
  <c r="T91" i="1"/>
  <c r="K226" i="1" l="1"/>
  <c r="K227" i="1" s="1"/>
  <c r="K228" i="1" s="1"/>
  <c r="K229" i="1" s="1"/>
  <c r="K230" i="1" s="1"/>
  <c r="K231" i="1" s="1"/>
  <c r="K232" i="1" s="1"/>
  <c r="K234" i="1" s="1"/>
  <c r="K235" i="1" s="1"/>
  <c r="K236" i="1" s="1"/>
  <c r="K237" i="1" s="1"/>
  <c r="K238" i="1" s="1"/>
  <c r="K240" i="1" s="1"/>
  <c r="K241" i="1" s="1"/>
  <c r="K243" i="1" s="1"/>
  <c r="K244" i="1" s="1"/>
  <c r="K246" i="1" s="1"/>
  <c r="K247" i="1" s="1"/>
  <c r="K249" i="1" s="1"/>
  <c r="K250" i="1" s="1"/>
  <c r="K251" i="1" s="1"/>
  <c r="K253" i="1" s="1"/>
  <c r="K254" i="1" s="1"/>
  <c r="K255" i="1" s="1"/>
  <c r="K256" i="1" s="1"/>
  <c r="K257" i="1" s="1"/>
  <c r="K259" i="1" s="1"/>
  <c r="K260" i="1" s="1"/>
  <c r="K261" i="1" s="1"/>
  <c r="K262" i="1" s="1"/>
  <c r="K263" i="1" s="1"/>
  <c r="K265" i="1" s="1"/>
  <c r="K266" i="1" s="1"/>
  <c r="K267" i="1" s="1"/>
  <c r="K268" i="1" s="1"/>
  <c r="K269" i="1" s="1"/>
  <c r="K270" i="1" s="1"/>
  <c r="K272" i="1" s="1"/>
  <c r="K273" i="1" s="1"/>
  <c r="K274" i="1" s="1"/>
  <c r="K276" i="1" s="1"/>
  <c r="K277" i="1" s="1"/>
  <c r="K278" i="1" s="1"/>
  <c r="K279" i="1" s="1"/>
  <c r="K280" i="1" s="1"/>
  <c r="K282" i="1" s="1"/>
  <c r="K283" i="1" s="1"/>
  <c r="K284" i="1" s="1"/>
  <c r="K286" i="1" s="1"/>
  <c r="K287" i="1" s="1"/>
  <c r="K288" i="1" s="1"/>
  <c r="K290" i="1" s="1"/>
  <c r="K309" i="1" s="1"/>
  <c r="K333" i="1" s="1"/>
  <c r="T251" i="1"/>
  <c r="K338" i="1" l="1"/>
  <c r="K344" i="1" s="1"/>
  <c r="K349" i="1" s="1"/>
  <c r="K377" i="1" s="1"/>
  <c r="K385" i="1" s="1"/>
  <c r="K392" i="1" s="1"/>
  <c r="K393" i="1" s="1"/>
  <c r="K394" i="1" s="1"/>
  <c r="K398" i="1" s="1"/>
  <c r="K402" i="1" s="1"/>
  <c r="K403" i="1" s="1"/>
  <c r="K404" i="1" s="1"/>
  <c r="K405" i="1" s="1"/>
  <c r="K406" i="1" s="1"/>
  <c r="K407" i="1" s="1"/>
  <c r="K411" i="1" s="1"/>
  <c r="K412" i="1" s="1"/>
  <c r="K413" i="1" s="1"/>
  <c r="K414" i="1" s="1"/>
  <c r="K415" i="1" s="1"/>
  <c r="K416" i="1" s="1"/>
  <c r="K417" i="1" s="1"/>
  <c r="K418" i="1" s="1"/>
  <c r="K419" i="1" s="1"/>
  <c r="K420" i="1" s="1"/>
  <c r="K421" i="1" s="1"/>
  <c r="K422" i="1" s="1"/>
  <c r="K424" i="1" s="1"/>
  <c r="K425" i="1" s="1"/>
  <c r="K426" i="1" s="1"/>
  <c r="K427" i="1" s="1"/>
  <c r="K428" i="1" s="1"/>
  <c r="K429" i="1" s="1"/>
  <c r="K430" i="1" s="1"/>
  <c r="K431" i="1" s="1"/>
  <c r="K432" i="1" s="1"/>
  <c r="K433" i="1" s="1"/>
  <c r="K435" i="1" s="1"/>
  <c r="K436" i="1" s="1"/>
  <c r="K437" i="1" s="1"/>
  <c r="K438" i="1" s="1"/>
  <c r="K440" i="1" s="1"/>
  <c r="K441" i="1" s="1"/>
  <c r="K442" i="1" s="1"/>
  <c r="T131" i="1"/>
  <c r="T149" i="1"/>
  <c r="T87" i="1"/>
  <c r="T62" i="1"/>
  <c r="T156" i="1" l="1"/>
  <c r="W156" i="1" s="1"/>
  <c r="X156" i="1" l="1"/>
  <c r="F6" i="6" l="1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" i="6"/>
  <c r="F54" i="6"/>
  <c r="G54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6" i="6"/>
  <c r="G5" i="6"/>
  <c r="H23" i="6"/>
  <c r="I23" i="6"/>
  <c r="J23" i="6"/>
  <c r="K23" i="6"/>
  <c r="L23" i="6"/>
  <c r="M23" i="6"/>
  <c r="N23" i="6"/>
  <c r="O23" i="6"/>
  <c r="P23" i="6"/>
  <c r="Q23" i="6"/>
  <c r="R23" i="6"/>
  <c r="S23" i="6"/>
  <c r="T23" i="6"/>
  <c r="U23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E23" i="6"/>
  <c r="B23" i="6"/>
  <c r="T73" i="5" l="1"/>
  <c r="T71" i="5"/>
  <c r="T70" i="5"/>
  <c r="T69" i="5"/>
  <c r="T66" i="5"/>
  <c r="T64" i="5"/>
  <c r="T62" i="5"/>
  <c r="T61" i="5"/>
  <c r="T60" i="5"/>
  <c r="T57" i="5"/>
  <c r="T56" i="5"/>
  <c r="T55" i="5"/>
  <c r="T53" i="5"/>
  <c r="T52" i="5"/>
  <c r="T51" i="5"/>
  <c r="T48" i="5"/>
  <c r="T47" i="5"/>
  <c r="T46" i="5"/>
  <c r="T44" i="5"/>
  <c r="T43" i="5"/>
  <c r="T42" i="5"/>
  <c r="T39" i="5"/>
  <c r="T38" i="5"/>
  <c r="T37" i="5"/>
  <c r="T35" i="5"/>
  <c r="T32" i="5"/>
  <c r="T30" i="5"/>
  <c r="U30" i="5" s="1"/>
  <c r="T29" i="5"/>
  <c r="T25" i="5"/>
  <c r="T24" i="5"/>
  <c r="T23" i="5"/>
  <c r="T22" i="5"/>
  <c r="T21" i="5"/>
  <c r="T20" i="5"/>
  <c r="T18" i="5"/>
  <c r="T17" i="5"/>
  <c r="T14" i="5"/>
  <c r="T13" i="5"/>
  <c r="T12" i="5"/>
  <c r="T11" i="5"/>
  <c r="T10" i="5"/>
  <c r="T9" i="5"/>
  <c r="U9" i="5" l="1"/>
  <c r="Y20" i="1"/>
  <c r="P209" i="1"/>
  <c r="Q209" i="1"/>
  <c r="S209" i="1"/>
  <c r="P210" i="1"/>
  <c r="Q210" i="1"/>
  <c r="S210" i="1"/>
  <c r="P207" i="1"/>
  <c r="Q207" i="1"/>
  <c r="R207" i="1"/>
  <c r="S207" i="1"/>
  <c r="P208" i="1"/>
  <c r="Q208" i="1"/>
  <c r="R208" i="1"/>
  <c r="S208" i="1"/>
  <c r="P327" i="1"/>
  <c r="Q327" i="1"/>
  <c r="R327" i="1"/>
  <c r="S327" i="1"/>
  <c r="P328" i="1"/>
  <c r="Q328" i="1"/>
  <c r="R328" i="1"/>
  <c r="S328" i="1"/>
  <c r="O328" i="1"/>
  <c r="O327" i="1"/>
  <c r="P329" i="1"/>
  <c r="Q329" i="1"/>
  <c r="R329" i="1"/>
  <c r="S329" i="1"/>
  <c r="P330" i="1"/>
  <c r="Q330" i="1"/>
  <c r="R330" i="1"/>
  <c r="S330" i="1"/>
  <c r="P331" i="1"/>
  <c r="Q331" i="1"/>
  <c r="R331" i="1"/>
  <c r="S331" i="1"/>
  <c r="P332" i="1"/>
  <c r="Q332" i="1"/>
  <c r="R332" i="1"/>
  <c r="S332" i="1"/>
  <c r="J210" i="1"/>
  <c r="J209" i="1"/>
  <c r="J208" i="1"/>
  <c r="J207" i="1"/>
  <c r="AG328" i="1" l="1"/>
  <c r="AK328" i="1"/>
  <c r="AD328" i="1"/>
  <c r="AA328" i="1"/>
  <c r="AH328" i="1"/>
  <c r="AL328" i="1"/>
  <c r="AB328" i="1"/>
  <c r="Z328" i="1"/>
  <c r="AE328" i="1"/>
  <c r="AI328" i="1"/>
  <c r="AM328" i="1"/>
  <c r="AC328" i="1"/>
  <c r="AN328" i="1"/>
  <c r="Y328" i="1"/>
  <c r="AF328" i="1"/>
  <c r="AJ328" i="1"/>
  <c r="AE327" i="1"/>
  <c r="AI327" i="1"/>
  <c r="AM327" i="1"/>
  <c r="Y327" i="1"/>
  <c r="AF327" i="1"/>
  <c r="AJ327" i="1"/>
  <c r="AN327" i="1"/>
  <c r="AA327" i="1"/>
  <c r="AG327" i="1"/>
  <c r="AK327" i="1"/>
  <c r="AB327" i="1"/>
  <c r="Z327" i="1"/>
  <c r="AH327" i="1"/>
  <c r="AC327" i="1"/>
  <c r="AD327" i="1"/>
  <c r="AL327" i="1"/>
  <c r="AH208" i="1"/>
  <c r="AL208" i="1"/>
  <c r="AC208" i="1"/>
  <c r="AK208" i="1"/>
  <c r="AE208" i="1"/>
  <c r="AI208" i="1"/>
  <c r="AM208" i="1"/>
  <c r="Y208" i="1"/>
  <c r="Z208" i="1"/>
  <c r="AG208" i="1"/>
  <c r="AF208" i="1"/>
  <c r="AJ208" i="1"/>
  <c r="AN208" i="1"/>
  <c r="AA208" i="1"/>
  <c r="AB208" i="1"/>
  <c r="AD208" i="1"/>
  <c r="AF207" i="1"/>
  <c r="AJ207" i="1"/>
  <c r="AN207" i="1"/>
  <c r="AB207" i="1"/>
  <c r="AE207" i="1"/>
  <c r="AM207" i="1"/>
  <c r="AG207" i="1"/>
  <c r="AK207" i="1"/>
  <c r="AC207" i="1"/>
  <c r="AI207" i="1"/>
  <c r="AH207" i="1"/>
  <c r="AL207" i="1"/>
  <c r="Y207" i="1"/>
  <c r="Z207" i="1"/>
  <c r="AD207" i="1"/>
  <c r="AA207" i="1"/>
  <c r="AG332" i="1"/>
  <c r="AK332" i="1"/>
  <c r="AD332" i="1"/>
  <c r="AA332" i="1"/>
  <c r="AH332" i="1"/>
  <c r="AL332" i="1"/>
  <c r="AB332" i="1"/>
  <c r="Z332" i="1"/>
  <c r="AE332" i="1"/>
  <c r="AI332" i="1"/>
  <c r="AM332" i="1"/>
  <c r="AC332" i="1"/>
  <c r="AF332" i="1"/>
  <c r="Y332" i="1"/>
  <c r="AJ332" i="1"/>
  <c r="AN332" i="1"/>
  <c r="AE331" i="1"/>
  <c r="AI331" i="1"/>
  <c r="AM331" i="1"/>
  <c r="Y331" i="1"/>
  <c r="AF331" i="1"/>
  <c r="AJ331" i="1"/>
  <c r="AN331" i="1"/>
  <c r="AA331" i="1"/>
  <c r="AG331" i="1"/>
  <c r="AK331" i="1"/>
  <c r="AB331" i="1"/>
  <c r="Z331" i="1"/>
  <c r="AD331" i="1"/>
  <c r="AH331" i="1"/>
  <c r="AL331" i="1"/>
  <c r="AC331" i="1"/>
  <c r="AG330" i="1"/>
  <c r="AK330" i="1"/>
  <c r="AC330" i="1"/>
  <c r="AH330" i="1"/>
  <c r="AL330" i="1"/>
  <c r="Y330" i="1"/>
  <c r="AE330" i="1"/>
  <c r="AI330" i="1"/>
  <c r="AM330" i="1"/>
  <c r="AD330" i="1"/>
  <c r="AA330" i="1"/>
  <c r="AJ330" i="1"/>
  <c r="AF330" i="1"/>
  <c r="AN330" i="1"/>
  <c r="AB330" i="1"/>
  <c r="Z330" i="1"/>
  <c r="AE329" i="1"/>
  <c r="AI329" i="1"/>
  <c r="AM329" i="1"/>
  <c r="AB329" i="1"/>
  <c r="Z329" i="1"/>
  <c r="AF329" i="1"/>
  <c r="AJ329" i="1"/>
  <c r="AN329" i="1"/>
  <c r="AD329" i="1"/>
  <c r="AC329" i="1"/>
  <c r="AG329" i="1"/>
  <c r="AK329" i="1"/>
  <c r="Y329" i="1"/>
  <c r="AH329" i="1"/>
  <c r="AA329" i="1"/>
  <c r="AL329" i="1"/>
  <c r="L46" i="6"/>
  <c r="AO331" i="1" l="1"/>
  <c r="AO327" i="1"/>
  <c r="AO330" i="1"/>
  <c r="AO332" i="1"/>
  <c r="AO328" i="1"/>
  <c r="AO208" i="1"/>
  <c r="AO329" i="1"/>
  <c r="AO207" i="1"/>
  <c r="P369" i="1"/>
  <c r="Q369" i="1"/>
  <c r="R369" i="1"/>
  <c r="S369" i="1"/>
  <c r="P370" i="1"/>
  <c r="Q370" i="1"/>
  <c r="R370" i="1"/>
  <c r="S370" i="1"/>
  <c r="P371" i="1"/>
  <c r="Q371" i="1"/>
  <c r="R371" i="1"/>
  <c r="S371" i="1"/>
  <c r="P372" i="1"/>
  <c r="Q372" i="1"/>
  <c r="R372" i="1"/>
  <c r="S372" i="1"/>
  <c r="O371" i="1"/>
  <c r="O372" i="1"/>
  <c r="P373" i="1"/>
  <c r="Q373" i="1"/>
  <c r="R373" i="1"/>
  <c r="S373" i="1"/>
  <c r="P374" i="1"/>
  <c r="Q374" i="1"/>
  <c r="R374" i="1"/>
  <c r="S374" i="1"/>
  <c r="P375" i="1"/>
  <c r="Q375" i="1"/>
  <c r="R375" i="1"/>
  <c r="S375" i="1"/>
  <c r="P376" i="1"/>
  <c r="Q376" i="1"/>
  <c r="R376" i="1"/>
  <c r="S376" i="1"/>
  <c r="AG376" i="1" l="1"/>
  <c r="AK376" i="1"/>
  <c r="AA376" i="1"/>
  <c r="Y376" i="1"/>
  <c r="AH376" i="1"/>
  <c r="AL376" i="1"/>
  <c r="AB376" i="1"/>
  <c r="Z376" i="1"/>
  <c r="AE376" i="1"/>
  <c r="AI376" i="1"/>
  <c r="AM376" i="1"/>
  <c r="AD376" i="1"/>
  <c r="AC376" i="1"/>
  <c r="AF376" i="1"/>
  <c r="AJ376" i="1"/>
  <c r="AN376" i="1"/>
  <c r="AE375" i="1"/>
  <c r="AI375" i="1"/>
  <c r="AM375" i="1"/>
  <c r="Z375" i="1"/>
  <c r="AF375" i="1"/>
  <c r="AJ375" i="1"/>
  <c r="AN375" i="1"/>
  <c r="AD375" i="1"/>
  <c r="AA375" i="1"/>
  <c r="AG375" i="1"/>
  <c r="AK375" i="1"/>
  <c r="AB375" i="1"/>
  <c r="AL375" i="1"/>
  <c r="AH375" i="1"/>
  <c r="AC375" i="1"/>
  <c r="Y375" i="1"/>
  <c r="AG374" i="1"/>
  <c r="AK374" i="1"/>
  <c r="AD374" i="1"/>
  <c r="AC374" i="1"/>
  <c r="AH374" i="1"/>
  <c r="AL374" i="1"/>
  <c r="AE374" i="1"/>
  <c r="AI374" i="1"/>
  <c r="AM374" i="1"/>
  <c r="AA374" i="1"/>
  <c r="Y374" i="1"/>
  <c r="AF374" i="1"/>
  <c r="Z374" i="1"/>
  <c r="AJ374" i="1"/>
  <c r="AB374" i="1"/>
  <c r="AN374" i="1"/>
  <c r="AE373" i="1"/>
  <c r="AI373" i="1"/>
  <c r="AM373" i="1"/>
  <c r="AB373" i="1"/>
  <c r="AF373" i="1"/>
  <c r="AJ373" i="1"/>
  <c r="AN373" i="1"/>
  <c r="AC373" i="1"/>
  <c r="Y373" i="1"/>
  <c r="AG373" i="1"/>
  <c r="AK373" i="1"/>
  <c r="Z373" i="1"/>
  <c r="AD373" i="1"/>
  <c r="AA373" i="1"/>
  <c r="AH373" i="1"/>
  <c r="AL373" i="1"/>
  <c r="AG372" i="1"/>
  <c r="AK372" i="1"/>
  <c r="AA372" i="1"/>
  <c r="Y372" i="1"/>
  <c r="AH372" i="1"/>
  <c r="AL372" i="1"/>
  <c r="AB372" i="1"/>
  <c r="Z372" i="1"/>
  <c r="AE372" i="1"/>
  <c r="AI372" i="1"/>
  <c r="AM372" i="1"/>
  <c r="AD372" i="1"/>
  <c r="AC372" i="1"/>
  <c r="AJ372" i="1"/>
  <c r="AN372" i="1"/>
  <c r="AF372" i="1"/>
  <c r="AE371" i="1"/>
  <c r="AI371" i="1"/>
  <c r="AM371" i="1"/>
  <c r="Z371" i="1"/>
  <c r="AF371" i="1"/>
  <c r="AJ371" i="1"/>
  <c r="AN371" i="1"/>
  <c r="AD371" i="1"/>
  <c r="AA371" i="1"/>
  <c r="AG371" i="1"/>
  <c r="AK371" i="1"/>
  <c r="AB371" i="1"/>
  <c r="AH371" i="1"/>
  <c r="Y371" i="1"/>
  <c r="AC371" i="1"/>
  <c r="AL371" i="1"/>
  <c r="AG370" i="1"/>
  <c r="AK370" i="1"/>
  <c r="AD370" i="1"/>
  <c r="AC370" i="1"/>
  <c r="AH370" i="1"/>
  <c r="AL370" i="1"/>
  <c r="AE370" i="1"/>
  <c r="AI370" i="1"/>
  <c r="AM370" i="1"/>
  <c r="AA370" i="1"/>
  <c r="Y370" i="1"/>
  <c r="AN370" i="1"/>
  <c r="AF370" i="1"/>
  <c r="AB370" i="1"/>
  <c r="AJ370" i="1"/>
  <c r="Z370" i="1"/>
  <c r="AE369" i="1"/>
  <c r="AI369" i="1"/>
  <c r="AM369" i="1"/>
  <c r="AB369" i="1"/>
  <c r="AF369" i="1"/>
  <c r="AJ369" i="1"/>
  <c r="AN369" i="1"/>
  <c r="AC369" i="1"/>
  <c r="Y369" i="1"/>
  <c r="AG369" i="1"/>
  <c r="AK369" i="1"/>
  <c r="Z369" i="1"/>
  <c r="AH369" i="1"/>
  <c r="AL369" i="1"/>
  <c r="AA369" i="1"/>
  <c r="AD369" i="1"/>
  <c r="J332" i="1"/>
  <c r="J331" i="1"/>
  <c r="J330" i="1"/>
  <c r="J329" i="1"/>
  <c r="J328" i="1"/>
  <c r="J327" i="1"/>
  <c r="J370" i="1"/>
  <c r="J369" i="1"/>
  <c r="AO374" i="1" l="1"/>
  <c r="AO372" i="1"/>
  <c r="AO371" i="1"/>
  <c r="AO376" i="1"/>
  <c r="AO375" i="1"/>
  <c r="AO370" i="1"/>
  <c r="AO369" i="1"/>
  <c r="AO373" i="1"/>
  <c r="O370" i="1"/>
  <c r="O369" i="1"/>
  <c r="X394" i="1" l="1"/>
  <c r="AQ394" i="1" s="1"/>
  <c r="AR394" i="1" s="1"/>
  <c r="T398" i="1" l="1"/>
  <c r="X399" i="1"/>
  <c r="T399" i="1"/>
  <c r="X400" i="1"/>
  <c r="T400" i="1"/>
  <c r="T406" i="1" l="1"/>
  <c r="T405" i="1"/>
  <c r="T357" i="1" l="1"/>
  <c r="W357" i="1" s="1"/>
  <c r="T356" i="1"/>
  <c r="W356" i="1" s="1"/>
  <c r="T355" i="1"/>
  <c r="W355" i="1" s="1"/>
  <c r="T354" i="1"/>
  <c r="W354" i="1" s="1"/>
  <c r="T353" i="1"/>
  <c r="W353" i="1" s="1"/>
  <c r="T352" i="1"/>
  <c r="W352" i="1" s="1"/>
  <c r="T351" i="1"/>
  <c r="W351" i="1" s="1"/>
  <c r="T350" i="1"/>
  <c r="W350" i="1" s="1"/>
  <c r="T358" i="1"/>
  <c r="W358" i="1" s="1"/>
  <c r="T339" i="1" l="1"/>
  <c r="W339" i="1" s="1"/>
  <c r="T311" i="1"/>
  <c r="W311" i="1" s="1"/>
  <c r="T310" i="1"/>
  <c r="W310" i="1" s="1"/>
  <c r="T312" i="1"/>
  <c r="W312" i="1" s="1"/>
  <c r="T295" i="1"/>
  <c r="W295" i="1" s="1"/>
  <c r="T294" i="1"/>
  <c r="W294" i="1" s="1"/>
  <c r="T293" i="1"/>
  <c r="W293" i="1" s="1"/>
  <c r="T292" i="1"/>
  <c r="W292" i="1" s="1"/>
  <c r="T291" i="1"/>
  <c r="W291" i="1" s="1"/>
  <c r="T296" i="1"/>
  <c r="W296" i="1" s="1"/>
  <c r="U54" i="6" l="1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E49" i="6"/>
  <c r="U48" i="6"/>
  <c r="T48" i="6"/>
  <c r="S48" i="6"/>
  <c r="R48" i="6"/>
  <c r="Q48" i="6"/>
  <c r="P48" i="6"/>
  <c r="O48" i="6"/>
  <c r="N48" i="6"/>
  <c r="M48" i="6"/>
  <c r="L48" i="6"/>
  <c r="K48" i="6"/>
  <c r="J48" i="6"/>
  <c r="I48" i="6"/>
  <c r="H48" i="6"/>
  <c r="E48" i="6"/>
  <c r="B48" i="6"/>
  <c r="U47" i="6"/>
  <c r="T47" i="6"/>
  <c r="S47" i="6"/>
  <c r="R47" i="6"/>
  <c r="Q47" i="6"/>
  <c r="P47" i="6"/>
  <c r="O47" i="6"/>
  <c r="N47" i="6"/>
  <c r="M47" i="6"/>
  <c r="L47" i="6"/>
  <c r="K47" i="6"/>
  <c r="J47" i="6"/>
  <c r="I47" i="6"/>
  <c r="H47" i="6"/>
  <c r="E47" i="6"/>
  <c r="B47" i="6"/>
  <c r="U46" i="6"/>
  <c r="T46" i="6"/>
  <c r="S46" i="6"/>
  <c r="R46" i="6"/>
  <c r="Q46" i="6"/>
  <c r="P46" i="6"/>
  <c r="O46" i="6"/>
  <c r="N46" i="6"/>
  <c r="M46" i="6"/>
  <c r="K46" i="6"/>
  <c r="J46" i="6"/>
  <c r="I46" i="6"/>
  <c r="H46" i="6"/>
  <c r="E46" i="6"/>
  <c r="U45" i="6"/>
  <c r="T45" i="6"/>
  <c r="S45" i="6"/>
  <c r="R45" i="6"/>
  <c r="Q45" i="6"/>
  <c r="P45" i="6"/>
  <c r="O45" i="6"/>
  <c r="N45" i="6"/>
  <c r="M45" i="6"/>
  <c r="L45" i="6"/>
  <c r="K45" i="6"/>
  <c r="J45" i="6"/>
  <c r="I45" i="6"/>
  <c r="H45" i="6"/>
  <c r="E45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E44" i="6"/>
  <c r="U43" i="6"/>
  <c r="T43" i="6"/>
  <c r="S43" i="6"/>
  <c r="R43" i="6"/>
  <c r="Q43" i="6"/>
  <c r="P43" i="6"/>
  <c r="O43" i="6"/>
  <c r="N43" i="6"/>
  <c r="M43" i="6"/>
  <c r="L43" i="6"/>
  <c r="K43" i="6"/>
  <c r="J43" i="6"/>
  <c r="I43" i="6"/>
  <c r="H43" i="6"/>
  <c r="E43" i="6"/>
  <c r="B43" i="6"/>
  <c r="U42" i="6"/>
  <c r="T42" i="6"/>
  <c r="S42" i="6"/>
  <c r="R42" i="6"/>
  <c r="Q42" i="6"/>
  <c r="P42" i="6"/>
  <c r="O42" i="6"/>
  <c r="N42" i="6"/>
  <c r="M42" i="6"/>
  <c r="L42" i="6"/>
  <c r="K42" i="6"/>
  <c r="J42" i="6"/>
  <c r="I42" i="6"/>
  <c r="H42" i="6"/>
  <c r="E42" i="6"/>
  <c r="B42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E41" i="6"/>
  <c r="U40" i="6"/>
  <c r="T40" i="6"/>
  <c r="S40" i="6"/>
  <c r="R40" i="6"/>
  <c r="Q40" i="6"/>
  <c r="P40" i="6"/>
  <c r="O40" i="6"/>
  <c r="N40" i="6"/>
  <c r="M40" i="6"/>
  <c r="L40" i="6"/>
  <c r="K40" i="6"/>
  <c r="J40" i="6"/>
  <c r="I40" i="6"/>
  <c r="H40" i="6"/>
  <c r="E40" i="6"/>
  <c r="B40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E39" i="6"/>
  <c r="B39" i="6"/>
  <c r="U38" i="6"/>
  <c r="T38" i="6"/>
  <c r="S38" i="6"/>
  <c r="R38" i="6"/>
  <c r="Q38" i="6"/>
  <c r="P38" i="6"/>
  <c r="O38" i="6"/>
  <c r="N38" i="6"/>
  <c r="M38" i="6"/>
  <c r="L38" i="6"/>
  <c r="K38" i="6"/>
  <c r="J38" i="6"/>
  <c r="I38" i="6"/>
  <c r="H38" i="6"/>
  <c r="E38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E37" i="6"/>
  <c r="B37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E36" i="6"/>
  <c r="B36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E35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E34" i="6"/>
  <c r="B34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E33" i="6"/>
  <c r="B33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E32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E31" i="6"/>
  <c r="B31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E30" i="6"/>
  <c r="B30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E29" i="6"/>
  <c r="U28" i="6"/>
  <c r="T28" i="6"/>
  <c r="S28" i="6"/>
  <c r="R28" i="6"/>
  <c r="Q28" i="6"/>
  <c r="P28" i="6"/>
  <c r="O28" i="6"/>
  <c r="N28" i="6"/>
  <c r="M28" i="6"/>
  <c r="L28" i="6"/>
  <c r="K28" i="6"/>
  <c r="J28" i="6"/>
  <c r="I28" i="6"/>
  <c r="H28" i="6"/>
  <c r="E28" i="6"/>
  <c r="B28" i="6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E27" i="6"/>
  <c r="B27" i="6"/>
  <c r="U26" i="6"/>
  <c r="T26" i="6"/>
  <c r="S26" i="6"/>
  <c r="R26" i="6"/>
  <c r="Q26" i="6"/>
  <c r="P26" i="6"/>
  <c r="O26" i="6"/>
  <c r="N26" i="6"/>
  <c r="M26" i="6"/>
  <c r="L26" i="6"/>
  <c r="K26" i="6"/>
  <c r="J26" i="6"/>
  <c r="I26" i="6"/>
  <c r="H26" i="6"/>
  <c r="E26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E25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E24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E22" i="6"/>
  <c r="B22" i="6"/>
  <c r="U21" i="6"/>
  <c r="T21" i="6"/>
  <c r="S21" i="6"/>
  <c r="R21" i="6"/>
  <c r="Q21" i="6"/>
  <c r="P21" i="6"/>
  <c r="O21" i="6"/>
  <c r="N21" i="6"/>
  <c r="M21" i="6"/>
  <c r="L21" i="6"/>
  <c r="K21" i="6"/>
  <c r="J21" i="6"/>
  <c r="I21" i="6"/>
  <c r="H21" i="6"/>
  <c r="E21" i="6"/>
  <c r="B21" i="6"/>
  <c r="U20" i="6"/>
  <c r="T20" i="6"/>
  <c r="S20" i="6"/>
  <c r="R20" i="6"/>
  <c r="Q20" i="6"/>
  <c r="P20" i="6"/>
  <c r="O20" i="6"/>
  <c r="N20" i="6"/>
  <c r="M20" i="6"/>
  <c r="K20" i="6"/>
  <c r="J20" i="6"/>
  <c r="I20" i="6"/>
  <c r="H20" i="6"/>
  <c r="E20" i="6"/>
  <c r="U19" i="6"/>
  <c r="T19" i="6"/>
  <c r="S19" i="6"/>
  <c r="R19" i="6"/>
  <c r="Q19" i="6"/>
  <c r="P19" i="6"/>
  <c r="O19" i="6"/>
  <c r="N19" i="6"/>
  <c r="M19" i="6"/>
  <c r="L19" i="6"/>
  <c r="K19" i="6"/>
  <c r="J19" i="6"/>
  <c r="I19" i="6"/>
  <c r="H19" i="6"/>
  <c r="E19" i="6"/>
  <c r="B19" i="6"/>
  <c r="U18" i="6"/>
  <c r="T18" i="6"/>
  <c r="S18" i="6"/>
  <c r="R18" i="6"/>
  <c r="Q18" i="6"/>
  <c r="P18" i="6"/>
  <c r="O18" i="6"/>
  <c r="N18" i="6"/>
  <c r="M18" i="6"/>
  <c r="L18" i="6"/>
  <c r="K18" i="6"/>
  <c r="J18" i="6"/>
  <c r="I18" i="6"/>
  <c r="H18" i="6"/>
  <c r="E18" i="6"/>
  <c r="B18" i="6"/>
  <c r="U17" i="6"/>
  <c r="T17" i="6"/>
  <c r="S17" i="6"/>
  <c r="R17" i="6"/>
  <c r="Q17" i="6"/>
  <c r="P17" i="6"/>
  <c r="O17" i="6"/>
  <c r="N17" i="6"/>
  <c r="M17" i="6"/>
  <c r="L17" i="6"/>
  <c r="K17" i="6"/>
  <c r="J17" i="6"/>
  <c r="I17" i="6"/>
  <c r="H17" i="6"/>
  <c r="E17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E16" i="6"/>
  <c r="B16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E15" i="6"/>
  <c r="B15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E14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E13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E12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E11" i="6"/>
  <c r="B11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E10" i="6"/>
  <c r="B10" i="6"/>
  <c r="E9" i="6"/>
  <c r="D9" i="6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E8" i="6"/>
  <c r="B8" i="6"/>
  <c r="U7" i="6"/>
  <c r="T7" i="6"/>
  <c r="S7" i="6"/>
  <c r="R7" i="6"/>
  <c r="Q7" i="6"/>
  <c r="P7" i="6"/>
  <c r="O7" i="6"/>
  <c r="N7" i="6"/>
  <c r="M7" i="6"/>
  <c r="L7" i="6"/>
  <c r="K7" i="6"/>
  <c r="J7" i="6"/>
  <c r="I7" i="6"/>
  <c r="H7" i="6"/>
  <c r="E7" i="6"/>
  <c r="B7" i="6"/>
  <c r="U6" i="6"/>
  <c r="T6" i="6"/>
  <c r="S6" i="6"/>
  <c r="R6" i="6"/>
  <c r="Q6" i="6"/>
  <c r="P6" i="6"/>
  <c r="O6" i="6"/>
  <c r="N6" i="6"/>
  <c r="M6" i="6"/>
  <c r="L6" i="6"/>
  <c r="K6" i="6"/>
  <c r="J6" i="6"/>
  <c r="I6" i="6"/>
  <c r="H6" i="6"/>
  <c r="E6" i="6"/>
  <c r="U5" i="6"/>
  <c r="T5" i="6"/>
  <c r="S5" i="6"/>
  <c r="R5" i="6"/>
  <c r="Q5" i="6"/>
  <c r="P5" i="6"/>
  <c r="O5" i="6"/>
  <c r="N5" i="6"/>
  <c r="M5" i="6"/>
  <c r="L5" i="6"/>
  <c r="K5" i="6"/>
  <c r="J5" i="6"/>
  <c r="I5" i="6"/>
  <c r="H5" i="6"/>
  <c r="U73" i="5"/>
  <c r="U69" i="5"/>
  <c r="U66" i="5"/>
  <c r="U64" i="5"/>
  <c r="U60" i="5"/>
  <c r="U55" i="5"/>
  <c r="U51" i="5"/>
  <c r="U46" i="5"/>
  <c r="U42" i="5"/>
  <c r="U37" i="5"/>
  <c r="U35" i="5"/>
  <c r="U32" i="5"/>
  <c r="U29" i="5"/>
  <c r="U28" i="5"/>
  <c r="J28" i="5"/>
  <c r="T28" i="5" s="1"/>
  <c r="J27" i="5"/>
  <c r="T27" i="5" s="1"/>
  <c r="U27" i="5" s="1"/>
  <c r="U23" i="5"/>
  <c r="U20" i="5"/>
  <c r="U18" i="5"/>
  <c r="U17" i="5"/>
  <c r="U12" i="5"/>
  <c r="B4" i="2"/>
  <c r="B5" i="2" s="1"/>
  <c r="B6" i="2" s="1"/>
  <c r="B7" i="2" s="1"/>
  <c r="B8" i="2" s="1"/>
  <c r="B12" i="2" s="1"/>
  <c r="B13" i="2" s="1"/>
  <c r="B14" i="2" s="1"/>
  <c r="B32" i="2" s="1"/>
  <c r="B40" i="2" s="1"/>
  <c r="B41" i="2" s="1"/>
  <c r="B42" i="2" s="1"/>
  <c r="B43" i="2" s="1"/>
  <c r="B44" i="2" s="1"/>
  <c r="B45" i="2" s="1"/>
  <c r="B46" i="2" s="1"/>
  <c r="B47" i="2" s="1"/>
  <c r="B48" i="2" s="1"/>
  <c r="B58" i="2" s="1"/>
  <c r="B62" i="2" s="1"/>
  <c r="B67" i="2" s="1"/>
  <c r="B68" i="2" s="1"/>
  <c r="B69" i="2" s="1"/>
  <c r="B70" i="2" s="1"/>
  <c r="B71" i="2" s="1"/>
  <c r="T438" i="1"/>
  <c r="T437" i="1"/>
  <c r="T436" i="1"/>
  <c r="T435" i="1"/>
  <c r="T434" i="1"/>
  <c r="T433" i="1"/>
  <c r="T432" i="1"/>
  <c r="T431" i="1"/>
  <c r="X430" i="1"/>
  <c r="AQ430" i="1" s="1"/>
  <c r="AR430" i="1" s="1"/>
  <c r="X429" i="1"/>
  <c r="AQ429" i="1" s="1"/>
  <c r="AR429" i="1" s="1"/>
  <c r="X428" i="1"/>
  <c r="AQ428" i="1" s="1"/>
  <c r="AR428" i="1" s="1"/>
  <c r="X427" i="1"/>
  <c r="AQ427" i="1" s="1"/>
  <c r="AR427" i="1" s="1"/>
  <c r="X426" i="1"/>
  <c r="AQ426" i="1" s="1"/>
  <c r="AR426" i="1" s="1"/>
  <c r="T425" i="1"/>
  <c r="T424" i="1"/>
  <c r="T423" i="1"/>
  <c r="X404" i="1"/>
  <c r="AQ404" i="1" s="1"/>
  <c r="AR404" i="1" s="1"/>
  <c r="T404" i="1"/>
  <c r="T403" i="1"/>
  <c r="T402" i="1"/>
  <c r="X401" i="1"/>
  <c r="X398" i="1" s="1"/>
  <c r="AQ398" i="1" s="1"/>
  <c r="AR398" i="1" s="1"/>
  <c r="T401" i="1"/>
  <c r="X393" i="1"/>
  <c r="AQ393" i="1" s="1"/>
  <c r="AR393" i="1" s="1"/>
  <c r="T393" i="1"/>
  <c r="T386" i="1"/>
  <c r="W386" i="1" s="1"/>
  <c r="W385" i="1" s="1"/>
  <c r="AQ389" i="1" s="1"/>
  <c r="AR389" i="1" s="1"/>
  <c r="S385" i="1"/>
  <c r="R385" i="1"/>
  <c r="R391" i="1" s="1"/>
  <c r="Q385" i="1"/>
  <c r="Q390" i="1" s="1"/>
  <c r="P385" i="1"/>
  <c r="P390" i="1" s="1"/>
  <c r="O385" i="1"/>
  <c r="O391" i="1" s="1"/>
  <c r="T378" i="1"/>
  <c r="W378" i="1" s="1"/>
  <c r="W377" i="1" s="1"/>
  <c r="AQ381" i="1" s="1"/>
  <c r="AR381" i="1" s="1"/>
  <c r="S377" i="1"/>
  <c r="R377" i="1"/>
  <c r="Q377" i="1"/>
  <c r="P377" i="1"/>
  <c r="P384" i="1" s="1"/>
  <c r="O377" i="1"/>
  <c r="O376" i="1"/>
  <c r="J376" i="1"/>
  <c r="O375" i="1"/>
  <c r="J375" i="1"/>
  <c r="O374" i="1"/>
  <c r="J374" i="1"/>
  <c r="O373" i="1"/>
  <c r="J373" i="1"/>
  <c r="J372" i="1"/>
  <c r="J371" i="1"/>
  <c r="T361" i="1"/>
  <c r="W361" i="1" s="1"/>
  <c r="T360" i="1"/>
  <c r="W360" i="1" s="1"/>
  <c r="T359" i="1"/>
  <c r="AP349" i="1"/>
  <c r="AQ365" i="1" s="1"/>
  <c r="S349" i="1"/>
  <c r="R349" i="1"/>
  <c r="Q349" i="1"/>
  <c r="P349" i="1"/>
  <c r="O349" i="1"/>
  <c r="T345" i="1"/>
  <c r="W345" i="1" s="1"/>
  <c r="W344" i="1" s="1"/>
  <c r="AQ348" i="1" s="1"/>
  <c r="AR348" i="1" s="1"/>
  <c r="AP344" i="1"/>
  <c r="S344" i="1"/>
  <c r="R344" i="1"/>
  <c r="Q344" i="1"/>
  <c r="P344" i="1"/>
  <c r="O344" i="1"/>
  <c r="T340" i="1"/>
  <c r="W340" i="1" s="1"/>
  <c r="W338" i="1" s="1"/>
  <c r="T334" i="1"/>
  <c r="W334" i="1" s="1"/>
  <c r="W333" i="1" s="1"/>
  <c r="AQ337" i="1" s="1"/>
  <c r="AR337" i="1" s="1"/>
  <c r="S333" i="1"/>
  <c r="R333" i="1"/>
  <c r="Q333" i="1"/>
  <c r="P333" i="1"/>
  <c r="O333" i="1"/>
  <c r="O332" i="1"/>
  <c r="O331" i="1"/>
  <c r="O330" i="1"/>
  <c r="O329" i="1"/>
  <c r="T319" i="1"/>
  <c r="W319" i="1" s="1"/>
  <c r="T318" i="1"/>
  <c r="W318" i="1" s="1"/>
  <c r="T317" i="1"/>
  <c r="T316" i="1"/>
  <c r="W316" i="1" s="1"/>
  <c r="T315" i="1"/>
  <c r="W315" i="1" s="1"/>
  <c r="T314" i="1"/>
  <c r="W314" i="1" s="1"/>
  <c r="T313" i="1"/>
  <c r="W313" i="1" s="1"/>
  <c r="AP309" i="1"/>
  <c r="AQ323" i="1" s="1"/>
  <c r="S309" i="1"/>
  <c r="R309" i="1"/>
  <c r="Q309" i="1"/>
  <c r="P309" i="1"/>
  <c r="O309" i="1"/>
  <c r="T304" i="1"/>
  <c r="W304" i="1" s="1"/>
  <c r="T303" i="1"/>
  <c r="W303" i="1" s="1"/>
  <c r="T302" i="1"/>
  <c r="T301" i="1"/>
  <c r="W301" i="1" s="1"/>
  <c r="T300" i="1"/>
  <c r="W300" i="1" s="1"/>
  <c r="T299" i="1"/>
  <c r="W299" i="1" s="1"/>
  <c r="T298" i="1"/>
  <c r="W298" i="1" s="1"/>
  <c r="T297" i="1"/>
  <c r="W297" i="1" s="1"/>
  <c r="AP290" i="1"/>
  <c r="AQ308" i="1" s="1"/>
  <c r="S290" i="1"/>
  <c r="R290" i="1"/>
  <c r="Q290" i="1"/>
  <c r="P290" i="1"/>
  <c r="O290" i="1"/>
  <c r="T289" i="1"/>
  <c r="T422" i="1"/>
  <c r="T421" i="1"/>
  <c r="AQ421" i="1" s="1"/>
  <c r="AR421" i="1" s="1"/>
  <c r="T420" i="1"/>
  <c r="T419" i="1"/>
  <c r="T418" i="1"/>
  <c r="T417" i="1"/>
  <c r="AQ417" i="1" s="1"/>
  <c r="AR417" i="1" s="1"/>
  <c r="T416" i="1"/>
  <c r="T415" i="1"/>
  <c r="T412" i="1"/>
  <c r="T411" i="1"/>
  <c r="T407" i="1"/>
  <c r="T288" i="1"/>
  <c r="X287" i="1"/>
  <c r="T287" i="1"/>
  <c r="X286" i="1"/>
  <c r="AQ286" i="1" s="1"/>
  <c r="AR286" i="1" s="1"/>
  <c r="T286" i="1"/>
  <c r="T285" i="1"/>
  <c r="T284" i="1"/>
  <c r="T283" i="1"/>
  <c r="T282" i="1"/>
  <c r="T281" i="1"/>
  <c r="T280" i="1"/>
  <c r="T279" i="1"/>
  <c r="T275" i="1"/>
  <c r="T274" i="1"/>
  <c r="T273" i="1"/>
  <c r="T272" i="1"/>
  <c r="T271" i="1"/>
  <c r="X270" i="1"/>
  <c r="AQ270" i="1" s="1"/>
  <c r="AR270" i="1" s="1"/>
  <c r="T270" i="1"/>
  <c r="T269" i="1"/>
  <c r="T268" i="1"/>
  <c r="T267" i="1"/>
  <c r="T266" i="1"/>
  <c r="T265" i="1"/>
  <c r="T264" i="1"/>
  <c r="T262" i="1"/>
  <c r="T261" i="1"/>
  <c r="T260" i="1"/>
  <c r="T259" i="1"/>
  <c r="T258" i="1"/>
  <c r="T257" i="1"/>
  <c r="T256" i="1"/>
  <c r="T255" i="1"/>
  <c r="T254" i="1"/>
  <c r="T253" i="1"/>
  <c r="T252" i="1"/>
  <c r="T250" i="1"/>
  <c r="T249" i="1"/>
  <c r="T248" i="1"/>
  <c r="X247" i="1"/>
  <c r="AQ247" i="1" s="1"/>
  <c r="AR247" i="1" s="1"/>
  <c r="T247" i="1"/>
  <c r="T246" i="1"/>
  <c r="T245" i="1"/>
  <c r="X244" i="1"/>
  <c r="AQ244" i="1" s="1"/>
  <c r="AR244" i="1" s="1"/>
  <c r="T244" i="1"/>
  <c r="T243" i="1"/>
  <c r="T242" i="1"/>
  <c r="X241" i="1"/>
  <c r="AQ241" i="1" s="1"/>
  <c r="AR241" i="1" s="1"/>
  <c r="T241" i="1"/>
  <c r="T240" i="1"/>
  <c r="T239" i="1"/>
  <c r="T238" i="1"/>
  <c r="T237" i="1"/>
  <c r="T236" i="1"/>
  <c r="T235" i="1"/>
  <c r="T234" i="1"/>
  <c r="T233" i="1"/>
  <c r="T232" i="1"/>
  <c r="T231" i="1"/>
  <c r="T229" i="1"/>
  <c r="T228" i="1"/>
  <c r="T226" i="1"/>
  <c r="T220" i="1"/>
  <c r="W220" i="1" s="1"/>
  <c r="W219" i="1" s="1"/>
  <c r="AQ223" i="1" s="1"/>
  <c r="AR223" i="1" s="1"/>
  <c r="S219" i="1"/>
  <c r="S225" i="1" s="1"/>
  <c r="R219" i="1"/>
  <c r="R225" i="1" s="1"/>
  <c r="Q219" i="1"/>
  <c r="Q225" i="1" s="1"/>
  <c r="P219" i="1"/>
  <c r="O219" i="1"/>
  <c r="O225" i="1" s="1"/>
  <c r="T212" i="1"/>
  <c r="W212" i="1" s="1"/>
  <c r="W211" i="1" s="1"/>
  <c r="AQ215" i="1" s="1"/>
  <c r="AR215" i="1" s="1"/>
  <c r="S211" i="1"/>
  <c r="S218" i="1" s="1"/>
  <c r="R211" i="1"/>
  <c r="R218" i="1" s="1"/>
  <c r="Q211" i="1"/>
  <c r="Q218" i="1" s="1"/>
  <c r="P211" i="1"/>
  <c r="O211" i="1"/>
  <c r="O218" i="1" s="1"/>
  <c r="O210" i="1"/>
  <c r="O209" i="1"/>
  <c r="O208" i="1"/>
  <c r="O207" i="1"/>
  <c r="T199" i="1"/>
  <c r="W199" i="1" s="1"/>
  <c r="T198" i="1"/>
  <c r="W198" i="1" s="1"/>
  <c r="R197" i="1"/>
  <c r="T196" i="1"/>
  <c r="W196" i="1" s="1"/>
  <c r="T195" i="1"/>
  <c r="W195" i="1" s="1"/>
  <c r="T194" i="1"/>
  <c r="W194" i="1" s="1"/>
  <c r="AP193" i="1"/>
  <c r="AQ203" i="1" s="1"/>
  <c r="S193" i="1"/>
  <c r="Q193" i="1"/>
  <c r="P193" i="1"/>
  <c r="O193" i="1"/>
  <c r="T189" i="1"/>
  <c r="AP188" i="1"/>
  <c r="AQ192" i="1" s="1"/>
  <c r="W188" i="1"/>
  <c r="S188" i="1"/>
  <c r="R188" i="1"/>
  <c r="Q188" i="1"/>
  <c r="P188" i="1"/>
  <c r="O188" i="1"/>
  <c r="T183" i="1"/>
  <c r="W183" i="1" s="1"/>
  <c r="W182" i="1" s="1"/>
  <c r="AQ186" i="1" s="1"/>
  <c r="AR186" i="1" s="1"/>
  <c r="AP182" i="1"/>
  <c r="AQ187" i="1" s="1"/>
  <c r="S182" i="1"/>
  <c r="R182" i="1"/>
  <c r="Q182" i="1"/>
  <c r="P182" i="1"/>
  <c r="O182" i="1"/>
  <c r="T177" i="1"/>
  <c r="W177" i="1" s="1"/>
  <c r="T176" i="1"/>
  <c r="W176" i="1" s="1"/>
  <c r="T175" i="1"/>
  <c r="W175" i="1" s="1"/>
  <c r="T174" i="1"/>
  <c r="W174" i="1" s="1"/>
  <c r="AP173" i="1"/>
  <c r="AQ181" i="1" s="1"/>
  <c r="S173" i="1"/>
  <c r="R173" i="1"/>
  <c r="Q173" i="1"/>
  <c r="P173" i="1"/>
  <c r="O173" i="1"/>
  <c r="T168" i="1"/>
  <c r="W168" i="1" s="1"/>
  <c r="T167" i="1"/>
  <c r="W167" i="1" s="1"/>
  <c r="T166" i="1"/>
  <c r="W166" i="1" s="1"/>
  <c r="T165" i="1"/>
  <c r="W165" i="1" s="1"/>
  <c r="T164" i="1"/>
  <c r="W164" i="1" s="1"/>
  <c r="AP163" i="1"/>
  <c r="AQ172" i="1" s="1"/>
  <c r="S163" i="1"/>
  <c r="R163" i="1"/>
  <c r="Q163" i="1"/>
  <c r="P163" i="1"/>
  <c r="O163" i="1"/>
  <c r="T158" i="1"/>
  <c r="W158" i="1" s="1"/>
  <c r="T157" i="1"/>
  <c r="W157" i="1" s="1"/>
  <c r="AP155" i="1"/>
  <c r="AQ162" i="1" s="1"/>
  <c r="S155" i="1"/>
  <c r="R155" i="1"/>
  <c r="Q155" i="1"/>
  <c r="P155" i="1"/>
  <c r="O155" i="1"/>
  <c r="T154" i="1"/>
  <c r="T152" i="1"/>
  <c r="T151" i="1"/>
  <c r="T150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0" i="1"/>
  <c r="T129" i="1"/>
  <c r="T128" i="1"/>
  <c r="T127" i="1"/>
  <c r="T126" i="1"/>
  <c r="T125" i="1"/>
  <c r="T124" i="1"/>
  <c r="T123" i="1"/>
  <c r="T122" i="1"/>
  <c r="T121" i="1"/>
  <c r="T119" i="1"/>
  <c r="T118" i="1"/>
  <c r="T117" i="1"/>
  <c r="X116" i="1"/>
  <c r="AQ116" i="1" s="1"/>
  <c r="AR116" i="1" s="1"/>
  <c r="T116" i="1"/>
  <c r="X115" i="1"/>
  <c r="AQ115" i="1" s="1"/>
  <c r="AR115" i="1" s="1"/>
  <c r="T115" i="1"/>
  <c r="X114" i="1"/>
  <c r="AQ114" i="1" s="1"/>
  <c r="AR114" i="1" s="1"/>
  <c r="T114" i="1"/>
  <c r="X113" i="1"/>
  <c r="AQ113" i="1" s="1"/>
  <c r="AR113" i="1" s="1"/>
  <c r="T113" i="1"/>
  <c r="X112" i="1"/>
  <c r="AQ112" i="1" s="1"/>
  <c r="AR112" i="1" s="1"/>
  <c r="T112" i="1"/>
  <c r="X111" i="1"/>
  <c r="AQ111" i="1" s="1"/>
  <c r="AR111" i="1" s="1"/>
  <c r="T111" i="1"/>
  <c r="X109" i="1"/>
  <c r="AQ109" i="1" s="1"/>
  <c r="AR109" i="1" s="1"/>
  <c r="T109" i="1"/>
  <c r="T104" i="1"/>
  <c r="AQ104" i="1" s="1"/>
  <c r="AR104" i="1" s="1"/>
  <c r="T103" i="1"/>
  <c r="T102" i="1"/>
  <c r="T101" i="1"/>
  <c r="T100" i="1"/>
  <c r="T95" i="1"/>
  <c r="W95" i="1" s="1"/>
  <c r="T94" i="1"/>
  <c r="W94" i="1" s="1"/>
  <c r="AP93" i="1"/>
  <c r="AQ99" i="1" s="1"/>
  <c r="S93" i="1"/>
  <c r="R93" i="1"/>
  <c r="Q93" i="1"/>
  <c r="P93" i="1"/>
  <c r="O93" i="1"/>
  <c r="T92" i="1"/>
  <c r="T90" i="1"/>
  <c r="T89" i="1"/>
  <c r="T88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1" i="1"/>
  <c r="T60" i="1"/>
  <c r="T59" i="1"/>
  <c r="T58" i="1"/>
  <c r="T57" i="1"/>
  <c r="T56" i="1"/>
  <c r="T55" i="1"/>
  <c r="T54" i="1"/>
  <c r="T53" i="1"/>
  <c r="T52" i="1"/>
  <c r="T50" i="1"/>
  <c r="T49" i="1"/>
  <c r="T48" i="1"/>
  <c r="X47" i="1"/>
  <c r="AQ47" i="1" s="1"/>
  <c r="AR47" i="1" s="1"/>
  <c r="T47" i="1"/>
  <c r="X46" i="1"/>
  <c r="AQ46" i="1" s="1"/>
  <c r="AR46" i="1" s="1"/>
  <c r="T46" i="1"/>
  <c r="X45" i="1"/>
  <c r="AQ45" i="1" s="1"/>
  <c r="AR45" i="1" s="1"/>
  <c r="T45" i="1"/>
  <c r="X44" i="1"/>
  <c r="AQ44" i="1" s="1"/>
  <c r="AR44" i="1" s="1"/>
  <c r="T44" i="1"/>
  <c r="X43" i="1"/>
  <c r="AQ43" i="1" s="1"/>
  <c r="AR43" i="1" s="1"/>
  <c r="T43" i="1"/>
  <c r="X42" i="1"/>
  <c r="AQ42" i="1" s="1"/>
  <c r="AR42" i="1" s="1"/>
  <c r="T42" i="1"/>
  <c r="X40" i="1"/>
  <c r="AQ40" i="1" s="1"/>
  <c r="AR40" i="1" s="1"/>
  <c r="T40" i="1"/>
  <c r="T35" i="1"/>
  <c r="AQ35" i="1" s="1"/>
  <c r="AR35" i="1" s="1"/>
  <c r="T34" i="1"/>
  <c r="T27" i="1"/>
  <c r="W27" i="1" s="1"/>
  <c r="J27" i="1"/>
  <c r="T26" i="1"/>
  <c r="W26" i="1" s="1"/>
  <c r="J26" i="1"/>
  <c r="T25" i="1"/>
  <c r="W25" i="1" s="1"/>
  <c r="J25" i="1"/>
  <c r="T24" i="1"/>
  <c r="W24" i="1" s="1"/>
  <c r="J24" i="1"/>
  <c r="T23" i="1"/>
  <c r="W23" i="1" s="1"/>
  <c r="J23" i="1"/>
  <c r="T22" i="1"/>
  <c r="W22" i="1" s="1"/>
  <c r="J22" i="1"/>
  <c r="T21" i="1"/>
  <c r="W21" i="1" s="1"/>
  <c r="J21" i="1"/>
  <c r="AP20" i="1"/>
  <c r="AQ31" i="1" s="1"/>
  <c r="S20" i="1"/>
  <c r="R20" i="1"/>
  <c r="Q20" i="1"/>
  <c r="P20" i="1"/>
  <c r="O20" i="1"/>
  <c r="T19" i="1"/>
  <c r="L14" i="1"/>
  <c r="M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H14" i="1" s="1"/>
  <c r="AI14" i="1" s="1"/>
  <c r="AJ14" i="1" s="1"/>
  <c r="AK14" i="1" s="1"/>
  <c r="AL14" i="1" s="1"/>
  <c r="AM14" i="1" s="1"/>
  <c r="AN14" i="1" s="1"/>
  <c r="AO14" i="1" s="1"/>
  <c r="AF100" i="1" l="1"/>
  <c r="AJ100" i="1"/>
  <c r="AN100" i="1"/>
  <c r="AH101" i="1"/>
  <c r="AL101" i="1"/>
  <c r="AB100" i="1"/>
  <c r="AC101" i="1"/>
  <c r="Z100" i="1"/>
  <c r="AG100" i="1"/>
  <c r="AK100" i="1"/>
  <c r="AE101" i="1"/>
  <c r="AI101" i="1"/>
  <c r="AM101" i="1"/>
  <c r="AC100" i="1"/>
  <c r="Y101" i="1"/>
  <c r="AD101" i="1"/>
  <c r="AH100" i="1"/>
  <c r="AF101" i="1"/>
  <c r="AJ101" i="1"/>
  <c r="AA101" i="1"/>
  <c r="AD100" i="1"/>
  <c r="AL100" i="1"/>
  <c r="AN101" i="1"/>
  <c r="Y100" i="1"/>
  <c r="AM100" i="1"/>
  <c r="AB101" i="1"/>
  <c r="AG101" i="1"/>
  <c r="AE100" i="1"/>
  <c r="AA100" i="1"/>
  <c r="Z101" i="1"/>
  <c r="AK101" i="1"/>
  <c r="AI100" i="1"/>
  <c r="AG225" i="1"/>
  <c r="AK225" i="1"/>
  <c r="AB225" i="1"/>
  <c r="Z225" i="1"/>
  <c r="AH225" i="1"/>
  <c r="AL225" i="1"/>
  <c r="AC225" i="1"/>
  <c r="AE225" i="1"/>
  <c r="AM225" i="1"/>
  <c r="Y225" i="1"/>
  <c r="AA225" i="1"/>
  <c r="AF225" i="1"/>
  <c r="AN225" i="1"/>
  <c r="AI225" i="1"/>
  <c r="AD225" i="1"/>
  <c r="AJ225" i="1"/>
  <c r="AB32" i="1"/>
  <c r="AC33" i="1"/>
  <c r="Z32" i="1"/>
  <c r="AH32" i="1"/>
  <c r="AL32" i="1"/>
  <c r="AF33" i="1"/>
  <c r="AJ33" i="1"/>
  <c r="AN33" i="1"/>
  <c r="AA33" i="1"/>
  <c r="AF32" i="1"/>
  <c r="AL33" i="1"/>
  <c r="AD32" i="1"/>
  <c r="AC32" i="1"/>
  <c r="Y33" i="1"/>
  <c r="AE32" i="1"/>
  <c r="AI32" i="1"/>
  <c r="AM32" i="1"/>
  <c r="AG33" i="1"/>
  <c r="AK33" i="1"/>
  <c r="AD33" i="1"/>
  <c r="AN32" i="1"/>
  <c r="Y32" i="1"/>
  <c r="AJ32" i="1"/>
  <c r="AH33" i="1"/>
  <c r="Z33" i="1"/>
  <c r="AI33" i="1"/>
  <c r="AG32" i="1"/>
  <c r="AE33" i="1"/>
  <c r="AM33" i="1"/>
  <c r="AK32" i="1"/>
  <c r="AB33" i="1"/>
  <c r="AA32" i="1"/>
  <c r="AH197" i="1"/>
  <c r="AL197" i="1"/>
  <c r="AA197" i="1"/>
  <c r="AE197" i="1"/>
  <c r="AI197" i="1"/>
  <c r="AM197" i="1"/>
  <c r="AB197" i="1"/>
  <c r="Z197" i="1"/>
  <c r="AF197" i="1"/>
  <c r="AJ197" i="1"/>
  <c r="AN197" i="1"/>
  <c r="AC197" i="1"/>
  <c r="AG197" i="1"/>
  <c r="AD197" i="1"/>
  <c r="AK197" i="1"/>
  <c r="Y197" i="1"/>
  <c r="AF218" i="1"/>
  <c r="AJ218" i="1"/>
  <c r="AN218" i="1"/>
  <c r="Y218" i="1"/>
  <c r="AM218" i="1"/>
  <c r="Z218" i="1"/>
  <c r="AG218" i="1"/>
  <c r="AK218" i="1"/>
  <c r="AA218" i="1"/>
  <c r="AE218" i="1"/>
  <c r="AI218" i="1"/>
  <c r="AC218" i="1"/>
  <c r="AH218" i="1"/>
  <c r="AL218" i="1"/>
  <c r="AD218" i="1"/>
  <c r="AB218" i="1"/>
  <c r="J34" i="1"/>
  <c r="J35" i="1" s="1"/>
  <c r="J36" i="1" s="1"/>
  <c r="J37" i="1" s="1"/>
  <c r="J38" i="1" s="1"/>
  <c r="J40" i="1" s="1"/>
  <c r="J42" i="1" s="1"/>
  <c r="J43" i="1" s="1"/>
  <c r="J44" i="1" s="1"/>
  <c r="J45" i="1" s="1"/>
  <c r="J46" i="1" s="1"/>
  <c r="J47" i="1" s="1"/>
  <c r="J49" i="1" s="1"/>
  <c r="J50" i="1" s="1"/>
  <c r="J52" i="1" s="1"/>
  <c r="J53" i="1" s="1"/>
  <c r="J55" i="1" s="1"/>
  <c r="J56" i="1" s="1"/>
  <c r="J57" i="1" s="1"/>
  <c r="J58" i="1" s="1"/>
  <c r="J60" i="1" s="1"/>
  <c r="J61" i="1" s="1"/>
  <c r="J62" i="1" s="1"/>
  <c r="J63" i="1" s="1"/>
  <c r="J64" i="1" s="1"/>
  <c r="AR365" i="1"/>
  <c r="G365" i="1"/>
  <c r="E365" i="1"/>
  <c r="AR323" i="1"/>
  <c r="G323" i="1"/>
  <c r="E323" i="1"/>
  <c r="AR308" i="1"/>
  <c r="G308" i="1"/>
  <c r="E308" i="1"/>
  <c r="AR203" i="1"/>
  <c r="G203" i="1"/>
  <c r="E203" i="1"/>
  <c r="AR192" i="1"/>
  <c r="G192" i="1"/>
  <c r="E192" i="1"/>
  <c r="AR187" i="1"/>
  <c r="G187" i="1"/>
  <c r="E187" i="1"/>
  <c r="AR181" i="1"/>
  <c r="G181" i="1"/>
  <c r="E181" i="1"/>
  <c r="AR172" i="1"/>
  <c r="G172" i="1"/>
  <c r="E172" i="1"/>
  <c r="AR162" i="1"/>
  <c r="G162" i="1"/>
  <c r="E162" i="1"/>
  <c r="AR99" i="1"/>
  <c r="G99" i="1"/>
  <c r="E99" i="1"/>
  <c r="AR31" i="1"/>
  <c r="G31" i="1"/>
  <c r="E31" i="1"/>
  <c r="AQ343" i="1"/>
  <c r="AR343" i="1" s="1"/>
  <c r="W407" i="1"/>
  <c r="AQ410" i="1" s="1"/>
  <c r="AR410" i="1" s="1"/>
  <c r="AQ408" i="1"/>
  <c r="AR408" i="1" s="1"/>
  <c r="W302" i="1"/>
  <c r="W290" i="1" s="1"/>
  <c r="AQ307" i="1" s="1"/>
  <c r="W359" i="1"/>
  <c r="W317" i="1"/>
  <c r="W309" i="1" s="1"/>
  <c r="AQ322" i="1" s="1"/>
  <c r="X288" i="1"/>
  <c r="AQ288" i="1" s="1"/>
  <c r="AR288" i="1" s="1"/>
  <c r="AQ287" i="1"/>
  <c r="AR287" i="1" s="1"/>
  <c r="AP14" i="1"/>
  <c r="AQ14" i="1" s="1"/>
  <c r="AR14" i="1" s="1"/>
  <c r="AS14" i="1" s="1"/>
  <c r="AT14" i="1" s="1"/>
  <c r="AU14" i="1" s="1"/>
  <c r="D12" i="6"/>
  <c r="R209" i="1"/>
  <c r="R210" i="1"/>
  <c r="W93" i="1"/>
  <c r="AQ98" i="1" s="1"/>
  <c r="AR98" i="1" s="1"/>
  <c r="W163" i="1"/>
  <c r="AQ171" i="1" s="1"/>
  <c r="AR171" i="1" s="1"/>
  <c r="W20" i="1"/>
  <c r="AQ30" i="1" s="1"/>
  <c r="W173" i="1"/>
  <c r="AQ180" i="1" s="1"/>
  <c r="AR180" i="1" s="1"/>
  <c r="W155" i="1"/>
  <c r="AQ161" i="1" s="1"/>
  <c r="AR161" i="1" s="1"/>
  <c r="R383" i="1"/>
  <c r="R384" i="1"/>
  <c r="O383" i="1"/>
  <c r="O384" i="1"/>
  <c r="S382" i="1"/>
  <c r="S384" i="1"/>
  <c r="P216" i="1"/>
  <c r="P218" i="1"/>
  <c r="Q383" i="1"/>
  <c r="Q384" i="1"/>
  <c r="R193" i="1"/>
  <c r="T193" i="1" s="1"/>
  <c r="AQ200" i="1" s="1"/>
  <c r="T197" i="1"/>
  <c r="T188" i="1"/>
  <c r="AQ190" i="1" s="1"/>
  <c r="AR190" i="1" s="1"/>
  <c r="P217" i="1"/>
  <c r="T163" i="1"/>
  <c r="AQ169" i="1" s="1"/>
  <c r="AR169" i="1" s="1"/>
  <c r="T20" i="1"/>
  <c r="AQ28" i="1" s="1"/>
  <c r="T155" i="1"/>
  <c r="AQ159" i="1" s="1"/>
  <c r="AR159" i="1" s="1"/>
  <c r="S390" i="1"/>
  <c r="S391" i="1"/>
  <c r="T173" i="1"/>
  <c r="AQ178" i="1" s="1"/>
  <c r="AR178" i="1" s="1"/>
  <c r="T182" i="1"/>
  <c r="AQ184" i="1" s="1"/>
  <c r="AR184" i="1" s="1"/>
  <c r="T290" i="1"/>
  <c r="AQ305" i="1" s="1"/>
  <c r="AR305" i="1" s="1"/>
  <c r="T309" i="1"/>
  <c r="AQ320" i="1" s="1"/>
  <c r="AR320" i="1" s="1"/>
  <c r="T344" i="1"/>
  <c r="AQ346" i="1" s="1"/>
  <c r="AR346" i="1" s="1"/>
  <c r="T349" i="1"/>
  <c r="AQ362" i="1" s="1"/>
  <c r="AR362" i="1" s="1"/>
  <c r="T93" i="1"/>
  <c r="AQ96" i="1" s="1"/>
  <c r="AR96" i="1" s="1"/>
  <c r="T333" i="1"/>
  <c r="AQ335" i="1" s="1"/>
  <c r="AR335" i="1" s="1"/>
  <c r="O382" i="1"/>
  <c r="R390" i="1"/>
  <c r="AE390" i="1" s="1"/>
  <c r="R217" i="1"/>
  <c r="R216" i="1"/>
  <c r="P225" i="1"/>
  <c r="P224" i="1"/>
  <c r="T219" i="1"/>
  <c r="AQ221" i="1" s="1"/>
  <c r="AR221" i="1" s="1"/>
  <c r="O217" i="1"/>
  <c r="O216" i="1"/>
  <c r="T211" i="1"/>
  <c r="AQ213" i="1" s="1"/>
  <c r="AR213" i="1" s="1"/>
  <c r="S217" i="1"/>
  <c r="S216" i="1"/>
  <c r="Q217" i="1"/>
  <c r="Q216" i="1"/>
  <c r="O224" i="1"/>
  <c r="S224" i="1"/>
  <c r="Q224" i="1"/>
  <c r="R224" i="1"/>
  <c r="P383" i="1"/>
  <c r="P382" i="1"/>
  <c r="T377" i="1"/>
  <c r="AQ379" i="1" s="1"/>
  <c r="AR379" i="1" s="1"/>
  <c r="B12" i="6"/>
  <c r="D13" i="6"/>
  <c r="Q382" i="1"/>
  <c r="L20" i="6"/>
  <c r="B9" i="6"/>
  <c r="R382" i="1"/>
  <c r="S383" i="1"/>
  <c r="O390" i="1"/>
  <c r="T385" i="1"/>
  <c r="AQ387" i="1" s="1"/>
  <c r="AR387" i="1" s="1"/>
  <c r="P391" i="1"/>
  <c r="Q391" i="1"/>
  <c r="AO197" i="1" l="1"/>
  <c r="AD390" i="1"/>
  <c r="AC390" i="1"/>
  <c r="AB390" i="1"/>
  <c r="AA390" i="1"/>
  <c r="AH217" i="1"/>
  <c r="AL217" i="1"/>
  <c r="AC217" i="1"/>
  <c r="Z217" i="1"/>
  <c r="AE217" i="1"/>
  <c r="AI217" i="1"/>
  <c r="AM217" i="1"/>
  <c r="AD217" i="1"/>
  <c r="Y217" i="1"/>
  <c r="AG217" i="1"/>
  <c r="AF217" i="1"/>
  <c r="AJ217" i="1"/>
  <c r="AN217" i="1"/>
  <c r="AA217" i="1"/>
  <c r="AK217" i="1"/>
  <c r="AB217" i="1"/>
  <c r="AO218" i="1"/>
  <c r="AO100" i="1"/>
  <c r="AE382" i="1"/>
  <c r="AI382" i="1"/>
  <c r="AM382" i="1"/>
  <c r="AA382" i="1"/>
  <c r="AF382" i="1"/>
  <c r="AJ382" i="1"/>
  <c r="AN382" i="1"/>
  <c r="AB382" i="1"/>
  <c r="Y382" i="1"/>
  <c r="AG382" i="1"/>
  <c r="AK382" i="1"/>
  <c r="AC382" i="1"/>
  <c r="Z382" i="1"/>
  <c r="AH382" i="1"/>
  <c r="AL382" i="1"/>
  <c r="AD382" i="1"/>
  <c r="Z390" i="1"/>
  <c r="AK390" i="1"/>
  <c r="AN390" i="1"/>
  <c r="AM390" i="1"/>
  <c r="AO101" i="1"/>
  <c r="AH210" i="1"/>
  <c r="AI210" i="1"/>
  <c r="AG210" i="1"/>
  <c r="AC210" i="1"/>
  <c r="AL210" i="1"/>
  <c r="AM210" i="1"/>
  <c r="AF210" i="1"/>
  <c r="AK210" i="1"/>
  <c r="AA210" i="1"/>
  <c r="AB210" i="1"/>
  <c r="AJ210" i="1"/>
  <c r="Z210" i="1"/>
  <c r="AE210" i="1"/>
  <c r="AD210" i="1"/>
  <c r="AN210" i="1"/>
  <c r="Y210" i="1"/>
  <c r="AL390" i="1"/>
  <c r="AG390" i="1"/>
  <c r="AJ390" i="1"/>
  <c r="AI390" i="1"/>
  <c r="AO32" i="1"/>
  <c r="AO33" i="1"/>
  <c r="AO225" i="1"/>
  <c r="AE224" i="1"/>
  <c r="AI224" i="1"/>
  <c r="AM224" i="1"/>
  <c r="AA224" i="1"/>
  <c r="AF224" i="1"/>
  <c r="AJ224" i="1"/>
  <c r="AN224" i="1"/>
  <c r="AB224" i="1"/>
  <c r="Z224" i="1"/>
  <c r="AG224" i="1"/>
  <c r="AL224" i="1"/>
  <c r="AH224" i="1"/>
  <c r="Y224" i="1"/>
  <c r="AD224" i="1"/>
  <c r="AK224" i="1"/>
  <c r="AC224" i="1"/>
  <c r="AG383" i="1"/>
  <c r="AK383" i="1"/>
  <c r="AB383" i="1"/>
  <c r="AH383" i="1"/>
  <c r="AL383" i="1"/>
  <c r="AC383" i="1"/>
  <c r="Z383" i="1"/>
  <c r="AE383" i="1"/>
  <c r="AI383" i="1"/>
  <c r="AM383" i="1"/>
  <c r="AD383" i="1"/>
  <c r="AN383" i="1"/>
  <c r="AA383" i="1"/>
  <c r="AF383" i="1"/>
  <c r="Y383" i="1"/>
  <c r="AJ383" i="1"/>
  <c r="AG391" i="1"/>
  <c r="AK391" i="1"/>
  <c r="AB391" i="1"/>
  <c r="Y391" i="1"/>
  <c r="AH391" i="1"/>
  <c r="AL391" i="1"/>
  <c r="AC391" i="1"/>
  <c r="AE391" i="1"/>
  <c r="AI391" i="1"/>
  <c r="AM391" i="1"/>
  <c r="Z391" i="1"/>
  <c r="AD391" i="1"/>
  <c r="AN391" i="1"/>
  <c r="AA391" i="1"/>
  <c r="AF391" i="1"/>
  <c r="AJ391" i="1"/>
  <c r="AF216" i="1"/>
  <c r="AE216" i="1"/>
  <c r="AJ216" i="1"/>
  <c r="AN216" i="1"/>
  <c r="AB216" i="1"/>
  <c r="AG216" i="1"/>
  <c r="AK216" i="1"/>
  <c r="AC216" i="1"/>
  <c r="Z216" i="1"/>
  <c r="AI216" i="1"/>
  <c r="AM216" i="1"/>
  <c r="AA216" i="1"/>
  <c r="AH216" i="1"/>
  <c r="AL216" i="1"/>
  <c r="Y216" i="1"/>
  <c r="AD216" i="1"/>
  <c r="AE384" i="1"/>
  <c r="AI384" i="1"/>
  <c r="AM384" i="1"/>
  <c r="AC384" i="1"/>
  <c r="Y384" i="1"/>
  <c r="AF384" i="1"/>
  <c r="AJ384" i="1"/>
  <c r="AN384" i="1"/>
  <c r="AG384" i="1"/>
  <c r="AK384" i="1"/>
  <c r="AA384" i="1"/>
  <c r="Z384" i="1"/>
  <c r="AH384" i="1"/>
  <c r="AB384" i="1"/>
  <c r="AL384" i="1"/>
  <c r="AD384" i="1"/>
  <c r="AF209" i="1"/>
  <c r="Z209" i="1"/>
  <c r="AK209" i="1"/>
  <c r="AL209" i="1"/>
  <c r="AJ209" i="1"/>
  <c r="AD209" i="1"/>
  <c r="AA209" i="1"/>
  <c r="AB209" i="1"/>
  <c r="Y209" i="1"/>
  <c r="AH209" i="1"/>
  <c r="AC209" i="1"/>
  <c r="AN209" i="1"/>
  <c r="AM209" i="1"/>
  <c r="AI209" i="1"/>
  <c r="AE209" i="1"/>
  <c r="AG209" i="1"/>
  <c r="AH390" i="1"/>
  <c r="Y390" i="1"/>
  <c r="AF390" i="1"/>
  <c r="AR30" i="1"/>
  <c r="AR28" i="1"/>
  <c r="AQ440" i="1"/>
  <c r="AR440" i="1" s="1"/>
  <c r="AR322" i="1"/>
  <c r="AR307" i="1"/>
  <c r="W197" i="1"/>
  <c r="AR200" i="1"/>
  <c r="W349" i="1"/>
  <c r="AQ364" i="1" s="1"/>
  <c r="AR364" i="1" s="1"/>
  <c r="AA93" i="1"/>
  <c r="AF20" i="1"/>
  <c r="AI93" i="1"/>
  <c r="Y93" i="1"/>
  <c r="J66" i="1"/>
  <c r="J67" i="1" s="1"/>
  <c r="J68" i="1" s="1"/>
  <c r="J69" i="1" s="1"/>
  <c r="J70" i="1" s="1"/>
  <c r="J72" i="1" s="1"/>
  <c r="J73" i="1" s="1"/>
  <c r="J74" i="1" s="1"/>
  <c r="J75" i="1" s="1"/>
  <c r="J77" i="1" s="1"/>
  <c r="J78" i="1" s="1"/>
  <c r="J79" i="1" s="1"/>
  <c r="J80" i="1" s="1"/>
  <c r="J81" i="1" s="1"/>
  <c r="J82" i="1" s="1"/>
  <c r="AE93" i="1"/>
  <c r="Z20" i="1"/>
  <c r="AM93" i="1"/>
  <c r="Z93" i="1"/>
  <c r="AN20" i="1"/>
  <c r="AB93" i="1"/>
  <c r="AH93" i="1"/>
  <c r="AA20" i="1"/>
  <c r="AD93" i="1"/>
  <c r="AB20" i="1"/>
  <c r="AI20" i="1"/>
  <c r="AJ20" i="1"/>
  <c r="AH20" i="1"/>
  <c r="AE20" i="1"/>
  <c r="AL20" i="1"/>
  <c r="AN93" i="1"/>
  <c r="AL93" i="1"/>
  <c r="AK20" i="1"/>
  <c r="AD20" i="1"/>
  <c r="AC20" i="1"/>
  <c r="AG20" i="1"/>
  <c r="AJ93" i="1"/>
  <c r="AC93" i="1"/>
  <c r="AK93" i="1"/>
  <c r="AG93" i="1"/>
  <c r="AM20" i="1"/>
  <c r="AF93" i="1"/>
  <c r="B13" i="6"/>
  <c r="D14" i="6"/>
  <c r="AO384" i="1" l="1"/>
  <c r="AO391" i="1"/>
  <c r="AO382" i="1"/>
  <c r="AO390" i="1"/>
  <c r="AO209" i="1"/>
  <c r="AO383" i="1"/>
  <c r="AO224" i="1"/>
  <c r="AO210" i="1"/>
  <c r="AO216" i="1"/>
  <c r="AO217" i="1"/>
  <c r="AO93" i="1"/>
  <c r="AO20" i="1"/>
  <c r="W193" i="1"/>
  <c r="AQ202" i="1" s="1"/>
  <c r="AA155" i="1"/>
  <c r="AG155" i="1"/>
  <c r="AL155" i="1"/>
  <c r="AC155" i="1"/>
  <c r="Y155" i="1"/>
  <c r="AJ155" i="1"/>
  <c r="AI155" i="1"/>
  <c r="AB155" i="1"/>
  <c r="AH155" i="1"/>
  <c r="AM155" i="1"/>
  <c r="AK155" i="1"/>
  <c r="AE155" i="1"/>
  <c r="AN182" i="1"/>
  <c r="AL182" i="1"/>
  <c r="AG182" i="1"/>
  <c r="AK182" i="1"/>
  <c r="AI182" i="1"/>
  <c r="AD182" i="1"/>
  <c r="AC182" i="1"/>
  <c r="AJ182" i="1"/>
  <c r="AF182" i="1"/>
  <c r="Z182" i="1"/>
  <c r="AA182" i="1"/>
  <c r="AB182" i="1"/>
  <c r="AF155" i="1"/>
  <c r="AE182" i="1"/>
  <c r="AH182" i="1"/>
  <c r="AM182" i="1"/>
  <c r="AN155" i="1"/>
  <c r="Y173" i="1"/>
  <c r="Y163" i="1"/>
  <c r="J84" i="1"/>
  <c r="AL173" i="1"/>
  <c r="AH173" i="1"/>
  <c r="AC163" i="1"/>
  <c r="AF173" i="1"/>
  <c r="AN173" i="1"/>
  <c r="AA163" i="1"/>
  <c r="AJ173" i="1"/>
  <c r="AG163" i="1"/>
  <c r="Z155" i="1"/>
  <c r="AD155" i="1"/>
  <c r="AH163" i="1"/>
  <c r="AC173" i="1"/>
  <c r="AI173" i="1"/>
  <c r="AI163" i="1"/>
  <c r="AJ163" i="1"/>
  <c r="AK173" i="1"/>
  <c r="Z173" i="1"/>
  <c r="AK163" i="1"/>
  <c r="Z163" i="1"/>
  <c r="AD163" i="1"/>
  <c r="AL163" i="1"/>
  <c r="AE173" i="1"/>
  <c r="AM173" i="1"/>
  <c r="AB173" i="1"/>
  <c r="B14" i="6"/>
  <c r="D17" i="6"/>
  <c r="AE163" i="1"/>
  <c r="AM163" i="1"/>
  <c r="AB163" i="1"/>
  <c r="AF163" i="1"/>
  <c r="AN163" i="1"/>
  <c r="AD173" i="1"/>
  <c r="AA173" i="1"/>
  <c r="AG173" i="1"/>
  <c r="AO173" i="1" l="1"/>
  <c r="AO163" i="1"/>
  <c r="AO155" i="1"/>
  <c r="AR202" i="1"/>
  <c r="AQ442" i="1"/>
  <c r="AR442" i="1" s="1"/>
  <c r="AA211" i="1"/>
  <c r="AM204" i="1"/>
  <c r="AE204" i="1"/>
  <c r="AJ204" i="1"/>
  <c r="AF204" i="1"/>
  <c r="AM205" i="1"/>
  <c r="AB205" i="1"/>
  <c r="AA205" i="1"/>
  <c r="AH204" i="1"/>
  <c r="AA204" i="1"/>
  <c r="AE205" i="1"/>
  <c r="AK204" i="1"/>
  <c r="AD205" i="1"/>
  <c r="AB204" i="1"/>
  <c r="AG205" i="1"/>
  <c r="AC204" i="1"/>
  <c r="AJ205" i="1"/>
  <c r="AD204" i="1"/>
  <c r="AC205" i="1"/>
  <c r="AL204" i="1"/>
  <c r="AK205" i="1"/>
  <c r="AI204" i="1"/>
  <c r="AI205" i="1"/>
  <c r="AH205" i="1"/>
  <c r="AG204" i="1"/>
  <c r="Z205" i="1"/>
  <c r="AN204" i="1"/>
  <c r="AN205" i="1"/>
  <c r="AC211" i="1"/>
  <c r="AF205" i="1"/>
  <c r="AL205" i="1"/>
  <c r="Z204" i="1"/>
  <c r="Y182" i="1"/>
  <c r="J85" i="1"/>
  <c r="J86" i="1" s="1"/>
  <c r="J87" i="1" s="1"/>
  <c r="J88" i="1" s="1"/>
  <c r="J90" i="1" s="1"/>
  <c r="J91" i="1" s="1"/>
  <c r="J93" i="1" s="1"/>
  <c r="AQ29" i="1"/>
  <c r="B17" i="6"/>
  <c r="D20" i="6"/>
  <c r="AO182" i="1" l="1"/>
  <c r="AQ185" i="1" s="1"/>
  <c r="AR185" i="1" s="1"/>
  <c r="AQ97" i="1"/>
  <c r="AR97" i="1" s="1"/>
  <c r="AR29" i="1"/>
  <c r="AQ160" i="1"/>
  <c r="AR160" i="1" s="1"/>
  <c r="Y205" i="1"/>
  <c r="AA377" i="1"/>
  <c r="AJ211" i="1"/>
  <c r="AL211" i="1"/>
  <c r="AH377" i="1"/>
  <c r="AK377" i="1"/>
  <c r="Y377" i="1"/>
  <c r="Y204" i="1"/>
  <c r="Y211" i="1"/>
  <c r="Y193" i="1"/>
  <c r="AB377" i="1"/>
  <c r="AG211" i="1"/>
  <c r="AL377" i="1"/>
  <c r="AK211" i="1"/>
  <c r="Z377" i="1"/>
  <c r="AG377" i="1"/>
  <c r="AE211" i="1"/>
  <c r="AE377" i="1"/>
  <c r="AF211" i="1"/>
  <c r="J95" i="1"/>
  <c r="J94" i="1"/>
  <c r="J100" i="1"/>
  <c r="J101" i="1" s="1"/>
  <c r="J102" i="1" s="1"/>
  <c r="J103" i="1" s="1"/>
  <c r="J104" i="1" s="1"/>
  <c r="J105" i="1" s="1"/>
  <c r="J106" i="1" s="1"/>
  <c r="J107" i="1" s="1"/>
  <c r="J109" i="1" s="1"/>
  <c r="J111" i="1" s="1"/>
  <c r="J112" i="1" s="1"/>
  <c r="J113" i="1" s="1"/>
  <c r="J114" i="1" s="1"/>
  <c r="J115" i="1" s="1"/>
  <c r="J116" i="1" s="1"/>
  <c r="J118" i="1" s="1"/>
  <c r="J119" i="1" s="1"/>
  <c r="J121" i="1" s="1"/>
  <c r="J122" i="1" s="1"/>
  <c r="J124" i="1" s="1"/>
  <c r="J125" i="1" s="1"/>
  <c r="J126" i="1" s="1"/>
  <c r="J127" i="1" s="1"/>
  <c r="J129" i="1" s="1"/>
  <c r="J130" i="1" s="1"/>
  <c r="J131" i="1" s="1"/>
  <c r="J132" i="1" s="1"/>
  <c r="J133" i="1" s="1"/>
  <c r="J135" i="1" s="1"/>
  <c r="J136" i="1" s="1"/>
  <c r="J137" i="1" s="1"/>
  <c r="J138" i="1" s="1"/>
  <c r="J139" i="1" s="1"/>
  <c r="J141" i="1" s="1"/>
  <c r="J142" i="1" s="1"/>
  <c r="J143" i="1" s="1"/>
  <c r="J144" i="1" s="1"/>
  <c r="J146" i="1" s="1"/>
  <c r="J147" i="1" s="1"/>
  <c r="J148" i="1" s="1"/>
  <c r="J149" i="1" s="1"/>
  <c r="J150" i="1" s="1"/>
  <c r="J152" i="1" s="1"/>
  <c r="J153" i="1" s="1"/>
  <c r="J155" i="1" s="1"/>
  <c r="AQ409" i="1"/>
  <c r="AR409" i="1" s="1"/>
  <c r="AQ179" i="1"/>
  <c r="AR179" i="1" s="1"/>
  <c r="AQ170" i="1"/>
  <c r="AR170" i="1" s="1"/>
  <c r="AI211" i="1"/>
  <c r="AM211" i="1"/>
  <c r="AI377" i="1"/>
  <c r="AN211" i="1"/>
  <c r="AH211" i="1"/>
  <c r="AD211" i="1"/>
  <c r="B20" i="6"/>
  <c r="D24" i="6"/>
  <c r="AF377" i="1"/>
  <c r="AC377" i="1"/>
  <c r="AM377" i="1"/>
  <c r="AJ377" i="1"/>
  <c r="AN377" i="1"/>
  <c r="Z211" i="1"/>
  <c r="AO204" i="1" l="1"/>
  <c r="AO205" i="1"/>
  <c r="AB211" i="1"/>
  <c r="AH193" i="1"/>
  <c r="AG193" i="1"/>
  <c r="AE193" i="1"/>
  <c r="AJ193" i="1"/>
  <c r="AF193" i="1"/>
  <c r="AB193" i="1"/>
  <c r="J158" i="1"/>
  <c r="J156" i="1"/>
  <c r="J163" i="1"/>
  <c r="J157" i="1"/>
  <c r="B24" i="6"/>
  <c r="D25" i="6"/>
  <c r="AC193" i="1"/>
  <c r="AN193" i="1"/>
  <c r="AL193" i="1"/>
  <c r="AD377" i="1"/>
  <c r="AO377" i="1" l="1"/>
  <c r="AO211" i="1"/>
  <c r="J168" i="1"/>
  <c r="J166" i="1"/>
  <c r="J165" i="1"/>
  <c r="J173" i="1"/>
  <c r="J167" i="1"/>
  <c r="J164" i="1"/>
  <c r="AD193" i="1"/>
  <c r="Z193" i="1"/>
  <c r="B25" i="6"/>
  <c r="D26" i="6"/>
  <c r="AQ214" i="1" l="1"/>
  <c r="AR214" i="1" s="1"/>
  <c r="J182" i="1"/>
  <c r="J174" i="1"/>
  <c r="J175" i="1"/>
  <c r="J176" i="1"/>
  <c r="J177" i="1"/>
  <c r="B26" i="6"/>
  <c r="D29" i="6"/>
  <c r="J188" i="1" l="1"/>
  <c r="J183" i="1"/>
  <c r="B29" i="6"/>
  <c r="D32" i="6"/>
  <c r="J189" i="1" l="1"/>
  <c r="J193" i="1"/>
  <c r="B32" i="6"/>
  <c r="D35" i="6"/>
  <c r="J195" i="1" l="1"/>
  <c r="J194" i="1"/>
  <c r="J197" i="1"/>
  <c r="J198" i="1"/>
  <c r="J199" i="1"/>
  <c r="J204" i="1"/>
  <c r="J205" i="1" s="1"/>
  <c r="J211" i="1" s="1"/>
  <c r="J196" i="1"/>
  <c r="B35" i="6"/>
  <c r="D38" i="6"/>
  <c r="J216" i="1" l="1"/>
  <c r="J217" i="1" s="1"/>
  <c r="J218" i="1" s="1"/>
  <c r="J219" i="1" s="1"/>
  <c r="J212" i="1"/>
  <c r="B38" i="6"/>
  <c r="D41" i="6"/>
  <c r="J224" i="1" l="1"/>
  <c r="J225" i="1" s="1"/>
  <c r="J226" i="1" s="1"/>
  <c r="J227" i="1" s="1"/>
  <c r="J228" i="1" s="1"/>
  <c r="J229" i="1" s="1"/>
  <c r="J230" i="1" s="1"/>
  <c r="J231" i="1" s="1"/>
  <c r="J232" i="1" s="1"/>
  <c r="J234" i="1" s="1"/>
  <c r="J235" i="1" s="1"/>
  <c r="J236" i="1" s="1"/>
  <c r="J237" i="1" s="1"/>
  <c r="J238" i="1" s="1"/>
  <c r="J240" i="1" s="1"/>
  <c r="J241" i="1" s="1"/>
  <c r="J243" i="1" s="1"/>
  <c r="J244" i="1" s="1"/>
  <c r="J246" i="1" s="1"/>
  <c r="J247" i="1" s="1"/>
  <c r="J249" i="1" s="1"/>
  <c r="J220" i="1"/>
  <c r="B41" i="6"/>
  <c r="D44" i="6"/>
  <c r="J250" i="1" l="1"/>
  <c r="J251" i="1" s="1"/>
  <c r="J253" i="1" s="1"/>
  <c r="J254" i="1" s="1"/>
  <c r="J255" i="1" s="1"/>
  <c r="J256" i="1" s="1"/>
  <c r="J257" i="1" s="1"/>
  <c r="J259" i="1" s="1"/>
  <c r="J260" i="1" s="1"/>
  <c r="J261" i="1" s="1"/>
  <c r="J262" i="1" s="1"/>
  <c r="B44" i="6"/>
  <c r="D45" i="6"/>
  <c r="J263" i="1" l="1"/>
  <c r="J265" i="1" s="1"/>
  <c r="J266" i="1" s="1"/>
  <c r="J267" i="1" s="1"/>
  <c r="J268" i="1" s="1"/>
  <c r="J269" i="1" s="1"/>
  <c r="J270" i="1" s="1"/>
  <c r="J272" i="1" s="1"/>
  <c r="J273" i="1" s="1"/>
  <c r="J274" i="1" s="1"/>
  <c r="J276" i="1" s="1"/>
  <c r="J277" i="1" s="1"/>
  <c r="J278" i="1" s="1"/>
  <c r="J279" i="1" s="1"/>
  <c r="J280" i="1" s="1"/>
  <c r="J282" i="1" s="1"/>
  <c r="J283" i="1" s="1"/>
  <c r="J284" i="1" s="1"/>
  <c r="J286" i="1" s="1"/>
  <c r="J287" i="1" s="1"/>
  <c r="J288" i="1" s="1"/>
  <c r="J290" i="1" s="1"/>
  <c r="B45" i="6"/>
  <c r="D46" i="6"/>
  <c r="B46" i="6" l="1"/>
  <c r="D49" i="6"/>
  <c r="AE188" i="1" l="1"/>
  <c r="AK333" i="1"/>
  <c r="AH219" i="1"/>
  <c r="AA188" i="1"/>
  <c r="AE385" i="1"/>
  <c r="AJ344" i="1"/>
  <c r="AK338" i="1"/>
  <c r="AN344" i="1"/>
  <c r="AA333" i="1"/>
  <c r="AN219" i="1"/>
  <c r="AN188" i="1"/>
  <c r="AJ385" i="1"/>
  <c r="AJ188" i="1"/>
  <c r="AK193" i="1"/>
  <c r="AM193" i="1"/>
  <c r="AJ338" i="1"/>
  <c r="AG385" i="1"/>
  <c r="AL333" i="1"/>
  <c r="AB333" i="1"/>
  <c r="AL219" i="1"/>
  <c r="AJ333" i="1"/>
  <c r="AE344" i="1"/>
  <c r="AC219" i="1"/>
  <c r="AC344" i="1"/>
  <c r="AA344" i="1"/>
  <c r="AL385" i="1"/>
  <c r="AM188" i="1"/>
  <c r="AG333" i="1"/>
  <c r="AK344" i="1"/>
  <c r="AG219" i="1"/>
  <c r="AL344" i="1"/>
  <c r="AH188" i="1"/>
  <c r="AM219" i="1"/>
  <c r="AF333" i="1"/>
  <c r="AJ219" i="1"/>
  <c r="AF188" i="1"/>
  <c r="AK385" i="1"/>
  <c r="AH333" i="1"/>
  <c r="AE219" i="1"/>
  <c r="AB188" i="1"/>
  <c r="AC188" i="1"/>
  <c r="AM333" i="1"/>
  <c r="AH385" i="1"/>
  <c r="AC333" i="1"/>
  <c r="AG344" i="1"/>
  <c r="AE338" i="1"/>
  <c r="AI219" i="1"/>
  <c r="AF219" i="1"/>
  <c r="AF344" i="1"/>
  <c r="AB344" i="1"/>
  <c r="AK188" i="1"/>
  <c r="AI188" i="1"/>
  <c r="AH338" i="1"/>
  <c r="AI385" i="1"/>
  <c r="AK219" i="1"/>
  <c r="AL188" i="1"/>
  <c r="AI344" i="1"/>
  <c r="AB219" i="1"/>
  <c r="AN333" i="1"/>
  <c r="AG188" i="1"/>
  <c r="AM344" i="1"/>
  <c r="AN385" i="1"/>
  <c r="AE333" i="1"/>
  <c r="AA385" i="1"/>
  <c r="AB385" i="1"/>
  <c r="AH344" i="1"/>
  <c r="AI333" i="1"/>
  <c r="AM385" i="1"/>
  <c r="AF385" i="1"/>
  <c r="AA219" i="1"/>
  <c r="B49" i="6"/>
  <c r="AQ380" i="1"/>
  <c r="AC385" i="1"/>
  <c r="Y338" i="1" l="1"/>
  <c r="AL338" i="1"/>
  <c r="AD338" i="1"/>
  <c r="AF338" i="1"/>
  <c r="AB338" i="1"/>
  <c r="AG338" i="1"/>
  <c r="Z338" i="1"/>
  <c r="AM338" i="1"/>
  <c r="AC338" i="1"/>
  <c r="AI338" i="1"/>
  <c r="AA338" i="1"/>
  <c r="AN338" i="1"/>
  <c r="Y344" i="1"/>
  <c r="Y219" i="1"/>
  <c r="Y324" i="1"/>
  <c r="Y309" i="1"/>
  <c r="Y325" i="1"/>
  <c r="Y366" i="1"/>
  <c r="Y385" i="1"/>
  <c r="Y349" i="1"/>
  <c r="AA193" i="1"/>
  <c r="Y333" i="1"/>
  <c r="Y188" i="1"/>
  <c r="Y367" i="1"/>
  <c r="Y290" i="1"/>
  <c r="AI193" i="1"/>
  <c r="AI366" i="1"/>
  <c r="AK349" i="1"/>
  <c r="AG366" i="1"/>
  <c r="AG349" i="1"/>
  <c r="AL366" i="1"/>
  <c r="AM309" i="1"/>
  <c r="AE309" i="1"/>
  <c r="AA349" i="1"/>
  <c r="AB290" i="1"/>
  <c r="AK309" i="1"/>
  <c r="AH309" i="1"/>
  <c r="AF366" i="1"/>
  <c r="AE366" i="1"/>
  <c r="AA367" i="1"/>
  <c r="Z366" i="1"/>
  <c r="AD367" i="1"/>
  <c r="AD366" i="1"/>
  <c r="AN366" i="1"/>
  <c r="AI367" i="1"/>
  <c r="AG367" i="1"/>
  <c r="AN367" i="1"/>
  <c r="AK367" i="1"/>
  <c r="AK366" i="1"/>
  <c r="AC367" i="1"/>
  <c r="AC366" i="1"/>
  <c r="AE367" i="1"/>
  <c r="AM366" i="1"/>
  <c r="AM367" i="1"/>
  <c r="AL367" i="1"/>
  <c r="AB367" i="1"/>
  <c r="AB366" i="1"/>
  <c r="AA366" i="1"/>
  <c r="Z367" i="1"/>
  <c r="AJ367" i="1"/>
  <c r="AF367" i="1"/>
  <c r="AH367" i="1"/>
  <c r="AH366" i="1"/>
  <c r="AJ366" i="1"/>
  <c r="AF290" i="1"/>
  <c r="AJ309" i="1"/>
  <c r="AA309" i="1"/>
  <c r="AI349" i="1"/>
  <c r="AI309" i="1"/>
  <c r="J295" i="1"/>
  <c r="J296" i="1"/>
  <c r="J293" i="1"/>
  <c r="J294" i="1"/>
  <c r="J292" i="1"/>
  <c r="AI290" i="1"/>
  <c r="AJ290" i="1"/>
  <c r="AM349" i="1"/>
  <c r="AE349" i="1"/>
  <c r="AN349" i="1"/>
  <c r="AD188" i="1"/>
  <c r="AD219" i="1"/>
  <c r="Z290" i="1"/>
  <c r="AG309" i="1"/>
  <c r="Z349" i="1"/>
  <c r="Z219" i="1"/>
  <c r="AM290" i="1"/>
  <c r="AL309" i="1"/>
  <c r="AB309" i="1"/>
  <c r="Z309" i="1"/>
  <c r="AN290" i="1"/>
  <c r="AD344" i="1"/>
  <c r="AD290" i="1"/>
  <c r="AL349" i="1"/>
  <c r="AG290" i="1"/>
  <c r="AD309" i="1"/>
  <c r="AJ349" i="1"/>
  <c r="Z344" i="1"/>
  <c r="AN309" i="1"/>
  <c r="AD333" i="1"/>
  <c r="AA290" i="1"/>
  <c r="AH290" i="1"/>
  <c r="AL290" i="1"/>
  <c r="AC309" i="1"/>
  <c r="Z385" i="1"/>
  <c r="AB349" i="1"/>
  <c r="AK290" i="1"/>
  <c r="J303" i="1"/>
  <c r="J299" i="1"/>
  <c r="J304" i="1"/>
  <c r="J300" i="1"/>
  <c r="J291" i="1"/>
  <c r="J309" i="1"/>
  <c r="J301" i="1"/>
  <c r="J297" i="1"/>
  <c r="J302" i="1"/>
  <c r="J298" i="1"/>
  <c r="AD349" i="1"/>
  <c r="AC290" i="1"/>
  <c r="Z188" i="1"/>
  <c r="AF349" i="1"/>
  <c r="AF309" i="1"/>
  <c r="Z333" i="1"/>
  <c r="AH349" i="1"/>
  <c r="AD385" i="1"/>
  <c r="AC349" i="1"/>
  <c r="AE290" i="1"/>
  <c r="AO385" i="1" l="1"/>
  <c r="AO367" i="1"/>
  <c r="AO366" i="1"/>
  <c r="AO349" i="1"/>
  <c r="AO344" i="1"/>
  <c r="AQ347" i="1" s="1"/>
  <c r="AO338" i="1"/>
  <c r="AO333" i="1"/>
  <c r="AQ336" i="1" s="1"/>
  <c r="AO309" i="1"/>
  <c r="AO290" i="1"/>
  <c r="AO219" i="1"/>
  <c r="AO193" i="1"/>
  <c r="AO188" i="1"/>
  <c r="AQ191" i="1" s="1"/>
  <c r="AR380" i="1"/>
  <c r="J311" i="1"/>
  <c r="J312" i="1"/>
  <c r="J317" i="1"/>
  <c r="J313" i="1"/>
  <c r="J318" i="1"/>
  <c r="J314" i="1"/>
  <c r="J319" i="1"/>
  <c r="J315" i="1"/>
  <c r="J324" i="1"/>
  <c r="J325" i="1" s="1"/>
  <c r="J316" i="1"/>
  <c r="J310" i="1"/>
  <c r="AQ222" i="1" l="1"/>
  <c r="AR222" i="1" s="1"/>
  <c r="AQ388" i="1"/>
  <c r="AR388" i="1" s="1"/>
  <c r="AQ201" i="1"/>
  <c r="AR201" i="1" s="1"/>
  <c r="AR191" i="1"/>
  <c r="AR336" i="1"/>
  <c r="AR347" i="1"/>
  <c r="AQ306" i="1"/>
  <c r="J333" i="1"/>
  <c r="AQ363" i="1" l="1"/>
  <c r="AR363" i="1" s="1"/>
  <c r="AR306" i="1"/>
  <c r="AQ342" i="1"/>
  <c r="AR342" i="1" s="1"/>
  <c r="J334" i="1"/>
  <c r="J338" i="1"/>
  <c r="J339" i="1" s="1"/>
  <c r="AL325" i="1"/>
  <c r="AH325" i="1"/>
  <c r="AD325" i="1"/>
  <c r="AA325" i="1"/>
  <c r="AN325" i="1"/>
  <c r="AJ325" i="1"/>
  <c r="AF325" i="1"/>
  <c r="AC325" i="1"/>
  <c r="AM325" i="1"/>
  <c r="AI325" i="1"/>
  <c r="AE325" i="1"/>
  <c r="AK325" i="1"/>
  <c r="Z325" i="1"/>
  <c r="AM324" i="1"/>
  <c r="AI324" i="1"/>
  <c r="AE324" i="1"/>
  <c r="AB324" i="1"/>
  <c r="AG325" i="1"/>
  <c r="AL324" i="1"/>
  <c r="AH324" i="1"/>
  <c r="AD324" i="1"/>
  <c r="AA324" i="1"/>
  <c r="AK324" i="1"/>
  <c r="AG324" i="1"/>
  <c r="Z324" i="1"/>
  <c r="AB325" i="1"/>
  <c r="AN324" i="1"/>
  <c r="AJ324" i="1"/>
  <c r="AF324" i="1"/>
  <c r="AC324" i="1"/>
  <c r="AO325" i="1" l="1"/>
  <c r="AO324" i="1"/>
  <c r="J340" i="1"/>
  <c r="J344" i="1"/>
  <c r="J345" i="1" l="1"/>
  <c r="J349" i="1"/>
  <c r="AQ321" i="1" l="1"/>
  <c r="J350" i="1"/>
  <c r="J354" i="1"/>
  <c r="J355" i="1"/>
  <c r="J356" i="1"/>
  <c r="J351" i="1"/>
  <c r="J352" i="1"/>
  <c r="J353" i="1"/>
  <c r="J357" i="1"/>
  <c r="J358" i="1"/>
  <c r="J359" i="1"/>
  <c r="J360" i="1"/>
  <c r="J361" i="1"/>
  <c r="J366" i="1"/>
  <c r="J367" i="1" s="1"/>
  <c r="J377" i="1" s="1"/>
  <c r="J382" i="1" s="1"/>
  <c r="J383" i="1" s="1"/>
  <c r="J384" i="1" s="1"/>
  <c r="J385" i="1" s="1"/>
  <c r="AR321" i="1" l="1"/>
  <c r="AQ441" i="1"/>
  <c r="AR441" i="1" s="1"/>
  <c r="J390" i="1"/>
  <c r="J391" i="1" s="1"/>
  <c r="J392" i="1" s="1"/>
  <c r="J378" i="1"/>
  <c r="J393" i="1" l="1"/>
  <c r="J386" i="1"/>
  <c r="J394" i="1" l="1"/>
  <c r="J398" i="1" l="1"/>
  <c r="J396" i="1"/>
  <c r="J397" i="1"/>
  <c r="J395" i="1"/>
  <c r="J402" i="1" l="1"/>
  <c r="J403" i="1" s="1"/>
  <c r="J404" i="1" s="1"/>
  <c r="J405" i="1" s="1"/>
  <c r="J406" i="1" s="1"/>
  <c r="J400" i="1"/>
  <c r="J401" i="1"/>
  <c r="J399" i="1"/>
  <c r="J407" i="1" l="1"/>
  <c r="J411" i="1" s="1"/>
  <c r="J412" i="1" s="1"/>
  <c r="J413" i="1" s="1"/>
  <c r="J414" i="1" s="1"/>
  <c r="J415" i="1" s="1"/>
  <c r="J416" i="1" s="1"/>
  <c r="J417" i="1" s="1"/>
  <c r="J418" i="1" s="1"/>
  <c r="J419" i="1" s="1"/>
  <c r="J420" i="1" s="1"/>
  <c r="J421" i="1" s="1"/>
  <c r="J422" i="1" s="1"/>
  <c r="J424" i="1" s="1"/>
  <c r="J425" i="1" s="1"/>
  <c r="J426" i="1" s="1"/>
  <c r="J427" i="1" s="1"/>
  <c r="J428" i="1" s="1"/>
  <c r="J429" i="1" s="1"/>
  <c r="J430" i="1" s="1"/>
  <c r="J431" i="1" s="1"/>
  <c r="J432" i="1" s="1"/>
  <c r="J433" i="1" s="1"/>
  <c r="J435" i="1" s="1"/>
  <c r="J436" i="1" s="1"/>
  <c r="J437" i="1" s="1"/>
  <c r="J438" i="1" s="1"/>
  <c r="J440" i="1" s="1"/>
  <c r="J441" i="1" s="1"/>
  <c r="J442" i="1" s="1"/>
</calcChain>
</file>

<file path=xl/sharedStrings.xml><?xml version="1.0" encoding="utf-8"?>
<sst xmlns="http://schemas.openxmlformats.org/spreadsheetml/2006/main" count="2315" uniqueCount="644">
  <si>
    <r>
      <rPr>
        <b/>
        <sz val="11"/>
        <color theme="1"/>
        <rFont val="Calibri"/>
      </rPr>
      <t xml:space="preserve">ГРУППОВАЯ ВЕДОМОСТЬ РАСХОДА СТАЛИ И МАТЕРИАЛОВ (СТАДИЯ П) по объекту: </t>
    </r>
    <r>
      <rPr>
        <b/>
        <sz val="11"/>
        <color rgb="FFFF0000"/>
        <rFont val="Calibri"/>
      </rPr>
      <t>ХХХХХХ</t>
    </r>
  </si>
  <si>
    <t>№п/п</t>
  </si>
  <si>
    <t>Наименование конструкции</t>
  </si>
  <si>
    <t xml:space="preserve">Бетон, куб.м </t>
  </si>
  <si>
    <t>Марка бетона W</t>
  </si>
  <si>
    <t>Марка бетона F</t>
  </si>
  <si>
    <t>Опалубка, кв.м</t>
  </si>
  <si>
    <t>Прочие объемы</t>
  </si>
  <si>
    <t xml:space="preserve"> Арматура А240, кг</t>
  </si>
  <si>
    <t xml:space="preserve"> Арматура  А500С, кг</t>
  </si>
  <si>
    <t>ЗД, кг</t>
  </si>
  <si>
    <t>В7,5</t>
  </si>
  <si>
    <t>В10</t>
  </si>
  <si>
    <t>В25</t>
  </si>
  <si>
    <t>В30</t>
  </si>
  <si>
    <t>В35</t>
  </si>
  <si>
    <t>Итого</t>
  </si>
  <si>
    <t>Ø6 мм</t>
  </si>
  <si>
    <t>Ø8 мм</t>
  </si>
  <si>
    <t>Ø10 мм</t>
  </si>
  <si>
    <t>Ø12 мм</t>
  </si>
  <si>
    <t>Ø14 мм</t>
  </si>
  <si>
    <t>Ø16 мм</t>
  </si>
  <si>
    <t>Ø18 мм</t>
  </si>
  <si>
    <t>Ø20 мм</t>
  </si>
  <si>
    <t>Ø22 мм</t>
  </si>
  <si>
    <t>Ø25 мм</t>
  </si>
  <si>
    <t>Ø28 мм</t>
  </si>
  <si>
    <t>Ø32 мм</t>
  </si>
  <si>
    <t>Таблицы (удалить столбец после заполнения ведомости):</t>
  </si>
  <si>
    <t>Рисунки (удалить после заполнения ведомости):</t>
  </si>
  <si>
    <t>Примечания (удалить после заполнения ведомости):</t>
  </si>
  <si>
    <t>1. ФУНДАМЕНТЫ (ПОДЗЕМНЫЕ КОНСТРУКЦИИ)</t>
  </si>
  <si>
    <t>1.1 Жилой дом</t>
  </si>
  <si>
    <t>Таблицы приведены на других листах данной книги</t>
  </si>
  <si>
    <t>Фундаменты</t>
  </si>
  <si>
    <t>куб.м</t>
  </si>
  <si>
    <t>W6</t>
  </si>
  <si>
    <t>F150</t>
  </si>
  <si>
    <t>при отсутствии ФП с данной толщиной строку удалить</t>
  </si>
  <si>
    <t>Плита фундаментная 600 мм</t>
  </si>
  <si>
    <t>Плита фундаментная 700 мм</t>
  </si>
  <si>
    <t>Плита фундаментная 800 мм</t>
  </si>
  <si>
    <t>Плита фундаментная 900 мм</t>
  </si>
  <si>
    <t>Плита фундаментная 1000 мм</t>
  </si>
  <si>
    <t>Плита фундаментная 1100 мм</t>
  </si>
  <si>
    <r>
      <rPr>
        <sz val="11"/>
        <color theme="1"/>
        <rFont val="Calibri"/>
      </rPr>
      <t xml:space="preserve">к данным строкам относится расход на арматуру сварных каркасов в фундаментных плитах, см. примечания к </t>
    </r>
    <r>
      <rPr>
        <sz val="11"/>
        <color rgb="FFFF0000"/>
        <rFont val="Calibri"/>
      </rPr>
      <t>таблице 5 и таблице 6</t>
    </r>
    <r>
      <rPr>
        <sz val="11"/>
        <color theme="1"/>
        <rFont val="Calibri"/>
      </rPr>
      <t>; наличие пространственных каркасов уточнить при адресном проектировании, в случае необходимости соответствующую строку удалить</t>
    </r>
  </si>
  <si>
    <t>1.1</t>
  </si>
  <si>
    <t>Каркасы плоские арматурные в фундаментной плите</t>
  </si>
  <si>
    <t>кг</t>
  </si>
  <si>
    <t>1.2</t>
  </si>
  <si>
    <t>Каркасы пространственные арматурные в фундаментной плите</t>
  </si>
  <si>
    <t>уточнить наличие и диаметр муфт при адресном проектировании</t>
  </si>
  <si>
    <t>Муфта стандартная диаметром 32 мм</t>
  </si>
  <si>
    <t>шт./кг</t>
  </si>
  <si>
    <t>55/34.00</t>
  </si>
  <si>
    <t>Подготовка бетонная 100 мм</t>
  </si>
  <si>
    <t>W4</t>
  </si>
  <si>
    <t>F100</t>
  </si>
  <si>
    <t>Ростверк распределительный 150 мм. Бетон кл. В20 F100 W6</t>
  </si>
  <si>
    <t>Сетка арматурная ∅5 Вр-1-100х100 мм</t>
  </si>
  <si>
    <t>кв.м</t>
  </si>
  <si>
    <t>если подстилающий слой представлен песками, то данный слой не нужен - уточнить при адресном проектировании</t>
  </si>
  <si>
    <t>Подготовка песчаная 100 мм (kупл.=0,95)</t>
  </si>
  <si>
    <t>Сваи забивные цельные С120.30-8.у:</t>
  </si>
  <si>
    <t>Сваи забивные С120.30-8.у по серии 1.011.1-10 в.1 (способ погружения вдавливание)</t>
  </si>
  <si>
    <t>шт./куб.м</t>
  </si>
  <si>
    <t>Сваи забивные составные С150.30-Св:</t>
  </si>
  <si>
    <t>Сваи забивные С80.30-НСв.6 по серии 1.011.1-10 в.8 (способ погружения вдавливание) - нижняя секция сваи</t>
  </si>
  <si>
    <t>Сваи забивные С70.30-ВСв.6 по серии 1.011.1-10 в.8 (способ погружения вдавливание) - верхняя секция сваи</t>
  </si>
  <si>
    <t>Бурение лидерных скважин диаметром 300 мм</t>
  </si>
  <si>
    <t>п.м</t>
  </si>
  <si>
    <t>Срубка оголовков свай</t>
  </si>
  <si>
    <t>Испытание свай статическое</t>
  </si>
  <si>
    <t>шт</t>
  </si>
  <si>
    <t>Испытание свай динамическое</t>
  </si>
  <si>
    <t>1.1.1 Устройство узла стыка составных свай</t>
  </si>
  <si>
    <t>Накладка Н1 по серии 1.011.1-10 в.8 (1.011.1-10.8-2002)</t>
  </si>
  <si>
    <t>Прокладка ПС по серии 1.011.1-10 в.8 (1.011.1-10.8-2002)</t>
  </si>
  <si>
    <t>674/471,8</t>
  </si>
  <si>
    <t>Система ТН-Антикор Топ (или аналог):</t>
  </si>
  <si>
    <t>Грунтовка TAIKOR Primer 150 (расход 0,27 кг/м2 на 1 слой) всего 1 слой</t>
  </si>
  <si>
    <t>Покрытие финишное TAIKOR Top 425 (расход 0,17 кг/м2 на 1 слой) всего 1 слой</t>
  </si>
  <si>
    <t>1.1.2 Гидроизоляция участков сопряжения свай и ростверка</t>
  </si>
  <si>
    <t>Слой усиления гидроизоляции рулонной "ТЕХНОЭЛАСТ ФЛЕКС" (или аналог) (на 1 слой) всего 1 слой</t>
  </si>
  <si>
    <t>Шнур бентонитовый набухающий 30х30 мм</t>
  </si>
  <si>
    <t>Праймер битумный "Технониколь №1" (или аналог)</t>
  </si>
  <si>
    <t>Состав гидроизоляционный "Кальматрон" (или аналог) (покрытие торца сваи)</t>
  </si>
  <si>
    <t>1.1.3 Гидроизоляция горизонтальная (под фундаментной плитой)</t>
  </si>
  <si>
    <t xml:space="preserve">Стяжка защитная цементно-песчаная 30 мм М100 </t>
  </si>
  <si>
    <t xml:space="preserve">Галтель для устройства гидроизоляции 100х100 мм из ЦПР М100 </t>
  </si>
  <si>
    <t>Уплотнитель ∅60 мм. Шнур типа "Вилатерм"</t>
  </si>
  <si>
    <t>1.1.4 Гидроизоляция вертикальная (по торцу фундаментной плиты)</t>
  </si>
  <si>
    <t>Мембрана защитная "PLANTER Standard" (или аналог)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</si>
  <si>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</t>
    </r>
    <r>
      <rPr>
        <sz val="11"/>
        <color rgb="FF000000"/>
        <rFont val="Calibri"/>
      </rPr>
      <t>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</si>
  <si>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Пенополистирол эструдированный "Технониколь" (группа горючести Г4/Г3 по ГОСТ 30244-94) (или аналог)</t>
  </si>
  <si>
    <t>Лист ЦСП 10 мм  по ГОСТ 26816-2016</t>
  </si>
  <si>
    <t>1.1.5 Гидроизоляция горизонтальная (горизонтальные участки вылета фундаментной плиты):</t>
  </si>
  <si>
    <t>на 1 слой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</si>
  <si>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 xml:space="preserve">"ТЕХНОЭЛАСТ ФУНДАМЕНТ" </t>
    </r>
    <r>
      <rPr>
        <sz val="11"/>
        <color rgb="FF000000"/>
        <rFont val="Calibri"/>
      </rPr>
      <t xml:space="preserve"> (или аналог) (на 1 слой) всего 2 слоя</t>
    </r>
  </si>
  <si>
    <t>Галтель для устройства гидроизоляции 100х100 мм из ЦПР М100</t>
  </si>
  <si>
    <t>1.1.6 Деформационный шов 50 мм. Вертикальный (сопряжение фундамента жилого дома и фундамента подземной автостоянки)</t>
  </si>
  <si>
    <t>Пленка полиэтиленовая t=0.2 мм по ГОСТ 10354-82</t>
  </si>
  <si>
    <t>Утеплитель д.ш. толщиной 50 мм. Пенополистирол экструдированный "Технониколь" (плотность 35-45 кг/м3, группа горючести Г4/Г3 по ГОСТ 30244-94) (или аналог)</t>
  </si>
  <si>
    <t>Герметик полиуретановый "Технониколь" (или аналог)</t>
  </si>
  <si>
    <r>
      <rPr>
        <sz val="11"/>
        <color rgb="FF000000"/>
        <rFont val="Calibri"/>
      </rPr>
      <t>п.м</t>
    </r>
    <r>
      <rPr>
        <sz val="11"/>
        <color rgb="FF000000"/>
        <rFont val="Calibri"/>
      </rPr>
      <t>/кг</t>
    </r>
  </si>
  <si>
    <r>
      <rPr>
        <sz val="11"/>
        <color rgb="FF000000"/>
        <rFont val="Calibri"/>
      </rPr>
      <t xml:space="preserve">Слой усиления гидроизоляции рулонной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1 слой</t>
    </r>
  </si>
  <si>
    <t>Гидрошпонка "АКВАСТОП" тип ДЗ-160/50-6/35 (или аналог)</t>
  </si>
  <si>
    <t>1.1.7 Гидроизоляция вертикальная (лифтовые и водосборные приямки в фундаменте)</t>
  </si>
  <si>
    <t>Мастика приклеивающая "Технониколь №27" (или аналог)</t>
  </si>
  <si>
    <r>
      <rPr>
        <sz val="11"/>
        <color rgb="FF000000"/>
        <rFont val="Calibri"/>
      </rPr>
      <t>Гидроизоляция рулонная</t>
    </r>
    <r>
      <rPr>
        <sz val="11"/>
        <color rgb="FF000000"/>
        <rFont val="Calibri"/>
      </rPr>
      <t xml:space="preserve"> 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</si>
  <si>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 xml:space="preserve">Галтель для устройства гидроизоляции 50х50 мм из ЦПР М100 </t>
  </si>
  <si>
    <t>Гидрошпонка "АКВАСТОП" тип ХВ-320 (или аналог)</t>
  </si>
  <si>
    <t>1.2 Подземная автостоянка</t>
  </si>
  <si>
    <t>Плита фундаментная 600 мм (основная ФП)</t>
  </si>
  <si>
    <r>
      <rPr>
        <sz val="11"/>
        <color theme="1"/>
        <rFont val="Calibri"/>
      </rPr>
      <t>к данной строке относится расход на фундаментную плиту под башенный кран, которая входит в состав фундаментной плиты подземной автостоянки</t>
    </r>
    <r>
      <rPr>
        <strike/>
        <sz val="11"/>
        <color theme="1"/>
        <rFont val="Calibri"/>
      </rPr>
      <t>;</t>
    </r>
    <r>
      <rPr>
        <sz val="11"/>
        <color theme="1"/>
        <rFont val="Calibri"/>
      </rPr>
      <t xml:space="preserve"> в случае, если башенный кран опирается на отдельностоящую фундаментную плиту, расход на данную плиту в ВОР не учитывать; толщину фундаментной плиты 1500-2000 мм - уточнить при адресном проектировании</t>
    </r>
  </si>
  <si>
    <r>
      <rPr>
        <sz val="11"/>
        <color rgb="FF000000"/>
        <rFont val="Calibri"/>
      </rPr>
      <t xml:space="preserve">Плита фундаментная </t>
    </r>
    <r>
      <rPr>
        <sz val="11"/>
        <color rgb="FF000000"/>
        <rFont val="Calibri"/>
      </rPr>
      <t>2000 мм</t>
    </r>
    <r>
      <rPr>
        <sz val="11"/>
        <color rgb="FF000000"/>
        <rFont val="Calibri"/>
      </rPr>
      <t xml:space="preserve"> (ФП под башенный кран в составе основной ФП)</t>
    </r>
  </si>
  <si>
    <r>
      <rPr>
        <sz val="11"/>
        <color theme="1"/>
        <rFont val="Calibri"/>
      </rPr>
      <t xml:space="preserve">к данным строкам относится расход на арматуру сварных каркасов в фундаментных плитах, см. примечания к </t>
    </r>
    <r>
      <rPr>
        <sz val="11"/>
        <color rgb="FFFF0000"/>
        <rFont val="Calibri"/>
      </rPr>
      <t>таблице 5 и таблице 6</t>
    </r>
    <r>
      <rPr>
        <sz val="11"/>
        <color theme="1"/>
        <rFont val="Calibri"/>
      </rPr>
      <t>; наличие пространственных каркасов уточнить при адресном проектировании, в случае необходимости соответствующую строку удалить</t>
    </r>
  </si>
  <si>
    <t>2.1</t>
  </si>
  <si>
    <t>2.2</t>
  </si>
  <si>
    <t>уточнить при адресном проектировании в зависимости от выбранного крана</t>
  </si>
  <si>
    <t>Анкера под башенный кран (1шт = 300 кг,  всего на 1 кран 4 шт)</t>
  </si>
  <si>
    <t>4/1200</t>
  </si>
  <si>
    <t>1.2.1 Устройство узла стыка составных свай</t>
  </si>
  <si>
    <t>674/5042,00</t>
  </si>
  <si>
    <t>1.2.2 Гидроизоляция участков сопряжения свай и ростверка</t>
  </si>
  <si>
    <t>1.2.3 Гидроизоляция горизонтальная (под фундаментной плитой)</t>
  </si>
  <si>
    <r>
      <rPr>
        <sz val="11"/>
        <color rgb="FF000000"/>
        <rFont val="Calibri"/>
      </rPr>
      <t>Гидроизоляция рулонная</t>
    </r>
    <r>
      <rPr>
        <sz val="11"/>
        <color rgb="FF000000"/>
        <rFont val="Calibri"/>
      </rPr>
      <t xml:space="preserve"> 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</si>
  <si>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1.2.4 Гидроизоляция вертикальная (по торцу фундаментной плиты)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</si>
  <si>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</si>
  <si>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1.2.5 Гидроизоляция горизонтальная (горизонтальные участки вылета фундаментной плиты)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</si>
  <si>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</si>
  <si>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1.2.6 Гидроизоляция вертикальная (водосборные приямки в фундаменте)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</si>
  <si>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 xml:space="preserve">"ТЕХНОЭЛАСТ ФУНДАМЕНТ" </t>
    </r>
    <r>
      <rPr>
        <sz val="11"/>
        <color rgb="FF000000"/>
        <rFont val="Calibri"/>
      </rPr>
      <t xml:space="preserve"> (или аналог) (на 1 слой) всего 2 слоя</t>
    </r>
  </si>
  <si>
    <t>2. ПОДЗЕМНЫЕ КОНСТРУКЦИИ</t>
  </si>
  <si>
    <t>Стены толщиной до 200 мм</t>
  </si>
  <si>
    <t>W6/ -</t>
  </si>
  <si>
    <t>Стены 180 мм (жилой дом)</t>
  </si>
  <si>
    <t>Стены 200 мм (жилой дом)</t>
  </si>
  <si>
    <t>Стены 200 мм (подземная автостоянка)</t>
  </si>
  <si>
    <t>Стены толщиной до 300 мм</t>
  </si>
  <si>
    <t>Стены 220 мм (жилой дом)</t>
  </si>
  <si>
    <t>Стены 250 мм (жилой дом)</t>
  </si>
  <si>
    <t>Стены 220 мм (подземная автостоянка)</t>
  </si>
  <si>
    <t>Стены 250 мм (подземная автостоянка)</t>
  </si>
  <si>
    <t>Стены 300 мм (подземная автостоянка)</t>
  </si>
  <si>
    <t>если в проекте несколько типов колонн по габаритам, то колонны разбиваются на несколько категорий, при разбивке ориентироваться нужно на наименьшую из двух сторон колонны (к первой категории "до 300 мм" относятся колонны с наименьшей стороной b ≤ 300 мм, к следующей категории "до 500 мм" относятся колонны с наименьшей стороной 300 мм &lt; b ≤ 500 мм, к следующей категории "более 500 мм" относятся колонны с наименьшей стороной b &gt; 500 мм), каждая категория колонн записывается в отдельную строку</t>
  </si>
  <si>
    <t xml:space="preserve"> Колонны до 500 мм</t>
  </si>
  <si>
    <t>к данным строкам относится расход на колонны подземного этажа под "пятном" жилого дома (условно колонны жилого дома)</t>
  </si>
  <si>
    <t>Колонны 400х1200 мм (жилой дом)</t>
  </si>
  <si>
    <t>Колонны 500х1300 мм (жилой дом)</t>
  </si>
  <si>
    <t>к данным строкам относится расход на колонны подземного этажа вне "пятна" жилого дома (условно колонны подземной автостоянки)</t>
  </si>
  <si>
    <t>Колонны 400х1200 мм (подземная автостоянка)</t>
  </si>
  <si>
    <t>Колонны 400х1500 мм (подземная автостоянка)</t>
  </si>
  <si>
    <t>к данным строкам относится расход на монолитные плиты до 10 кв. м (например антресольные)</t>
  </si>
  <si>
    <t>Плиты монолитные м/о до 10 кв.м</t>
  </si>
  <si>
    <r>
      <rPr>
        <sz val="11"/>
        <color rgb="FF000000"/>
        <rFont val="Calibri"/>
      </rPr>
      <t>Плита 200 мм (</t>
    </r>
    <r>
      <rPr>
        <sz val="11"/>
        <color rgb="FF000000"/>
        <rFont val="Calibri"/>
      </rPr>
      <t>антресоль</t>
    </r>
    <r>
      <rPr>
        <sz val="11"/>
        <color rgb="FF000000"/>
        <rFont val="Calibri"/>
      </rPr>
      <t>, жилой дом)</t>
    </r>
  </si>
  <si>
    <t>к данным строкам относится расход на днища лифтовых приямков</t>
  </si>
  <si>
    <t>Днища лифтовых приямков</t>
  </si>
  <si>
    <t>Плита 200 мм (днища лифтовых приямков, жилой дом)</t>
  </si>
  <si>
    <t>Плиты монолитные м/о более 20 кв.м</t>
  </si>
  <si>
    <t>Плита 200 мм (перекрытие над подвалом с учетом всех перепадов и балок по перепадам на отм. +0,000, жилой дом)</t>
  </si>
  <si>
    <t>к данным строкам относится расход на антресольные плиты в рамках подземного этажа</t>
  </si>
  <si>
    <t>Плита 200 мм (перекрытие антресоли на отм. -2,150, жилой дом)</t>
  </si>
  <si>
    <t xml:space="preserve">Плита 200 мм (перекрытие антресоли на отм. -2,550, жилой дом) </t>
  </si>
  <si>
    <r>
      <rPr>
        <sz val="11"/>
        <color rgb="FF000000"/>
        <rFont val="Calibri"/>
      </rPr>
      <t xml:space="preserve">к данным строкам относится расход на плиту покрытия подземной автостоянки (отметку уточнить при адресном проектировании) с учетом капителей. </t>
    </r>
    <r>
      <rPr>
        <sz val="11"/>
        <color rgb="FF000000"/>
        <rFont val="Calibri"/>
      </rPr>
      <t>Позиции расходов на основную плиту и её капители необходимо разделить.</t>
    </r>
  </si>
  <si>
    <t>Плита 400 мм (плита покрытия с учетом перепадов на отм. -1.750, с капителями, подземная автостоянка)</t>
  </si>
  <si>
    <t>Капители (плита покрытия с учетом перепадов на отм. -1.750, с капителями, подземная автостоянка)</t>
  </si>
  <si>
    <t>к данной строке относится расход на плиту рампы</t>
  </si>
  <si>
    <t>Плита 250 мм (рампа, подземная автостоянка)</t>
  </si>
  <si>
    <t>Каркасы плоские арматурные в плитах перекрытия/покрытия</t>
  </si>
  <si>
    <t>Каркасы пространственные арматурные в плитах перекрытия/покрытия</t>
  </si>
  <si>
    <t>Каркасы арматурные в плитах перекрытия/покрытия (с разбивкой на типы):</t>
  </si>
  <si>
    <t>5.1</t>
  </si>
  <si>
    <t>Каркасы плоские арматурные в плитах перекрытия/покрытия (жилой дом)</t>
  </si>
  <si>
    <t>5.2</t>
  </si>
  <si>
    <t>Каркасы пространственные арматурные в плитах перекрытия/покрытия (жилой дом)</t>
  </si>
  <si>
    <t>6.1</t>
  </si>
  <si>
    <t>Каркасы плоские арматурные в плитах перекрытия/покрытия (подземная автостоянка)</t>
  </si>
  <si>
    <t>6.2</t>
  </si>
  <si>
    <t>Каркасы пространственные арматурные в плитах перекрытия/покрытия (подземная автостоянка)</t>
  </si>
  <si>
    <t>к данным строкам относится расход на лестничные марши и площадки подземного этажа</t>
  </si>
  <si>
    <t>Марши лестничные</t>
  </si>
  <si>
    <t>Марши лестничные (монолитные ж.б.)</t>
  </si>
  <si>
    <t>7.1</t>
  </si>
  <si>
    <t>7.2</t>
  </si>
  <si>
    <t>Площадки лестничные</t>
  </si>
  <si>
    <t>Площадки лестничные 200 мм (монолитные ж.б.)</t>
  </si>
  <si>
    <t>18.1</t>
  </si>
  <si>
    <t>Каркасы плоские арматурные в площадках лестничных</t>
  </si>
  <si>
    <t>18.2</t>
  </si>
  <si>
    <t>Каркасы пространственные арматурные в площадках лестничных</t>
  </si>
  <si>
    <t>в данной строке указан расход на засыпку в деформационном шве между секциями в уровне подземного этажа</t>
  </si>
  <si>
    <t>Заполнение деформационного шва между секциями (засыпка). Керамзитовый гравий фр. 10-20 мм, П25, М250</t>
  </si>
  <si>
    <t>Заполнение шва между стенами, одна из которых стена лифтовой шахты. Пенополистирол ППС-35 толщиной 50 мм (плотность 35 кг/м3, группа горючести ГЗ по ГОСТ 30244-94)</t>
  </si>
  <si>
    <t>Заполнение шва между плитой рампы и смежными вертикальными конструкциями. Пенополистирол ППС-35 (плотность 35 кг/м3, группа горючести ГЗ по ГОСТ 30244-94)</t>
  </si>
  <si>
    <t>Засыпка песком (под днищем лифтовых приямков). Песок средней крупности, средней плотности (kупл.=0,95)</t>
  </si>
  <si>
    <t>Засыпка песком (под плитой рампы). Песок средней крупности, средней плотности (kупл.=0,95)</t>
  </si>
  <si>
    <t xml:space="preserve">Мембрана защитная (днища лифтовых приямков). "PLANTER Standard" (или аналог) </t>
  </si>
  <si>
    <t>Мембрана защитная (рампа, разделительный слой). "PLANTER Standard" (или аналог)</t>
  </si>
  <si>
    <t>2.1 Гидроизоляция вертикальная</t>
  </si>
  <si>
    <t>Утеплитель стен. Толщина 100 мм. Пенополистирол экструдированный "CARBON PROF" (плотность 35 кг/м3, группа горючести ГЗ по ГОСТ 30244-94) (или аналог)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</si>
  <si>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</si>
  <si>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2.2 Гидрошпонка в местах сопряжения наружных стен и фундаментных плит</t>
  </si>
  <si>
    <t>Гидрошпонка "АКВАСТОП" тип ХВН-120 (2хd4) (или аналог)</t>
  </si>
  <si>
    <t>Гидроизоляция проникающая "Пенетрон" (или аналог) (расход 0,55 кг/м2 на 1 слой) всего 2 слоя</t>
  </si>
  <si>
    <t>кв.м/кг</t>
  </si>
  <si>
    <t>2.3 Гидрошпонка в местах сопряжения наружных стен и плиты покрытия подземной автостоянки</t>
  </si>
  <si>
    <t>Гидрошпонка "АКВАСТОП" тип ХВН-80 (2хd4) (или аналог)</t>
  </si>
  <si>
    <t>2.5 Гидроизоляция д.ш. между плитой покрытия автостоянки и стенами жилого дома</t>
  </si>
  <si>
    <t>2.6 Гидроизоляция вертикального д.ш.</t>
  </si>
  <si>
    <t>Утеплитель д.ш. толщиной 50 мм. Пенополистирол экструдированный  "Технониколь" (плотность 35-45 кг/м3, группа горючести Г4/Г3 по ГОСТ 30244-94) (или аналог)</t>
  </si>
  <si>
    <t>Уплотнитель ∅ 60 мм. Шнур типа "Вилатерм"</t>
  </si>
  <si>
    <r>
      <rPr>
        <sz val="11"/>
        <color rgb="FF000000"/>
        <rFont val="Calibri"/>
      </rPr>
      <t xml:space="preserve">Слой усиления гидроизоляции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1 слой</t>
    </r>
  </si>
  <si>
    <r>
      <rPr>
        <b/>
        <u/>
        <sz val="11"/>
        <color rgb="FF000000"/>
        <rFont val="Calibri"/>
      </rPr>
      <t xml:space="preserve">2.7 Гидроизоляция горизонтальная (опорная консоль, </t>
    </r>
    <r>
      <rPr>
        <b/>
        <u/>
        <sz val="11"/>
        <color rgb="FF000000"/>
        <rFont val="Calibri"/>
      </rPr>
      <t>(при наличии)</t>
    </r>
    <r>
      <rPr>
        <b/>
        <u/>
        <sz val="11"/>
        <color rgb="FF000000"/>
        <rFont val="Calibri"/>
      </rPr>
      <t>)</t>
    </r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</si>
  <si>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</si>
  <si>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Уплотнитель ∅80 мм. Шнур типа "Вилатерм"</t>
  </si>
  <si>
    <r>
      <rPr>
        <b/>
        <u/>
        <sz val="11"/>
        <color rgb="FF000000"/>
        <rFont val="Calibri"/>
      </rPr>
      <t>2.8 Гидроизоляция вертикальная (опорная консоль,  (</t>
    </r>
    <r>
      <rPr>
        <b/>
        <u/>
        <sz val="11"/>
        <color rgb="FF000000"/>
        <rFont val="Calibri"/>
      </rPr>
      <t>при наличии)</t>
    </r>
    <r>
      <rPr>
        <b/>
        <u/>
        <sz val="11"/>
        <color rgb="FF000000"/>
        <rFont val="Calibri"/>
      </rPr>
      <t>)</t>
    </r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</si>
  <si>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</t>
    </r>
    <r>
      <rPr>
        <sz val="11"/>
        <color rgb="FF000000"/>
        <rFont val="Calibri"/>
      </rPr>
      <t xml:space="preserve"> (или аналог) (на 1 слой) всего 2 слоя</t>
    </r>
  </si>
  <si>
    <t>Термовкладыши в опорной консоли (балке). Пенополистирол экструдированный "CARBON PROF" (плотность 35 кг/м3, группа горючести ГЗ по ГОСТ 30244-94) (или аналог)</t>
  </si>
  <si>
    <t>Профиль бентонитовый набухающий "АКВАСТОП" тип ПНБ 20х10 (или аналог)</t>
  </si>
  <si>
    <t>2.9 Гидроизоляция вводов коммуникаций</t>
  </si>
  <si>
    <t>Устройство профиля бентонитового набухающего ("АКВАСТОП" тип ПНБ 20х10 или аналог)</t>
  </si>
  <si>
    <t>Обмазка мастикой герметизирующей ("Технониколь № 71" или аналог (на 1 слой) всего 2 слоя)</t>
  </si>
  <si>
    <t>Оклейка геотекстиля ("Технониколь" термообработанный, 100 г/м2, или аналог)</t>
  </si>
  <si>
    <t>Устройство прижимного фланца:</t>
  </si>
  <si>
    <t>Устройство отверстия под установку анкера глубиной 100 мм, диаметром 24 мм</t>
  </si>
  <si>
    <t xml:space="preserve">Хим. паста МКТ VMU plus (или аналог), объемом 410 мл для заполнения отверстий глубиной 100 мм (объем на 1 анкер - 45,24 мл)  </t>
  </si>
  <si>
    <t>упак</t>
  </si>
  <si>
    <t>Шпилька анкерная МКТ VMU-A A4 М20</t>
  </si>
  <si>
    <t>Устройство уплотнительного кольца (430-440-58 по ГОСТ 9833-73)</t>
  </si>
  <si>
    <t>Монтаж фланца (тип 01 PN6 DN300 по ГОСТ 33259-2015)</t>
  </si>
  <si>
    <t>шт/кг</t>
  </si>
  <si>
    <t>1/10,3</t>
  </si>
  <si>
    <t>2.10 Гидроизоляция монтажных опалубочных отверстий</t>
  </si>
  <si>
    <t>Дисклудер "АКВАСТОП" тип Д-30/40 (EPDM) (или аналог)</t>
  </si>
  <si>
    <t>Раствор цементно-песчаный М100 по ГОСТ 28013-98</t>
  </si>
  <si>
    <t>2.11 Заделка технологических отверстий для подкосов шпунтового ограждения</t>
  </si>
  <si>
    <t>Смесь ремонтная "CONSOLIT BARS 116" по ГОСТ 31357-2007 (или аналог) (расход 2000 кг/м3)</t>
  </si>
  <si>
    <t>Стены 200 мм (парапет козырька, входная группа)</t>
  </si>
  <si>
    <t>Стены 200 мм (въездная группа)</t>
  </si>
  <si>
    <t>Стены 200 мм (парапет над въездом в автостоянку, въездная группа)</t>
  </si>
  <si>
    <t>Колонны до 500 мм</t>
  </si>
  <si>
    <t>Плита 200 мм (перекрытие на отм. +4,800, жилой дом)</t>
  </si>
  <si>
    <t>Плита 800 мм (перекрытие на отм. +4,800, жилой дом)</t>
  </si>
  <si>
    <t>Плита 1000 мм (перекрытие на отм. +4,800, жилой дом)</t>
  </si>
  <si>
    <t>Плита 200 мм (перекрытия антресолей на отм. +2.860, жилой дом)</t>
  </si>
  <si>
    <t>Плита 200 мм (покрытие на отм. +4.050, козырьки, входная группа)</t>
  </si>
  <si>
    <t>Балка 200х200(h) мм (покрытие на отм. +4.050, козырьки, входная группа)</t>
  </si>
  <si>
    <t>Плита 200 мм (покрытие автостоянки, входная группа)</t>
  </si>
  <si>
    <t>Плита 200 мм (покрытие автостоянки, въездная группа)</t>
  </si>
  <si>
    <t>10.1</t>
  </si>
  <si>
    <t>10.2</t>
  </si>
  <si>
    <t>Заполнение шва между стенами, одна из которых стена лифтовой шахты. Минеральная вата "Технониколь ТЕХНОФАС ОПТИМА" фирмы "Технониколь" толщиной 50 мм (или аналог)</t>
  </si>
  <si>
    <t>Заполнение шва между стенами, одна из которых стена лифтовой шахты. Пленка полиэтиленовая t=0.2 мм по ГОСТ 10354-82</t>
  </si>
  <si>
    <t>Заполнение деформационного шва между секциями в уровне плит перекрытий. Минеральная вата "Технониколь ТЕХНОФАС ОПТИМА" фирмы "Технониколь" (или аналог)</t>
  </si>
  <si>
    <t>Заполнение деформационного шва между секциями в уровне плит перекрытий. Пленка полиэтиленовая t=0.2 мм по ГОСТ 10354-82</t>
  </si>
  <si>
    <t>Заполнение деформационного шва между секциями в уровне плит перекрытий подвала. Минеральная вата "Технониколь ТЕХНОФАС ОПТИМА" фирмы "Технониколь" (или аналог)</t>
  </si>
  <si>
    <t>Заполнение деформационного шва между секциями в уровне плит перекрытий подвала. Пленка полиэтиленовая t=0.2 мм по ГОСТ 10354-82</t>
  </si>
  <si>
    <t>Плита фундаментная 200 мм (входная группа)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</si>
  <si>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</si>
  <si>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Лист ЦСП 12 мм  по ГОСТ 26816-2016 (на 1 слой) всего 2 слоя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</si>
  <si>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</si>
  <si>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Термовкладыши в фундаментной плите под входную группу. Пенополистирол экструдированный (плотность 35-45 кг/м3, группа горючести ГЗ по ГОСТ 30244-94)</t>
  </si>
  <si>
    <t>Каркасы плоские арматурные в стенах</t>
  </si>
  <si>
    <t>Каркасы пространственные арматурные в стенах</t>
  </si>
  <si>
    <t>Каркасы арматурные в стенах (с разбивкой на типы):</t>
  </si>
  <si>
    <t>11.1</t>
  </si>
  <si>
    <t>Каркасы плоские арматурные в стенах (типовые этажи)</t>
  </si>
  <si>
    <t>11.2</t>
  </si>
  <si>
    <t>Каркасы пространственные арматурные в стенах (типовые этажи)</t>
  </si>
  <si>
    <t>13.1</t>
  </si>
  <si>
    <t>Каркасы плоские арматурные в стенах (технический этаж)</t>
  </si>
  <si>
    <t>13.2</t>
  </si>
  <si>
    <t>Каркасы пространственные арматурные в стенах (технический этаж)</t>
  </si>
  <si>
    <t>15.1</t>
  </si>
  <si>
    <t>Каркасы плоские арматурные в стенах (кровля)</t>
  </si>
  <si>
    <t>15.2</t>
  </si>
  <si>
    <t>Каркасы пространственные арматурные в стенах (кровля)</t>
  </si>
  <si>
    <t>к данным строкам относится расход на колонны в уровне кровли; наличие и габариты колонн уточнить при адресном проектировании</t>
  </si>
  <si>
    <t>Колонны до 300 мм</t>
  </si>
  <si>
    <t>Колонны 250х250 мм (монолитные стойки для вентшахт, кровля)</t>
  </si>
  <si>
    <t>к данным строкам относится расход на плиты покрытия вентилляционных шахт</t>
  </si>
  <si>
    <t>Плита 160 мм (покрытия вентилляционных шахт)</t>
  </si>
  <si>
    <t xml:space="preserve">Плиты монолитные м/о более 20 кв.м </t>
  </si>
  <si>
    <t>Плита 200 мм (перекрытие, типовые этажи)</t>
  </si>
  <si>
    <t>Плита 200 мм (перекрытие последнего жилого этажа)</t>
  </si>
  <si>
    <t>Плита 200 мм (покрытие технического этажа)</t>
  </si>
  <si>
    <t>Плита 200 мм (покрытия машинных помещений)</t>
  </si>
  <si>
    <t>12.1</t>
  </si>
  <si>
    <t>12.2</t>
  </si>
  <si>
    <t>Каркасы плоские арматурные в плитах перекрытия (перекрытие последнего жилого этажа)</t>
  </si>
  <si>
    <t>Каркасы пространственные арматурные в плитах перекрытия (перекрытие последнего жилого этажа)</t>
  </si>
  <si>
    <t>14.1</t>
  </si>
  <si>
    <t>Каркасы плоские арматурные в плитах покрытия (покрытие технического этажа)</t>
  </si>
  <si>
    <t>14.2</t>
  </si>
  <si>
    <t>Каркасы пространственные арматурные в плитах покрытия (покрытие технического этажа)</t>
  </si>
  <si>
    <t>к данным строкам относится расход на термовкладыши в парапетах</t>
  </si>
  <si>
    <t>Термовкладыши в парапете. Пенополистирол экструдированный "Технониколь" (плотность 35-45 кг/м3, группа горючести Г4/Г3 по ГОСТ 30244-94) (или аналог)</t>
  </si>
  <si>
    <t xml:space="preserve">Термовкладыши в плите перекрытия. Минеральная вата  "Технофас" фирмы "Технониколь" (или аналог) </t>
  </si>
  <si>
    <t>Термовкладыши в плите перекрытия. Пленка полиэтиленовая t=0.2 мм по ГОСТ 10354-82</t>
  </si>
  <si>
    <t>куб.м/шт</t>
  </si>
  <si>
    <t>92,45/215</t>
  </si>
  <si>
    <t>Блок вентиляционный БВ33.1п (жилая часть)</t>
  </si>
  <si>
    <t>65,8/140</t>
  </si>
  <si>
    <t>Зачеканка швов. Цементно-песчаный раствор М200 по ГОСТ 28013-98</t>
  </si>
  <si>
    <t>куб.м/п.м</t>
  </si>
  <si>
    <t>Шнур базальтовый ШБТ-30 по ТУ 5769-001-12469268-2012</t>
  </si>
  <si>
    <t>Минеральная вата  "Технофас" фирмы "Технониколь" (или аналог)</t>
  </si>
  <si>
    <t>Уплотнитель ∅30 мм. Шнур типа "Вилатерм"</t>
  </si>
  <si>
    <t>Болт распорный БСР 10х100 по ГОСТ 28778-90</t>
  </si>
  <si>
    <t>Закладная деталь ЗД1 (уголок)</t>
  </si>
  <si>
    <t>Закладная деталь ЗД2 (уголок)</t>
  </si>
  <si>
    <t>Закладная деталь ЗД3 (уголок)</t>
  </si>
  <si>
    <t>Коробка установочная КУ1301 (с крюком)</t>
  </si>
  <si>
    <t>Коробка установочная КУ1301 (без крюка)</t>
  </si>
  <si>
    <t>Таблица 1 - Общие примечания</t>
  </si>
  <si>
    <t>1)</t>
  </si>
  <si>
    <r>
      <rPr>
        <sz val="11"/>
        <color theme="1"/>
        <rFont val="Calibri"/>
      </rPr>
      <t>Данная ведомость составлена для здания, состоящего из корпуса и подземной автостоянки (см. п. "в" в</t>
    </r>
    <r>
      <rPr>
        <sz val="11"/>
        <color rgb="FFFF0000"/>
        <rFont val="Calibri"/>
      </rPr>
      <t xml:space="preserve"> таблице 7</t>
    </r>
    <r>
      <rPr>
        <sz val="11"/>
        <color theme="1"/>
        <rFont val="Calibri"/>
      </rPr>
      <t>).</t>
    </r>
  </si>
  <si>
    <r>
      <rPr>
        <b/>
        <u/>
        <sz val="11"/>
        <color theme="1"/>
        <rFont val="Calibri"/>
      </rPr>
      <t xml:space="preserve">Следует разделять конструкций в зависимости от сметных расценок на следующие разделы </t>
    </r>
    <r>
      <rPr>
        <b/>
        <u/>
        <sz val="11"/>
        <color theme="1"/>
        <rFont val="Calibri"/>
      </rPr>
      <t>(детальная информация по распределению конструкций по разделам дана в</t>
    </r>
    <r>
      <rPr>
        <b/>
        <u/>
        <sz val="11"/>
        <color rgb="FFFF0000"/>
        <rFont val="Calibri"/>
      </rPr>
      <t xml:space="preserve"> таблице 2</t>
    </r>
    <r>
      <rPr>
        <b/>
        <u/>
        <sz val="11"/>
        <color theme="1"/>
        <rFont val="Calibri"/>
      </rPr>
      <t xml:space="preserve"> и </t>
    </r>
    <r>
      <rPr>
        <b/>
        <u/>
        <sz val="11"/>
        <color rgb="FFFF0000"/>
        <rFont val="Calibri"/>
      </rPr>
      <t>таблице 3</t>
    </r>
    <r>
      <rPr>
        <b/>
        <u/>
        <sz val="11"/>
        <color theme="1"/>
        <rFont val="Calibri"/>
      </rPr>
      <t>):</t>
    </r>
  </si>
  <si>
    <t>1. ФУНДАМЕНТЫ (ПОДЗЕМНЫЕ КОНСТРУКЦИИ);</t>
  </si>
  <si>
    <t>2. ПОДЗЕМНЫЕ КОНСТРУКЦИИ;</t>
  </si>
  <si>
    <r>
      <rPr>
        <sz val="11"/>
        <color theme="1"/>
        <rFont val="Calibri"/>
      </rPr>
      <t xml:space="preserve">Конкретизирующие дополнительные описания (например, отметка плит, нумерация секций, нумерация этажей, марки бетона B, W, F и т.д.), встречающиеся в </t>
    </r>
    <r>
      <rPr>
        <sz val="11"/>
        <color rgb="FFFF0000"/>
        <rFont val="Calibri"/>
      </rPr>
      <t>таблице 3</t>
    </r>
    <r>
      <rPr>
        <sz val="11"/>
        <color theme="1"/>
        <rFont val="Calibri"/>
      </rPr>
      <t>, уточнить при адресном проектировании.</t>
    </r>
  </si>
  <si>
    <r>
      <rPr>
        <b/>
        <u/>
        <sz val="11"/>
        <color theme="1"/>
        <rFont val="Calibri"/>
      </rPr>
      <t>Принципы подсчета расхода бетона</t>
    </r>
    <r>
      <rPr>
        <sz val="11"/>
        <color theme="1"/>
        <rFont val="Calibri"/>
      </rPr>
      <t xml:space="preserve"> (</t>
    </r>
    <r>
      <rPr>
        <sz val="11"/>
        <color rgb="FFFF0000"/>
        <rFont val="Calibri"/>
      </rPr>
      <t>столбцы 6-9 в таблице 3</t>
    </r>
    <r>
      <rPr>
        <sz val="11"/>
        <color theme="1"/>
        <rFont val="Calibri"/>
      </rPr>
      <t>):</t>
    </r>
  </si>
  <si>
    <t>-</t>
  </si>
  <si>
    <r>
      <rPr>
        <sz val="11"/>
        <color theme="1"/>
        <rFont val="Calibri"/>
      </rPr>
      <t xml:space="preserve">расход бетона для стен определяется с учетом вычета дверных проемов и крупных отверстий (когда хотя бы один габаритный размер отверстия </t>
    </r>
    <r>
      <rPr>
        <sz val="11"/>
        <color theme="1"/>
        <rFont val="Calibri"/>
      </rPr>
      <t>≥ 1000 мм)</t>
    </r>
    <r>
      <rPr>
        <sz val="11"/>
        <color theme="1"/>
        <rFont val="Calibri"/>
      </rPr>
      <t>;</t>
    </r>
  </si>
  <si>
    <t>расход бетона по плитам перекрытий определяется с учетом вычета крупных отверстий (в лифтовых шахтах, лестничных клетках, от вентблоков);</t>
  </si>
  <si>
    <t>расход бетона по фундаментным плитам определяется с учетом приямков ВК, лифтовых приямков., местных утолщений фундаментных плит;</t>
  </si>
  <si>
    <r>
      <rPr>
        <b/>
        <sz val="11"/>
        <color theme="1"/>
        <rFont val="Calibri"/>
      </rPr>
      <t>Примечания</t>
    </r>
    <r>
      <rPr>
        <sz val="11"/>
        <color theme="1"/>
        <rFont val="Calibri"/>
      </rPr>
      <t>: коэффициенты запаса по бетону необходимы для того, чтобы компенсировать возможные дополнительные расходы, которые могут появится на стадии Рабочей документации; идеал - это когда расход бетона на первичной стадии П и стадиях П перезаходов одинаков, но на практике это невозможно, поэтому, чтобы избежать такого случая, при котором расход бетона на стадии П перезахода окажется больше расхода бетона на первичной стадии П, с помощью коэффициентов реализуется запас;, в итоге надо добиться, чтобы расход бетона на первичной стадии П был за счет введенных коэффициентов выше, чем расход при перезаходах, и при этом, необходимо стремиться, чтобы разница в расходах была как можно ниже.</t>
    </r>
  </si>
  <si>
    <r>
      <rPr>
        <sz val="11"/>
        <color theme="1"/>
        <rFont val="Calibri"/>
      </rPr>
      <t>расход арматуры подсчитывается с делением на классы и диаметры арматуры, для этого расход на каждую позицию (по классу арматуры и ее диаметру) для определенной ж.б. конструкции при первичной стадии П вычисляется  по фор</t>
    </r>
    <r>
      <rPr>
        <sz val="11"/>
        <color theme="1"/>
        <rFont val="Calibri"/>
      </rPr>
      <t xml:space="preserve">муле Vаi = Vб.нач*Кз.а*Каi, где Кз.а - коэффициент запаса по арматуре (Кз.а = 1,05…1,2, коэффициент уточнить при адресном проектировании и </t>
    </r>
    <r>
      <rPr>
        <b/>
        <sz val="11"/>
        <color theme="1"/>
        <rFont val="Calibri"/>
      </rPr>
      <t xml:space="preserve">занести в </t>
    </r>
    <r>
      <rPr>
        <b/>
        <sz val="11"/>
        <color rgb="FFFF0000"/>
        <rFont val="Calibri"/>
      </rPr>
      <t>таблицу 4</t>
    </r>
    <r>
      <rPr>
        <sz val="11"/>
        <color theme="1"/>
        <rFont val="Calibri"/>
      </rPr>
      <t xml:space="preserve">), Каi - коэффициент, определяющий, какой процент от общего расхода на армирование для определенной ж.б. конструкции приходится на конкретную позицию (по классу арматуры и ее диаметру), данные коэффициенты занесены в </t>
    </r>
    <r>
      <rPr>
        <sz val="11"/>
        <color rgb="FFFF0000"/>
        <rFont val="Calibri"/>
      </rPr>
      <t xml:space="preserve">таблицу 5 </t>
    </r>
    <r>
      <rPr>
        <sz val="11"/>
        <color theme="1"/>
        <rFont val="Calibri"/>
      </rPr>
      <t xml:space="preserve">во вкладке(уточнить и окончательно принять при адресном проектировании, ячейки с заливкой желтого цвета должны быть обязательно заполнены). Расход на бетон Vб необходимо вносить в ведомость расхода вручную, расход арматуры Vаi вычисляется автоматически, однако нужно обязательно </t>
    </r>
    <r>
      <rPr>
        <b/>
        <sz val="11"/>
        <color theme="1"/>
        <rFont val="Calibri"/>
      </rPr>
      <t>заполнить</t>
    </r>
    <r>
      <rPr>
        <sz val="11"/>
        <color theme="1"/>
        <rFont val="Calibri"/>
      </rPr>
      <t xml:space="preserve"> </t>
    </r>
    <r>
      <rPr>
        <b/>
        <sz val="11"/>
        <color rgb="FFFF0000"/>
        <rFont val="Calibri"/>
      </rPr>
      <t>таблицу 4</t>
    </r>
    <r>
      <rPr>
        <b/>
        <sz val="11"/>
        <color theme="1"/>
        <rFont val="Calibri"/>
      </rPr>
      <t xml:space="preserve"> </t>
    </r>
    <r>
      <rPr>
        <sz val="11"/>
        <color theme="1"/>
        <rFont val="Calibri"/>
      </rPr>
      <t xml:space="preserve">(ячейки, закрашенные в желтый цвет) и </t>
    </r>
    <r>
      <rPr>
        <b/>
        <sz val="11"/>
        <color rgb="FFFF0000"/>
        <rFont val="Calibri"/>
      </rPr>
      <t xml:space="preserve">столбец 0 в таблице 3 </t>
    </r>
    <r>
      <rPr>
        <sz val="11"/>
        <color theme="1"/>
        <rFont val="Calibri"/>
      </rPr>
      <t xml:space="preserve">(данный столбец отвечает за назначение типов армирования конструкциям, типы указаны в </t>
    </r>
    <r>
      <rPr>
        <sz val="11"/>
        <color rgb="FFFF0000"/>
        <rFont val="Calibri"/>
      </rPr>
      <t>таблице 6</t>
    </r>
    <r>
      <rPr>
        <sz val="11"/>
        <color theme="1"/>
        <rFont val="Calibri"/>
      </rPr>
      <t xml:space="preserve"> - уточнить при адресном проектировании, после заполнения ведомости этот столбец скрыть).</t>
    </r>
  </si>
  <si>
    <r>
      <rPr>
        <b/>
        <sz val="11"/>
        <color theme="1"/>
        <rFont val="Calibri"/>
      </rPr>
      <t>Примечания</t>
    </r>
    <r>
      <rPr>
        <sz val="11"/>
        <color theme="1"/>
        <rFont val="Calibri"/>
      </rPr>
      <t>: коэффициенты запаса по арматуре необходимы для того, чтобы компенсировать возможные дополнительные расходы, которые могут появится на стадии Рабочей документации; идеал - это когда расход арматуры на первичной стадии П и стадиях П перезаходов одинаков, но на практике это невозможно, поэтому, чтобы избежать такого случая, при котором расход арматуры на стадии П перезахода окажется больше расхода арматуры на первичной стадии П, с помощью коэффициентов реализуется запас;, в итоге надо добиться, чтобы расход арматуры на первичной стадии П был за счет введенных коэффициентов выше, чем расход при перезаходах, и при этом, необходимо стремиться, чтобы разница в расходах была как можно ниже.</t>
    </r>
  </si>
  <si>
    <t>Принципы подсчета расхода прочих материалов:</t>
  </si>
  <si>
    <r>
      <rPr>
        <sz val="11"/>
        <color rgb="FF000000"/>
        <rFont val="Calibri"/>
      </rPr>
      <t xml:space="preserve">расход гидроизоляции (дается на один слой), праймера, мембраны приводится </t>
    </r>
    <r>
      <rPr>
        <sz val="11"/>
        <color rgb="FF000000"/>
        <rFont val="Calibri"/>
      </rPr>
      <t>в виде площади гидроизолируемой поверхности</t>
    </r>
    <r>
      <rPr>
        <sz val="11"/>
        <color rgb="FF000000"/>
        <rFont val="Calibri"/>
      </rPr>
      <t xml:space="preserve"> без учета количества слоев и нахлеста материалов;</t>
    </r>
  </si>
  <si>
    <t>расход бетонной подготовки, песчаной засыпки под ФП дается в куб.м, определяется с учетом понижений фундаментных плит в зоне приямков и перепадов толщин;</t>
  </si>
  <si>
    <r>
      <rPr>
        <sz val="11"/>
        <color rgb="FF000000"/>
        <rFont val="Calibri"/>
      </rPr>
      <t>расход защитной цементно-песчаной стяжки (ЦПС) дается в "кв.м", вычисляется  по площади защищаемой поверхности и по величине</t>
    </r>
    <r>
      <rPr>
        <sz val="11"/>
        <color rgb="FF000000"/>
        <rFont val="Calibri"/>
      </rPr>
      <t xml:space="preserve"> порядок цифр должен быть близок</t>
    </r>
    <r>
      <rPr>
        <sz val="11"/>
        <color rgb="FF000000"/>
        <rFont val="Calibri"/>
      </rPr>
      <t xml:space="preserve"> с площадью гидроизоляции, поверх которой устраивается ЦПС;</t>
    </r>
  </si>
  <si>
    <t>расход материала галтелей приводятся в погонных метрах (для галтелей необходимо обязательно прописывать в тексте таблицы ВОР их габаритные размеры, например, "галтель из ЦПС для устройства гидроизоляции 100х100 мм");</t>
  </si>
  <si>
    <t>расход материалов песчаных засыпок, экструдированного пенополистирола, минваты и т.д. приводятся в куб.м;</t>
  </si>
  <si>
    <r>
      <rPr>
        <sz val="11"/>
        <color theme="1"/>
        <rFont val="Calibri"/>
      </rPr>
      <t xml:space="preserve">Принцип подсчета </t>
    </r>
    <r>
      <rPr>
        <b/>
        <u/>
        <sz val="11"/>
        <color theme="1"/>
        <rFont val="Calibri"/>
      </rPr>
      <t>площади опалубки</t>
    </r>
    <r>
      <rPr>
        <sz val="11"/>
        <color theme="1"/>
        <rFont val="Calibri"/>
      </rPr>
      <t xml:space="preserve"> для различных монолитных ж.б. конструкций (</t>
    </r>
    <r>
      <rPr>
        <sz val="11"/>
        <color rgb="FFFF0000"/>
        <rFont val="Calibri"/>
      </rPr>
      <t>столбец 12 в таблице 3</t>
    </r>
    <r>
      <rPr>
        <sz val="11"/>
        <color theme="1"/>
        <rFont val="Calibri"/>
      </rPr>
      <t>):</t>
    </r>
  </si>
  <si>
    <r>
      <rPr>
        <b/>
        <sz val="11"/>
        <color theme="1"/>
        <rFont val="Calibri"/>
      </rPr>
      <t>для капителей</t>
    </r>
    <r>
      <rPr>
        <sz val="11"/>
        <color theme="1"/>
        <rFont val="Calibri"/>
      </rPr>
      <t xml:space="preserve"> при вычислении площади опалубки суммируется площадь всех граней выступающей за пределы плиты покрытия, площадь границы между капителью и колонной либо стеной не учитыва</t>
    </r>
    <r>
      <rPr>
        <sz val="11"/>
        <color theme="1"/>
        <rFont val="Calibri"/>
      </rPr>
      <t>ется;</t>
    </r>
  </si>
  <si>
    <r>
      <rPr>
        <b/>
        <u/>
        <sz val="11"/>
        <color theme="1"/>
        <rFont val="Calibri"/>
      </rPr>
      <t>Стены по толщинам</t>
    </r>
    <r>
      <rPr>
        <sz val="11"/>
        <color theme="1"/>
        <rFont val="Calibri"/>
      </rPr>
      <t xml:space="preserve"> разбиваются на несколько категорий (к первой категории "до 200 мм" относятся стены толщиной t ≤ 200 мм, к следующей категории "до 300 мм" относятся стены толщиной 200 мм &lt; t ≤ 300 мм, к следующей категории "более 300 мм" относятся стены толщиной t &gt; 300 мм); </t>
    </r>
    <r>
      <rPr>
        <b/>
        <u/>
        <sz val="11"/>
        <color theme="1"/>
        <rFont val="Calibri"/>
      </rPr>
      <t>колонны по габаритам</t>
    </r>
    <r>
      <rPr>
        <sz val="11"/>
        <color theme="1"/>
        <rFont val="Calibri"/>
      </rPr>
      <t xml:space="preserve"> разбиваются на несколько категорий, при разбивке ориентироваться нужно на наименьшую из двух сторон колонны (к первой категории "до 300 мм" относятся колонны с наименьшей стороной b ≤ 300 мм, к следующей категории "до 500 мм" относятся колонны с наименьшей стороной 300 мм &lt; b ≤ 500 мм, к следующей категории "более 500 мм" относятся колонны с наименьшей стороной b &gt; 500 мм); по толщинам </t>
    </r>
    <r>
      <rPr>
        <b/>
        <u/>
        <sz val="11"/>
        <color theme="1"/>
        <rFont val="Calibri"/>
      </rPr>
      <t>плиты перекрытия/покрытия</t>
    </r>
    <r>
      <rPr>
        <sz val="11"/>
        <color theme="1"/>
        <rFont val="Calibri"/>
      </rPr>
      <t xml:space="preserve"> не делятся на отдельные категории.</t>
    </r>
  </si>
  <si>
    <t>Если в составе плиты перекрытия/покрытия есть балки или капители, то расход по ним включается в расход по данной плите.</t>
  </si>
  <si>
    <t>Класс бетона и толщины конструкций приняты на основании СТО, данные параметры уточнить при адресном проектировании.</t>
  </si>
  <si>
    <t>Марки бетона по водопроницаемости W и морозостойкости F рекомендуется принимать по СТО, окончательно принимаются при адресном проектировании.</t>
  </si>
  <si>
    <t>расход материалов "пирога" над плитой покрытия козырьков входных групп;</t>
  </si>
  <si>
    <t>расход материалов "пирога" над плитой покрытия жилого дома (основной плитой и плитой над машинным помещением);</t>
  </si>
  <si>
    <t>заполнение деформационного шва между секциями выше плиты перекрытия над подвалом (плиты на отметке 0.000) за исключением участков в уровне плит перекрытий (между торцами плит перекрытий смежных секций);</t>
  </si>
  <si>
    <t>расход материалов на фундаменты под оборудование в уровне подземного этажа и на кровле жилого дома;</t>
  </si>
  <si>
    <t>расход на все металлические конструкции (кроме закладных деталей в монолитных ж.б. конструкциях и элементов молниезащиты), а именно: ограждения, лестницы, фахверки, козырьки, решетки приямков, монорельс для лифтового оборудования.</t>
  </si>
  <si>
    <r>
      <rPr>
        <b/>
        <sz val="11"/>
        <color theme="1"/>
        <rFont val="Calibri"/>
      </rPr>
      <t>Примечание</t>
    </r>
    <r>
      <rPr>
        <sz val="11"/>
        <color theme="1"/>
        <rFont val="Calibri"/>
      </rPr>
      <t>: выше плиты перекрытия над подвалом (плиты на отметке 0.000) к КР относится расход на монолитные ж.б. конструкции, термовкладыши, заполнение шва между стеной лифта и стеной жилой части, заполнение деформационного шва между секциями в уровне плит перекрытий, закладные детали в монолитных ж.б. конструкциях (закладные для крепления сборных конструкций, закладные-рамки в приямках, закладные-трубки в приямках, закладные детали - монтажные уголки для крепления вентблоков, закладные лифтовых шахт при их наличии/необходимости) и элементы молниезащиты.</t>
    </r>
  </si>
  <si>
    <r>
      <rPr>
        <sz val="11"/>
        <color theme="1"/>
        <rFont val="Calibri"/>
      </rPr>
      <t xml:space="preserve">Согласно </t>
    </r>
    <r>
      <rPr>
        <sz val="11"/>
        <color rgb="FFFF0000"/>
        <rFont val="Calibri"/>
      </rPr>
      <t xml:space="preserve">п. 4 </t>
    </r>
    <r>
      <rPr>
        <sz val="11"/>
        <color theme="1"/>
        <rFont val="Calibri"/>
      </rPr>
      <t>текущей таблицы данный шаблон ВОР разработан для зданий с подземной автостоянкой, поэтому возможно, в зависимости от особенностей при адресном проектировании, два варианта опирания башенного крана:</t>
    </r>
  </si>
  <si>
    <t>башенный кран опирается на фундаментную плиту, интегрированную в состав фундаментной плиты подземной автостоянки;</t>
  </si>
  <si>
    <r>
      <rPr>
        <sz val="11"/>
        <color rgb="FF000000"/>
        <rFont val="Calibri"/>
      </rPr>
      <t>башенный кран опирается на отдельно стоящую фундаментную плиту, расположенную ниже фундаментной плиты подземной автостоянки (</t>
    </r>
    <r>
      <rPr>
        <sz val="11"/>
        <color rgb="FF000000"/>
        <rFont val="Calibri"/>
      </rPr>
      <t>в ВОР все расходы, касаемые данной фундаментной плиты, не учитывать, кроме анкеров крепления крана, их необходимо учесть</t>
    </r>
    <r>
      <rPr>
        <sz val="11"/>
        <color rgb="FF000000"/>
        <rFont val="Calibri"/>
      </rPr>
      <t>).</t>
    </r>
  </si>
  <si>
    <t>Для зданий без подземной автостоянки используется вариант, когда башенный кран расположен рядом с проектируемым зданием и опирается на отдельно стоящую фундаментную плиту (в ВОР все расходы, касаемые данной фундаментной плиты, не учитывать).</t>
  </si>
  <si>
    <t xml:space="preserve">В случае, если на строительной площадке присутствуют иные сооружения, не относящиеся к корпусу здания (небольшие подпорные стенки, фундаменты под опоры освещения, фундаменты под оборудование, конструкции усиления коллектора и т.д.), на эти сооружения составляется отдельная таблица ВОР и, по согласованию со сметным отделом, вставляется либо на отдельный лист в альбом ВОР корпуса, либо создается отдельный альбом ВОР в части КР. </t>
  </si>
  <si>
    <t>Для подпорных стенок возможены два варианта (в зависимости от их габаритов):</t>
  </si>
  <si>
    <t>расходы на  небольшие подпорные стенки учитываются в части альбомов КР (принцип см. выше);</t>
  </si>
  <si>
    <t>расходы на  большие подпорные стенки (все расходы подсчитывает ГТО) учитываются либо в части альбомов ГТО, либо в части альбомов КР, но в составе таблиц, относящихся к ГТО.</t>
  </si>
  <si>
    <r>
      <rPr>
        <b/>
        <sz val="11"/>
        <color theme="1"/>
        <rFont val="Calibri"/>
      </rPr>
      <t>Примечание:</t>
    </r>
    <r>
      <rPr>
        <sz val="11"/>
        <color theme="1"/>
        <rFont val="Calibri"/>
      </rPr>
      <t xml:space="preserve"> деление подпорных стенок по габаритам условное, окончательная принадлежность подпорных стенок к тому или иному альбому устанавливается при адресном проектировании.</t>
    </r>
  </si>
  <si>
    <t>Для экструдированного пенополистирола обязательно указывать плотность и группу горючести.</t>
  </si>
  <si>
    <t>Дополнительные поясняющие нюансы при формировании Ведомости Объемов Работ внесены в памятку Нюансы ВОР.</t>
  </si>
  <si>
    <t>Таблица 2 - Деление конструкций на категории в зависимости от сметных расценок</t>
  </si>
  <si>
    <t>тип конструкции</t>
  </si>
  <si>
    <t>в зависимости от располагаемого уровня по высоте</t>
  </si>
  <si>
    <t>по толщинам</t>
  </si>
  <si>
    <t>описание</t>
  </si>
  <si>
    <t>стены</t>
  </si>
  <si>
    <t>Подземные конструкции</t>
  </si>
  <si>
    <t>поскольку в проекте несколько типов толщин стен, то стены разбиваются на несколько категорий (к первой категории "до 200 мм" относятся стены толщиной t ≤ 200 мм, к следующей категории "до 300 мм" относятся стены толщиной 200 мм &lt; t ≤ 300 мм, к следующей категории "более 300 мм" относятся стены толщиной t &gt; 300 мм)</t>
  </si>
  <si>
    <t>стены подземного этажа (включая автостоянку)</t>
  </si>
  <si>
    <t>плиты</t>
  </si>
  <si>
    <r>
      <rPr>
        <sz val="11"/>
        <color theme="1"/>
        <rFont val="Calibri"/>
      </rPr>
      <t xml:space="preserve">по толщинам плиты не делятся на отдельные категории </t>
    </r>
    <r>
      <rPr>
        <b/>
        <sz val="11"/>
        <color rgb="FF0000FF"/>
        <rFont val="Calibri"/>
      </rPr>
      <t>(1)</t>
    </r>
  </si>
  <si>
    <t>плита перекрытия подвала (плита жилого дома на отметке 0.000); антресольные плиты в рамках подземного этажа; плита покрытия подземной автостоянки с учетом капителей; рампа</t>
  </si>
  <si>
    <r>
      <rPr>
        <sz val="11"/>
        <color theme="1"/>
        <rFont val="Calibri"/>
      </rPr>
      <t>колонны</t>
    </r>
    <r>
      <rPr>
        <b/>
        <sz val="11"/>
        <color rgb="FF0000FF"/>
        <rFont val="Calibri"/>
      </rPr>
      <t>(2)</t>
    </r>
  </si>
  <si>
    <t>если в проекте несколько типов колонн по габаритам, то колонны разбиваются на несколько категорий, при разбивке ориентироваться нужно на наименьшую из двух сторон колонны (к первой категории "до 300 мм" относятся колонны с наименьшей стороной b ≤ 300 мм, к следующей категории "до 500 мм" относятся колонны с наименьшей стороной 300 мм &lt; b ≤ 500 мм, к следующей категории "более 500 мм" относятся колонны с наименьшей стороной b &gt; 500 мм)</t>
  </si>
  <si>
    <t>колонны, расположенные в уровне подземного этажа</t>
  </si>
  <si>
    <t>ПРИМЕЧАНИЯ</t>
  </si>
  <si>
    <t>Таблица 4 - Коэффициенты запаса по бетону и арматуре</t>
  </si>
  <si>
    <t>коэффициент запаса по бетону Кз.б =</t>
  </si>
  <si>
    <t>коэффициент запаса по арматуре Кз.а =</t>
  </si>
  <si>
    <t>Таблица 5</t>
  </si>
  <si>
    <t>А240</t>
  </si>
  <si>
    <t>А500С</t>
  </si>
  <si>
    <t>Арматура А240, кг</t>
  </si>
  <si>
    <t>Арматура А500с, кг</t>
  </si>
  <si>
    <t>Всего</t>
  </si>
  <si>
    <t>Проект-аналог</t>
  </si>
  <si>
    <t>Примечание</t>
  </si>
  <si>
    <t>ФУНДАМЕНТЫ</t>
  </si>
  <si>
    <t>Фундаменты (жилой дом)</t>
  </si>
  <si>
    <t>С учетом выпусков, без учета сварных каркасов</t>
  </si>
  <si>
    <t>Арматурные каркасы плоские (фундамент жилого дома)</t>
  </si>
  <si>
    <t>Сварные каркасы плоские</t>
  </si>
  <si>
    <t>Арматурные каркасы пространственные (фундамент жилого дома)</t>
  </si>
  <si>
    <t>Сварные каркасы пространственные</t>
  </si>
  <si>
    <t xml:space="preserve">Фундаменты (паркинг) </t>
  </si>
  <si>
    <t>Без учета сварных каркасов</t>
  </si>
  <si>
    <t>Арматурные каркасы плоские (фундамент паркинга)</t>
  </si>
  <si>
    <t>Арматурные каркасы пространственные (фундамент паркинга)</t>
  </si>
  <si>
    <t>Вертикальные конструкции</t>
  </si>
  <si>
    <t>Вертикальные конструкции подземного этажа (под жилым домом)</t>
  </si>
  <si>
    <t>Вертикальные конструкции подземного этажа (паркинг)</t>
  </si>
  <si>
    <t>Перекрытия</t>
  </si>
  <si>
    <t>Плита перекрытия над подвалом на отм. 0,000 толщиной 200 мм, с учетом перепадов</t>
  </si>
  <si>
    <t>Арматурные каркасы плоские (плита перекрытия над подвалом на отм 0,000)</t>
  </si>
  <si>
    <t>Арматурные каркасы пространственные (плита перекрытия над подвалом на отм 0,000)</t>
  </si>
  <si>
    <t>Плита покрытия паркинга толщиной 400 мм, с учетом перепадов, с капителями</t>
  </si>
  <si>
    <t>Арматурные каркасы плоские (плита покрытия паркинга толщиной 400 мм)</t>
  </si>
  <si>
    <t>Арматурные каркасы пространственные (плита покрытия паркинга толщиной 400 мм)</t>
  </si>
  <si>
    <t>Лестничные марши</t>
  </si>
  <si>
    <t>Арматурные каркасы плоские (лестничные марши)</t>
  </si>
  <si>
    <t>Арматурные каркасы пространственные (лестничные марши)</t>
  </si>
  <si>
    <t>Плита рампы толщиной 250 мм</t>
  </si>
  <si>
    <t>Стены и колонны 1-го этажа</t>
  </si>
  <si>
    <t>Перекрытие над 1 эт.</t>
  </si>
  <si>
    <t>Плита перекрытия над 1 этажом + переходная балка</t>
  </si>
  <si>
    <t>Арматурные каркасы плоские (плита перекрытия над 1 этажом)</t>
  </si>
  <si>
    <t>Арматурные каркасы пространственные (плита перекрытия над 1 этажом)</t>
  </si>
  <si>
    <t>Стены</t>
  </si>
  <si>
    <t>Стены типового этажа</t>
  </si>
  <si>
    <t>Арматурные каркасы плоские (стены типового этажа)</t>
  </si>
  <si>
    <t>Арматурные каркасы пространственные (стены типового этажа)</t>
  </si>
  <si>
    <t>Плита перекрытия типового этажа</t>
  </si>
  <si>
    <t>Арматурные каркасы плоские (плита перекрытия типового этажа)</t>
  </si>
  <si>
    <t>Арматурные каркасы пространственные (плита перекрытия типового этажа)</t>
  </si>
  <si>
    <t>Стены технического этажа</t>
  </si>
  <si>
    <t>Арматурные каркасы плоские (стены технического этажа)</t>
  </si>
  <si>
    <t>Арматурные каркасы пространственные (стены технического этажа)</t>
  </si>
  <si>
    <t>Плита покрытия толщиной 200 мм</t>
  </si>
  <si>
    <t>Арматурные каркасы плоские (плита покрытия толщиной 200 мм)</t>
  </si>
  <si>
    <t>Арматурные каркасы пространственные (плита покрытия толщиной 200 мм)</t>
  </si>
  <si>
    <t>Стены выходов на кровлю и стены парапета</t>
  </si>
  <si>
    <t>Арматурные каркасы плоские (стены выходов на кровлю)</t>
  </si>
  <si>
    <t>Арматурные каркасы пространственные (стены выходов на кровлю)</t>
  </si>
  <si>
    <t>Плита покрытия машинного отделения толщиной 200 мм</t>
  </si>
  <si>
    <t>Днища лифтовых приямков толщиной 200 мм</t>
  </si>
  <si>
    <t>Лестничные площадки</t>
  </si>
  <si>
    <t>Арматурные каркасы плоские (лестничные площадки)</t>
  </si>
  <si>
    <t>Арматурные каркасы пространственные (лестничные площадки)</t>
  </si>
  <si>
    <t>Конструкции въездной группы</t>
  </si>
  <si>
    <t>2) Коэффициенты в ячейках,  имеющих заливку желтого цвета, уточнить при адресном проектировании.</t>
  </si>
  <si>
    <t>Таблица 6 - Типы армирования</t>
  </si>
  <si>
    <t>Расход стали на 1 куб.м. бетона с учетом коэффициентов запаса по арматуре и бетону</t>
  </si>
  <si>
    <t>1</t>
  </si>
  <si>
    <t>Таблица 7 - Разделение ВОР в зависимости от компоновочных схем зданий/корпусов/строений/секций</t>
  </si>
  <si>
    <t>Отдельный ВОР - это отдельный файл excel.</t>
  </si>
  <si>
    <t>При начале работ над ВОР желательно проговорить/согласовать деление ВОР на отдельные файлы со сметным отделом. В том числе необходимость выделения строений/корпусов в отдельные строчки внутри файла ВОР.</t>
  </si>
  <si>
    <t>Примеры</t>
  </si>
  <si>
    <t>Компоновочная схема здания</t>
  </si>
  <si>
    <t>Эскиз компоновочной схемы здания</t>
  </si>
  <si>
    <t>а) Несколько корпусов (которые состоят из секций) и единая  подземная автостоянка.</t>
  </si>
  <si>
    <t>Для данной схемы выпускается один альбом состоящий из 1 таблицы ВОР:</t>
  </si>
  <si>
    <t>1-й ВОР - Автостоянка + Жилой дом (Корп.1+Корп.2+ …)</t>
  </si>
  <si>
    <t>См. п. 8 таблицы 1.</t>
  </si>
  <si>
    <t>б) Корпус (который состоит из строений) и подземная автостоянка.</t>
  </si>
  <si>
    <t>1-й ВОР - Автостоянка + Жилой дом (Стр1+Стр.2+ …)</t>
  </si>
  <si>
    <t>в) Корпус (который состоит из секций) и подземная автостоянка</t>
  </si>
  <si>
    <t>Для данной схемы выпускается один альбом с одной таблицей ВОР:</t>
  </si>
  <si>
    <t>1-й ВОР - Автостоянка + Жилой дом (Секция 1, 2, …)</t>
  </si>
  <si>
    <t>г) Несколько корпусов (которые состоят из одной или нескольких секции) без подземной автостоянки.</t>
  </si>
  <si>
    <t>Для данной схемы выпускается столько альбомов, сколько корпусов в объекте, по одной таблице ВОР на каждый альбом, при этом таблица ВОР включает подземную и надземную части корпуса:</t>
  </si>
  <si>
    <t>1-й ВОР- Корпус 1 (подземная и надземная части);</t>
  </si>
  <si>
    <t>2-й ВОР- Корпус 2 (подземная и надземная части);</t>
  </si>
  <si>
    <t>…</t>
  </si>
  <si>
    <t>N-й ВОР- Корпус ... (подземная и надземная части).</t>
  </si>
  <si>
    <t>д) Несколько корпусов (которые состоят из одной или нескольких секции/строений) с отдельными подземными автостоянками.</t>
  </si>
  <si>
    <t>Стены 180 мм (2-й этаж, жилой дом)</t>
  </si>
  <si>
    <t>Стены 200 мм (2-й этаж, жилой дом)</t>
  </si>
  <si>
    <t>Стены 180 мм (типовые этажи, жилой дом)</t>
  </si>
  <si>
    <t>Стены 200 мм (типовые этажи, жилой дом)</t>
  </si>
  <si>
    <t>Стены 180 мм (технический этаж, жилой дом)</t>
  </si>
  <si>
    <t>Стены 200 мм (технический этаж, жилой дом)</t>
  </si>
  <si>
    <t>Стены 180 мм (кровля, жилой дом)</t>
  </si>
  <si>
    <t>Стены 200 мм (кровля, жилой дом)</t>
  </si>
  <si>
    <t>Стены 200 мм (парапет над плитой покрытия машинного помещения, кровля, жилой дом)</t>
  </si>
  <si>
    <t>Стены 220 мм (2-й этаж, жилой дом)</t>
  </si>
  <si>
    <t>Стены 250 мм (2-й этаж, жилой дом)</t>
  </si>
  <si>
    <t>Стены 220 мм (типовые этажи, жилой дом)</t>
  </si>
  <si>
    <t>Стены 250 мм (типовые этажи, жилой дом)</t>
  </si>
  <si>
    <t>Стены 220 мм (технический этаж, жилой дом)</t>
  </si>
  <si>
    <t>Стены 250 мм (технический этаж, жилой дом)</t>
  </si>
  <si>
    <t>Стены 220 мм (кровля, жилой дом)</t>
  </si>
  <si>
    <t>Стены 250 мм (кровля, жилой дом)</t>
  </si>
  <si>
    <t>Стены 180 мм (1-й этаж, жилой дом)</t>
  </si>
  <si>
    <t>Стены 200 мм (1-й этаж, жилой дом)</t>
  </si>
  <si>
    <t>Стены 220 мм (1-й этаж, жилой дом)</t>
  </si>
  <si>
    <t>Стены 250 мм (1-й этаж, жилой дом)</t>
  </si>
  <si>
    <t>Колонны 400х400 мм (монолитные стойки под парапеты, кровля)</t>
  </si>
  <si>
    <t>Колонны 500х1300 мм (1-й этаж, жилой дом)</t>
  </si>
  <si>
    <t>к данным строкам относятся колонны на 1-м этаже и колонны в уровне кровли; наличие и габариты колонн уточнить при адресном проектировании; если в проекте несколько типов колонн по габаритам, то колонны разбиваются на несколько категорий, при разбивке ориентироваться нужно на наименьшую из двух сторон колонны (к первой категории "до 300 мм" относятся колонны с наименьшей стороной b ≤ 300 мм, к следующей категории "до 500 мм" относятся колонны с наименьшей стороной 300 мм &lt; b ≤ 500 мм, к следующей категории "более 500 мм" относятся колонны с наименьшей стороной b &gt; 500 мм), каждая категория колонн записывается в отдельную строку</t>
  </si>
  <si>
    <t>Каркасы плоские арматурные в маршах лестничных</t>
  </si>
  <si>
    <t>Каркасы пространственные арматурные в маршах лестничных</t>
  </si>
  <si>
    <r>
      <t>к данным стр</t>
    </r>
    <r>
      <rPr>
        <sz val="11"/>
        <rFont val="Calibri"/>
        <family val="2"/>
        <charset val="204"/>
      </rPr>
      <t>окам относятся плиты перекрытия и покрытия, начиная с плиты перекрытия над 1-м этажом и заканчивая плитами покрытия; к данным строкам также относится расход на антресольные плиты в рамках 1-го этажа, на конструкции плит покрытия входных групп жилого дома (козырьки), на плиты покрытия входных и въездной группы в подземную автостоянку; расход на балки в составе данных плит перекрытия/покрытия учесть в этих строках</t>
    </r>
  </si>
  <si>
    <t>Заполнение швов в бортиках под систему Cuuber. Пленка полиэтиленовая t=0.2 мм по ГОСТ 10354-82</t>
  </si>
  <si>
    <t>Заполнение швов в бортиках под систему Cuuber. Минеральная вата "Технониколь ТЕХНОФАС ОПТИМА" фирмы "Технониколь" толщиной 50 мм (или аналог)</t>
  </si>
  <si>
    <r>
      <t>к данным строкам относится расход на термовкладыши в плитах перекрытия надземных этажей, начиная с плиты перекрытия над 1-м этажом и заканчив</t>
    </r>
    <r>
      <rPr>
        <sz val="11"/>
        <rFont val="Calibri"/>
        <family val="2"/>
        <charset val="204"/>
      </rPr>
      <t>ая плитой перекрытия предпоследнего жилого этажа (пол последнего жилого этажа), а также расход на термовкладыши в козырьке над входной группой (наличие термовкладышей уточнить при адресном проектировании)</t>
    </r>
  </si>
  <si>
    <t>в данных строках указан расход на утеплитель в  шве между стеной лифтовой шахты и стеной жилой части в уровне 1-го этажа, типовых этажей и технического этажа</t>
  </si>
  <si>
    <t>Заполнение деформационного шва между секциями в уровне плит перекрытий типовых и технического этажей. Пленка полиэтиленовая t=0.2 мм по ГОСТ 10354-82</t>
  </si>
  <si>
    <t>Заполнение деформационного шва между секциями в уровне плит перекрытий типовых и технического этажей. Минеральная вата "Технониколь ТЕХНОФАС ОПТИМА" фирмы "Технониколь" (или аналог)</t>
  </si>
  <si>
    <t>Заполнение деформационного шва между секциями в уровне плит перекрытий над 1-м этажом. Пленка полиэтиленовая t=0.2 мм по ГОСТ 10354-82</t>
  </si>
  <si>
    <t>Заполнение деформационного шва между секциями в уровне плит перекрытий над 1-м этажом. Минеральная вата "Технониколь ТЕХНОФАС ОПТИМА" фирмы "Технониколь" (или аналог)</t>
  </si>
  <si>
    <t>в данных строках указан расход на утеплитель в деформационном шве между секциями в уровне плит перекрытий подвала, 1-го этажа, типовых этажей и технического этажа (между торцами плит перекрытий смежных секций)</t>
  </si>
  <si>
    <t>в данных строках указан расход на пленку полиэтиленовую в деформационном шве между секциями в уровне плит перекрытий подвала, 1-го этажа, типовых этажей и технического этажа (между торцами плит перекрытий смежных секций)</t>
  </si>
  <si>
    <r>
      <t xml:space="preserve">см. </t>
    </r>
    <r>
      <rPr>
        <sz val="11"/>
        <color rgb="FFFF0000"/>
        <rFont val="Calibri"/>
      </rPr>
      <t>рисунок 2</t>
    </r>
    <r>
      <rPr>
        <sz val="11"/>
        <color theme="1"/>
        <rFont val="Calibri"/>
      </rPr>
      <t xml:space="preserve"> - в красной рамке; расход на затирку ц.п. раствором не учитывать, считается, что она входит в состав работ по гидроизоляции как подготовка поверхности</t>
    </r>
  </si>
  <si>
    <r>
      <t xml:space="preserve">уточнить наличие и при адресном проектировании (устраивается по контуру подошвы ФП в случае расположения шпунтового ограждения вплотную к фундаментной плите, </t>
    </r>
    <r>
      <rPr>
        <sz val="11"/>
        <color rgb="FFFF0000"/>
        <rFont val="Calibri"/>
      </rPr>
      <t>см. рисунок 1</t>
    </r>
    <r>
      <rPr>
        <sz val="11"/>
        <color theme="1"/>
        <rFont val="Calibri"/>
      </rPr>
      <t>)</t>
    </r>
  </si>
  <si>
    <r>
      <t xml:space="preserve">см. </t>
    </r>
    <r>
      <rPr>
        <sz val="11"/>
        <color rgb="FFFF0000"/>
        <rFont val="Calibri"/>
      </rPr>
      <t>рисунок 2</t>
    </r>
    <r>
      <rPr>
        <sz val="11"/>
        <color theme="1"/>
        <rFont val="Calibri"/>
      </rPr>
      <t xml:space="preserve"> - в синей рамке</t>
    </r>
  </si>
  <si>
    <r>
      <t xml:space="preserve">уточнить наличие при адресном проектировании (устраивается по контуру подошвы ФП в случае расположения шпунтового ограждения вплотную к фундаментной плите, см. </t>
    </r>
    <r>
      <rPr>
        <sz val="11"/>
        <color rgb="FFFF0000"/>
        <rFont val="Calibri"/>
      </rPr>
      <t>рисунок 1</t>
    </r>
    <r>
      <rPr>
        <sz val="11"/>
        <color theme="1"/>
        <rFont val="Calibri"/>
      </rPr>
      <t>)</t>
    </r>
  </si>
  <si>
    <r>
      <t>см.</t>
    </r>
    <r>
      <rPr>
        <sz val="11"/>
        <color rgb="FFFF0000"/>
        <rFont val="Calibri"/>
      </rPr>
      <t xml:space="preserve"> рисунок 2 </t>
    </r>
    <r>
      <rPr>
        <sz val="11"/>
        <color theme="1"/>
        <rFont val="Calibri"/>
      </rPr>
      <t>- в зеленой рамке</t>
    </r>
  </si>
  <si>
    <r>
      <t>к данной строке относится расход на фундамент подземной автостоянки (деление на "жилой дом" и "подземную автостоянку" производить по дефшву); для фундаментных плит класс бетона рекомендуется принимать В30, W6, F150 (</t>
    </r>
    <r>
      <rPr>
        <sz val="11"/>
        <color rgb="FFFF0000"/>
        <rFont val="Calibri"/>
      </rPr>
      <t>столбцы 6-8, 10, 11</t>
    </r>
    <r>
      <rPr>
        <sz val="11"/>
        <color theme="1"/>
        <rFont val="Calibri"/>
      </rPr>
      <t>) - уточнить при адресном проектировании</t>
    </r>
  </si>
  <si>
    <r>
      <t xml:space="preserve">к данным строкам относится расход на арматуру сварных каркасов в стенах типовых этажей, технического этажа, кровли, см. примечания к </t>
    </r>
    <r>
      <rPr>
        <sz val="11"/>
        <color rgb="FFFF0000"/>
        <rFont val="Calibri"/>
      </rPr>
      <t xml:space="preserve">таблице 5 </t>
    </r>
    <r>
      <rPr>
        <sz val="11"/>
        <rFont val="Calibri"/>
        <family val="2"/>
        <charset val="204"/>
      </rPr>
      <t xml:space="preserve">и </t>
    </r>
    <r>
      <rPr>
        <sz val="11"/>
        <color rgb="FFFF0000"/>
        <rFont val="Calibri"/>
      </rPr>
      <t>таблице 6</t>
    </r>
    <r>
      <rPr>
        <sz val="11"/>
        <color theme="1"/>
        <rFont val="Calibri"/>
      </rPr>
      <t>; наличие пространственных каркасов уточнить при адресном проектировании, в случае необходимости соответствующую строку удалить</t>
    </r>
  </si>
  <si>
    <r>
      <t xml:space="preserve">к данным строкам относится расход на арматуру сварных каркасов в плите перекрытия подземного этажа и плите покрытия подземной автостоянки, см. примечания к </t>
    </r>
    <r>
      <rPr>
        <sz val="11"/>
        <color rgb="FFFF0000"/>
        <rFont val="Calibri"/>
      </rPr>
      <t>таблице 5</t>
    </r>
    <r>
      <rPr>
        <sz val="11"/>
        <rFont val="Calibri"/>
        <family val="2"/>
        <charset val="204"/>
      </rPr>
      <t xml:space="preserve"> и </t>
    </r>
    <r>
      <rPr>
        <sz val="11"/>
        <color rgb="FFFF0000"/>
        <rFont val="Calibri"/>
      </rPr>
      <t>таблице 6</t>
    </r>
    <r>
      <rPr>
        <sz val="11"/>
        <color theme="1"/>
        <rFont val="Calibri"/>
      </rPr>
      <t>; наличие пространственных каркасов уточнить при адресном проектировании, в случае необходимости соответствующую строку удалить</t>
    </r>
  </si>
  <si>
    <r>
      <t>к данной строке относится расход на фундамент жилого дома (деление на "жилой дом" и "подземную автостоянку" производить по дефшву); для фундаментных плит класс бетона рекомендуется принимать В30, W6, F150 (</t>
    </r>
    <r>
      <rPr>
        <sz val="11"/>
        <color rgb="FFFF0000"/>
        <rFont val="Calibri"/>
      </rPr>
      <t>столбцы 6-8, 10, 11</t>
    </r>
    <r>
      <rPr>
        <sz val="11"/>
        <color theme="1"/>
        <rFont val="Calibri"/>
      </rPr>
      <t>) - уточнить при адресном проектировании</t>
    </r>
  </si>
  <si>
    <t>Надземные конструкции</t>
  </si>
  <si>
    <t>колонны, расположенные на 1-м этаже; монолитные колонны вентшахт, расположенные в уровне кровли</t>
  </si>
  <si>
    <t>стены, расположенные на 1-м этаже, включая стены входных групп жилого дома; стены въездной группы и входов в подземную автостоянку, расположенные над плитой покрытия автостоянки; стены типовых этажей (начиная со 2-го этажа и заканчивая последним жилым этажом); стены технического этажа и кровли</t>
  </si>
  <si>
    <t>плита перекрытия над 1-м этажом; антресольные плиты в рамках 1-го этажа; плита покрытия входной группы жилого дома (козырек); плита покрытия въездной группы и плита покрытия входов в подземную автостоянку; плиты перекрытия типовых этажей, начиная с плиты перекрытия над 2-м этажом и заканчивая плитой перекрытия предпоследнего жилого этажа (пол последнего жилого этажа); плита перекрытия последнего жилого этажа (пол технического этажа); основная плита покрытия жилого дома (пол кровли); плита покрытия машинного помещения, плиты покрытия вентилляционных шахт</t>
  </si>
  <si>
    <t>3. НАДЗЕМНЫЕ КОНСТРУКЦИИ</t>
  </si>
  <si>
    <t>3. НАДЗЕМНЫЕ КОНСТРУКЦИИ.</t>
  </si>
  <si>
    <r>
      <t xml:space="preserve">расход бетона для определенной ж.б. конструкции (отдельные строки в ведомости расхода) при первичной стадии П необходимо вычислять по формуле Vб = Vб.нач*Кз.б, где Vб.нач - точный расход бетона определенной ж.б. конструкции в куб.м, Кз.б - коэффициент запаса по бетону (Кз.б = 1,05 … 1,1, коэффициент уточнить при адресном проектировании и </t>
    </r>
    <r>
      <rPr>
        <b/>
        <sz val="11"/>
        <color theme="1"/>
        <rFont val="Calibri"/>
      </rPr>
      <t xml:space="preserve">занести в </t>
    </r>
    <r>
      <rPr>
        <b/>
        <sz val="11"/>
        <color rgb="FFFF0000"/>
        <rFont val="Calibri"/>
      </rPr>
      <t>таблицу 4</t>
    </r>
    <r>
      <rPr>
        <sz val="11"/>
        <color theme="1"/>
        <rFont val="Calibri"/>
      </rPr>
      <t xml:space="preserve">). </t>
    </r>
  </si>
  <si>
    <t>при подсчете расходов необходимо учесть, что площади всех слоев под фундаментной плитой (бетонная подготовка, гидроизоляция, защитная цементно-песчаной стяжка поверх гидроизоляции) должны качественно совпадать по величине кв. м (т.е. бетонная подготовка и гидроизоляция совпадать полностью, а защитная цементно-песчаная стяжка быть меньше на площадь выступа 0,3 м бетонной подготовки за край фундаментной плиты по узлу АТР);</t>
  </si>
  <si>
    <t>Каркасы плоские арматурные в плитах перекрытия (перекрытия типовых этажей)</t>
  </si>
  <si>
    <t>Каркасы пространственные арматурные в плитах перекрытия (перекрытия типовых этажей)</t>
  </si>
  <si>
    <r>
      <t xml:space="preserve">к данным строкам относится расход на арматуру сварных каркасов в плите перекрытия над 1-м этажом, плитах перекрытия типовых этажей, плите перекрытия последнего жилого этажа и плите покрытия технического этажа, см. примечания к </t>
    </r>
    <r>
      <rPr>
        <sz val="11"/>
        <color rgb="FFFF0000"/>
        <rFont val="Calibri"/>
      </rPr>
      <t xml:space="preserve">таблице 5 </t>
    </r>
    <r>
      <rPr>
        <sz val="11"/>
        <rFont val="Calibri"/>
        <family val="2"/>
        <charset val="204"/>
      </rPr>
      <t xml:space="preserve">и </t>
    </r>
    <r>
      <rPr>
        <sz val="11"/>
        <color rgb="FFFF0000"/>
        <rFont val="Calibri"/>
      </rPr>
      <t>таблице 6</t>
    </r>
    <r>
      <rPr>
        <sz val="11"/>
        <color theme="1"/>
        <rFont val="Calibri"/>
      </rPr>
      <t>; наличие пространственных каркасов уточнить при адресном проектировании, в случае необходимости соответствующую строку удалить</t>
    </r>
  </si>
  <si>
    <t>Каркасы пространственные арматурные в плитах перекрытия (перекрытие над 1-м этажом)</t>
  </si>
  <si>
    <t>Каркасы плоские арматурные в плитах перекрытия (перекрытие над 1-м этажом)</t>
  </si>
  <si>
    <r>
      <t xml:space="preserve">В случае, если при адресном проектировании предусмотрено укрытие ГО и ЧС (например, в подземной автостоянке), необходимо учесть увеличенный расход армирования на соответствующие конструкции путем корректировки коэффициентов, содержащихся в </t>
    </r>
    <r>
      <rPr>
        <sz val="11"/>
        <color rgb="FFFF0000"/>
        <rFont val="Calibri"/>
        <family val="2"/>
        <charset val="204"/>
      </rPr>
      <t>таблице 5</t>
    </r>
    <r>
      <rPr>
        <sz val="11"/>
        <color theme="1"/>
        <rFont val="Calibri"/>
      </rPr>
      <t>.</t>
    </r>
  </si>
  <si>
    <t>3) В случае, если при адресном проектировании предусмотрено укрытие ГО и ЧС (например, в подземной автостоянке), необходимо учесть увеличенный расход армирования на соответствующие конструкции путем корректировки коэффициентов в данной таблице.</t>
  </si>
  <si>
    <r>
      <t xml:space="preserve">к данным строкам относится расход на лестничные марши и м/э площадки надземных этажей (начиная с 1-го этажа и заканчивая техническим этажом и выходом на кровлю),
 а также расход на арматуру сварных каркасов и сеток в лестничных м/э площадках и маршах, см. примечания к </t>
    </r>
    <r>
      <rPr>
        <sz val="11"/>
        <color rgb="FFFF0000"/>
        <rFont val="Calibri"/>
        <family val="2"/>
        <charset val="204"/>
      </rPr>
      <t xml:space="preserve">таблице 5 </t>
    </r>
    <r>
      <rPr>
        <sz val="11"/>
        <rFont val="Calibri"/>
        <family val="2"/>
        <charset val="204"/>
      </rPr>
      <t>и</t>
    </r>
    <r>
      <rPr>
        <sz val="11"/>
        <color rgb="FFFF0000"/>
        <rFont val="Calibri"/>
        <family val="2"/>
        <charset val="204"/>
      </rPr>
      <t xml:space="preserve"> таблице 6</t>
    </r>
    <r>
      <rPr>
        <sz val="11"/>
        <color theme="1"/>
        <rFont val="Calibri"/>
      </rPr>
      <t>; наличие пространственных каркасов уточнить при адресном проектировании, в случае необходимости соответствующую строку удалить</t>
    </r>
  </si>
  <si>
    <t>Ø5 мм</t>
  </si>
  <si>
    <t xml:space="preserve"> Проволока Вр-1, кг</t>
  </si>
  <si>
    <t>Сетки арматурные в маршах лестничных</t>
  </si>
  <si>
    <t>7.3</t>
  </si>
  <si>
    <t>Арматурные сетки (лестничные марши)</t>
  </si>
  <si>
    <t>Сварные сетки</t>
  </si>
  <si>
    <t>Вр-1</t>
  </si>
  <si>
    <t>Проволока Вр-1, кг</t>
  </si>
  <si>
    <t>Плита фундаментная 500 мм</t>
  </si>
  <si>
    <r>
      <rPr>
        <b/>
        <sz val="11"/>
        <color rgb="FF0000FF"/>
        <rFont val="Calibri"/>
      </rPr>
      <t>(2)</t>
    </r>
    <r>
      <rPr>
        <sz val="11"/>
        <color theme="1"/>
        <rFont val="Calibri"/>
      </rPr>
      <t xml:space="preserve"> - прямоугольные колонны (пилоны) с вытянутым поперечным сечением имеют соотношения b/а&lt;4 или hэт/b&gt;3., более вытянутые в плане колонны следует относить к стенам.</t>
    </r>
  </si>
  <si>
    <r>
      <t>В</t>
    </r>
    <r>
      <rPr>
        <sz val="11"/>
        <color rgb="FFFF0000"/>
        <rFont val="Calibri"/>
        <family val="2"/>
        <charset val="204"/>
      </rPr>
      <t xml:space="preserve"> столбце 12 таблицы 3</t>
    </r>
    <r>
      <rPr>
        <sz val="11"/>
        <color theme="1"/>
        <rFont val="Calibri"/>
      </rPr>
      <t xml:space="preserve"> ячейки с цифровыми значениями, имеющие заливку желтого цвета, необходимо заполнить. Для удобства заполнения и минимизации вероятности ошибок по умолчанию приблизительные значения вычисляются автоматически с точностью, достаточной для сверки с вычисленными и вносимыми вручную цифровыми данными. Приблизительные значения вычисляются на основании габаритов конструкций и их объема (</t>
    </r>
    <r>
      <rPr>
        <sz val="11"/>
        <color rgb="FFFF0000"/>
        <rFont val="Calibri"/>
        <family val="2"/>
        <charset val="204"/>
      </rPr>
      <t>столбцы 2 и 9 в таблице 3</t>
    </r>
    <r>
      <rPr>
        <sz val="11"/>
        <color theme="1"/>
        <rFont val="Calibri"/>
      </rPr>
      <t xml:space="preserve"> соответственно).</t>
    </r>
  </si>
  <si>
    <r>
      <t xml:space="preserve">данную строку заполнять для фундаментов типа "вариант 1", "вариант 2" и "вариант 4" (см. </t>
    </r>
    <r>
      <rPr>
        <sz val="11"/>
        <color rgb="FFFF0000"/>
        <rFont val="Calibri"/>
      </rPr>
      <t>рисунок 20</t>
    </r>
    <r>
      <rPr>
        <sz val="11"/>
        <color theme="1"/>
        <rFont val="Calibri"/>
      </rPr>
      <t xml:space="preserve">), для фундамента типа "вариант 3" (см. </t>
    </r>
    <r>
      <rPr>
        <sz val="11"/>
        <color rgb="FFFF0000"/>
        <rFont val="Calibri"/>
      </rPr>
      <t>рисунок 20</t>
    </r>
    <r>
      <rPr>
        <sz val="11"/>
        <color theme="1"/>
        <rFont val="Calibri"/>
      </rPr>
      <t>) бетонная подготовка отсутствует; для бетонной подготовки класс бетона рекомендуется принимать В10 (</t>
    </r>
    <r>
      <rPr>
        <sz val="11"/>
        <color rgb="FFFF0000"/>
        <rFont val="Calibri"/>
      </rPr>
      <t>столбец 5</t>
    </r>
    <r>
      <rPr>
        <sz val="11"/>
        <color theme="1"/>
        <rFont val="Calibri"/>
      </rPr>
      <t>) - уточнить при адресном проектировании</t>
    </r>
  </si>
  <si>
    <r>
      <t xml:space="preserve">данные строки заполнять для фундамента типа "вариант 3" (см. </t>
    </r>
    <r>
      <rPr>
        <sz val="11"/>
        <color rgb="FFFF0000"/>
        <rFont val="Calibri"/>
      </rPr>
      <t>рисунок 20</t>
    </r>
    <r>
      <rPr>
        <sz val="11"/>
        <color theme="1"/>
        <rFont val="Calibri"/>
      </rPr>
      <t xml:space="preserve">), для фундаментов типа "вариант 1", "вариант 2" и "вариант 4" (см. </t>
    </r>
    <r>
      <rPr>
        <sz val="11"/>
        <color rgb="FFFF0000"/>
        <rFont val="Calibri"/>
      </rPr>
      <t>рисунок 20</t>
    </r>
    <r>
      <rPr>
        <sz val="11"/>
        <color theme="1"/>
        <rFont val="Calibri"/>
      </rPr>
      <t>) данные строки удалить</t>
    </r>
  </si>
  <si>
    <r>
      <t>данные строки заполнять в случае свайных фундаментов типа "вариант 2", "вариант 3" и "вариант 4" (</t>
    </r>
    <r>
      <rPr>
        <sz val="11"/>
        <color rgb="FFFF0000"/>
        <rFont val="Calibri"/>
      </rPr>
      <t>см. рисунок 20)</t>
    </r>
    <r>
      <rPr>
        <sz val="11"/>
        <color theme="1"/>
        <rFont val="Calibri"/>
      </rPr>
      <t xml:space="preserve">, в противном случае удалить, тип свай, способ заделки свай уточнить при адресном проектировании; в </t>
    </r>
    <r>
      <rPr>
        <sz val="11"/>
        <color rgb="FFFF0000"/>
        <rFont val="Calibri"/>
      </rPr>
      <t xml:space="preserve">строках 9 </t>
    </r>
    <r>
      <rPr>
        <sz val="11"/>
        <rFont val="Calibri"/>
        <family val="2"/>
        <charset val="204"/>
      </rPr>
      <t>и</t>
    </r>
    <r>
      <rPr>
        <sz val="11"/>
        <color rgb="FFFF0000"/>
        <rFont val="Calibri"/>
      </rPr>
      <t xml:space="preserve"> 10, 11</t>
    </r>
    <r>
      <rPr>
        <sz val="11"/>
        <color theme="1"/>
        <rFont val="Calibri"/>
      </rPr>
      <t xml:space="preserve"> представлен расход на цельные и составные сваи соответственно (при адресном проектировании ненужые строки, при необходимости, удалить); в </t>
    </r>
    <r>
      <rPr>
        <sz val="11"/>
        <color rgb="FFFF0000"/>
        <rFont val="Calibri"/>
      </rPr>
      <t>строках 16, ..., 19</t>
    </r>
    <r>
      <rPr>
        <sz val="11"/>
        <color theme="1"/>
        <rFont val="Calibri"/>
      </rPr>
      <t xml:space="preserve"> представлен расход на устройство узла стыка составных свай (при адресном проектировании, при необходимости, удалить); расход грунтовки TAIKOR Primer 150 на один стык равен b*4*0,2*0,27 (где b - сторона поперечного сечения сваи в м); расход финишного покрытия TAIKOR Top 425 на один стык равен b*4*0,2*0,17 (где b - сторона поперечного сечения сваи в м); детально см. Альбомом типовых узлов ЖД-ТА-РЕН-КР-КЖ0 “Свайное поле”, размещенным на ресурсе База знаний</t>
    </r>
  </si>
  <si>
    <r>
      <t xml:space="preserve">см. </t>
    </r>
    <r>
      <rPr>
        <sz val="11"/>
        <color rgb="FFFF0000"/>
        <rFont val="Calibri"/>
      </rPr>
      <t>рисунок 20</t>
    </r>
  </si>
  <si>
    <r>
      <t xml:space="preserve">на 1 слой, см. </t>
    </r>
    <r>
      <rPr>
        <sz val="11"/>
        <color rgb="FFFF0000"/>
        <rFont val="Calibri"/>
      </rPr>
      <t>рисунок 20</t>
    </r>
  </si>
  <si>
    <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(или аналог) (на 1 слой) всего 2 слоя</t>
    </r>
  </si>
  <si>
    <t>1.1.8 Устройство гидроизоляции рабочего шва бетонирования в фундаментной плите</t>
  </si>
  <si>
    <t>1.2.7 Устройство гидроизоляции рабочего шва бетонирования в фундаментной плите</t>
  </si>
  <si>
    <r>
      <t xml:space="preserve">см. </t>
    </r>
    <r>
      <rPr>
        <sz val="11"/>
        <color rgb="FFFF0000"/>
        <rFont val="Calibri"/>
      </rPr>
      <t>рисунок 22</t>
    </r>
    <r>
      <rPr>
        <sz val="11"/>
        <color theme="1"/>
        <rFont val="Calibri"/>
      </rPr>
      <t xml:space="preserve"> - в красных рамках; расход на водосборные приямки учитывать в данных строках согласно </t>
    </r>
    <r>
      <rPr>
        <sz val="11"/>
        <color rgb="FFFF0000"/>
        <rFont val="Calibri"/>
      </rPr>
      <t>узлу Е</t>
    </r>
    <r>
      <rPr>
        <sz val="11"/>
        <color theme="1"/>
        <rFont val="Calibri"/>
      </rPr>
      <t xml:space="preserve"> в том случае, если разница между отметкой низа фундаментной плиты и отметкой низа утолщения приямка не более 200 мм (в синей рамке); расход на водосборные приямки учитывать в данных строках согласно </t>
    </r>
    <r>
      <rPr>
        <sz val="11"/>
        <color rgb="FFFF0000"/>
        <rFont val="Calibri"/>
      </rPr>
      <t xml:space="preserve">узлам Г </t>
    </r>
    <r>
      <rPr>
        <sz val="11"/>
        <rFont val="Calibri"/>
        <family val="2"/>
        <charset val="204"/>
      </rPr>
      <t>и</t>
    </r>
    <r>
      <rPr>
        <sz val="11"/>
        <color rgb="FFFF0000"/>
        <rFont val="Calibri"/>
      </rPr>
      <t xml:space="preserve"> Д</t>
    </r>
    <r>
      <rPr>
        <sz val="11"/>
        <color theme="1"/>
        <rFont val="Calibri"/>
      </rPr>
      <t xml:space="preserve"> (аналогично лифтовому приямку) в том случае, если разница между отметкой низа фундаментной плиты и отметкой низа утолщения приямка более 200 мм (в синей рамке); расход на затирку ц.п. раствором не учитывать, считается, что она входит в состав работ по гидроизоляции как подготовка поверхности</t>
    </r>
  </si>
  <si>
    <r>
      <t xml:space="preserve">см. </t>
    </r>
    <r>
      <rPr>
        <sz val="11"/>
        <color rgb="FFFF0000"/>
        <rFont val="Calibri"/>
      </rPr>
      <t>рисунок 22</t>
    </r>
    <r>
      <rPr>
        <sz val="11"/>
        <color theme="1"/>
        <rFont val="Calibri"/>
      </rPr>
      <t xml:space="preserve"> - в красных рамках; расход на водосборные приямки учитывать в данных строках согласно </t>
    </r>
    <r>
      <rPr>
        <sz val="11"/>
        <color rgb="FFFF0000"/>
        <rFont val="Calibri"/>
      </rPr>
      <t>узлу Е</t>
    </r>
    <r>
      <rPr>
        <sz val="11"/>
        <color theme="1"/>
        <rFont val="Calibri"/>
      </rPr>
      <t xml:space="preserve"> в том случае, если разница между отметкой низа фундаментной плиты и отметкой низа утолщения приямка не более 200 мм (в синей рамке); расход на водосборные приямки учитывать в данных строках согласно </t>
    </r>
    <r>
      <rPr>
        <sz val="11"/>
        <color rgb="FFFF0000"/>
        <rFont val="Calibri"/>
      </rPr>
      <t>узлам Г и Д</t>
    </r>
    <r>
      <rPr>
        <sz val="11"/>
        <color theme="1"/>
        <rFont val="Calibri"/>
      </rPr>
      <t xml:space="preserve"> (аналогично лифтовому приямку) в том случае, если разница между отметкой низа фундаментной плиты и отметкой низа утолщения приямка более 200 мм (в синей рамке); расход на затирку ц.п. раствором не учитывать, считается, что она входит в состав работ по гидроизоляции как подготовка поверхности</t>
    </r>
  </si>
  <si>
    <r>
      <t>101</t>
    </r>
    <r>
      <rPr>
        <sz val="11"/>
        <color rgb="FF000000"/>
        <rFont val="Calibri"/>
      </rPr>
      <t>/92,42</t>
    </r>
  </si>
  <si>
    <t>2.4 Устройство гидроизоляции рабочего шва бетонирования в плите покрытия подземной автостоянки</t>
  </si>
  <si>
    <r>
      <t xml:space="preserve">к данным строкам относится расход на вертикальную гидроизоляцию опорной консоли (опорной балки) (при наличии) в составе наружных стен жилого дома (см. </t>
    </r>
    <r>
      <rPr>
        <sz val="11"/>
        <color rgb="FFFF0000"/>
        <rFont val="Calibri"/>
      </rPr>
      <t>рисунок 4</t>
    </r>
    <r>
      <rPr>
        <sz val="11"/>
        <color theme="1"/>
        <rFont val="Calibri"/>
      </rPr>
      <t xml:space="preserve"> - выделено желтым цветом); расход рулонной гидроизоляции "ТЕХНОЭЛАСТ ФУНДАМЕНТ"  дается на один слой</t>
    </r>
  </si>
  <si>
    <t>к данным строкам относится расход на термовкладыши в опорной консоли (балке) (при наличии) в составе наружных стен жилого дома</t>
  </si>
  <si>
    <r>
      <t>набухающий профиль расположен в рабочих швах бетонирования в уровне опорной консоли (балки) (при наличии), а также в уровне низа плиты перекрытия подземного этажа, показан на</t>
    </r>
    <r>
      <rPr>
        <sz val="11"/>
        <color rgb="FFFF0000"/>
        <rFont val="Calibri"/>
      </rPr>
      <t xml:space="preserve"> рисунке 3</t>
    </r>
    <r>
      <rPr>
        <sz val="11"/>
        <color theme="1"/>
        <rFont val="Calibri"/>
      </rPr>
      <t>; для данных рабочих швов предусмотрена также проникающая гидроизоляция; площадь гидроизоляции 1-го слоя Пенетрона равна площади полосы шириной 250 мм и длиной, равной протяженности рабочего шва, расход Пенетрона равен 0,55 кг на 1 м2 1-го слоя; детально см. Альбомом типовых узлов ЖД-ТА-РЕН-КР-КЖ2.1 “Вертикальные конструкции подземного этажа/автостоянки”, размещенным на ресурсе База знаний</t>
    </r>
  </si>
  <si>
    <r>
      <t xml:space="preserve">к данным строкам относится расход на гидроизоляцию отверстий, оставленных после разбора щитов опалубки,  в наружных стенах, граничащих с грунтом; см. </t>
    </r>
    <r>
      <rPr>
        <sz val="11"/>
        <color rgb="FFFF0000"/>
        <rFont val="Calibri"/>
      </rPr>
      <t xml:space="preserve">рисунок 24 </t>
    </r>
    <r>
      <rPr>
        <sz val="11"/>
        <color theme="1"/>
        <rFont val="Calibri"/>
      </rPr>
      <t xml:space="preserve">(в красных рамках); расход материалов на гидроизоляцию отверстий считать из расчета, что на 1 м2 стены приходится 2,5 отверстия; площадь гидроизоляции 1-го слоя Пенетрона для одного отверстия равна площади круга диаметром, равным трем диаметрам дисклудера, расход Пенетрона равен 0,55 кг на 1 м2 1-го слоя; детально см. </t>
    </r>
    <r>
      <rPr>
        <sz val="11"/>
        <color rgb="FFFF0000"/>
        <rFont val="Calibri"/>
      </rPr>
      <t>лист 4</t>
    </r>
    <r>
      <rPr>
        <sz val="11"/>
        <color theme="1"/>
        <rFont val="Calibri"/>
      </rPr>
      <t xml:space="preserve"> Альбомом типовых узлов ЖД-ТА-РЕН-КР-КЖ2.1 “Вертикальные конструкции подземного этажа/автостоянки”, размещенным на ресурсе База знаний</t>
    </r>
  </si>
  <si>
    <t>Труба ПНД Ø25х4,2  (гладкая)</t>
  </si>
  <si>
    <t>Труба ПНД Ø32х5,4  (гладкая)</t>
  </si>
  <si>
    <t>Блок вентиляционный БВ30.11С-2 (жилая часть)</t>
  </si>
  <si>
    <t>в данных строках указан расход вентиляционных блоков на типовых этажах и на последнем жилом этаже (масса одного блока БВ30.11С-2 равена 1032 кг, БВ33.1п равна 1128 кг, объем одного блока БВ30.11С-2 равен 0.43 куб.м, БВ33.1п равен 0.47 куб.м)</t>
  </si>
  <si>
    <t>55/34,00</t>
  </si>
  <si>
    <t>270/361,00</t>
  </si>
  <si>
    <t>20/84,00</t>
  </si>
  <si>
    <t>24/55,00</t>
  </si>
  <si>
    <r>
      <t>к данным строкам относится расход на горизонтальную гидроизоляцию опорной консоли (опорной балки) (при наличии) в составе наружных стен жилого дома (см.</t>
    </r>
    <r>
      <rPr>
        <sz val="11"/>
        <color rgb="FFFF0000"/>
        <rFont val="Calibri"/>
      </rPr>
      <t xml:space="preserve"> рисунок 4</t>
    </r>
    <r>
      <rPr>
        <sz val="11"/>
        <color theme="1"/>
        <rFont val="Calibri"/>
      </rPr>
      <t xml:space="preserve"> - выделено фиолетовым цветом); расход рулонной гидроизоляции "ТЕХНОЭЛАСТ ФУНДАМЕНТ"  дается на один слой</t>
    </r>
  </si>
  <si>
    <t>к данным строкам относится расход на проемообразователи в бортиках (при наличии) под систему Cuuber в уровне 1-го этажа; наличие уточнить при адресном проектировании, в случае необходимости строки удалить</t>
  </si>
  <si>
    <t>Утеплитель фундаментной плиты под входную группу. Толщина 100 мм. Пенополистирол ППС-25 (плотность 35 кг/м3, группа горючести ГЗ по ГОСТ 30244-94) (или аналог)</t>
  </si>
  <si>
    <r>
      <t>к данным строкам относится расход на стены начиная с 1-го этажа (в том числе бортик для крепления системы Cuube</t>
    </r>
    <r>
      <rPr>
        <sz val="11"/>
        <rFont val="Calibri"/>
        <family val="2"/>
        <charset val="204"/>
      </rPr>
      <t xml:space="preserve">r, см. </t>
    </r>
    <r>
      <rPr>
        <sz val="11"/>
        <color rgb="FFFF0000"/>
        <rFont val="Calibri"/>
        <family val="2"/>
        <charset val="204"/>
      </rPr>
      <t>рисунок 5</t>
    </r>
    <r>
      <rPr>
        <sz val="11"/>
        <color theme="1"/>
        <rFont val="Calibri"/>
        <family val="2"/>
        <charset val="204"/>
      </rPr>
      <t>) и заканчивая кровлей, а также стены конструкций автостоянки, расположенные над плитой покрытия автостоянки (въездная группа и входы в подземную автостояну)</t>
    </r>
  </si>
  <si>
    <r>
      <t xml:space="preserve">Данная ведомость содержит максимально расширенный перечень, в случае, если некоторые пункты отсутствуют или нет возможности их обсчитать, данные пункты удалить (чтобы не нарушалось вычисление в столбцах строки рекомендуется удалять через правую кнопку мыши, щелкая по номеру строки - инструкцию см. </t>
    </r>
    <r>
      <rPr>
        <sz val="11"/>
        <color rgb="FFFF0000"/>
        <rFont val="Calibri"/>
      </rPr>
      <t>рисунок 27</t>
    </r>
    <r>
      <rPr>
        <sz val="11"/>
        <color theme="1"/>
        <rFont val="Calibri"/>
      </rPr>
      <t xml:space="preserve">). В случае, если необходимо добавить строки, инструкцию </t>
    </r>
    <r>
      <rPr>
        <sz val="11"/>
        <color rgb="FFFF0000"/>
        <rFont val="Calibri"/>
      </rPr>
      <t>см. рисунок 26</t>
    </r>
    <r>
      <rPr>
        <sz val="11"/>
        <color theme="1"/>
        <rFont val="Calibri"/>
      </rPr>
      <t>.</t>
    </r>
  </si>
  <si>
    <r>
      <t xml:space="preserve">расходы по гидроизоляции, мембране, утеплителю необходимо подсчитывать с учетом принятого разделения между АР и КР (см. п. </t>
    </r>
    <r>
      <rPr>
        <sz val="11"/>
        <color rgb="FFFF0000"/>
        <rFont val="Calibri"/>
      </rPr>
      <t>19</t>
    </r>
    <r>
      <rPr>
        <sz val="11"/>
        <color theme="1"/>
        <rFont val="Calibri"/>
      </rPr>
      <t xml:space="preserve"> данной таблицы и рисунки</t>
    </r>
    <r>
      <rPr>
        <sz val="11"/>
        <color rgb="FFFF0000"/>
        <rFont val="Calibri"/>
      </rPr>
      <t xml:space="preserve"> 3, 5, …, 8</t>
    </r>
    <r>
      <rPr>
        <sz val="11"/>
        <color theme="1"/>
        <rFont val="Calibri"/>
      </rPr>
      <t>);</t>
    </r>
  </si>
  <si>
    <r>
      <rPr>
        <b/>
        <sz val="11"/>
        <color theme="1"/>
        <rFont val="Calibri"/>
      </rPr>
      <t>для фундаментной плиты</t>
    </r>
    <r>
      <rPr>
        <sz val="11"/>
        <color theme="1"/>
        <rFont val="Calibri"/>
      </rPr>
      <t xml:space="preserve"> площадь опалубки определяется как площадь боковой поверхности (торца) фундаментной плиты, в зоне деформационного шва площадь опалубки считается только для одной фундаментной плиты (</t>
    </r>
    <r>
      <rPr>
        <sz val="11"/>
        <color rgb="FFFF0000"/>
        <rFont val="Calibri"/>
      </rPr>
      <t>см. рисунок 13</t>
    </r>
    <r>
      <rPr>
        <sz val="11"/>
        <color theme="1"/>
        <rFont val="Calibri"/>
      </rPr>
      <t>); необходимо учитывать площадь опалубки внутри лифтовых и водосборных приямков (вертикальные боковые грани)(</t>
    </r>
    <r>
      <rPr>
        <sz val="11"/>
        <color rgb="FFFF0000"/>
        <rFont val="Calibri"/>
      </rPr>
      <t>см. рисунок 16</t>
    </r>
    <r>
      <rPr>
        <sz val="11"/>
        <color theme="1"/>
        <rFont val="Calibri"/>
      </rPr>
      <t>);</t>
    </r>
  </si>
  <si>
    <r>
      <rPr>
        <b/>
        <sz val="11"/>
        <color theme="1"/>
        <rFont val="Calibri"/>
      </rPr>
      <t>для стен, пилонов, плит перекрытия и покрытия, лестничных площадок</t>
    </r>
    <r>
      <rPr>
        <sz val="11"/>
        <color theme="1"/>
        <rFont val="Calibri"/>
      </rPr>
      <t xml:space="preserve"> площадь опалубки считается по одной стороне конструкции, т.е. берется площадь той из граней конструкции, которая имеет максимальное значение площади (без учета торцов, без вычета дверных проемов и отверстий) - </t>
    </r>
    <r>
      <rPr>
        <sz val="11"/>
        <color rgb="FFFF0000"/>
        <rFont val="Calibri"/>
      </rPr>
      <t>см. рисунки 9, 11</t>
    </r>
    <r>
      <rPr>
        <sz val="11"/>
        <color theme="1"/>
        <rFont val="Calibri"/>
      </rPr>
      <t>, если конструкция имеет одну толщину и не имеет проемов и отверстий, то площадь можно найти, разделив объем конструкции на ее толщину;</t>
    </r>
  </si>
  <si>
    <r>
      <rPr>
        <b/>
        <sz val="11"/>
        <color theme="1"/>
        <rFont val="Calibri"/>
      </rPr>
      <t>для колонн</t>
    </r>
    <r>
      <rPr>
        <sz val="11"/>
        <color theme="1"/>
        <rFont val="Calibri"/>
      </rPr>
      <t xml:space="preserve"> площадь опалубки считается по четырем сторонам, т.е. суммируется площадь по четырем вертикально расположенным граням колонны (площадь равна (a+b)*2*h, </t>
    </r>
    <r>
      <rPr>
        <sz val="11"/>
        <color rgb="FFFF0000"/>
        <rFont val="Calibri"/>
      </rPr>
      <t>см. рисунок 10</t>
    </r>
    <r>
      <rPr>
        <sz val="11"/>
        <color theme="1"/>
        <rFont val="Calibri"/>
      </rPr>
      <t>);</t>
    </r>
  </si>
  <si>
    <r>
      <rPr>
        <b/>
        <sz val="11"/>
        <color theme="1"/>
        <rFont val="Calibri"/>
      </rPr>
      <t>для балок в составе плиты перекрытия (покрытия)</t>
    </r>
    <r>
      <rPr>
        <sz val="11"/>
        <color theme="1"/>
        <rFont val="Calibri"/>
      </rPr>
      <t xml:space="preserve"> площадь опалубки считается по трем сторонам, т.е. суммируется площадь трех граней выступающей за пределы плиты перекрытия (покрытия) части балки ( площадь равна (a+b+c)*L, </t>
    </r>
    <r>
      <rPr>
        <sz val="11"/>
        <color rgb="FFFF0000"/>
        <rFont val="Calibri"/>
      </rPr>
      <t>см. рисунок 12);</t>
    </r>
  </si>
  <si>
    <r>
      <rPr>
        <b/>
        <sz val="11"/>
        <color theme="1"/>
        <rFont val="Calibri"/>
      </rPr>
      <t>для лестничных маршей, наклонных плит и рампы</t>
    </r>
    <r>
      <rPr>
        <sz val="11"/>
        <color theme="1"/>
        <rFont val="Calibri"/>
      </rPr>
      <t xml:space="preserve"> площадь опалубки считается по одной стороне конструкции, т.е. берется площадь нижней наклонной грани </t>
    </r>
    <r>
      <rPr>
        <sz val="11"/>
        <color rgb="FFFF0000"/>
        <rFont val="Calibri"/>
      </rPr>
      <t>(см. рисунок 14, 15).</t>
    </r>
  </si>
  <si>
    <r>
      <rPr>
        <b/>
        <u/>
        <sz val="11"/>
        <color theme="1"/>
        <rFont val="Calibri"/>
      </rPr>
      <t xml:space="preserve">Расходы материалов, которые учитывается в АР (см. </t>
    </r>
    <r>
      <rPr>
        <b/>
        <u/>
        <sz val="11"/>
        <color rgb="FFFF0000"/>
        <rFont val="Calibri"/>
      </rPr>
      <t>рисунки 3, 5, ..., 8</t>
    </r>
    <r>
      <rPr>
        <b/>
        <u/>
        <sz val="11"/>
        <color theme="1"/>
        <rFont val="Calibri"/>
      </rPr>
      <t>):</t>
    </r>
  </si>
  <si>
    <r>
      <t>расход материалов "пирога" над ж.б. консольной опорой, расположенной в уровне стен подземного этажа для обеспечения опирания кирпичной кладки - облицовочного слоя наружных стен 1-го этажа (</t>
    </r>
    <r>
      <rPr>
        <sz val="11"/>
        <color rgb="FFFF0000"/>
        <rFont val="Calibri"/>
      </rPr>
      <t>см. рисунок 3)</t>
    </r>
    <r>
      <rPr>
        <sz val="11"/>
        <color theme="1"/>
        <rFont val="Calibri"/>
      </rPr>
      <t xml:space="preserve">  - в том случае, когда к наружным стенам не примыкает плита покрытия подземной автостоянки </t>
    </r>
    <r>
      <rPr>
        <sz val="11"/>
        <color rgb="FFFF0000"/>
        <rFont val="Calibri"/>
      </rPr>
      <t>(см. рисунок 3)</t>
    </r>
    <r>
      <rPr>
        <sz val="11"/>
        <color theme="1"/>
        <rFont val="Calibri"/>
      </rPr>
      <t>, если же плита покрытия подземной автостоянки примыкает, то расход на все материалы "пирога" над плитой покрытия относятся к АР (</t>
    </r>
    <r>
      <rPr>
        <sz val="11"/>
        <color rgb="FFFF0000"/>
        <rFont val="Calibri"/>
      </rPr>
      <t>см. рисунок 6, 8</t>
    </r>
    <r>
      <rPr>
        <sz val="11"/>
        <color theme="1"/>
        <rFont val="Calibri"/>
      </rPr>
      <t>);</t>
    </r>
  </si>
  <si>
    <r>
      <t xml:space="preserve">расход материалов "пирога" над плитой покрытия автостоянки </t>
    </r>
    <r>
      <rPr>
        <sz val="11"/>
        <color rgb="FFFF0000"/>
        <rFont val="Calibri"/>
      </rPr>
      <t>(см. рисунки 6, 7)</t>
    </r>
    <r>
      <rPr>
        <sz val="11"/>
        <color theme="1"/>
        <rFont val="Calibri"/>
      </rPr>
      <t>;</t>
    </r>
  </si>
  <si>
    <r>
      <t xml:space="preserve">расход материалов "пирога" над ж.б. плитой крылец в зоне входных групп </t>
    </r>
    <r>
      <rPr>
        <sz val="11"/>
        <color rgb="FFFF0000"/>
        <rFont val="Calibri"/>
      </rPr>
      <t>(см. рисунки 6, 7)</t>
    </r>
    <r>
      <rPr>
        <sz val="11"/>
        <color theme="1"/>
        <rFont val="Calibri"/>
      </rPr>
      <t>;</t>
    </r>
  </si>
  <si>
    <r>
      <rPr>
        <b/>
        <sz val="11"/>
        <color rgb="FF0000FF"/>
        <rFont val="Calibri"/>
      </rPr>
      <t>(1)</t>
    </r>
    <r>
      <rPr>
        <sz val="11"/>
        <color theme="1"/>
        <rFont val="Calibri"/>
      </rPr>
      <t xml:space="preserve"> - плиты делятся на три категории в зависимости от  площади, которую они занимают между осями стен или колонн: до 10 кв.м, до 20 кв.м и более 20 кв.м (в ВОР в строках нужно обязательно прописывать категорию, например, "Перекрытия м/о более 20 кв.м."), при подсчете площади учитывается площадь всей плиты с учетом вычета крупных отверстий (в лифтовых шахтах, лестничных клетках, от вентблоков, см. </t>
    </r>
    <r>
      <rPr>
        <sz val="11"/>
        <color rgb="FFFF0000"/>
        <rFont val="Calibri"/>
      </rPr>
      <t>рисунок 17</t>
    </r>
    <r>
      <rPr>
        <sz val="11"/>
        <color theme="1"/>
        <rFont val="Calibri"/>
      </rPr>
      <t>);</t>
    </r>
  </si>
  <si>
    <t xml:space="preserve">1) После каждой конструкции, в которой есть сварные каркасы или сетки, даны дополнительные строки,  в которой  прописаны коэффициенты для расчета расхода арматуры на сварные каркасы или сетки. </t>
  </si>
  <si>
    <t xml:space="preserve">Типы армирования, содержащие в маркировке точку, предназначены для определения расхода арматуры сварных каркасов и сеток, число перед точкой указывает, из типа армирования какой конструкции исключены расходы на данные сварные каркасы и сетки.  </t>
  </si>
  <si>
    <r>
      <t>данные строки заполнять в случае свайных фундаментов типа "вариант 2", "вариант 3" и "вариант 4" (</t>
    </r>
    <r>
      <rPr>
        <sz val="11"/>
        <color rgb="FFFF0000"/>
        <rFont val="Calibri"/>
      </rPr>
      <t>см. рисунок 20)</t>
    </r>
    <r>
      <rPr>
        <sz val="11"/>
        <color theme="1"/>
        <rFont val="Calibri"/>
      </rPr>
      <t xml:space="preserve">, в противном случае удалить, тип свай, способ заделки свай уточнить при адресном проектировании; в </t>
    </r>
    <r>
      <rPr>
        <sz val="11"/>
        <color rgb="FFFF0000"/>
        <rFont val="Calibri"/>
      </rPr>
      <t>строках 60</t>
    </r>
    <r>
      <rPr>
        <sz val="11"/>
        <rFont val="Calibri"/>
        <family val="2"/>
        <charset val="204"/>
      </rPr>
      <t xml:space="preserve"> и </t>
    </r>
    <r>
      <rPr>
        <sz val="11"/>
        <color rgb="FFFF0000"/>
        <rFont val="Calibri"/>
      </rPr>
      <t>61, 62</t>
    </r>
    <r>
      <rPr>
        <sz val="11"/>
        <color theme="1"/>
        <rFont val="Calibri"/>
      </rPr>
      <t xml:space="preserve"> представлен расход на цельные и составные сваи соответственно (при адресном проектировании ненужые строки, при необходимости, удалить); в </t>
    </r>
    <r>
      <rPr>
        <sz val="11"/>
        <color rgb="FFFF0000"/>
        <rFont val="Calibri"/>
      </rPr>
      <t>строках 67, ..., 70</t>
    </r>
    <r>
      <rPr>
        <sz val="11"/>
        <color theme="1"/>
        <rFont val="Calibri"/>
      </rPr>
      <t xml:space="preserve"> представлен расход на устройство узла стыка составных свай (при адресном проектировании, при необходимости, удалить); расход грунтовки TAIKOR Primer 150 на один стык равен b*4*0,2*0,27 (где b - сторона поперечного сечения сваи в м); расход финишного покрытия TAIKOR Top 425 на один стык равен b*4*0,2*0,17 (где b - сторона поперечного сечения сваи в м); детально см. Альбомом типовых узлов ЖД-ТА-РЕН-КР-КЖ0 “Свайное поле”, размещенным на ресурсе База знаний</t>
    </r>
  </si>
  <si>
    <r>
      <t xml:space="preserve">в </t>
    </r>
    <r>
      <rPr>
        <sz val="11"/>
        <color rgb="FFFF0000"/>
        <rFont val="Calibri"/>
      </rPr>
      <t>строка</t>
    </r>
    <r>
      <rPr>
        <sz val="11"/>
        <color rgb="FFFF0000"/>
        <rFont val="Calibri"/>
        <family val="2"/>
        <charset val="204"/>
      </rPr>
      <t>х 112, 114, 116</t>
    </r>
    <r>
      <rPr>
        <sz val="11"/>
        <color theme="1"/>
        <rFont val="Calibri"/>
      </rPr>
      <t xml:space="preserve"> указан расход на устройство днища лифтовых приямков, в </t>
    </r>
    <r>
      <rPr>
        <sz val="11"/>
        <color rgb="FFFF0000"/>
        <rFont val="Calibri"/>
      </rPr>
      <t>стро</t>
    </r>
    <r>
      <rPr>
        <sz val="11"/>
        <color rgb="FFFF0000"/>
        <rFont val="Calibri"/>
        <family val="2"/>
        <charset val="204"/>
      </rPr>
      <t>ках 113, 115, 117</t>
    </r>
    <r>
      <rPr>
        <sz val="11"/>
        <color theme="1"/>
        <rFont val="Calibri"/>
      </rPr>
      <t xml:space="preserve"> указан расход на устройство рампы</t>
    </r>
  </si>
  <si>
    <r>
      <t xml:space="preserve">к данным строкам относится расход на гидроизоляцию наружних стен в уровне подземного этажа, в том числе, гидроизоляцию наружных стен подземной автостоянки и наружных стен жилого дома (см. </t>
    </r>
    <r>
      <rPr>
        <sz val="11"/>
        <color rgb="FFFF0000"/>
        <rFont val="Calibri"/>
      </rPr>
      <t>рисунок 4</t>
    </r>
    <r>
      <rPr>
        <sz val="11"/>
        <color theme="1"/>
        <rFont val="Calibri"/>
      </rPr>
      <t xml:space="preserve"> - выделено синим цветом), за исключением расхода на опорную консоль (опорную балку) - см. </t>
    </r>
    <r>
      <rPr>
        <sz val="11"/>
        <color rgb="FFFF0000"/>
        <rFont val="Calibri"/>
      </rPr>
      <t>строки</t>
    </r>
    <r>
      <rPr>
        <sz val="11"/>
        <color rgb="FFFF0000"/>
        <rFont val="Calibri"/>
        <family val="2"/>
        <charset val="204"/>
      </rPr>
      <t xml:space="preserve"> 142, ..., 144</t>
    </r>
    <r>
      <rPr>
        <sz val="11"/>
        <color theme="1"/>
        <rFont val="Calibri"/>
      </rPr>
      <t>; рулонная гидроизоляции "ТЕХНОЭЛАСТ ФУНДАМЕНТ"  дается на один слой</t>
    </r>
  </si>
  <si>
    <r>
      <t>фундаментной плитой под входную группу (</t>
    </r>
    <r>
      <rPr>
        <sz val="11"/>
        <color rgb="FFFF0000"/>
        <rFont val="Calibri"/>
        <family val="2"/>
        <charset val="204"/>
      </rPr>
      <t>строка 188</t>
    </r>
    <r>
      <rPr>
        <sz val="11"/>
        <color theme="1"/>
        <rFont val="Calibri"/>
      </rPr>
      <t>) является участок плиты перекрытия подвала жилого дома в границах входной группы (узел см. Альбомом типовых узлов ЖД-ТА-РЕН-КР-КЖ2.2 - “Плита перекрытия подземного этажа/плита покрытия подземной автостоянки”, размещенным на ресурсе База знаний);</t>
    </r>
    <r>
      <rPr>
        <sz val="11"/>
        <color rgb="FFFF0000"/>
        <rFont val="Calibri"/>
      </rPr>
      <t xml:space="preserve"> строк</t>
    </r>
    <r>
      <rPr>
        <sz val="11"/>
        <color rgb="FFFF0000"/>
        <rFont val="Calibri"/>
        <family val="2"/>
        <charset val="204"/>
      </rPr>
      <t>и 189, ..., 195</t>
    </r>
    <r>
      <rPr>
        <sz val="11"/>
        <rFont val="Calibri"/>
        <family val="2"/>
        <charset val="204"/>
      </rPr>
      <t xml:space="preserve"> (см.</t>
    </r>
    <r>
      <rPr>
        <sz val="11"/>
        <color rgb="FFFF0000"/>
        <rFont val="Calibri"/>
      </rPr>
      <t xml:space="preserve"> рисунок 25 </t>
    </r>
    <r>
      <rPr>
        <sz val="11"/>
        <color theme="1"/>
        <rFont val="Calibri"/>
      </rPr>
      <t>- "вариант</t>
    </r>
    <r>
      <rPr>
        <sz val="11"/>
        <rFont val="Calibri"/>
        <family val="2"/>
        <charset val="204"/>
      </rPr>
      <t xml:space="preserve"> 1") и</t>
    </r>
    <r>
      <rPr>
        <sz val="11"/>
        <color rgb="FFFF0000"/>
        <rFont val="Calibri"/>
        <family val="2"/>
        <charset val="204"/>
      </rPr>
      <t xml:space="preserve"> 197, ..., 200</t>
    </r>
    <r>
      <rPr>
        <sz val="11"/>
        <rFont val="Calibri"/>
        <family val="2"/>
        <charset val="204"/>
      </rPr>
      <t xml:space="preserve"> (см.</t>
    </r>
    <r>
      <rPr>
        <sz val="11"/>
        <color rgb="FFFF0000"/>
        <rFont val="Calibri"/>
      </rPr>
      <t xml:space="preserve"> рисунок 25 -</t>
    </r>
    <r>
      <rPr>
        <sz val="11"/>
        <color theme="1"/>
        <rFont val="Calibri"/>
      </rPr>
      <t xml:space="preserve"> "вариант 2") взаимоисключаемы, при адресном проектировании необходимо, в зависимости от  решения по устройству теплового контура в разделе АР, оставить либо </t>
    </r>
    <r>
      <rPr>
        <sz val="11"/>
        <color rgb="FFFF0000"/>
        <rFont val="Calibri"/>
      </rPr>
      <t>строк</t>
    </r>
    <r>
      <rPr>
        <sz val="11"/>
        <color rgb="FFFF0000"/>
        <rFont val="Calibri"/>
        <family val="2"/>
        <charset val="204"/>
      </rPr>
      <t>и 189, ..., 195</t>
    </r>
    <r>
      <rPr>
        <sz val="11"/>
        <rFont val="Calibri"/>
        <family val="2"/>
        <charset val="204"/>
      </rPr>
      <t>, либо</t>
    </r>
    <r>
      <rPr>
        <sz val="11"/>
        <color rgb="FFFF0000"/>
        <rFont val="Calibri"/>
      </rPr>
      <t xml:space="preserve"> строк</t>
    </r>
    <r>
      <rPr>
        <sz val="11"/>
        <color rgb="FFFF0000"/>
        <rFont val="Calibri"/>
        <family val="2"/>
        <charset val="204"/>
      </rPr>
      <t>и 197, ..., 200</t>
    </r>
    <r>
      <rPr>
        <sz val="11"/>
        <color theme="1"/>
        <rFont val="Calibri"/>
      </rPr>
      <t>; расход на затирку ц.п. раствором не учитывать, считается, что она входит в состав работ по гидроизоляции как подготовка поверхности</t>
    </r>
  </si>
  <si>
    <r>
      <t>в данных строках указаны материалы для устройства узлов крепления вентблоков; для устройства одного вентблока БВ30.11С-2/БВ33.1п расход материалов следующий*:
- для цементно-песчаного раствора - 0,004/0,005 куб.м и 2,48/4,96 п.м (</t>
    </r>
    <r>
      <rPr>
        <sz val="11"/>
        <color rgb="FFFF0000"/>
        <rFont val="Calibri"/>
      </rPr>
      <t>строка</t>
    </r>
    <r>
      <rPr>
        <sz val="11"/>
        <color rgb="FFFF0000"/>
        <rFont val="Calibri"/>
        <family val="2"/>
        <charset val="204"/>
      </rPr>
      <t xml:space="preserve"> 203</t>
    </r>
    <r>
      <rPr>
        <sz val="11"/>
        <color theme="1"/>
        <rFont val="Calibri"/>
      </rPr>
      <t>),
- для базальтового шнура - 2,55/0 п.м (</t>
    </r>
    <r>
      <rPr>
        <sz val="11"/>
        <color rgb="FFFF0000"/>
        <rFont val="Calibri"/>
      </rPr>
      <t xml:space="preserve">строка </t>
    </r>
    <r>
      <rPr>
        <sz val="11"/>
        <color rgb="FFFF0000"/>
        <rFont val="Calibri"/>
        <family val="2"/>
        <charset val="204"/>
      </rPr>
      <t>204</t>
    </r>
    <r>
      <rPr>
        <sz val="11"/>
        <color theme="1"/>
        <rFont val="Calibri"/>
      </rPr>
      <t>),
- для минеральной ваты - 0,008/0,005 куб.м (</t>
    </r>
    <r>
      <rPr>
        <sz val="11"/>
        <color rgb="FFFF0000"/>
        <rFont val="Calibri"/>
      </rPr>
      <t>строка</t>
    </r>
    <r>
      <rPr>
        <sz val="11"/>
        <color rgb="FFFF0000"/>
        <rFont val="Calibri"/>
        <family val="2"/>
        <charset val="204"/>
      </rPr>
      <t xml:space="preserve"> 205</t>
    </r>
    <r>
      <rPr>
        <sz val="11"/>
        <color theme="1"/>
        <rFont val="Calibri"/>
      </rPr>
      <t>),
- для уплотнителя - 2,48/4,96 п.м (</t>
    </r>
    <r>
      <rPr>
        <sz val="11"/>
        <color rgb="FFFF0000"/>
        <rFont val="Calibri"/>
      </rPr>
      <t>строка</t>
    </r>
    <r>
      <rPr>
        <sz val="11"/>
        <color rgb="FFFF0000"/>
        <rFont val="Calibri"/>
        <family val="2"/>
        <charset val="204"/>
      </rPr>
      <t xml:space="preserve"> 206</t>
    </r>
    <r>
      <rPr>
        <sz val="11"/>
        <color theme="1"/>
        <rFont val="Calibri"/>
      </rPr>
      <t>),
- для распорного болта - 4 шт. и 0,36 кг (</t>
    </r>
    <r>
      <rPr>
        <sz val="11"/>
        <color rgb="FFFF0000"/>
        <rFont val="Calibri"/>
      </rPr>
      <t xml:space="preserve">строка </t>
    </r>
    <r>
      <rPr>
        <sz val="11"/>
        <color rgb="FFFF0000"/>
        <rFont val="Calibri"/>
        <family val="2"/>
        <charset val="204"/>
      </rPr>
      <t>207</t>
    </r>
    <r>
      <rPr>
        <sz val="11"/>
        <color theme="1"/>
        <rFont val="Calibri"/>
      </rPr>
      <t xml:space="preserve">).
* - при заполнении </t>
    </r>
    <r>
      <rPr>
        <sz val="11"/>
        <color rgb="FFFF0000"/>
        <rFont val="Calibri"/>
        <family val="2"/>
        <charset val="204"/>
      </rPr>
      <t>строк 201</t>
    </r>
    <r>
      <rPr>
        <sz val="11"/>
        <color theme="1"/>
        <rFont val="Calibri"/>
      </rPr>
      <t xml:space="preserve"> и </t>
    </r>
    <r>
      <rPr>
        <sz val="11"/>
        <color rgb="FFFF0000"/>
        <rFont val="Calibri"/>
        <family val="2"/>
        <charset val="204"/>
      </rPr>
      <t>202</t>
    </r>
    <r>
      <rPr>
        <sz val="11"/>
        <color theme="1"/>
        <rFont val="Calibri"/>
      </rPr>
      <t xml:space="preserve"> с соблюдением очередности символов </t>
    </r>
    <r>
      <rPr>
        <sz val="11"/>
        <color rgb="FFFF0000"/>
        <rFont val="Calibri"/>
        <family val="2"/>
        <charset val="204"/>
      </rPr>
      <t>строки 203 , ..., 207</t>
    </r>
    <r>
      <rPr>
        <sz val="11"/>
        <color theme="1"/>
        <rFont val="Calibri"/>
      </rPr>
      <t xml:space="preserve"> заполняются автоматически по расходам, указанным выше.
</t>
    </r>
  </si>
  <si>
    <t>(корпуса/строения объединяются в единый файл ВОР, если у них общая подземная часть, если корпус/строение в плане стоит отдельно с независимой подземной частью, то его выделяют в отдельный файл ВОР).</t>
  </si>
  <si>
    <t>С 15.12.2022 деление ВОР на отдельные файлы осуществляется только при корпусах/строениях, не объединенных единой  подземной частью</t>
  </si>
  <si>
    <r>
      <t xml:space="preserve">Внутри одного ВОР обязательно деление на диапазоны высот - см. </t>
    </r>
    <r>
      <rPr>
        <b/>
        <sz val="10"/>
        <color rgb="FFFF0000"/>
        <rFont val="Calibri"/>
      </rPr>
      <t>п. 8 таблицы 1.</t>
    </r>
  </si>
  <si>
    <t>Расход трубок и коробок под разводку электрики в монолитных ж.б. конструкциях запросить у ЭОМ и СС. Так как при первичном заходе по стадии П ЭОМ-у и СС-у сложно определиться с расходом, рекомендуется им определять расход трубок и коробок примерно, усредненно на основе уже выполненных объектов-аналогов, высчитав, какой расход приходится на 1 м2 этажа (менее точный способ) или на единицу определенных типов помещений: однокомнатная квартира, двухкомнатная квартира и т.д., лестничная площадка, лестничная клетка (более точный способ). В случае, если эксперт МГЭ твердо настаивает на том, чтобы убрать эти расходы из данного ВОР, следует их исключить, но только при условии, что расходы не пропадут (будут учтены в других ВОР).</t>
  </si>
  <si>
    <t>Расходы на элементы молниезащиты в монолитных ж.б. конструкциях запросить у ЭОМ (ЭОМ должен выдать расходы в погонных метрах по профилям, с разбивкой на вертикальные/горизонтальные участки, подземные/надземные участки, чтобы сотрудник, заполняющий ВОР, их могли перенести в конструкции с соответствующим уровнем этажности). В случае, если эксперт МГЭ твердо настаивает на том, чтобы убрать эти расходы из данного ВОР, следует их исключить, но только при условии, что расходы не пропадут (будут учтены в других ВОР)</t>
  </si>
  <si>
    <t>к данным строкам относятся трубки и коробки в плитах перекрытия/покрытия (начиная с плиты перекрытия подвала жилой части и плиты перекрытия 1-го этажа и заканчивая плитой покрытия кровли и плитой покрытия машинного помещения), стенах (начиная со стен подземного этажа и 1-го этажа и заканчивая стенами в уровне кровли), лестничных м/э площадках (начиная с уровня подземного этажа и 1-го этажа и заканчивая уровнем технического этажа); типы трубок и коробок уточнить при адресном проектировании; расход трубок и коробок под разводку электрики в монолитных ж.б. конструкциях запросить у ЭОМ; в случае, если эксперт МГЭ твердо настаивает на том, чтобы убрать эти расходы из данного ВОР, следует их исключить, но только при условии, что расходы не пропадут (будут учтены в других ВОР)</t>
  </si>
  <si>
    <t>При наличии в проекте буронабивных свай эксперт МГЭ может настаивать на переносе части расходов (расходы, связанные с производством работ, например, бурение скважин и срубка оголовков свай) из данного ВОР в ВОР ПОС. В этом случае данные расходы можно исключить, но только при условии, что они попадут в ВОР ПОС.</t>
  </si>
  <si>
    <r>
      <rPr>
        <sz val="11"/>
        <color theme="1"/>
        <rFont val="Calibri"/>
      </rPr>
      <t xml:space="preserve">Разбивку НАДЗЕМНОЙ ЧАСТИ по секциям НЕ производим (если корпус состоит из нескольких секций, то его высота определяется по самой высокой секции). В случае, если корпуса/строения объединены единой подземной частью разбивку НАДЗЕМНОЙ ЧАСТИ по корпусам/строениям делаем только в том случае если они не входят в один диапазон высот: до 30 м, 30-40 м, 40-57 м, 57-75 м, 75-105 м. В этом случае разделы формируются для каждого корпуса/строения, имеющих принадлежность к одному и тому же диапазону высот (пример см. </t>
    </r>
    <r>
      <rPr>
        <sz val="11"/>
        <color rgb="FFFF0000"/>
        <rFont val="Calibri"/>
        <family val="2"/>
        <charset val="204"/>
      </rPr>
      <t>рисунок 19</t>
    </r>
    <r>
      <rPr>
        <sz val="11"/>
        <color theme="1"/>
        <rFont val="Calibri"/>
      </rPr>
      <t>). Перед составлением ВОР необходимо обратиться к сметному отделу  (Семенова Т.М.) за подробными инструкциями по данному вопросу. Высота измеряется от отметки верха плиты над подземным этажом и до отметки верха плиты над  техническим этажом (разницей до 0,5 метра с диапазоном возможно пренебречь).</t>
    </r>
  </si>
  <si>
    <t>расходы на гидроизоляцию (в том числе "Пенетрон"), мембрану, утеплитель по наружным стенам  подземного этажа необходимо подсчитывать без учета коэффициента запаса.</t>
  </si>
  <si>
    <r>
      <t xml:space="preserve">Расходы на арматуру сварных каркасов и сварных сеток (из проволоки Вр-1 в ступенях лестничных маршей) необходимо выделить из общего расхода на арматуру, поскольку сметная стоимость арматурных изделий, в которых используется сварка, выше. В </t>
    </r>
    <r>
      <rPr>
        <sz val="11"/>
        <color rgb="FFFF0000"/>
        <rFont val="Calibri"/>
      </rPr>
      <t>таблице 3</t>
    </r>
    <r>
      <rPr>
        <sz val="11"/>
        <color theme="1"/>
        <rFont val="Calibri"/>
      </rPr>
      <t xml:space="preserve"> после каждой конструкции, в которой есть сварные каркасы и/или сетки, даны дополнительные строки, в которых учитывается расход на сварные каркасы и/или сетки, причем к указанным сварным изделиям относятся только изделия </t>
    </r>
    <r>
      <rPr>
        <u/>
        <sz val="11"/>
        <color theme="1"/>
        <rFont val="Calibri"/>
        <family val="2"/>
        <charset val="204"/>
      </rPr>
      <t>заводского изготовления</t>
    </r>
    <r>
      <rPr>
        <sz val="11"/>
        <color theme="1"/>
        <rFont val="Calibri"/>
      </rPr>
      <t>. Следует обратиться к сметному отделу  (Семенова Т.М.) за подробными инструкциями по данному вопросу.</t>
    </r>
  </si>
  <si>
    <t xml:space="preserve"> Разработал:   Иванов И.И.</t>
  </si>
  <si>
    <t xml:space="preserve"> Проектная организация:   ООО "ГП-МФС"</t>
  </si>
  <si>
    <t>в данных строках указаны сведения об исполнителе ВОР (информация нужна для сметного отдела), перед выпуском документации строки удалить</t>
  </si>
  <si>
    <r>
      <t xml:space="preserve">Под </t>
    </r>
    <r>
      <rPr>
        <sz val="11"/>
        <color rgb="FFFF0000"/>
        <rFont val="Calibri"/>
        <family val="2"/>
        <charset val="204"/>
      </rPr>
      <t>таблицей 3</t>
    </r>
    <r>
      <rPr>
        <sz val="11"/>
        <color theme="1"/>
        <rFont val="Calibri"/>
      </rPr>
      <t xml:space="preserve"> необходимо указать сведения об исполнителе ВОР (информация нужна для сметного отдела), перед выпуском документации данные строки удалить.</t>
    </r>
  </si>
  <si>
    <t>Арматура ВСЕГО, кг</t>
  </si>
  <si>
    <t>Таблица 3 - ВОР v15</t>
  </si>
  <si>
    <t>Наименование вида работ</t>
  </si>
  <si>
    <t>№</t>
  </si>
  <si>
    <t>Единица измерения</t>
  </si>
  <si>
    <t>Объем работ</t>
  </si>
  <si>
    <t>Обоснование объема работ</t>
  </si>
  <si>
    <t>xyz1</t>
  </si>
  <si>
    <t>xyz2</t>
  </si>
  <si>
    <t>xyz3</t>
  </si>
  <si>
    <t>Кнопки для формирования рекомендуемого вида ВОР:</t>
  </si>
  <si>
    <t>xyz4</t>
  </si>
  <si>
    <t>До корректировки проектной документации</t>
  </si>
  <si>
    <t>После корректировки проектной документации</t>
  </si>
  <si>
    <t>Разница</t>
  </si>
  <si>
    <t>Индустриальная опалубка</t>
  </si>
  <si>
    <t>Арматура</t>
  </si>
  <si>
    <t>Бетон</t>
  </si>
  <si>
    <t>3.1</t>
  </si>
  <si>
    <t xml:space="preserve">               - для передачи в Сметный отдел при первичной стадии П</t>
  </si>
  <si>
    <t xml:space="preserve">               - для передачи в МГЭ при первичной стадии П</t>
  </si>
  <si>
    <t xml:space="preserve">               - для передачи в МГЭ при стадии П перезахода</t>
  </si>
  <si>
    <t xml:space="preserve">               - для Разработчика ВОР при первичной стадии П</t>
  </si>
  <si>
    <t xml:space="preserve">               - все строки и столбцы видимы</t>
  </si>
  <si>
    <t>Закладные детали</t>
  </si>
  <si>
    <t>Общий расход на объект:</t>
  </si>
  <si>
    <t>3.2 Устройство разводки ЭОМ и СС в стенах и плитах (подземная и надземная части)</t>
  </si>
  <si>
    <t>3.1 Вентиляционные блоки, устройство узлов крепления</t>
  </si>
  <si>
    <r>
      <t xml:space="preserve">Данный шаблон по подсчету ВОР разработан для первичной стадии П. При заполнении ВОР для первичной стадии П и стадий П перезаходов используется различная специфика для подсчета расходов бетона и арматуры (для первичной стадии П принципы подсчета бетона и арматуры указаны в </t>
    </r>
    <r>
      <rPr>
        <sz val="11"/>
        <color rgb="FFFF0000"/>
        <rFont val="Calibri"/>
      </rPr>
      <t xml:space="preserve">п. 9 </t>
    </r>
    <r>
      <rPr>
        <sz val="11"/>
        <color theme="1"/>
        <rFont val="Calibri"/>
      </rPr>
      <t xml:space="preserve">данной таблицы, для стадий П перезаходов все данные по расходам берутся из Рабочей Документации). Над </t>
    </r>
    <r>
      <rPr>
        <sz val="11"/>
        <color rgb="FFFF0000"/>
        <rFont val="Calibri"/>
        <family val="2"/>
        <charset val="204"/>
      </rPr>
      <t>таблицей 3</t>
    </r>
    <r>
      <rPr>
        <sz val="11"/>
        <color theme="1"/>
        <rFont val="Calibri"/>
      </rPr>
      <t xml:space="preserve"> расположена надстройка (и примечания к ней), выполненная с помощью макросов, запуск которых происходит при нажатии соответствующих кнопок. Данная надстройка предназначена для придания рекомендуемого вида </t>
    </r>
    <r>
      <rPr>
        <sz val="11"/>
        <color rgb="FFFF0000"/>
        <rFont val="Calibri"/>
        <family val="2"/>
        <charset val="204"/>
      </rPr>
      <t>таблице 3</t>
    </r>
    <r>
      <rPr>
        <sz val="11"/>
        <color theme="1"/>
        <rFont val="Calibri"/>
      </rPr>
      <t xml:space="preserve"> (в зависимости от ее назначения) в части видимости/скрытия требуемых строк и столбцов. Нажатие кнопки "№3" позволяет получить вид ВОР для стадии П перезахода (ячейки, имеющие заливку желтого цвета, необходимо заполнить на основании Рабочей Документации).</t>
    </r>
  </si>
  <si>
    <t>Ячейки с числовыми значениями, имеющие заливку желтого цвета, необходимо заполнить, для остальных ячеек с числовыми значениями значения вычисляются автоматически (если не производятся манипуляции, влияющие на данные вычисления). При заполнении расхода материалов в ВОР для первичной стадии П и стадий П перезаходов ячейки, имеющие заливку желтого цвета, должны содержать числовые значения с округлением до сотых (два знака после запятой), кроме расходов по арматуре, для которых при стадиях П перезаходов числовые значения должны быть округлены до целых (числа должны быть реально целыми, а не фиктивно целыми, например, за счет уменьшения разрядности чисел инструментами Excel). Причем, для стадии П перезахода к вносимым в ВОР числовым значениям расхода материалов необходимо применять следующее правило: если числовое значение для заполняемой стадии П перезахода отличается от числового значения первичной стадии П менее чем на единицу, то в ВОР остается значение из первичной стадии П, в противном случае заносится обновленное числовое значение.</t>
  </si>
  <si>
    <r>
      <t xml:space="preserve">Некоторые строки могут быть скрыты, для их раскрытия/скрытия необходимо воспользоваться "ручками +/-", расположенными слева от строк. После заполнения ведомости все сворачиваемые строки </t>
    </r>
    <r>
      <rPr>
        <sz val="11"/>
        <rFont val="Calibri"/>
        <family val="2"/>
        <charset val="204"/>
      </rPr>
      <t>с</t>
    </r>
    <r>
      <rPr>
        <sz val="11"/>
        <color theme="1"/>
        <rFont val="Calibri"/>
      </rPr>
      <t xml:space="preserve"> помощью "ручек" должны быть скрыты. Кроме того, после заполнения ведомости должны быть скрыты все "пустые" (не заполненные числовыми значениями) строки и столбцы.</t>
    </r>
    <r>
      <rPr>
        <sz val="11"/>
        <color theme="1"/>
        <rFont val="Calibri"/>
        <family val="2"/>
        <charset val="204"/>
      </rPr>
      <t xml:space="preserve"> Также можно пользоваться надстройкой, описанной в </t>
    </r>
    <r>
      <rPr>
        <sz val="11"/>
        <color rgb="FFFF0000"/>
        <rFont val="Calibri"/>
        <family val="2"/>
        <charset val="204"/>
      </rPr>
      <t xml:space="preserve">п. 1 </t>
    </r>
    <r>
      <rPr>
        <sz val="11"/>
        <color theme="1"/>
        <rFont val="Calibri"/>
        <family val="2"/>
        <charset val="204"/>
      </rPr>
      <t>данной таблицы.</t>
    </r>
  </si>
  <si>
    <r>
      <rPr>
        <b/>
        <u/>
        <sz val="11"/>
        <color theme="1"/>
        <rFont val="Calibri"/>
      </rPr>
      <t>Принципы подсчета расхода арматуры</t>
    </r>
    <r>
      <rPr>
        <sz val="11"/>
        <color theme="1"/>
        <rFont val="Calibri"/>
      </rPr>
      <t xml:space="preserve"> </t>
    </r>
    <r>
      <rPr>
        <sz val="11"/>
        <color rgb="FFFF0000"/>
        <rFont val="Calibri"/>
      </rPr>
      <t>(столбц</t>
    </r>
    <r>
      <rPr>
        <sz val="11"/>
        <color rgb="FFFF0000"/>
        <rFont val="Calibri"/>
        <family val="2"/>
        <charset val="204"/>
      </rPr>
      <t>ы 14-30</t>
    </r>
    <r>
      <rPr>
        <sz val="11"/>
        <color rgb="FFFF0000"/>
        <rFont val="Calibri"/>
      </rPr>
      <t xml:space="preserve"> в таблице 3</t>
    </r>
    <r>
      <rPr>
        <sz val="11"/>
        <color theme="1"/>
        <rFont val="Calibri"/>
      </rPr>
      <t>):</t>
    </r>
  </si>
  <si>
    <r>
      <t>В</t>
    </r>
    <r>
      <rPr>
        <sz val="11"/>
        <color rgb="FFFF0000"/>
        <rFont val="Calibri"/>
        <family val="2"/>
        <charset val="204"/>
      </rPr>
      <t xml:space="preserve"> 31-й сто</t>
    </r>
    <r>
      <rPr>
        <sz val="11"/>
        <color rgb="FFFF0000"/>
        <rFont val="Calibri"/>
      </rPr>
      <t>лбец таблицы 3</t>
    </r>
    <r>
      <rPr>
        <sz val="11"/>
        <color theme="1"/>
        <rFont val="Calibri"/>
      </rPr>
      <t xml:space="preserve"> вносится суммарный расход на следующие элементы: закладные детали в монолитных ж.б. конструкциях (закладные для крепления сборных конструкций, закладные-рамки в приямках, закладные-трубки в приямках, закладные детали - монтажные уголки для крепления вентблоков) и элементы молниезащиты.</t>
    </r>
  </si>
  <si>
    <r>
      <t xml:space="preserve">Для подсчета расхода закладных деталей в монолитных ж.б. конструкциях запросить информацию по наличию и расположению у смежных отделов (ОСК должен предоставить либо готовый расход по закладным для крепления сборных конструкций (количество закладны) с разбивкой по типам согласно ВОРу, либо, в случае отказа, предоставить подробную номенклатуру пилонов и расположение закладных в плитах перекрытия/покрытия, чтобы сотрудник, заполняющий ВОР, сам подсчитал количество закладных по типам. Расход по закладным деталям вносится в ведомость </t>
    </r>
    <r>
      <rPr>
        <sz val="11"/>
        <color rgb="FFFF0000"/>
        <rFont val="Calibri"/>
      </rPr>
      <t>(столбе</t>
    </r>
    <r>
      <rPr>
        <sz val="11"/>
        <color rgb="FFFF0000"/>
        <rFont val="Calibri"/>
        <family val="2"/>
        <charset val="204"/>
      </rPr>
      <t>ц 31</t>
    </r>
    <r>
      <rPr>
        <sz val="11"/>
        <color rgb="FFFF0000"/>
        <rFont val="Calibri"/>
      </rPr>
      <t xml:space="preserve"> таблицы 3</t>
    </r>
    <r>
      <rPr>
        <sz val="11"/>
        <color theme="1"/>
        <rFont val="Calibri"/>
      </rPr>
      <t>) в соответствующие строки</t>
    </r>
    <r>
      <rPr>
        <sz val="11"/>
        <color rgb="FF0000FF"/>
        <rFont val="Calibri"/>
      </rPr>
      <t xml:space="preserve"> </t>
    </r>
    <r>
      <rPr>
        <sz val="11"/>
        <color theme="1"/>
        <rFont val="Calibri"/>
      </rPr>
      <t xml:space="preserve"> в "кг", для определения итоговых масс, рекомендуется подсчитанное количество закладных определенного типа для определенной строки умножать на массу закладной данного типа (массы различных типов закладных определить на основе выполненных объектов-аналогов). Подсчет закладных вентблоков зависит от количества вентблоков, запрашиваемых у ОВ (или определяемых самостоятельно, согласовав с ОВ планы и количество вентблоков на планах).</t>
    </r>
  </si>
  <si>
    <r>
      <t xml:space="preserve">см. </t>
    </r>
    <r>
      <rPr>
        <sz val="11"/>
        <color rgb="FFFF0000"/>
        <rFont val="Calibri"/>
      </rPr>
      <t>рисунок 21, сечения 1-1, 1-1*, 2-2</t>
    </r>
    <r>
      <rPr>
        <sz val="11"/>
        <color theme="1"/>
        <rFont val="Calibri"/>
      </rPr>
      <t xml:space="preserve"> (в красных рамках); в данных строках дан максимальный перечень (вк</t>
    </r>
    <r>
      <rPr>
        <sz val="11"/>
        <color theme="1"/>
        <rFont val="Calibri"/>
        <family val="2"/>
        <charset val="204"/>
      </rPr>
      <t>лючая вариант дефшва м/у ФП разной толщины), при адресном проектировании в случае необходимости лишние строки удалить; в</t>
    </r>
    <r>
      <rPr>
        <sz val="11"/>
        <color theme="1"/>
        <rFont val="Calibri"/>
      </rPr>
      <t xml:space="preserve"> случае наличия деформационных швов между фундаментными плитами жилого дома, а также между участками фундаментной плиты подземной автостоянки расход на материалы этих деформационных швов учитывать в данных строках (заглавие подпункта уточнить); расход герметика полиуретанового "Технониколь" (плотность 1,2 г/мл) принимать 0,915 к на п.м. ; детально см. </t>
    </r>
    <r>
      <rPr>
        <sz val="11"/>
        <color rgb="FFFF0000"/>
        <rFont val="Calibri"/>
      </rPr>
      <t>листы 2 и 4</t>
    </r>
    <r>
      <rPr>
        <sz val="11"/>
        <color theme="1"/>
        <rFont val="Calibri"/>
      </rPr>
      <t xml:space="preserve"> Альбомом типовых узлов ЖД-ТА-РЕН-КР-КЖ1.2 “Устройство гидроизоляции деформационных швов”, размещенным на ресурсе База знаний; гидрошпонки ДЗС не применяются из-за проблем стыковки с гидрошпонками ДЗ; расход на гидроизоляционный материал компенсационной петли учитывать в </t>
    </r>
    <r>
      <rPr>
        <sz val="11"/>
        <color rgb="FFFF0000"/>
        <rFont val="Calibri"/>
        <family val="2"/>
        <charset val="204"/>
      </rPr>
      <t>строке 42</t>
    </r>
    <r>
      <rPr>
        <sz val="11"/>
        <color theme="1"/>
        <rFont val="Calibri"/>
      </rPr>
      <t>.</t>
    </r>
  </si>
  <si>
    <r>
      <t xml:space="preserve">см. </t>
    </r>
    <r>
      <rPr>
        <sz val="11"/>
        <color rgb="FFFF0000"/>
        <rFont val="Calibri"/>
      </rPr>
      <t>рисунок 23</t>
    </r>
    <r>
      <rPr>
        <sz val="11"/>
        <color theme="1"/>
        <rFont val="Calibri"/>
      </rPr>
      <t xml:space="preserve"> - в красной рамке; расход гидрошпонок определяется рабочими швами бетонирования (РШБ), к которым относятся швы, образующиеся при очередности (этапности) возведения ФП, расстановку РШБ берем из задания от ГТО и от ПОС; детально см. </t>
    </r>
    <r>
      <rPr>
        <sz val="11"/>
        <color rgb="FFFF0000"/>
        <rFont val="Calibri"/>
      </rPr>
      <t>лист 5</t>
    </r>
    <r>
      <rPr>
        <sz val="11"/>
        <color theme="1"/>
        <rFont val="Calibri"/>
      </rPr>
      <t xml:space="preserve"> Альбомом типовых узлов ЖД-ТА-РЕН-КР-КЖ1.2 “Устройство гидроизоляции деформационных швов”, размещенным на ресурсе База знаний; площадь гидроизоляции 1-го слоя усиления равна площади полосы шириной 300 мм и длиной, равной протяженности рабочего шва</t>
    </r>
  </si>
  <si>
    <r>
      <t xml:space="preserve">см. </t>
    </r>
    <r>
      <rPr>
        <sz val="11"/>
        <color rgb="FFFF0000"/>
        <rFont val="Calibri"/>
      </rPr>
      <t>рисунок 23</t>
    </r>
    <r>
      <rPr>
        <sz val="11"/>
        <color theme="1"/>
        <rFont val="Calibri"/>
      </rPr>
      <t xml:space="preserve"> - в красной рамке; расход гидрошпонок определяется рабочими швами бетонирования (РШБ), к которым относятся швы, образующиеся при очередности (этапности) возведения ФП (в том числе фундамента под башенный кран), расстановку РШБ берем из задания от ГТО и от ПОС; детально см. </t>
    </r>
    <r>
      <rPr>
        <sz val="11"/>
        <color rgb="FFFF0000"/>
        <rFont val="Calibri"/>
      </rPr>
      <t>лист 5</t>
    </r>
    <r>
      <rPr>
        <sz val="11"/>
        <color theme="1"/>
        <rFont val="Calibri"/>
      </rPr>
      <t xml:space="preserve"> Альбомом типовых узлов ЖД-ТА-РЕН-КР-КЖ1.2 “Устройство гидроизоляции деформационных швов”, размещенным на ресурсе База знаний; площадь гидроизоляции 1-го слоя усиления равна площади полосы шириной 300 мм и длиной, равной протяженности рабочего шва</t>
    </r>
  </si>
  <si>
    <r>
      <t xml:space="preserve">к данным строкам относится расход на стены подземного этажа: к </t>
    </r>
    <r>
      <rPr>
        <sz val="11"/>
        <color rgb="FFFF0000"/>
        <rFont val="Calibri"/>
      </rPr>
      <t xml:space="preserve">строкам 96.1,96.2, 97.1 и 97.2 </t>
    </r>
    <r>
      <rPr>
        <sz val="11"/>
        <color theme="1"/>
        <rFont val="Calibri"/>
      </rPr>
      <t xml:space="preserve">относится расход на стены подземного этажа под "пятном" жилого дома (условно стены жилого дома), к </t>
    </r>
    <r>
      <rPr>
        <sz val="11"/>
        <color rgb="FFFF0000"/>
        <rFont val="Calibri"/>
      </rPr>
      <t>строкам 96.3, 97.3, 97.4 и 97.5</t>
    </r>
    <r>
      <rPr>
        <sz val="11"/>
        <color theme="1"/>
        <rFont val="Calibri"/>
      </rPr>
      <t xml:space="preserve"> относится расход на стены подземного  этажа вне "пятна" жилого дома (условно стены подземной автостоянки); расход на бетон и арматуру опорной балки (опорной консоли) учитывается в данных строках; в </t>
    </r>
    <r>
      <rPr>
        <sz val="11"/>
        <color rgb="FFFF0000"/>
        <rFont val="Calibri"/>
      </rPr>
      <t xml:space="preserve">строках 97.1 и 97.2 столбце 31 </t>
    </r>
    <r>
      <rPr>
        <sz val="11"/>
        <color theme="1"/>
        <rFont val="Calibri"/>
      </rPr>
      <t>учитывается расход на закладные детали (металлические изделия ИМ-... и стальные трубы для устройство вводов коммуникаций)</t>
    </r>
  </si>
  <si>
    <r>
      <t xml:space="preserve">гидрошпонки расположены в рабочих швах бетонирования, см. </t>
    </r>
    <r>
      <rPr>
        <sz val="11"/>
        <color rgb="FFFF0000"/>
        <rFont val="Calibri"/>
      </rPr>
      <t>рисунок 21, сечение 3-3</t>
    </r>
    <r>
      <rPr>
        <sz val="11"/>
        <color theme="1"/>
        <rFont val="Calibri"/>
      </rPr>
      <t xml:space="preserve"> (в красной рамке); для данных рабочих швов предусмотрена также проникающая гидроизоляция (в красной рамке); площадь гидроизоляции 1-го слоя Пенетрона равна площади полосы шириной 400 мм и длиной, равной протяженности рабочего шва, расход Пенетрона равен 0,55 кг на 1 м2 1-го слоя; детально см. </t>
    </r>
    <r>
      <rPr>
        <sz val="11"/>
        <color rgb="FFFF0000"/>
        <rFont val="Calibri"/>
      </rPr>
      <t xml:space="preserve">лист 3 </t>
    </r>
    <r>
      <rPr>
        <sz val="11"/>
        <color theme="1"/>
        <rFont val="Calibri"/>
      </rPr>
      <t>Альбомом типовых узлов ЖД-ТА-РЕН-КР-КЖ1.2 “Устройство гидроизоляции деформационных швов”, размещенным на ресурсе База знаний</t>
    </r>
  </si>
  <si>
    <r>
      <t xml:space="preserve">гидрошпонки расположены в рабочих швах бетонирования, см. </t>
    </r>
    <r>
      <rPr>
        <sz val="11"/>
        <color rgb="FFFF0000"/>
        <rFont val="Calibri"/>
      </rPr>
      <t>рисунок 21, сечение 6-6</t>
    </r>
    <r>
      <rPr>
        <sz val="11"/>
        <color theme="1"/>
        <rFont val="Calibri"/>
      </rPr>
      <t xml:space="preserve"> (в красных рамках); для данных рабочих швов предусмотрена также проникающая гидроизоляция (в красной рамке); площадь гидроизоляции 1-го слоя Пенетрона равна площади полосы шириной 400 мм и длиной, равной протяженности рабочего шва, расход Пенетрона равен 0,55 кг на 1 м2 1-го слоя; детально см. </t>
    </r>
    <r>
      <rPr>
        <sz val="11"/>
        <color rgb="FFFF0000"/>
        <rFont val="Calibri"/>
      </rPr>
      <t>лист 3</t>
    </r>
    <r>
      <rPr>
        <sz val="11"/>
        <color theme="1"/>
        <rFont val="Calibri"/>
      </rPr>
      <t xml:space="preserve"> Альбомом типовых узлов ЖД-ТА-РЕН-КР-КЖ1.2 “Устройство гидроизоляции деформационных швов”, размещенным на ресурсе База знаний</t>
    </r>
  </si>
  <si>
    <r>
      <t xml:space="preserve">см. </t>
    </r>
    <r>
      <rPr>
        <sz val="11"/>
        <color rgb="FFFF0000"/>
        <rFont val="Calibri"/>
      </rPr>
      <t>рисунок 21, сечение 5-5</t>
    </r>
    <r>
      <rPr>
        <sz val="11"/>
        <color theme="1"/>
        <rFont val="Calibri"/>
      </rPr>
      <t xml:space="preserve"> (в красных рамках); </t>
    </r>
    <r>
      <rPr>
        <sz val="11"/>
        <color theme="1"/>
        <rFont val="Calibri"/>
        <family val="2"/>
        <charset val="204"/>
      </rPr>
      <t>в с</t>
    </r>
    <r>
      <rPr>
        <sz val="11"/>
        <color theme="1"/>
        <rFont val="Calibri"/>
      </rPr>
      <t xml:space="preserve">лучае наличия деформационного шва между участками плиты покрытия подземной автостоянки (см. </t>
    </r>
    <r>
      <rPr>
        <sz val="11"/>
        <color rgb="FFFF0000"/>
        <rFont val="Calibri"/>
        <family val="2"/>
        <charset val="204"/>
      </rPr>
      <t>рисунок 21</t>
    </r>
    <r>
      <rPr>
        <sz val="11"/>
        <color theme="1"/>
        <rFont val="Calibri"/>
      </rPr>
      <t xml:space="preserve">) расход на материалы этих деформационных швов учитывать в данных строках (заглавие подпункта уточнить); детально см. </t>
    </r>
    <r>
      <rPr>
        <sz val="11"/>
        <color rgb="FFFF0000"/>
        <rFont val="Calibri"/>
      </rPr>
      <t xml:space="preserve">лист 3 </t>
    </r>
    <r>
      <rPr>
        <sz val="11"/>
        <color theme="1"/>
        <rFont val="Calibri"/>
      </rPr>
      <t>Альбомом типовых узлов ЖД-ТА-РЕН-КР-КЖ1.2 “Устройство гидроизоляции деформационных швов”, размещенным на ресурсе База знаний; гидрошпонки ДЗС не применяются из-запроблем стыковки с гидрошпонками ДЗ; заполнение шва выполняется двумя отдельными вкладышами из экструдированного пенополистирола для возможности последующего извлечения с целью формирования огнестойкого деформационного шва в соответствии с узлами АР, габарит извлекаемого вкладыша см. альбом ЖД-ТАС-РЕН-АР-ТУ.ПЭ.3, для упрощения извлечения рекомендуется оборачивать вкладыш в ПЭ пленку</t>
    </r>
  </si>
  <si>
    <r>
      <t xml:space="preserve">см. </t>
    </r>
    <r>
      <rPr>
        <sz val="11"/>
        <color rgb="FFFF0000"/>
        <rFont val="Calibri"/>
      </rPr>
      <t>рисунок 21, сечение 4-4</t>
    </r>
    <r>
      <rPr>
        <sz val="11"/>
        <color theme="1"/>
        <rFont val="Calibri"/>
      </rPr>
      <t xml:space="preserve"> (в красных рамках), детально см. </t>
    </r>
    <r>
      <rPr>
        <sz val="11"/>
        <color rgb="FFFF0000"/>
        <rFont val="Calibri"/>
      </rPr>
      <t>лист 3</t>
    </r>
    <r>
      <rPr>
        <sz val="11"/>
        <color theme="1"/>
        <rFont val="Calibri"/>
      </rPr>
      <t xml:space="preserve"> Альбомом типовых узлов ЖД-ТА-РЕН-КР-КЖ1.2 “Устройство гидроизоляции деформационных швов”, размещенным на ресурсе База знаний; заполнение шва выполняется двумя отдельными вкладышами из экструдированного пенополистирола для возможности последующего извлечения с целью формирования огнестойкого деформационного шва в соответствии с узлами АР, габарит извлекаемого вкладыша см. альбом ЖД-ТАС-РЕН-АР-ТУ.ПЭ.3, для упрощения извлечения рекомендуется оборачивать вкладыш в ПЭ пленку; расход на гидроизоляционный материал компенсационной петли учитывать в </t>
    </r>
    <r>
      <rPr>
        <sz val="11"/>
        <color rgb="FFFF0000"/>
        <rFont val="Calibri"/>
        <family val="2"/>
        <charset val="204"/>
      </rPr>
      <t>строке 136</t>
    </r>
  </si>
  <si>
    <r>
      <t>к данным строкам относится расход на устройство вводов коммуникаций водоснабжения и водоотведения (</t>
    </r>
    <r>
      <rPr>
        <sz val="11"/>
        <color rgb="FFFF0000"/>
        <rFont val="Calibri"/>
      </rPr>
      <t>строк</t>
    </r>
    <r>
      <rPr>
        <sz val="11"/>
        <color rgb="FFFF0000"/>
        <rFont val="Calibri"/>
        <family val="2"/>
        <charset val="204"/>
      </rPr>
      <t>и 148, 151, ..., 155</t>
    </r>
    <r>
      <rPr>
        <sz val="11"/>
        <color theme="1"/>
        <rFont val="Calibri"/>
      </rPr>
      <t>), вводов коммуникаций теплоснабжения (</t>
    </r>
    <r>
      <rPr>
        <sz val="11"/>
        <color rgb="FFFF0000"/>
        <rFont val="Calibri"/>
      </rPr>
      <t>строки</t>
    </r>
    <r>
      <rPr>
        <sz val="11"/>
        <color rgb="FF00B0F0"/>
        <rFont val="Calibri"/>
      </rPr>
      <t xml:space="preserve"> </t>
    </r>
    <r>
      <rPr>
        <sz val="11"/>
        <color rgb="FFFF0000"/>
        <rFont val="Calibri"/>
        <family val="2"/>
        <charset val="204"/>
      </rPr>
      <t>148, ..., 150</t>
    </r>
    <r>
      <rPr>
        <sz val="11"/>
        <color theme="1"/>
        <rFont val="Calibri"/>
      </rPr>
      <t>), сетей электроснабжения и связи (</t>
    </r>
    <r>
      <rPr>
        <sz val="11"/>
        <color rgb="FFFF0000"/>
        <rFont val="Calibri"/>
        <family val="2"/>
        <charset val="204"/>
      </rPr>
      <t>строки 148, ..., 150</t>
    </r>
    <r>
      <rPr>
        <sz val="11"/>
        <color theme="1"/>
        <rFont val="Calibri"/>
      </rPr>
      <t xml:space="preserve">) (в данной части ведомости </t>
    </r>
    <r>
      <rPr>
        <b/>
        <sz val="11"/>
        <color theme="1"/>
        <rFont val="Calibri"/>
      </rPr>
      <t xml:space="preserve">даются суммарные расходы </t>
    </r>
    <r>
      <rPr>
        <sz val="11"/>
        <color theme="1"/>
        <rFont val="Calibri"/>
      </rPr>
      <t xml:space="preserve">на все здание всех типов вводов, исключение составляют металлические изделия ИМ-... и стальные трубы, которые необходимо учитывать в </t>
    </r>
    <r>
      <rPr>
        <sz val="11"/>
        <color rgb="FFFF0000"/>
        <rFont val="Calibri"/>
        <family val="2"/>
        <charset val="204"/>
      </rPr>
      <t>столбце 13</t>
    </r>
    <r>
      <rPr>
        <sz val="11"/>
        <color theme="1"/>
        <rFont val="Calibri"/>
      </rPr>
      <t xml:space="preserve"> через знак "/", например 3шт./62,8 кг ИЛИ в </t>
    </r>
    <r>
      <rPr>
        <sz val="11"/>
        <color rgb="FFFF0000"/>
        <rFont val="Calibri"/>
      </rPr>
      <t>столбце 31, строках 97.1 и 97.2</t>
    </r>
    <r>
      <rPr>
        <sz val="11"/>
        <color theme="1"/>
        <rFont val="Calibri"/>
      </rPr>
      <t>);</t>
    </r>
    <r>
      <rPr>
        <sz val="11"/>
        <color rgb="FF00B0F0"/>
        <rFont val="Calibri"/>
      </rPr>
      <t xml:space="preserve"> </t>
    </r>
    <r>
      <rPr>
        <sz val="11"/>
        <color theme="1"/>
        <rFont val="Calibri"/>
      </rPr>
      <t xml:space="preserve">информацию о расположении и количестве вводов запросить у ОВиР; типовые узлы ввода см. </t>
    </r>
    <r>
      <rPr>
        <sz val="11"/>
        <color rgb="FFFF0000"/>
        <rFont val="Calibri"/>
      </rPr>
      <t>листы 16, ..., 22</t>
    </r>
    <r>
      <rPr>
        <sz val="11"/>
        <color theme="1"/>
        <rFont val="Calibri"/>
      </rPr>
      <t xml:space="preserve"> Альбомом типовых узлов ЖД-ТА-РЕН-КР-КЖ2.1 “Вертикальные конструкции подземного этажа”, размещенным на ресурсе База знаний; диаметр шпилек и габариты отверстия под них уточняются при адресном проектировании</t>
    </r>
  </si>
  <si>
    <r>
      <t xml:space="preserve">к данным строкам относится расход на заделку технологических отверстий для подкосов шпунтового ограждения; габариты отверстий определяются таковыми, чтобы каждая из граней отверстия отстояла от наружней поверхности наклонной трубы-распорки на 400 мм (в шаблоне дан расход для одного условного отверстия габаритами 1000х1000 мм в стене толщиной 300 мм); площадь гидроизоляции 1-го слоя Пенетрона равна площади полосы шириной 250 мм по периметру отверстия, расход Пенетрона равен 0,55 кг на 1 м2 1-го слоя; детально см. </t>
    </r>
    <r>
      <rPr>
        <sz val="11"/>
        <color rgb="FFFF0000"/>
        <rFont val="Calibri"/>
        <family val="2"/>
        <charset val="204"/>
      </rPr>
      <t xml:space="preserve">лист 11 </t>
    </r>
    <r>
      <rPr>
        <sz val="11"/>
        <color rgb="FF000000"/>
        <rFont val="Calibri"/>
      </rPr>
      <t>Альбомома типовых узлов ЖД-ТА-РЕН-КР-КЖ2.1 “Вертикальные конструкции подземного этажа/автостоянки”, размещенным на ресурсе База знаний</t>
    </r>
  </si>
  <si>
    <r>
      <t xml:space="preserve">см. </t>
    </r>
    <r>
      <rPr>
        <sz val="11"/>
        <color rgb="FFFF0000"/>
        <rFont val="Calibri"/>
      </rPr>
      <t>рисунок 23</t>
    </r>
    <r>
      <rPr>
        <sz val="11"/>
        <color theme="1"/>
        <rFont val="Calibri"/>
      </rPr>
      <t xml:space="preserve"> - в красной рамке; расход гидрошпонок и проникающей гидроизоляции определяется рабочими швами бетонирования (РШБ), к которым относятся швы, образующиеся при очередности (этапности) возведения плиты покрытия подземной автостоянки, а также образующиеся при организации проема под башенный кран в плите покрытия подземной автостоянки; площадь гидроизоляции 1-го слоя Пенетрона равна площади полосы шириной 250 мм и длиной, равной протяженности рабочего шва, расход Пенетрона равен 0,55 кг на 1 м2 1-го слоя; расстановку РШБ берем из задания от ГТО и от ПОС.; детально см. </t>
    </r>
    <r>
      <rPr>
        <sz val="11"/>
        <color rgb="FFFF0000"/>
        <rFont val="Calibri"/>
      </rPr>
      <t>лист 4</t>
    </r>
    <r>
      <rPr>
        <sz val="11"/>
        <color theme="1"/>
        <rFont val="Calibri"/>
      </rPr>
      <t xml:space="preserve"> Альбомом типовых узлов ЖД-ТА-РЕН-КР-КЖ2.2 "Плита перекрытия подземного этажа. Плита покрытия подземной автостоянки", размещенным на ресурсе База знаний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</si>
</sst>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* #,##0.00\ _₽_-;\-* #,##0.00\ _₽_-;_-* &quot;-&quot;??\ _₽_-;_-@"/>
    <numFmt numFmtId="165" formatCode="#,##0.000"/>
    <numFmt numFmtId="166" formatCode="_-* #,##0.000\ _₽_-;\-* #,##0.000\ _₽_-;_-* &quot;-&quot;??\ _₽_-;_-@"/>
  </numFmts>
  <fonts count="62" x14ac:knownFonts="1">
    <font>
      <sz val="11"/>
      <color theme="1"/>
      <name val="Calibri"/>
      <scheme val="minor"/>
    </font>
    <font>
      <sz val="11"/>
      <color theme="1"/>
      <name val="Arial"/>
    </font>
    <font>
      <sz val="11"/>
      <color rgb="FF000000"/>
      <name val="Arial"/>
    </font>
    <font>
      <b/>
      <sz val="11"/>
      <color rgb="FF000000"/>
      <name val="Arial"/>
    </font>
    <font>
      <sz val="11"/>
      <name val="Calibri"/>
    </font>
    <font>
      <b/>
      <sz val="11"/>
      <color theme="1"/>
      <name val="Arial"/>
    </font>
    <font>
      <b/>
      <sz val="11"/>
      <color theme="1"/>
      <name val="Calibri"/>
    </font>
    <font>
      <sz val="11"/>
      <color theme="1"/>
      <name val="Calibri"/>
    </font>
    <font>
      <b/>
      <sz val="10"/>
      <color theme="1"/>
      <name val="Calibri"/>
    </font>
    <font>
      <b/>
      <sz val="11"/>
      <color rgb="FF000000"/>
      <name val="Calibri"/>
    </font>
    <font>
      <b/>
      <u/>
      <sz val="11"/>
      <color rgb="FF000000"/>
      <name val="Calibri"/>
    </font>
    <font>
      <b/>
      <i/>
      <u/>
      <sz val="11"/>
      <color rgb="FF000000"/>
      <name val="Calibri"/>
    </font>
    <font>
      <b/>
      <i/>
      <u/>
      <sz val="11"/>
      <color theme="1"/>
      <name val="Calibri"/>
    </font>
    <font>
      <sz val="11"/>
      <color rgb="FF0000FF"/>
      <name val="Calibri"/>
    </font>
    <font>
      <sz val="11"/>
      <color rgb="FF000000"/>
      <name val="Calibri"/>
    </font>
    <font>
      <b/>
      <u/>
      <sz val="11"/>
      <color rgb="FF000000"/>
      <name val="Calibri"/>
    </font>
    <font>
      <b/>
      <sz val="11"/>
      <color rgb="FF0000FF"/>
      <name val="Calibri"/>
    </font>
    <font>
      <b/>
      <u/>
      <sz val="11"/>
      <color rgb="FF000000"/>
      <name val="Calibri"/>
    </font>
    <font>
      <b/>
      <i/>
      <u/>
      <sz val="11"/>
      <color rgb="FF000000"/>
      <name val="Calibri"/>
    </font>
    <font>
      <b/>
      <u/>
      <sz val="11"/>
      <color rgb="FF000000"/>
      <name val="Calibri"/>
    </font>
    <font>
      <sz val="11"/>
      <color rgb="FF00B050"/>
      <name val="Calibri"/>
    </font>
    <font>
      <i/>
      <u/>
      <sz val="11"/>
      <color rgb="FF000000"/>
      <name val="Calibri"/>
    </font>
    <font>
      <i/>
      <u/>
      <sz val="11"/>
      <color rgb="FF000000"/>
      <name val="Calibri"/>
    </font>
    <font>
      <b/>
      <i/>
      <u/>
      <sz val="11"/>
      <color rgb="FF000000"/>
      <name val="Calibri"/>
    </font>
    <font>
      <b/>
      <u/>
      <sz val="11"/>
      <color rgb="FF000000"/>
      <name val="Calibri"/>
    </font>
    <font>
      <b/>
      <i/>
      <u/>
      <sz val="11"/>
      <color rgb="FF000000"/>
      <name val="Calibri"/>
    </font>
    <font>
      <b/>
      <i/>
      <u/>
      <sz val="11"/>
      <color rgb="FF000000"/>
      <name val="Calibri"/>
    </font>
    <font>
      <b/>
      <u/>
      <sz val="11"/>
      <color rgb="FF000000"/>
      <name val="Calibri"/>
    </font>
    <font>
      <b/>
      <u/>
      <sz val="11"/>
      <color rgb="FF000000"/>
      <name val="Calibri"/>
    </font>
    <font>
      <i/>
      <u/>
      <sz val="11"/>
      <color rgb="FF000000"/>
      <name val="Calibri"/>
    </font>
    <font>
      <sz val="11"/>
      <color theme="0"/>
      <name val="Arial"/>
    </font>
    <font>
      <sz val="11"/>
      <color theme="0"/>
      <name val="Calibri"/>
    </font>
    <font>
      <b/>
      <u/>
      <sz val="11"/>
      <color theme="1"/>
      <name val="Calibri"/>
    </font>
    <font>
      <b/>
      <sz val="11"/>
      <color rgb="FFFF0000"/>
      <name val="Calibri"/>
    </font>
    <font>
      <b/>
      <sz val="11"/>
      <color rgb="FFFF0000"/>
      <name val="Arial"/>
    </font>
    <font>
      <b/>
      <u/>
      <sz val="11"/>
      <color theme="1"/>
      <name val="Calibri"/>
    </font>
    <font>
      <sz val="11"/>
      <color rgb="FFFF0000"/>
      <name val="Arial"/>
    </font>
    <font>
      <sz val="8"/>
      <color theme="1"/>
      <name val="Calibri"/>
    </font>
    <font>
      <sz val="9"/>
      <color theme="1"/>
      <name val="Calibri"/>
    </font>
    <font>
      <b/>
      <sz val="9"/>
      <color theme="1"/>
      <name val="Calibri"/>
    </font>
    <font>
      <b/>
      <u/>
      <sz val="9"/>
      <color theme="1"/>
      <name val="Calibri"/>
    </font>
    <font>
      <sz val="9"/>
      <color rgb="FFFF0000"/>
      <name val="Calibri"/>
    </font>
    <font>
      <b/>
      <u/>
      <sz val="9"/>
      <color theme="1"/>
      <name val="Calibri"/>
    </font>
    <font>
      <sz val="10"/>
      <color theme="1"/>
      <name val="Arial"/>
    </font>
    <font>
      <sz val="11"/>
      <color rgb="FFFF0000"/>
      <name val="Calibri"/>
    </font>
    <font>
      <strike/>
      <sz val="11"/>
      <color theme="1"/>
      <name val="Calibri"/>
    </font>
    <font>
      <sz val="11"/>
      <color rgb="FF00B0F0"/>
      <name val="Calibri"/>
    </font>
    <font>
      <b/>
      <u/>
      <sz val="11"/>
      <color rgb="FFFF0000"/>
      <name val="Calibri"/>
    </font>
    <font>
      <b/>
      <sz val="10"/>
      <color rgb="FFFF0000"/>
      <name val="Calibri"/>
    </font>
    <font>
      <sz val="11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theme="0"/>
      <name val="Calibri"/>
      <family val="2"/>
      <charset val="204"/>
    </font>
    <font>
      <b/>
      <sz val="11"/>
      <color theme="0"/>
      <name val="Calibri"/>
      <family val="2"/>
      <charset val="204"/>
    </font>
    <font>
      <b/>
      <i/>
      <u/>
      <sz val="11"/>
      <color theme="0"/>
      <name val="Calibri"/>
      <family val="2"/>
      <charset val="204"/>
    </font>
    <font>
      <i/>
      <u/>
      <sz val="11"/>
      <color theme="0"/>
      <name val="Calibri"/>
      <family val="2"/>
      <charset val="204"/>
    </font>
    <font>
      <b/>
      <sz val="11"/>
      <color theme="1"/>
      <name val="Calibri"/>
      <family val="2"/>
      <charset val="204"/>
    </font>
    <font>
      <u/>
      <sz val="11"/>
      <color theme="10"/>
      <name val="Calibri"/>
      <scheme val="minor"/>
    </font>
    <font>
      <u/>
      <sz val="11"/>
      <color theme="1"/>
      <name val="Calibri"/>
      <family val="2"/>
      <charset val="204"/>
    </font>
    <font>
      <sz val="8"/>
      <name val="Calibri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36713"/>
        <bgColor rgb="FFE36713"/>
      </patternFill>
    </fill>
    <fill>
      <patternFill patternType="solid">
        <fgColor rgb="FFF4B083"/>
        <bgColor rgb="FFF4B083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FBE4D5"/>
        <bgColor rgb="FFFBE4D5"/>
      </patternFill>
    </fill>
    <fill>
      <patternFill patternType="solid">
        <fgColor rgb="FFA8D08D"/>
        <bgColor rgb="FFA8D08D"/>
      </patternFill>
    </fill>
    <fill>
      <patternFill patternType="solid">
        <fgColor rgb="FFE2EFD9"/>
        <bgColor rgb="FFE2EFD9"/>
      </patternFill>
    </fill>
    <fill>
      <patternFill patternType="solid">
        <fgColor rgb="FF8EAADB"/>
        <bgColor rgb="FF8EAADB"/>
      </patternFill>
    </fill>
    <fill>
      <patternFill patternType="solid">
        <fgColor rgb="FFB4C6E7"/>
        <bgColor rgb="FFB4C6E7"/>
      </patternFill>
    </fill>
    <fill>
      <patternFill patternType="solid">
        <fgColor rgb="FFD7F4F5"/>
        <bgColor rgb="FFD7F4F5"/>
      </patternFill>
    </fill>
    <fill>
      <patternFill patternType="solid">
        <fgColor rgb="FFFEF2CB"/>
        <bgColor rgb="FFFEF2CB"/>
      </patternFill>
    </fill>
    <fill>
      <patternFill patternType="solid">
        <fgColor rgb="FFD9E2F3"/>
        <bgColor rgb="FFD9E2F3"/>
      </patternFill>
    </fill>
    <fill>
      <patternFill patternType="solid">
        <fgColor rgb="FFFFCDBD"/>
        <bgColor rgb="FFFFCDBD"/>
      </patternFill>
    </fill>
    <fill>
      <patternFill patternType="solid">
        <fgColor rgb="FFA5A5A5"/>
        <bgColor rgb="FFA5A5A5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8EAADB"/>
      </patternFill>
    </fill>
  </fills>
  <borders count="9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9" fillId="0" borderId="0" applyNumberFormat="0" applyFill="0" applyBorder="0" applyAlignment="0" applyProtection="0"/>
  </cellStyleXfs>
  <cellXfs count="611">
    <xf numFmtId="0" fontId="0" fillId="0" borderId="0" xfId="0" applyFont="1" applyAlignment="1"/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5" fillId="2" borderId="1" xfId="0" applyFont="1" applyFill="1" applyBorder="1"/>
    <xf numFmtId="0" fontId="1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4" fontId="7" fillId="0" borderId="0" xfId="0" applyNumberFormat="1" applyFont="1" applyAlignment="1">
      <alignment horizontal="center" vertical="center" wrapText="1"/>
    </xf>
    <xf numFmtId="4" fontId="7" fillId="2" borderId="1" xfId="0" applyNumberFormat="1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/>
    <xf numFmtId="4" fontId="6" fillId="0" borderId="2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4" fontId="6" fillId="3" borderId="9" xfId="0" applyNumberFormat="1" applyFont="1" applyFill="1" applyBorder="1" applyAlignment="1">
      <alignment horizontal="center" vertical="center" wrapText="1"/>
    </xf>
    <xf numFmtId="4" fontId="6" fillId="3" borderId="10" xfId="0" applyNumberFormat="1" applyFont="1" applyFill="1" applyBorder="1" applyAlignment="1">
      <alignment horizontal="center" vertical="center" wrapText="1"/>
    </xf>
    <xf numFmtId="4" fontId="6" fillId="2" borderId="1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11" fillId="4" borderId="2" xfId="0" applyNumberFormat="1" applyFont="1" applyFill="1" applyBorder="1" applyAlignment="1">
      <alignment horizontal="center" vertical="center" wrapText="1"/>
    </xf>
    <xf numFmtId="4" fontId="12" fillId="4" borderId="2" xfId="0" applyNumberFormat="1" applyFont="1" applyFill="1" applyBorder="1" applyAlignment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/>
    </xf>
    <xf numFmtId="4" fontId="6" fillId="4" borderId="2" xfId="0" applyNumberFormat="1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left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 wrapText="1"/>
    </xf>
    <xf numFmtId="4" fontId="14" fillId="7" borderId="2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 wrapText="1"/>
    </xf>
    <xf numFmtId="4" fontId="14" fillId="6" borderId="2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/>
    </xf>
    <xf numFmtId="3" fontId="14" fillId="8" borderId="2" xfId="0" applyNumberFormat="1" applyFont="1" applyFill="1" applyBorder="1" applyAlignment="1">
      <alignment horizontal="center" vertical="center" wrapText="1"/>
    </xf>
    <xf numFmtId="4" fontId="14" fillId="0" borderId="6" xfId="0" applyNumberFormat="1" applyFont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left" vertical="center" wrapText="1"/>
    </xf>
    <xf numFmtId="4" fontId="14" fillId="2" borderId="2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164" fontId="14" fillId="6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18" fillId="9" borderId="2" xfId="0" applyNumberFormat="1" applyFont="1" applyFill="1" applyBorder="1" applyAlignment="1">
      <alignment horizontal="center" vertical="center" wrapText="1"/>
    </xf>
    <xf numFmtId="4" fontId="9" fillId="9" borderId="2" xfId="0" applyNumberFormat="1" applyFont="1" applyFill="1" applyBorder="1" applyAlignment="1">
      <alignment horizontal="center" vertical="center"/>
    </xf>
    <xf numFmtId="4" fontId="9" fillId="9" borderId="2" xfId="0" applyNumberFormat="1" applyFont="1" applyFill="1" applyBorder="1" applyAlignment="1">
      <alignment horizontal="center" vertical="center" wrapText="1"/>
    </xf>
    <xf numFmtId="4" fontId="14" fillId="9" borderId="2" xfId="0" applyNumberFormat="1" applyFont="1" applyFill="1" applyBorder="1" applyAlignment="1">
      <alignment horizontal="center" vertical="center" wrapText="1"/>
    </xf>
    <xf numFmtId="4" fontId="14" fillId="0" borderId="4" xfId="0" applyNumberFormat="1" applyFont="1" applyBorder="1" applyAlignment="1">
      <alignment horizontal="center" vertical="center" wrapText="1"/>
    </xf>
    <xf numFmtId="4" fontId="14" fillId="7" borderId="13" xfId="0" applyNumberFormat="1" applyFont="1" applyFill="1" applyBorder="1" applyAlignment="1">
      <alignment horizontal="center" vertical="center" wrapText="1"/>
    </xf>
    <xf numFmtId="4" fontId="14" fillId="6" borderId="13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vertical="center" wrapText="1"/>
    </xf>
    <xf numFmtId="0" fontId="7" fillId="0" borderId="6" xfId="0" applyFont="1" applyBorder="1" applyAlignment="1">
      <alignment horizontal="left" vertical="center" wrapText="1"/>
    </xf>
    <xf numFmtId="0" fontId="7" fillId="5" borderId="12" xfId="0" applyFont="1" applyFill="1" applyBorder="1" applyAlignment="1">
      <alignment horizontal="left" vertical="center" wrapText="1"/>
    </xf>
    <xf numFmtId="49" fontId="14" fillId="6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4" fontId="9" fillId="4" borderId="2" xfId="0" applyNumberFormat="1" applyFont="1" applyFill="1" applyBorder="1" applyAlignment="1">
      <alignment horizontal="center" vertical="center"/>
    </xf>
    <xf numFmtId="4" fontId="9" fillId="4" borderId="2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7" fillId="5" borderId="13" xfId="0" applyFont="1" applyFill="1" applyBorder="1" applyAlignment="1">
      <alignment vertical="center" wrapText="1"/>
    </xf>
    <xf numFmtId="4" fontId="14" fillId="9" borderId="12" xfId="0" applyNumberFormat="1" applyFont="1" applyFill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/>
    </xf>
    <xf numFmtId="4" fontId="14" fillId="0" borderId="4" xfId="0" applyNumberFormat="1" applyFont="1" applyBorder="1" applyAlignment="1">
      <alignment horizontal="center" vertical="center"/>
    </xf>
    <xf numFmtId="4" fontId="14" fillId="0" borderId="18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 wrapText="1"/>
    </xf>
    <xf numFmtId="4" fontId="9" fillId="10" borderId="2" xfId="0" applyNumberFormat="1" applyFont="1" applyFill="1" applyBorder="1" applyAlignment="1">
      <alignment vertical="center" wrapText="1"/>
    </xf>
    <xf numFmtId="4" fontId="9" fillId="10" borderId="2" xfId="0" applyNumberFormat="1" applyFont="1" applyFill="1" applyBorder="1" applyAlignment="1">
      <alignment horizontal="center" vertical="center"/>
    </xf>
    <xf numFmtId="4" fontId="9" fillId="10" borderId="2" xfId="0" applyNumberFormat="1" applyFont="1" applyFill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 wrapText="1"/>
    </xf>
    <xf numFmtId="3" fontId="9" fillId="0" borderId="8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" fontId="21" fillId="2" borderId="2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left" vertical="center" wrapText="1"/>
    </xf>
    <xf numFmtId="4" fontId="14" fillId="2" borderId="2" xfId="0" applyNumberFormat="1" applyFont="1" applyFill="1" applyBorder="1" applyAlignment="1">
      <alignment horizontal="center" vertical="center"/>
    </xf>
    <xf numFmtId="4" fontId="9" fillId="0" borderId="6" xfId="0" applyNumberFormat="1" applyFont="1" applyBorder="1" applyAlignment="1">
      <alignment horizontal="center" vertical="center" wrapText="1"/>
    </xf>
    <xf numFmtId="4" fontId="22" fillId="0" borderId="2" xfId="0" applyNumberFormat="1" applyFont="1" applyBorder="1" applyAlignment="1">
      <alignment horizontal="center" vertical="center" wrapText="1"/>
    </xf>
    <xf numFmtId="4" fontId="23" fillId="0" borderId="8" xfId="0" applyNumberFormat="1" applyFont="1" applyBorder="1" applyAlignment="1">
      <alignment horizontal="center" vertical="center" wrapText="1"/>
    </xf>
    <xf numFmtId="4" fontId="14" fillId="0" borderId="8" xfId="0" applyNumberFormat="1" applyFont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left" vertical="center" wrapText="1"/>
    </xf>
    <xf numFmtId="4" fontId="25" fillId="11" borderId="2" xfId="0" applyNumberFormat="1" applyFont="1" applyFill="1" applyBorder="1" applyAlignment="1">
      <alignment horizontal="center" vertical="center" wrapText="1"/>
    </xf>
    <xf numFmtId="4" fontId="9" fillId="11" borderId="2" xfId="0" applyNumberFormat="1" applyFont="1" applyFill="1" applyBorder="1" applyAlignment="1">
      <alignment horizontal="center" vertical="center"/>
    </xf>
    <xf numFmtId="4" fontId="9" fillId="11" borderId="2" xfId="0" applyNumberFormat="1" applyFont="1" applyFill="1" applyBorder="1" applyAlignment="1">
      <alignment horizontal="center" vertical="center" wrapText="1"/>
    </xf>
    <xf numFmtId="4" fontId="9" fillId="11" borderId="12" xfId="0" applyNumberFormat="1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left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4" fontId="14" fillId="2" borderId="13" xfId="0" applyNumberFormat="1" applyFont="1" applyFill="1" applyBorder="1" applyAlignment="1">
      <alignment horizontal="center" vertical="center" wrapText="1"/>
    </xf>
    <xf numFmtId="4" fontId="9" fillId="6" borderId="2" xfId="0" applyNumberFormat="1" applyFont="1" applyFill="1" applyBorder="1" applyAlignment="1">
      <alignment horizontal="center" vertical="center" wrapText="1"/>
    </xf>
    <xf numFmtId="4" fontId="14" fillId="2" borderId="10" xfId="0" applyNumberFormat="1" applyFont="1" applyFill="1" applyBorder="1" applyAlignment="1">
      <alignment horizontal="center" vertical="center" wrapText="1"/>
    </xf>
    <xf numFmtId="4" fontId="14" fillId="6" borderId="10" xfId="0" applyNumberFormat="1" applyFont="1" applyFill="1" applyBorder="1" applyAlignment="1">
      <alignment horizontal="center" vertical="center" wrapText="1"/>
    </xf>
    <xf numFmtId="4" fontId="9" fillId="12" borderId="2" xfId="0" applyNumberFormat="1" applyFont="1" applyFill="1" applyBorder="1" applyAlignment="1">
      <alignment horizontal="center" vertical="center" wrapText="1"/>
    </xf>
    <xf numFmtId="4" fontId="9" fillId="12" borderId="2" xfId="0" applyNumberFormat="1" applyFont="1" applyFill="1" applyBorder="1" applyAlignment="1">
      <alignment horizontal="center" vertical="center"/>
    </xf>
    <xf numFmtId="4" fontId="14" fillId="2" borderId="13" xfId="0" applyNumberFormat="1" applyFont="1" applyFill="1" applyBorder="1" applyAlignment="1">
      <alignment horizontal="center" vertical="center"/>
    </xf>
    <xf numFmtId="4" fontId="29" fillId="2" borderId="13" xfId="0" applyNumberFormat="1" applyFont="1" applyFill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/>
    </xf>
    <xf numFmtId="4" fontId="14" fillId="0" borderId="8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4" fontId="9" fillId="13" borderId="2" xfId="0" applyNumberFormat="1" applyFont="1" applyFill="1" applyBorder="1" applyAlignment="1">
      <alignment horizontal="center" vertical="center" wrapText="1"/>
    </xf>
    <xf numFmtId="4" fontId="9" fillId="13" borderId="2" xfId="0" applyNumberFormat="1" applyFont="1" applyFill="1" applyBorder="1" applyAlignment="1">
      <alignment horizontal="center" vertical="center"/>
    </xf>
    <xf numFmtId="165" fontId="14" fillId="0" borderId="2" xfId="0" applyNumberFormat="1" applyFont="1" applyBorder="1" applyAlignment="1">
      <alignment horizontal="right" vertical="center" wrapText="1"/>
    </xf>
    <xf numFmtId="4" fontId="14" fillId="0" borderId="2" xfId="0" applyNumberFormat="1" applyFont="1" applyBorder="1" applyAlignment="1">
      <alignment horizontal="right" vertical="center" wrapText="1"/>
    </xf>
    <xf numFmtId="0" fontId="30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4" fontId="31" fillId="2" borderId="1" xfId="0" applyNumberFormat="1" applyFont="1" applyFill="1" applyBorder="1" applyAlignment="1">
      <alignment horizontal="center" vertical="center" wrapText="1"/>
    </xf>
    <xf numFmtId="4" fontId="31" fillId="2" borderId="1" xfId="0" applyNumberFormat="1" applyFont="1" applyFill="1" applyBorder="1" applyAlignment="1">
      <alignment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left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6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/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15" borderId="31" xfId="0" applyFont="1" applyFill="1" applyBorder="1" applyAlignment="1">
      <alignment vertical="center" wrapText="1"/>
    </xf>
    <xf numFmtId="0" fontId="7" fillId="15" borderId="31" xfId="0" applyFont="1" applyFill="1" applyBorder="1" applyAlignment="1">
      <alignment horizontal="left" vertical="center" wrapText="1"/>
    </xf>
    <xf numFmtId="0" fontId="7" fillId="11" borderId="31" xfId="0" applyFont="1" applyFill="1" applyBorder="1" applyAlignment="1">
      <alignment vertical="center" wrapText="1"/>
    </xf>
    <xf numFmtId="0" fontId="7" fillId="11" borderId="36" xfId="0" applyFont="1" applyFill="1" applyBorder="1" applyAlignment="1">
      <alignment horizontal="left" vertical="center" wrapText="1"/>
    </xf>
    <xf numFmtId="0" fontId="7" fillId="16" borderId="40" xfId="0" applyFont="1" applyFill="1" applyBorder="1" applyAlignment="1">
      <alignment vertical="center" wrapText="1"/>
    </xf>
    <xf numFmtId="0" fontId="7" fillId="16" borderId="42" xfId="0" applyFont="1" applyFill="1" applyBorder="1" applyAlignment="1">
      <alignment vertical="center" wrapText="1"/>
    </xf>
    <xf numFmtId="0" fontId="6" fillId="2" borderId="1" xfId="0" applyFont="1" applyFill="1" applyBorder="1"/>
    <xf numFmtId="0" fontId="7" fillId="0" borderId="53" xfId="0" applyFont="1" applyBorder="1" applyAlignment="1">
      <alignment horizontal="left" vertical="center"/>
    </xf>
    <xf numFmtId="0" fontId="6" fillId="6" borderId="54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left" vertical="center"/>
    </xf>
    <xf numFmtId="0" fontId="6" fillId="6" borderId="56" xfId="0" applyFont="1" applyFill="1" applyBorder="1" applyAlignment="1">
      <alignment horizontal="center" vertical="center"/>
    </xf>
    <xf numFmtId="0" fontId="36" fillId="2" borderId="1" xfId="0" applyFont="1" applyFill="1" applyBorder="1"/>
    <xf numFmtId="0" fontId="7" fillId="0" borderId="2" xfId="0" applyFont="1" applyBorder="1" applyAlignment="1">
      <alignment vertical="center" wrapText="1"/>
    </xf>
    <xf numFmtId="0" fontId="7" fillId="6" borderId="2" xfId="0" applyFont="1" applyFill="1" applyBorder="1" applyAlignment="1">
      <alignment horizontal="center" vertical="center" wrapText="1"/>
    </xf>
    <xf numFmtId="4" fontId="7" fillId="6" borderId="2" xfId="0" applyNumberFormat="1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left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6" fillId="18" borderId="2" xfId="0" applyFont="1" applyFill="1" applyBorder="1" applyAlignment="1">
      <alignment vertical="center" wrapText="1"/>
    </xf>
    <xf numFmtId="0" fontId="9" fillId="18" borderId="2" xfId="0" applyFont="1" applyFill="1" applyBorder="1" applyAlignment="1">
      <alignment vertical="center" wrapText="1"/>
    </xf>
    <xf numFmtId="0" fontId="9" fillId="8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2" fontId="14" fillId="6" borderId="2" xfId="0" applyNumberFormat="1" applyFont="1" applyFill="1" applyBorder="1" applyAlignment="1">
      <alignment horizontal="center" vertical="center" wrapText="1"/>
    </xf>
    <xf numFmtId="164" fontId="14" fillId="6" borderId="2" xfId="0" applyNumberFormat="1" applyFont="1" applyFill="1" applyBorder="1" applyAlignment="1">
      <alignment vertical="center" wrapText="1"/>
    </xf>
    <xf numFmtId="2" fontId="14" fillId="8" borderId="2" xfId="0" applyNumberFormat="1" applyFont="1" applyFill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vertical="center" wrapText="1"/>
    </xf>
    <xf numFmtId="0" fontId="7" fillId="8" borderId="2" xfId="0" applyFont="1" applyFill="1" applyBorder="1" applyAlignment="1">
      <alignment horizontal="left" vertical="center" wrapText="1"/>
    </xf>
    <xf numFmtId="0" fontId="14" fillId="8" borderId="2" xfId="0" applyFont="1" applyFill="1" applyBorder="1" applyAlignment="1">
      <alignment horizontal="right" vertical="center" wrapText="1"/>
    </xf>
    <xf numFmtId="0" fontId="7" fillId="8" borderId="2" xfId="0" applyFont="1" applyFill="1" applyBorder="1" applyAlignment="1">
      <alignment horizontal="right" vertical="center" wrapText="1"/>
    </xf>
    <xf numFmtId="166" fontId="36" fillId="2" borderId="1" xfId="0" applyNumberFormat="1" applyFont="1" applyFill="1" applyBorder="1"/>
    <xf numFmtId="0" fontId="7" fillId="2" borderId="1" xfId="0" applyFont="1" applyFill="1" applyBorder="1" applyAlignment="1">
      <alignment horizontal="left"/>
    </xf>
    <xf numFmtId="0" fontId="36" fillId="0" borderId="0" xfId="0" applyFont="1"/>
    <xf numFmtId="49" fontId="1" fillId="19" borderId="1" xfId="0" applyNumberFormat="1" applyFont="1" applyFill="1" applyBorder="1" applyAlignment="1">
      <alignment horizontal="center" vertical="center"/>
    </xf>
    <xf numFmtId="49" fontId="7" fillId="2" borderId="65" xfId="0" applyNumberFormat="1" applyFont="1" applyFill="1" applyBorder="1" applyAlignment="1">
      <alignment horizontal="center" vertical="center"/>
    </xf>
    <xf numFmtId="164" fontId="7" fillId="2" borderId="66" xfId="0" applyNumberFormat="1" applyFont="1" applyFill="1" applyBorder="1"/>
    <xf numFmtId="49" fontId="1" fillId="2" borderId="1" xfId="0" applyNumberFormat="1" applyFont="1" applyFill="1" applyBorder="1" applyAlignment="1">
      <alignment horizontal="center" vertical="center"/>
    </xf>
    <xf numFmtId="1" fontId="7" fillId="2" borderId="65" xfId="0" applyNumberFormat="1" applyFont="1" applyFill="1" applyBorder="1" applyAlignment="1">
      <alignment horizontal="center" vertical="center"/>
    </xf>
    <xf numFmtId="49" fontId="7" fillId="2" borderId="67" xfId="0" applyNumberFormat="1" applyFont="1" applyFill="1" applyBorder="1" applyAlignment="1">
      <alignment horizontal="center" vertical="center"/>
    </xf>
    <xf numFmtId="49" fontId="7" fillId="2" borderId="55" xfId="0" applyNumberFormat="1" applyFont="1" applyFill="1" applyBorder="1" applyAlignment="1">
      <alignment horizontal="center" vertical="center"/>
    </xf>
    <xf numFmtId="164" fontId="7" fillId="2" borderId="56" xfId="0" applyNumberFormat="1" applyFont="1" applyFill="1" applyBorder="1"/>
    <xf numFmtId="0" fontId="37" fillId="2" borderId="2" xfId="0" applyFont="1" applyFill="1" applyBorder="1"/>
    <xf numFmtId="0" fontId="37" fillId="2" borderId="12" xfId="0" applyFont="1" applyFill="1" applyBorder="1"/>
    <xf numFmtId="0" fontId="1" fillId="0" borderId="0" xfId="0" applyFont="1" applyAlignment="1">
      <alignment horizontal="center" vertical="center"/>
    </xf>
    <xf numFmtId="0" fontId="8" fillId="2" borderId="1" xfId="0" applyFont="1" applyFill="1" applyBorder="1"/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 applyAlignment="1"/>
    <xf numFmtId="0" fontId="38" fillId="2" borderId="40" xfId="0" applyFont="1" applyFill="1" applyBorder="1" applyAlignment="1">
      <alignment horizontal="center" vertical="center" wrapText="1"/>
    </xf>
    <xf numFmtId="0" fontId="38" fillId="2" borderId="24" xfId="0" applyFont="1" applyFill="1" applyBorder="1" applyAlignment="1">
      <alignment horizontal="center" vertical="center" wrapText="1"/>
    </xf>
    <xf numFmtId="0" fontId="39" fillId="2" borderId="40" xfId="0" applyFont="1" applyFill="1" applyBorder="1" applyAlignment="1">
      <alignment vertical="center" wrapText="1"/>
    </xf>
    <xf numFmtId="0" fontId="38" fillId="2" borderId="68" xfId="0" applyFont="1" applyFill="1" applyBorder="1" applyAlignment="1">
      <alignment vertical="center" wrapText="1"/>
    </xf>
    <xf numFmtId="0" fontId="40" fillId="2" borderId="68" xfId="0" applyFont="1" applyFill="1" applyBorder="1" applyAlignment="1">
      <alignment vertical="center" wrapText="1"/>
    </xf>
    <xf numFmtId="0" fontId="41" fillId="2" borderId="68" xfId="0" applyFont="1" applyFill="1" applyBorder="1" applyAlignment="1">
      <alignment vertical="center" wrapText="1"/>
    </xf>
    <xf numFmtId="0" fontId="42" fillId="2" borderId="69" xfId="0" applyFont="1" applyFill="1" applyBorder="1" applyAlignment="1">
      <alignment vertical="center" wrapText="1"/>
    </xf>
    <xf numFmtId="0" fontId="43" fillId="2" borderId="25" xfId="0" applyFont="1" applyFill="1" applyBorder="1" applyAlignment="1">
      <alignment vertical="top" wrapText="1"/>
    </xf>
    <xf numFmtId="0" fontId="43" fillId="2" borderId="70" xfId="0" applyFont="1" applyFill="1" applyBorder="1" applyAlignment="1">
      <alignment vertical="top" wrapText="1"/>
    </xf>
    <xf numFmtId="0" fontId="0" fillId="0" borderId="0" xfId="0" applyFont="1" applyAlignment="1"/>
    <xf numFmtId="0" fontId="1" fillId="2" borderId="39" xfId="0" applyFont="1" applyFill="1" applyBorder="1"/>
    <xf numFmtId="0" fontId="7" fillId="2" borderId="39" xfId="0" applyFont="1" applyFill="1" applyBorder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49" fillId="5" borderId="12" xfId="0" applyFont="1" applyFill="1" applyBorder="1" applyAlignment="1">
      <alignment horizontal="left" vertical="center" wrapText="1"/>
    </xf>
    <xf numFmtId="0" fontId="0" fillId="0" borderId="0" xfId="0" applyFont="1" applyAlignment="1"/>
    <xf numFmtId="164" fontId="7" fillId="2" borderId="15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4" fontId="54" fillId="0" borderId="2" xfId="0" applyNumberFormat="1" applyFont="1" applyBorder="1" applyAlignment="1">
      <alignment horizontal="center" vertical="center" wrapText="1"/>
    </xf>
    <xf numFmtId="4" fontId="54" fillId="0" borderId="2" xfId="0" applyNumberFormat="1" applyFont="1" applyBorder="1" applyAlignment="1">
      <alignment horizontal="center" vertical="center"/>
    </xf>
    <xf numFmtId="4" fontId="54" fillId="2" borderId="2" xfId="0" applyNumberFormat="1" applyFont="1" applyFill="1" applyBorder="1" applyAlignment="1">
      <alignment horizontal="center" vertical="center" wrapText="1"/>
    </xf>
    <xf numFmtId="4" fontId="55" fillId="0" borderId="2" xfId="0" applyNumberFormat="1" applyFont="1" applyBorder="1" applyAlignment="1">
      <alignment horizontal="center" vertical="center" wrapText="1"/>
    </xf>
    <xf numFmtId="4" fontId="55" fillId="0" borderId="2" xfId="0" applyNumberFormat="1" applyFont="1" applyBorder="1" applyAlignment="1">
      <alignment horizontal="center" vertical="center"/>
    </xf>
    <xf numFmtId="4" fontId="56" fillId="0" borderId="2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164" fontId="49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vertical="top" wrapText="1"/>
    </xf>
    <xf numFmtId="0" fontId="7" fillId="0" borderId="2" xfId="0" applyFont="1" applyBorder="1" applyAlignment="1">
      <alignment horizontal="left" vertical="top" wrapText="1"/>
    </xf>
    <xf numFmtId="0" fontId="7" fillId="2" borderId="2" xfId="0" applyFont="1" applyFill="1" applyBorder="1" applyAlignment="1">
      <alignment vertical="top" wrapText="1"/>
    </xf>
    <xf numFmtId="0" fontId="0" fillId="0" borderId="0" xfId="0" applyFont="1" applyAlignment="1"/>
    <xf numFmtId="4" fontId="13" fillId="2" borderId="39" xfId="0" applyNumberFormat="1" applyFont="1" applyFill="1" applyBorder="1" applyAlignment="1">
      <alignment vertical="center" wrapText="1"/>
    </xf>
    <xf numFmtId="0" fontId="0" fillId="0" borderId="0" xfId="0" applyFont="1" applyAlignment="1"/>
    <xf numFmtId="4" fontId="54" fillId="0" borderId="8" xfId="0" applyNumberFormat="1" applyFont="1" applyBorder="1" applyAlignment="1">
      <alignment horizontal="center" vertical="center" wrapText="1"/>
    </xf>
    <xf numFmtId="4" fontId="56" fillId="0" borderId="8" xfId="0" applyNumberFormat="1" applyFont="1" applyBorder="1" applyAlignment="1">
      <alignment horizontal="center" vertical="center" wrapText="1"/>
    </xf>
    <xf numFmtId="4" fontId="57" fillId="0" borderId="8" xfId="0" applyNumberFormat="1" applyFont="1" applyBorder="1" applyAlignment="1">
      <alignment horizontal="center" vertical="center" wrapText="1"/>
    </xf>
    <xf numFmtId="4" fontId="57" fillId="0" borderId="10" xfId="0" applyNumberFormat="1" applyFont="1" applyBorder="1" applyAlignment="1">
      <alignment horizontal="center" vertical="center" wrapText="1"/>
    </xf>
    <xf numFmtId="4" fontId="14" fillId="0" borderId="12" xfId="0" applyNumberFormat="1" applyFont="1" applyBorder="1" applyAlignment="1">
      <alignment horizontal="center" vertical="center" wrapText="1"/>
    </xf>
    <xf numFmtId="4" fontId="50" fillId="2" borderId="10" xfId="0" applyNumberFormat="1" applyFont="1" applyFill="1" applyBorder="1" applyAlignment="1">
      <alignment horizontal="center" vertical="center" wrapText="1"/>
    </xf>
    <xf numFmtId="4" fontId="50" fillId="0" borderId="8" xfId="0" applyNumberFormat="1" applyFont="1" applyBorder="1" applyAlignment="1">
      <alignment horizontal="center" vertical="center"/>
    </xf>
    <xf numFmtId="4" fontId="50" fillId="0" borderId="8" xfId="0" applyNumberFormat="1" applyFont="1" applyBorder="1" applyAlignment="1">
      <alignment horizontal="center" vertical="center" wrapText="1"/>
    </xf>
    <xf numFmtId="4" fontId="50" fillId="2" borderId="2" xfId="0" applyNumberFormat="1" applyFont="1" applyFill="1" applyBorder="1" applyAlignment="1">
      <alignment horizontal="center" vertical="center" wrapText="1"/>
    </xf>
    <xf numFmtId="4" fontId="50" fillId="0" borderId="2" xfId="0" applyNumberFormat="1" applyFont="1" applyBorder="1" applyAlignment="1">
      <alignment horizontal="center" vertical="center"/>
    </xf>
    <xf numFmtId="4" fontId="50" fillId="0" borderId="2" xfId="0" applyNumberFormat="1" applyFont="1" applyBorder="1" applyAlignment="1">
      <alignment horizontal="center" vertical="center" wrapText="1"/>
    </xf>
    <xf numFmtId="4" fontId="54" fillId="2" borderId="10" xfId="0" applyNumberFormat="1" applyFont="1" applyFill="1" applyBorder="1" applyAlignment="1">
      <alignment horizontal="center" vertical="center" wrapText="1"/>
    </xf>
    <xf numFmtId="4" fontId="57" fillId="0" borderId="2" xfId="0" applyNumberFormat="1" applyFont="1" applyBorder="1" applyAlignment="1">
      <alignment horizontal="center" vertical="center" wrapText="1"/>
    </xf>
    <xf numFmtId="4" fontId="14" fillId="0" borderId="13" xfId="0" applyNumberFormat="1" applyFont="1" applyBorder="1" applyAlignment="1">
      <alignment horizontal="center" vertical="center" wrapText="1"/>
    </xf>
    <xf numFmtId="4" fontId="22" fillId="0" borderId="15" xfId="0" applyNumberFormat="1" applyFont="1" applyBorder="1" applyAlignment="1">
      <alignment horizontal="center" vertical="center" wrapText="1"/>
    </xf>
    <xf numFmtId="4" fontId="31" fillId="2" borderId="39" xfId="0" applyNumberFormat="1" applyFont="1" applyFill="1" applyBorder="1" applyAlignment="1">
      <alignment horizontal="center" vertical="center" wrapText="1"/>
    </xf>
    <xf numFmtId="4" fontId="7" fillId="2" borderId="39" xfId="0" applyNumberFormat="1" applyFont="1" applyFill="1" applyBorder="1" applyAlignment="1">
      <alignment vertical="center" wrapText="1"/>
    </xf>
    <xf numFmtId="0" fontId="1" fillId="2" borderId="39" xfId="0" applyFont="1" applyFill="1" applyBorder="1" applyAlignment="1">
      <alignment horizontal="center" vertical="center"/>
    </xf>
    <xf numFmtId="49" fontId="49" fillId="2" borderId="67" xfId="0" applyNumberFormat="1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left"/>
    </xf>
    <xf numFmtId="0" fontId="36" fillId="2" borderId="39" xfId="0" applyFont="1" applyFill="1" applyBorder="1"/>
    <xf numFmtId="0" fontId="49" fillId="0" borderId="2" xfId="0" applyFont="1" applyBorder="1" applyAlignment="1">
      <alignment vertical="top" wrapText="1"/>
    </xf>
    <xf numFmtId="0" fontId="49" fillId="0" borderId="2" xfId="0" applyFont="1" applyBorder="1" applyAlignment="1">
      <alignment horizontal="left" vertical="top" wrapText="1"/>
    </xf>
    <xf numFmtId="0" fontId="5" fillId="2" borderId="39" xfId="0" applyFont="1" applyFill="1" applyBorder="1"/>
    <xf numFmtId="4" fontId="49" fillId="6" borderId="2" xfId="0" applyNumberFormat="1" applyFont="1" applyFill="1" applyBorder="1" applyAlignment="1">
      <alignment horizontal="center" vertical="center" wrapText="1"/>
    </xf>
    <xf numFmtId="0" fontId="49" fillId="6" borderId="2" xfId="0" applyFont="1" applyFill="1" applyBorder="1" applyAlignment="1">
      <alignment horizontal="center" vertical="center" wrapText="1"/>
    </xf>
    <xf numFmtId="0" fontId="58" fillId="0" borderId="18" xfId="0" applyFont="1" applyBorder="1" applyAlignment="1">
      <alignment horizontal="center" vertical="center" wrapText="1"/>
    </xf>
    <xf numFmtId="0" fontId="6" fillId="2" borderId="72" xfId="0" applyFont="1" applyFill="1" applyBorder="1" applyAlignment="1">
      <alignment horizontal="center" vertical="center" wrapText="1"/>
    </xf>
    <xf numFmtId="0" fontId="0" fillId="22" borderId="0" xfId="0" applyFont="1" applyFill="1" applyAlignment="1"/>
    <xf numFmtId="3" fontId="53" fillId="8" borderId="2" xfId="0" applyNumberFormat="1" applyFont="1" applyFill="1" applyBorder="1" applyAlignment="1">
      <alignment horizontal="center" vertical="center" wrapText="1"/>
    </xf>
    <xf numFmtId="3" fontId="14" fillId="0" borderId="71" xfId="0" applyNumberFormat="1" applyFont="1" applyFill="1" applyBorder="1" applyAlignment="1">
      <alignment horizontal="center" vertical="center"/>
    </xf>
    <xf numFmtId="4" fontId="14" fillId="0" borderId="2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center" wrapText="1"/>
    </xf>
    <xf numFmtId="164" fontId="14" fillId="0" borderId="2" xfId="0" applyNumberFormat="1" applyFont="1" applyFill="1" applyBorder="1" applyAlignment="1">
      <alignment horizontal="center" vertical="center" wrapText="1"/>
    </xf>
    <xf numFmtId="4" fontId="14" fillId="0" borderId="13" xfId="0" applyNumberFormat="1" applyFont="1" applyFill="1" applyBorder="1" applyAlignment="1">
      <alignment horizontal="center" vertical="center" wrapText="1"/>
    </xf>
    <xf numFmtId="49" fontId="14" fillId="0" borderId="13" xfId="0" applyNumberFormat="1" applyFont="1" applyFill="1" applyBorder="1" applyAlignment="1">
      <alignment horizontal="center" vertical="center" wrapText="1"/>
    </xf>
    <xf numFmtId="4" fontId="14" fillId="0" borderId="10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4" fontId="9" fillId="0" borderId="13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3" fontId="51" fillId="0" borderId="2" xfId="0" applyNumberFormat="1" applyFont="1" applyBorder="1" applyAlignment="1">
      <alignment horizontal="center" vertical="center" wrapText="1"/>
    </xf>
    <xf numFmtId="3" fontId="51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4" fontId="14" fillId="21" borderId="2" xfId="0" applyNumberFormat="1" applyFont="1" applyFill="1" applyBorder="1" applyAlignment="1">
      <alignment horizontal="center" vertical="center" wrapText="1"/>
    </xf>
    <xf numFmtId="4" fontId="51" fillId="0" borderId="8" xfId="0" applyNumberFormat="1" applyFont="1" applyFill="1" applyBorder="1" applyAlignment="1">
      <alignment horizontal="center" vertical="center" wrapText="1"/>
    </xf>
    <xf numFmtId="4" fontId="51" fillId="0" borderId="2" xfId="0" applyNumberFormat="1" applyFont="1" applyFill="1" applyBorder="1" applyAlignment="1">
      <alignment horizontal="center" vertical="center" wrapText="1"/>
    </xf>
    <xf numFmtId="4" fontId="9" fillId="0" borderId="8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7" fillId="22" borderId="0" xfId="0" applyFont="1" applyFill="1"/>
    <xf numFmtId="0" fontId="1" fillId="22" borderId="0" xfId="0" applyFont="1" applyFill="1"/>
    <xf numFmtId="0" fontId="0" fillId="0" borderId="0" xfId="0" applyFont="1" applyAlignment="1"/>
    <xf numFmtId="0" fontId="0" fillId="0" borderId="0" xfId="0" applyFont="1" applyAlignment="1"/>
    <xf numFmtId="1" fontId="6" fillId="14" borderId="73" xfId="0" applyNumberFormat="1" applyFont="1" applyFill="1" applyBorder="1" applyAlignment="1">
      <alignment horizontal="right" vertical="top"/>
    </xf>
    <xf numFmtId="1" fontId="6" fillId="14" borderId="75" xfId="0" applyNumberFormat="1" applyFont="1" applyFill="1" applyBorder="1" applyAlignment="1">
      <alignment horizontal="right" vertical="top"/>
    </xf>
    <xf numFmtId="0" fontId="7" fillId="14" borderId="76" xfId="0" applyFont="1" applyFill="1" applyBorder="1" applyAlignment="1">
      <alignment horizontal="left" vertical="top" wrapText="1"/>
    </xf>
    <xf numFmtId="4" fontId="49" fillId="14" borderId="76" xfId="0" applyNumberFormat="1" applyFont="1" applyFill="1" applyBorder="1" applyAlignment="1">
      <alignment horizontal="left" vertical="top" wrapText="1"/>
    </xf>
    <xf numFmtId="1" fontId="6" fillId="14" borderId="77" xfId="0" applyNumberFormat="1" applyFont="1" applyFill="1" applyBorder="1" applyAlignment="1">
      <alignment horizontal="right" vertical="top"/>
    </xf>
    <xf numFmtId="0" fontId="7" fillId="14" borderId="78" xfId="0" applyFont="1" applyFill="1" applyBorder="1" applyAlignment="1">
      <alignment horizontal="left" vertical="top" wrapText="1"/>
    </xf>
    <xf numFmtId="0" fontId="32" fillId="14" borderId="78" xfId="0" applyFont="1" applyFill="1" applyBorder="1" applyAlignment="1">
      <alignment vertical="center" wrapText="1"/>
    </xf>
    <xf numFmtId="1" fontId="33" fillId="14" borderId="79" xfId="0" applyNumberFormat="1" applyFont="1" applyFill="1" applyBorder="1" applyAlignment="1">
      <alignment horizontal="right" vertical="top"/>
    </xf>
    <xf numFmtId="0" fontId="7" fillId="14" borderId="80" xfId="0" applyFont="1" applyFill="1" applyBorder="1" applyAlignment="1">
      <alignment vertical="center" wrapText="1"/>
    </xf>
    <xf numFmtId="4" fontId="7" fillId="14" borderId="78" xfId="0" applyNumberFormat="1" applyFont="1" applyFill="1" applyBorder="1" applyAlignment="1">
      <alignment horizontal="left" vertical="top" wrapText="1"/>
    </xf>
    <xf numFmtId="0" fontId="49" fillId="14" borderId="78" xfId="0" applyFont="1" applyFill="1" applyBorder="1" applyAlignment="1">
      <alignment horizontal="left" vertical="top" wrapText="1"/>
    </xf>
    <xf numFmtId="1" fontId="6" fillId="14" borderId="79" xfId="0" applyNumberFormat="1" applyFont="1" applyFill="1" applyBorder="1" applyAlignment="1">
      <alignment horizontal="right" vertical="top"/>
    </xf>
    <xf numFmtId="0" fontId="7" fillId="14" borderId="80" xfId="0" applyFont="1" applyFill="1" applyBorder="1" applyAlignment="1">
      <alignment horizontal="left" vertical="top" wrapText="1"/>
    </xf>
    <xf numFmtId="0" fontId="49" fillId="14" borderId="80" xfId="0" applyFont="1" applyFill="1" applyBorder="1" applyAlignment="1">
      <alignment horizontal="left" vertical="top" wrapText="1"/>
    </xf>
    <xf numFmtId="0" fontId="35" fillId="14" borderId="80" xfId="0" applyFont="1" applyFill="1" applyBorder="1" applyAlignment="1">
      <alignment horizontal="left" vertical="top" wrapText="1"/>
    </xf>
    <xf numFmtId="0" fontId="14" fillId="14" borderId="80" xfId="0" applyFont="1" applyFill="1" applyBorder="1" applyAlignment="1">
      <alignment horizontal="left" vertical="top" wrapText="1"/>
    </xf>
    <xf numFmtId="1" fontId="9" fillId="14" borderId="79" xfId="0" applyNumberFormat="1" applyFont="1" applyFill="1" applyBorder="1" applyAlignment="1">
      <alignment horizontal="right" vertical="top"/>
    </xf>
    <xf numFmtId="4" fontId="7" fillId="14" borderId="76" xfId="0" applyNumberFormat="1" applyFont="1" applyFill="1" applyBorder="1" applyAlignment="1">
      <alignment horizontal="left" vertical="top" wrapText="1"/>
    </xf>
    <xf numFmtId="4" fontId="32" fillId="14" borderId="78" xfId="0" applyNumberFormat="1" applyFont="1" applyFill="1" applyBorder="1" applyAlignment="1">
      <alignment horizontal="left" vertical="top" wrapText="1"/>
    </xf>
    <xf numFmtId="0" fontId="1" fillId="14" borderId="79" xfId="0" applyFont="1" applyFill="1" applyBorder="1" applyAlignment="1">
      <alignment horizontal="right" vertical="top"/>
    </xf>
    <xf numFmtId="49" fontId="7" fillId="14" borderId="80" xfId="0" applyNumberFormat="1" applyFont="1" applyFill="1" applyBorder="1" applyAlignment="1">
      <alignment horizontal="left" vertical="center" wrapText="1"/>
    </xf>
    <xf numFmtId="49" fontId="7" fillId="14" borderId="80" xfId="0" applyNumberFormat="1" applyFont="1" applyFill="1" applyBorder="1" applyAlignment="1">
      <alignment wrapText="1"/>
    </xf>
    <xf numFmtId="49" fontId="7" fillId="14" borderId="80" xfId="0" applyNumberFormat="1" applyFont="1" applyFill="1" applyBorder="1" applyAlignment="1">
      <alignment horizontal="left" vertical="top" wrapText="1"/>
    </xf>
    <xf numFmtId="0" fontId="2" fillId="14" borderId="79" xfId="0" applyFont="1" applyFill="1" applyBorder="1" applyAlignment="1">
      <alignment horizontal="right" vertical="top"/>
    </xf>
    <xf numFmtId="49" fontId="14" fillId="14" borderId="80" xfId="0" applyNumberFormat="1" applyFont="1" applyFill="1" applyBorder="1" applyAlignment="1">
      <alignment wrapText="1"/>
    </xf>
    <xf numFmtId="0" fontId="1" fillId="14" borderId="81" xfId="0" applyFont="1" applyFill="1" applyBorder="1" applyAlignment="1">
      <alignment horizontal="right" vertical="top"/>
    </xf>
    <xf numFmtId="49" fontId="7" fillId="14" borderId="82" xfId="0" applyNumberFormat="1" applyFont="1" applyFill="1" applyBorder="1" applyAlignment="1">
      <alignment wrapText="1"/>
    </xf>
    <xf numFmtId="4" fontId="7" fillId="14" borderId="80" xfId="0" applyNumberFormat="1" applyFont="1" applyFill="1" applyBorder="1" applyAlignment="1">
      <alignment horizontal="left" vertical="top" wrapText="1"/>
    </xf>
    <xf numFmtId="1" fontId="6" fillId="14" borderId="83" xfId="0" applyNumberFormat="1" applyFont="1" applyFill="1" applyBorder="1" applyAlignment="1">
      <alignment horizontal="right" vertical="top"/>
    </xf>
    <xf numFmtId="4" fontId="49" fillId="14" borderId="84" xfId="0" applyNumberFormat="1" applyFont="1" applyFill="1" applyBorder="1" applyAlignment="1">
      <alignment horizontal="left" vertical="top" wrapText="1"/>
    </xf>
    <xf numFmtId="1" fontId="6" fillId="14" borderId="85" xfId="0" applyNumberFormat="1" applyFont="1" applyFill="1" applyBorder="1" applyAlignment="1">
      <alignment horizontal="right" vertical="top"/>
    </xf>
    <xf numFmtId="4" fontId="59" fillId="14" borderId="86" xfId="1" applyNumberFormat="1" applyFill="1" applyBorder="1" applyAlignment="1">
      <alignment horizontal="left" vertical="top" wrapText="1"/>
    </xf>
    <xf numFmtId="1" fontId="6" fillId="14" borderId="87" xfId="0" applyNumberFormat="1" applyFont="1" applyFill="1" applyBorder="1" applyAlignment="1">
      <alignment horizontal="right" vertical="top"/>
    </xf>
    <xf numFmtId="4" fontId="49" fillId="14" borderId="88" xfId="0" applyNumberFormat="1" applyFont="1" applyFill="1" applyBorder="1" applyAlignment="1">
      <alignment horizontal="left" vertical="top" wrapText="1"/>
    </xf>
    <xf numFmtId="1" fontId="6" fillId="14" borderId="89" xfId="0" applyNumberFormat="1" applyFont="1" applyFill="1" applyBorder="1" applyAlignment="1">
      <alignment horizontal="right" vertical="top"/>
    </xf>
    <xf numFmtId="0" fontId="8" fillId="22" borderId="1" xfId="0" applyFont="1" applyFill="1" applyBorder="1" applyAlignment="1"/>
    <xf numFmtId="0" fontId="1" fillId="22" borderId="1" xfId="0" applyFont="1" applyFill="1" applyBorder="1"/>
    <xf numFmtId="0" fontId="34" fillId="2" borderId="1" xfId="0" applyFont="1" applyFill="1" applyBorder="1" applyAlignment="1">
      <alignment wrapText="1"/>
    </xf>
    <xf numFmtId="1" fontId="9" fillId="14" borderId="90" xfId="0" applyNumberFormat="1" applyFont="1" applyFill="1" applyBorder="1" applyAlignment="1">
      <alignment horizontal="right" vertical="top"/>
    </xf>
    <xf numFmtId="0" fontId="14" fillId="14" borderId="91" xfId="0" applyFont="1" applyFill="1" applyBorder="1" applyAlignment="1">
      <alignment horizontal="left" vertical="top" wrapText="1"/>
    </xf>
    <xf numFmtId="0" fontId="0" fillId="0" borderId="0" xfId="0" applyFont="1" applyAlignment="1"/>
    <xf numFmtId="4" fontId="49" fillId="14" borderId="92" xfId="0" applyNumberFormat="1" applyFont="1" applyFill="1" applyBorder="1" applyAlignment="1">
      <alignment horizontal="left" vertical="top" wrapText="1"/>
    </xf>
    <xf numFmtId="0" fontId="4" fillId="0" borderId="39" xfId="0" applyFont="1" applyBorder="1"/>
    <xf numFmtId="4" fontId="6" fillId="3" borderId="22" xfId="0" applyNumberFormat="1" applyFont="1" applyFill="1" applyBorder="1" applyAlignment="1">
      <alignment horizontal="center" vertical="center" wrapText="1"/>
    </xf>
    <xf numFmtId="4" fontId="6" fillId="4" borderId="22" xfId="0" applyNumberFormat="1" applyFont="1" applyFill="1" applyBorder="1" applyAlignment="1">
      <alignment horizontal="center" vertical="center" wrapText="1"/>
    </xf>
    <xf numFmtId="4" fontId="7" fillId="2" borderId="39" xfId="0" applyNumberFormat="1" applyFont="1" applyFill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 wrapText="1"/>
    </xf>
    <xf numFmtId="4" fontId="14" fillId="0" borderId="19" xfId="0" applyNumberFormat="1" applyFont="1" applyBorder="1" applyAlignment="1">
      <alignment horizontal="center" vertical="center" wrapText="1"/>
    </xf>
    <xf numFmtId="4" fontId="6" fillId="2" borderId="39" xfId="0" applyNumberFormat="1" applyFont="1" applyFill="1" applyBorder="1" applyAlignment="1">
      <alignment vertical="center" wrapText="1"/>
    </xf>
    <xf numFmtId="4" fontId="16" fillId="2" borderId="39" xfId="0" applyNumberFormat="1" applyFont="1" applyFill="1" applyBorder="1" applyAlignment="1">
      <alignment vertical="center" wrapText="1"/>
    </xf>
    <xf numFmtId="4" fontId="13" fillId="22" borderId="39" xfId="0" applyNumberFormat="1" applyFont="1" applyFill="1" applyBorder="1" applyAlignment="1">
      <alignment vertical="center" wrapText="1"/>
    </xf>
    <xf numFmtId="4" fontId="14" fillId="0" borderId="71" xfId="0" applyNumberFormat="1" applyFont="1" applyBorder="1" applyAlignment="1">
      <alignment horizontal="center" vertical="center" wrapText="1"/>
    </xf>
    <xf numFmtId="4" fontId="9" fillId="9" borderId="71" xfId="0" applyNumberFormat="1" applyFont="1" applyFill="1" applyBorder="1" applyAlignment="1">
      <alignment horizontal="center" vertical="center" wrapText="1"/>
    </xf>
    <xf numFmtId="4" fontId="14" fillId="9" borderId="71" xfId="0" applyNumberFormat="1" applyFont="1" applyFill="1" applyBorder="1" applyAlignment="1">
      <alignment horizontal="center" vertical="center" wrapText="1"/>
    </xf>
    <xf numFmtId="4" fontId="9" fillId="4" borderId="71" xfId="0" applyNumberFormat="1" applyFont="1" applyFill="1" applyBorder="1" applyAlignment="1">
      <alignment horizontal="center" vertical="center" wrapText="1"/>
    </xf>
    <xf numFmtId="4" fontId="9" fillId="10" borderId="71" xfId="0" applyNumberFormat="1" applyFont="1" applyFill="1" applyBorder="1" applyAlignment="1">
      <alignment horizontal="center" vertical="center" wrapText="1"/>
    </xf>
    <xf numFmtId="4" fontId="26" fillId="11" borderId="71" xfId="0" applyNumberFormat="1" applyFont="1" applyFill="1" applyBorder="1" applyAlignment="1">
      <alignment horizontal="center" vertical="center" wrapText="1"/>
    </xf>
    <xf numFmtId="4" fontId="9" fillId="11" borderId="71" xfId="0" applyNumberFormat="1" applyFont="1" applyFill="1" applyBorder="1" applyAlignment="1">
      <alignment horizontal="center" vertical="center" wrapText="1"/>
    </xf>
    <xf numFmtId="4" fontId="9" fillId="12" borderId="71" xfId="0" applyNumberFormat="1" applyFont="1" applyFill="1" applyBorder="1" applyAlignment="1">
      <alignment horizontal="center" vertical="center" wrapText="1"/>
    </xf>
    <xf numFmtId="4" fontId="9" fillId="13" borderId="71" xfId="0" applyNumberFormat="1" applyFont="1" applyFill="1" applyBorder="1" applyAlignment="1">
      <alignment horizontal="center" vertical="center" wrapText="1"/>
    </xf>
    <xf numFmtId="0" fontId="30" fillId="2" borderId="39" xfId="0" applyFont="1" applyFill="1" applyBorder="1" applyAlignment="1">
      <alignment horizontal="left"/>
    </xf>
    <xf numFmtId="0" fontId="1" fillId="22" borderId="0" xfId="0" applyFont="1" applyFill="1" applyAlignment="1">
      <alignment horizontal="left"/>
    </xf>
    <xf numFmtId="0" fontId="0" fillId="0" borderId="0" xfId="0" applyFont="1" applyAlignment="1"/>
    <xf numFmtId="0" fontId="0" fillId="0" borderId="0" xfId="0" applyFont="1" applyAlignment="1"/>
    <xf numFmtId="4" fontId="14" fillId="24" borderId="2" xfId="0" applyNumberFormat="1" applyFont="1" applyFill="1" applyBorder="1" applyAlignment="1">
      <alignment horizontal="center" vertical="center" wrapText="1"/>
    </xf>
    <xf numFmtId="4" fontId="52" fillId="24" borderId="2" xfId="0" applyNumberFormat="1" applyFont="1" applyFill="1" applyBorder="1" applyAlignment="1">
      <alignment horizontal="center" vertical="center" wrapText="1"/>
    </xf>
    <xf numFmtId="4" fontId="14" fillId="25" borderId="2" xfId="0" applyNumberFormat="1" applyFont="1" applyFill="1" applyBorder="1" applyAlignment="1">
      <alignment horizontal="center" vertical="center" wrapText="1"/>
    </xf>
    <xf numFmtId="4" fontId="14" fillId="24" borderId="10" xfId="0" applyNumberFormat="1" applyFont="1" applyFill="1" applyBorder="1" applyAlignment="1">
      <alignment horizontal="center" vertical="center" wrapText="1"/>
    </xf>
    <xf numFmtId="4" fontId="6" fillId="0" borderId="71" xfId="0" applyNumberFormat="1" applyFont="1" applyBorder="1" applyAlignment="1">
      <alignment horizontal="center" vertical="center" wrapText="1"/>
    </xf>
    <xf numFmtId="4" fontId="58" fillId="0" borderId="71" xfId="0" applyNumberFormat="1" applyFont="1" applyBorder="1" applyAlignment="1">
      <alignment horizontal="center" vertical="center" wrapText="1"/>
    </xf>
    <xf numFmtId="4" fontId="14" fillId="25" borderId="13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" fontId="13" fillId="4" borderId="12" xfId="0" applyNumberFormat="1" applyFont="1" applyFill="1" applyBorder="1" applyAlignment="1">
      <alignment horizontal="center" vertical="center" wrapText="1"/>
    </xf>
    <xf numFmtId="3" fontId="53" fillId="0" borderId="12" xfId="0" applyNumberFormat="1" applyFont="1" applyBorder="1" applyAlignment="1">
      <alignment horizontal="center" vertical="center" wrapText="1"/>
    </xf>
    <xf numFmtId="4" fontId="14" fillId="4" borderId="12" xfId="0" applyNumberFormat="1" applyFont="1" applyFill="1" applyBorder="1" applyAlignment="1">
      <alignment horizontal="center" vertical="center" wrapText="1"/>
    </xf>
    <xf numFmtId="4" fontId="14" fillId="10" borderId="12" xfId="0" applyNumberFormat="1" applyFont="1" applyFill="1" applyBorder="1" applyAlignment="1">
      <alignment horizontal="center" vertical="center" wrapText="1"/>
    </xf>
    <xf numFmtId="4" fontId="14" fillId="11" borderId="12" xfId="0" applyNumberFormat="1" applyFont="1" applyFill="1" applyBorder="1" applyAlignment="1">
      <alignment horizontal="center" vertical="center" wrapText="1"/>
    </xf>
    <xf numFmtId="4" fontId="14" fillId="12" borderId="12" xfId="0" applyNumberFormat="1" applyFont="1" applyFill="1" applyBorder="1" applyAlignment="1">
      <alignment horizontal="center" vertical="center" wrapText="1"/>
    </xf>
    <xf numFmtId="4" fontId="14" fillId="13" borderId="12" xfId="0" applyNumberFormat="1" applyFont="1" applyFill="1" applyBorder="1" applyAlignment="1">
      <alignment horizontal="center" vertical="center" wrapText="1"/>
    </xf>
    <xf numFmtId="4" fontId="6" fillId="4" borderId="39" xfId="0" applyNumberFormat="1" applyFont="1" applyFill="1" applyBorder="1" applyAlignment="1">
      <alignment horizontal="center" vertical="center" wrapText="1"/>
    </xf>
    <xf numFmtId="4" fontId="14" fillId="0" borderId="94" xfId="0" applyNumberFormat="1" applyFont="1" applyBorder="1" applyAlignment="1">
      <alignment horizontal="center" vertical="center" wrapText="1"/>
    </xf>
    <xf numFmtId="4" fontId="9" fillId="9" borderId="94" xfId="0" applyNumberFormat="1" applyFont="1" applyFill="1" applyBorder="1" applyAlignment="1">
      <alignment horizontal="center" vertical="center" wrapText="1"/>
    </xf>
    <xf numFmtId="4" fontId="14" fillId="9" borderId="94" xfId="0" applyNumberFormat="1" applyFont="1" applyFill="1" applyBorder="1" applyAlignment="1">
      <alignment horizontal="center" vertical="center" wrapText="1"/>
    </xf>
    <xf numFmtId="4" fontId="9" fillId="4" borderId="94" xfId="0" applyNumberFormat="1" applyFont="1" applyFill="1" applyBorder="1" applyAlignment="1">
      <alignment horizontal="center" vertical="center" wrapText="1"/>
    </xf>
    <xf numFmtId="4" fontId="9" fillId="10" borderId="94" xfId="0" applyNumberFormat="1" applyFont="1" applyFill="1" applyBorder="1" applyAlignment="1">
      <alignment horizontal="center" vertical="center" wrapText="1"/>
    </xf>
    <xf numFmtId="4" fontId="26" fillId="11" borderId="94" xfId="0" applyNumberFormat="1" applyFont="1" applyFill="1" applyBorder="1" applyAlignment="1">
      <alignment horizontal="center" vertical="center" wrapText="1"/>
    </xf>
    <xf numFmtId="4" fontId="9" fillId="11" borderId="94" xfId="0" applyNumberFormat="1" applyFont="1" applyFill="1" applyBorder="1" applyAlignment="1">
      <alignment horizontal="center" vertical="center" wrapText="1"/>
    </xf>
    <xf numFmtId="4" fontId="9" fillId="12" borderId="94" xfId="0" applyNumberFormat="1" applyFont="1" applyFill="1" applyBorder="1" applyAlignment="1">
      <alignment horizontal="center" vertical="center" wrapText="1"/>
    </xf>
    <xf numFmtId="4" fontId="9" fillId="13" borderId="94" xfId="0" applyNumberFormat="1" applyFont="1" applyFill="1" applyBorder="1" applyAlignment="1">
      <alignment horizontal="center" vertical="center" wrapText="1"/>
    </xf>
    <xf numFmtId="4" fontId="6" fillId="4" borderId="71" xfId="0" applyNumberFormat="1" applyFont="1" applyFill="1" applyBorder="1" applyAlignment="1">
      <alignment horizontal="center" vertical="center" wrapText="1"/>
    </xf>
    <xf numFmtId="3" fontId="9" fillId="0" borderId="71" xfId="0" applyNumberFormat="1" applyFont="1" applyBorder="1" applyAlignment="1">
      <alignment horizontal="center" vertical="center" wrapText="1"/>
    </xf>
    <xf numFmtId="4" fontId="14" fillId="6" borderId="71" xfId="0" applyNumberFormat="1" applyFont="1" applyFill="1" applyBorder="1" applyAlignment="1">
      <alignment horizontal="center" vertical="center" wrapText="1"/>
    </xf>
    <xf numFmtId="4" fontId="14" fillId="7" borderId="71" xfId="0" applyNumberFormat="1" applyFont="1" applyFill="1" applyBorder="1" applyAlignment="1">
      <alignment horizontal="center" vertical="center" wrapText="1"/>
    </xf>
    <xf numFmtId="4" fontId="14" fillId="2" borderId="71" xfId="0" applyNumberFormat="1" applyFont="1" applyFill="1" applyBorder="1" applyAlignment="1">
      <alignment horizontal="center" vertical="center" wrapText="1"/>
    </xf>
    <xf numFmtId="4" fontId="9" fillId="2" borderId="71" xfId="0" applyNumberFormat="1" applyFont="1" applyFill="1" applyBorder="1" applyAlignment="1">
      <alignment horizontal="center" vertical="center" wrapText="1"/>
    </xf>
    <xf numFmtId="4" fontId="14" fillId="23" borderId="71" xfId="0" applyNumberFormat="1" applyFont="1" applyFill="1" applyBorder="1" applyAlignment="1">
      <alignment horizontal="center" vertical="center" wrapText="1"/>
    </xf>
    <xf numFmtId="4" fontId="9" fillId="0" borderId="71" xfId="0" applyNumberFormat="1" applyFont="1" applyBorder="1" applyAlignment="1">
      <alignment horizontal="center" vertical="center" wrapText="1"/>
    </xf>
    <xf numFmtId="3" fontId="9" fillId="0" borderId="71" xfId="0" applyNumberFormat="1" applyFont="1" applyBorder="1" applyAlignment="1">
      <alignment horizontal="center" vertical="center"/>
    </xf>
    <xf numFmtId="4" fontId="9" fillId="7" borderId="71" xfId="0" applyNumberFormat="1" applyFont="1" applyFill="1" applyBorder="1" applyAlignment="1">
      <alignment horizontal="center" vertical="center" wrapText="1"/>
    </xf>
    <xf numFmtId="4" fontId="9" fillId="0" borderId="71" xfId="0" applyNumberFormat="1" applyFont="1" applyBorder="1" applyAlignment="1">
      <alignment horizontal="center" vertical="center"/>
    </xf>
    <xf numFmtId="49" fontId="14" fillId="6" borderId="71" xfId="0" applyNumberFormat="1" applyFont="1" applyFill="1" applyBorder="1" applyAlignment="1">
      <alignment horizontal="center" vertical="center" wrapText="1"/>
    </xf>
    <xf numFmtId="4" fontId="14" fillId="22" borderId="2" xfId="0" applyNumberFormat="1" applyFont="1" applyFill="1" applyBorder="1" applyAlignment="1">
      <alignment horizontal="center" vertical="center" wrapText="1"/>
    </xf>
    <xf numFmtId="4" fontId="52" fillId="22" borderId="39" xfId="0" applyNumberFormat="1" applyFont="1" applyFill="1" applyBorder="1" applyAlignment="1">
      <alignment horizontal="center" vertical="center" wrapText="1"/>
    </xf>
    <xf numFmtId="4" fontId="52" fillId="22" borderId="2" xfId="0" applyNumberFormat="1" applyFont="1" applyFill="1" applyBorder="1" applyAlignment="1">
      <alignment horizontal="center" vertical="center" wrapText="1"/>
    </xf>
    <xf numFmtId="4" fontId="14" fillId="22" borderId="18" xfId="0" applyNumberFormat="1" applyFont="1" applyFill="1" applyBorder="1" applyAlignment="1">
      <alignment horizontal="center" vertical="center" wrapText="1"/>
    </xf>
    <xf numFmtId="4" fontId="14" fillId="22" borderId="19" xfId="0" applyNumberFormat="1" applyFont="1" applyFill="1" applyBorder="1" applyAlignment="1">
      <alignment horizontal="center" vertical="center" wrapText="1"/>
    </xf>
    <xf numFmtId="4" fontId="14" fillId="22" borderId="10" xfId="0" applyNumberFormat="1" applyFont="1" applyFill="1" applyBorder="1" applyAlignment="1">
      <alignment horizontal="center" vertical="center" wrapText="1"/>
    </xf>
    <xf numFmtId="4" fontId="52" fillId="22" borderId="13" xfId="0" applyNumberFormat="1" applyFont="1" applyFill="1" applyBorder="1" applyAlignment="1">
      <alignment horizontal="center" vertical="center" wrapText="1"/>
    </xf>
    <xf numFmtId="4" fontId="52" fillId="22" borderId="10" xfId="0" applyNumberFormat="1" applyFont="1" applyFill="1" applyBorder="1" applyAlignment="1">
      <alignment horizontal="center" vertical="center" wrapText="1"/>
    </xf>
    <xf numFmtId="4" fontId="14" fillId="22" borderId="13" xfId="0" applyNumberFormat="1" applyFont="1" applyFill="1" applyBorder="1" applyAlignment="1">
      <alignment horizontal="center" vertical="center" wrapText="1"/>
    </xf>
    <xf numFmtId="4" fontId="14" fillId="26" borderId="2" xfId="0" applyNumberFormat="1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left" vertical="center" wrapText="1"/>
    </xf>
    <xf numFmtId="0" fontId="14" fillId="21" borderId="12" xfId="0" applyNumberFormat="1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3" fontId="9" fillId="0" borderId="71" xfId="0" applyNumberFormat="1" applyFont="1" applyFill="1" applyBorder="1" applyAlignment="1">
      <alignment horizontal="center" vertical="center"/>
    </xf>
    <xf numFmtId="2" fontId="14" fillId="0" borderId="71" xfId="0" applyNumberFormat="1" applyFont="1" applyFill="1" applyBorder="1" applyAlignment="1">
      <alignment horizontal="center" vertical="center"/>
    </xf>
    <xf numFmtId="3" fontId="14" fillId="0" borderId="71" xfId="0" applyNumberFormat="1" applyFont="1" applyBorder="1" applyAlignment="1">
      <alignment horizontal="center" vertical="center"/>
    </xf>
    <xf numFmtId="0" fontId="14" fillId="0" borderId="12" xfId="0" applyFont="1" applyFill="1" applyBorder="1" applyAlignment="1">
      <alignment horizontal="left" vertical="center" wrapText="1"/>
    </xf>
    <xf numFmtId="49" fontId="9" fillId="9" borderId="71" xfId="0" applyNumberFormat="1" applyFont="1" applyFill="1" applyBorder="1" applyAlignment="1">
      <alignment horizontal="center" vertical="center" wrapText="1"/>
    </xf>
    <xf numFmtId="3" fontId="14" fillId="0" borderId="71" xfId="0" applyNumberFormat="1" applyFont="1" applyBorder="1" applyAlignment="1">
      <alignment horizontal="center" vertical="center" wrapText="1"/>
    </xf>
    <xf numFmtId="4" fontId="11" fillId="4" borderId="15" xfId="0" applyNumberFormat="1" applyFont="1" applyFill="1" applyBorder="1" applyAlignment="1">
      <alignment horizontal="center" vertical="center" wrapText="1"/>
    </xf>
    <xf numFmtId="3" fontId="14" fillId="0" borderId="95" xfId="0" applyNumberFormat="1" applyFont="1" applyBorder="1" applyAlignment="1">
      <alignment horizontal="center" vertical="center"/>
    </xf>
    <xf numFmtId="4" fontId="9" fillId="10" borderId="15" xfId="0" applyNumberFormat="1" applyFont="1" applyFill="1" applyBorder="1" applyAlignment="1">
      <alignment vertical="center" wrapText="1"/>
    </xf>
    <xf numFmtId="3" fontId="9" fillId="0" borderId="71" xfId="0" applyNumberFormat="1" applyFont="1" applyFill="1" applyBorder="1" applyAlignment="1">
      <alignment horizontal="center" vertical="center" wrapText="1"/>
    </xf>
    <xf numFmtId="2" fontId="54" fillId="22" borderId="71" xfId="0" applyNumberFormat="1" applyFont="1" applyFill="1" applyBorder="1" applyAlignment="1">
      <alignment horizontal="center" vertical="center"/>
    </xf>
    <xf numFmtId="49" fontId="9" fillId="11" borderId="71" xfId="0" applyNumberFormat="1" applyFont="1" applyFill="1" applyBorder="1" applyAlignment="1">
      <alignment horizontal="center" vertical="center"/>
    </xf>
    <xf numFmtId="49" fontId="9" fillId="11" borderId="71" xfId="0" applyNumberFormat="1" applyFont="1" applyFill="1" applyBorder="1" applyAlignment="1">
      <alignment horizontal="center" vertical="center" wrapText="1"/>
    </xf>
    <xf numFmtId="3" fontId="14" fillId="12" borderId="71" xfId="0" applyNumberFormat="1" applyFont="1" applyFill="1" applyBorder="1" applyAlignment="1">
      <alignment horizontal="center" vertical="center"/>
    </xf>
    <xf numFmtId="0" fontId="14" fillId="0" borderId="18" xfId="0" applyFont="1" applyBorder="1" applyAlignment="1">
      <alignment horizontal="left" vertical="center" wrapText="1"/>
    </xf>
    <xf numFmtId="0" fontId="14" fillId="0" borderId="19" xfId="0" applyFont="1" applyFill="1" applyBorder="1" applyAlignment="1">
      <alignment horizontal="left" vertical="center" wrapText="1"/>
    </xf>
    <xf numFmtId="0" fontId="14" fillId="0" borderId="18" xfId="0" applyFont="1" applyFill="1" applyBorder="1" applyAlignment="1">
      <alignment horizontal="left" vertical="center" wrapText="1"/>
    </xf>
    <xf numFmtId="0" fontId="14" fillId="2" borderId="12" xfId="0" applyFont="1" applyFill="1" applyBorder="1" applyAlignment="1">
      <alignment horizontal="left" vertical="center" wrapText="1"/>
    </xf>
    <xf numFmtId="2" fontId="9" fillId="0" borderId="62" xfId="0" applyNumberFormat="1" applyFont="1" applyBorder="1" applyAlignment="1">
      <alignment horizontal="left" vertical="center" wrapText="1"/>
    </xf>
    <xf numFmtId="2" fontId="14" fillId="0" borderId="62" xfId="0" applyNumberFormat="1" applyFont="1" applyBorder="1" applyAlignment="1">
      <alignment horizontal="left" vertical="center" wrapText="1"/>
    </xf>
    <xf numFmtId="2" fontId="52" fillId="0" borderId="62" xfId="0" applyNumberFormat="1" applyFont="1" applyBorder="1" applyAlignment="1">
      <alignment horizontal="left" vertical="center" wrapText="1"/>
    </xf>
    <xf numFmtId="2" fontId="14" fillId="0" borderId="71" xfId="0" applyNumberFormat="1" applyFont="1" applyBorder="1" applyAlignment="1">
      <alignment horizontal="center" vertical="center"/>
    </xf>
    <xf numFmtId="49" fontId="9" fillId="13" borderId="71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/>
    <xf numFmtId="4" fontId="14" fillId="27" borderId="2" xfId="0" applyNumberFormat="1" applyFont="1" applyFill="1" applyBorder="1" applyAlignment="1">
      <alignment horizontal="center" vertical="center" wrapText="1"/>
    </xf>
    <xf numFmtId="4" fontId="52" fillId="27" borderId="2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center" vertical="center"/>
    </xf>
    <xf numFmtId="3" fontId="14" fillId="0" borderId="2" xfId="0" applyNumberFormat="1" applyFont="1" applyFill="1" applyBorder="1" applyAlignment="1">
      <alignment horizontal="center" vertical="center" wrapText="1"/>
    </xf>
    <xf numFmtId="3" fontId="14" fillId="0" borderId="12" xfId="0" applyNumberFormat="1" applyFont="1" applyFill="1" applyBorder="1" applyAlignment="1">
      <alignment horizontal="center" vertical="center" wrapText="1"/>
    </xf>
    <xf numFmtId="4" fontId="14" fillId="0" borderId="71" xfId="0" applyNumberFormat="1" applyFont="1" applyFill="1" applyBorder="1" applyAlignment="1">
      <alignment horizontal="center" vertical="center" wrapText="1"/>
    </xf>
    <xf numFmtId="4" fontId="14" fillId="0" borderId="94" xfId="0" applyNumberFormat="1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49" fontId="1" fillId="0" borderId="71" xfId="0" applyNumberFormat="1" applyFont="1" applyBorder="1" applyAlignment="1">
      <alignment horizontal="center" vertical="center"/>
    </xf>
    <xf numFmtId="4" fontId="9" fillId="0" borderId="15" xfId="0" applyNumberFormat="1" applyFont="1" applyBorder="1" applyAlignment="1">
      <alignment horizontal="center" vertical="center" wrapText="1"/>
    </xf>
    <xf numFmtId="4" fontId="14" fillId="7" borderId="15" xfId="0" applyNumberFormat="1" applyFont="1" applyFill="1" applyBorder="1" applyAlignment="1">
      <alignment horizontal="center" vertical="center" wrapText="1"/>
    </xf>
    <xf numFmtId="4" fontId="14" fillId="0" borderId="15" xfId="0" applyNumberFormat="1" applyFont="1" applyFill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center" vertical="center" wrapText="1"/>
    </xf>
    <xf numFmtId="4" fontId="14" fillId="21" borderId="15" xfId="0" applyNumberFormat="1" applyFont="1" applyFill="1" applyBorder="1" applyAlignment="1">
      <alignment horizontal="center" vertical="center" wrapText="1"/>
    </xf>
    <xf numFmtId="4" fontId="18" fillId="9" borderId="15" xfId="0" applyNumberFormat="1" applyFont="1" applyFill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4" fontId="14" fillId="9" borderId="15" xfId="0" applyNumberFormat="1" applyFont="1" applyFill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center" wrapText="1"/>
    </xf>
    <xf numFmtId="4" fontId="9" fillId="0" borderId="9" xfId="0" applyNumberFormat="1" applyFont="1" applyBorder="1" applyAlignment="1">
      <alignment horizontal="center" vertical="center" wrapText="1"/>
    </xf>
    <xf numFmtId="4" fontId="9" fillId="0" borderId="15" xfId="0" applyNumberFormat="1" applyFont="1" applyBorder="1" applyAlignment="1">
      <alignment horizontal="center" vertical="center"/>
    </xf>
    <xf numFmtId="4" fontId="14" fillId="2" borderId="15" xfId="0" applyNumberFormat="1" applyFont="1" applyFill="1" applyBorder="1" applyAlignment="1">
      <alignment horizontal="center" vertical="center" wrapText="1"/>
    </xf>
    <xf numFmtId="4" fontId="54" fillId="0" borderId="15" xfId="0" applyNumberFormat="1" applyFont="1" applyBorder="1" applyAlignment="1">
      <alignment horizontal="center" vertical="center" wrapText="1"/>
    </xf>
    <xf numFmtId="4" fontId="54" fillId="0" borderId="9" xfId="0" applyNumberFormat="1" applyFont="1" applyBorder="1" applyAlignment="1">
      <alignment horizontal="center" vertical="center" wrapText="1"/>
    </xf>
    <xf numFmtId="4" fontId="25" fillId="11" borderId="15" xfId="0" applyNumberFormat="1" applyFont="1" applyFill="1" applyBorder="1" applyAlignment="1">
      <alignment horizontal="center" vertical="center" wrapText="1"/>
    </xf>
    <xf numFmtId="4" fontId="9" fillId="11" borderId="15" xfId="0" applyNumberFormat="1" applyFont="1" applyFill="1" applyBorder="1" applyAlignment="1">
      <alignment horizontal="center" vertical="center" wrapText="1"/>
    </xf>
    <xf numFmtId="4" fontId="14" fillId="2" borderId="5" xfId="0" applyNumberFormat="1" applyFont="1" applyFill="1" applyBorder="1" applyAlignment="1">
      <alignment horizontal="center" vertical="center" wrapText="1"/>
    </xf>
    <xf numFmtId="4" fontId="9" fillId="12" borderId="15" xfId="0" applyNumberFormat="1" applyFont="1" applyFill="1" applyBorder="1" applyAlignment="1">
      <alignment horizontal="center" vertical="center" wrapText="1"/>
    </xf>
    <xf numFmtId="4" fontId="54" fillId="2" borderId="9" xfId="0" applyNumberFormat="1" applyFont="1" applyFill="1" applyBorder="1" applyAlignment="1">
      <alignment horizontal="center" vertical="center" wrapText="1"/>
    </xf>
    <xf numFmtId="4" fontId="54" fillId="2" borderId="15" xfId="0" applyNumberFormat="1" applyFont="1" applyFill="1" applyBorder="1" applyAlignment="1">
      <alignment horizontal="center" vertical="center" wrapText="1"/>
    </xf>
    <xf numFmtId="4" fontId="55" fillId="0" borderId="15" xfId="0" applyNumberFormat="1" applyFont="1" applyBorder="1" applyAlignment="1">
      <alignment horizontal="center" vertical="center" wrapText="1"/>
    </xf>
    <xf numFmtId="4" fontId="14" fillId="0" borderId="9" xfId="0" applyNumberFormat="1" applyFont="1" applyBorder="1" applyAlignment="1">
      <alignment horizontal="center" vertical="center" wrapText="1"/>
    </xf>
    <xf numFmtId="4" fontId="9" fillId="13" borderId="15" xfId="0" applyNumberFormat="1" applyFont="1" applyFill="1" applyBorder="1" applyAlignment="1">
      <alignment horizontal="center" vertical="center" wrapText="1"/>
    </xf>
    <xf numFmtId="165" fontId="14" fillId="0" borderId="15" xfId="0" applyNumberFormat="1" applyFont="1" applyBorder="1" applyAlignment="1">
      <alignment horizontal="center" vertical="center" wrapText="1"/>
    </xf>
    <xf numFmtId="4" fontId="6" fillId="3" borderId="71" xfId="0" applyNumberFormat="1" applyFont="1" applyFill="1" applyBorder="1" applyAlignment="1">
      <alignment horizontal="center" vertical="center" wrapText="1"/>
    </xf>
    <xf numFmtId="4" fontId="11" fillId="4" borderId="71" xfId="0" applyNumberFormat="1" applyFont="1" applyFill="1" applyBorder="1" applyAlignment="1">
      <alignment horizontal="center" vertical="center" wrapText="1"/>
    </xf>
    <xf numFmtId="164" fontId="14" fillId="0" borderId="71" xfId="0" applyNumberFormat="1" applyFont="1" applyFill="1" applyBorder="1" applyAlignment="1">
      <alignment horizontal="center" vertical="center" wrapText="1"/>
    </xf>
    <xf numFmtId="164" fontId="14" fillId="0" borderId="71" xfId="0" applyNumberFormat="1" applyFont="1" applyBorder="1" applyAlignment="1">
      <alignment horizontal="center" vertical="center" wrapText="1"/>
    </xf>
    <xf numFmtId="4" fontId="18" fillId="9" borderId="71" xfId="0" applyNumberFormat="1" applyFont="1" applyFill="1" applyBorder="1" applyAlignment="1">
      <alignment horizontal="center" vertical="center" wrapText="1"/>
    </xf>
    <xf numFmtId="4" fontId="9" fillId="10" borderId="71" xfId="0" applyNumberFormat="1" applyFont="1" applyFill="1" applyBorder="1" applyAlignment="1">
      <alignment vertical="center" wrapText="1"/>
    </xf>
    <xf numFmtId="4" fontId="25" fillId="11" borderId="71" xfId="0" applyNumberFormat="1" applyFont="1" applyFill="1" applyBorder="1" applyAlignment="1">
      <alignment horizontal="center" vertical="center" wrapText="1"/>
    </xf>
    <xf numFmtId="4" fontId="9" fillId="0" borderId="62" xfId="0" applyNumberFormat="1" applyFont="1" applyBorder="1" applyAlignment="1">
      <alignment horizontal="left" vertical="center" wrapText="1"/>
    </xf>
    <xf numFmtId="4" fontId="14" fillId="0" borderId="62" xfId="0" applyNumberFormat="1" applyFont="1" applyBorder="1" applyAlignment="1">
      <alignment horizontal="left" vertical="center" wrapText="1"/>
    </xf>
    <xf numFmtId="4" fontId="52" fillId="0" borderId="62" xfId="0" applyNumberFormat="1" applyFont="1" applyFill="1" applyBorder="1" applyAlignment="1">
      <alignment horizontal="left" vertical="center" wrapText="1"/>
    </xf>
    <xf numFmtId="4" fontId="15" fillId="0" borderId="62" xfId="0" applyNumberFormat="1" applyFont="1" applyBorder="1" applyAlignment="1">
      <alignment horizontal="left" vertical="center" wrapText="1"/>
    </xf>
    <xf numFmtId="4" fontId="17" fillId="9" borderId="62" xfId="0" applyNumberFormat="1" applyFont="1" applyFill="1" applyBorder="1" applyAlignment="1">
      <alignment horizontal="left" vertical="center" wrapText="1"/>
    </xf>
    <xf numFmtId="4" fontId="14" fillId="2" borderId="96" xfId="0" applyNumberFormat="1" applyFont="1" applyFill="1" applyBorder="1" applyAlignment="1">
      <alignment vertical="center" wrapText="1"/>
    </xf>
    <xf numFmtId="4" fontId="19" fillId="0" borderId="96" xfId="0" applyNumberFormat="1" applyFont="1" applyBorder="1" applyAlignment="1">
      <alignment vertical="center" wrapText="1"/>
    </xf>
    <xf numFmtId="4" fontId="14" fillId="0" borderId="96" xfId="0" applyNumberFormat="1" applyFont="1" applyBorder="1" applyAlignment="1">
      <alignment vertical="center" wrapText="1"/>
    </xf>
    <xf numFmtId="4" fontId="14" fillId="7" borderId="62" xfId="0" applyNumberFormat="1" applyFont="1" applyFill="1" applyBorder="1" applyAlignment="1">
      <alignment horizontal="left" vertical="center" wrapText="1"/>
    </xf>
    <xf numFmtId="4" fontId="10" fillId="9" borderId="62" xfId="0" applyNumberFormat="1" applyFont="1" applyFill="1" applyBorder="1" applyAlignment="1">
      <alignment horizontal="left" vertical="center" wrapText="1"/>
    </xf>
    <xf numFmtId="4" fontId="14" fillId="0" borderId="96" xfId="0" applyNumberFormat="1" applyFont="1" applyBorder="1" applyAlignment="1">
      <alignment horizontal="left" vertical="center" wrapText="1"/>
    </xf>
    <xf numFmtId="4" fontId="9" fillId="0" borderId="59" xfId="0" applyNumberFormat="1" applyFont="1" applyBorder="1" applyAlignment="1">
      <alignment horizontal="left" vertical="center" wrapText="1"/>
    </xf>
    <xf numFmtId="4" fontId="14" fillId="7" borderId="96" xfId="0" applyNumberFormat="1" applyFont="1" applyFill="1" applyBorder="1" applyAlignment="1">
      <alignment horizontal="left" vertical="center" wrapText="1"/>
    </xf>
    <xf numFmtId="4" fontId="52" fillId="0" borderId="62" xfId="0" applyNumberFormat="1" applyFont="1" applyBorder="1" applyAlignment="1">
      <alignment horizontal="left" vertical="center" wrapText="1"/>
    </xf>
    <xf numFmtId="4" fontId="24" fillId="11" borderId="62" xfId="0" applyNumberFormat="1" applyFont="1" applyFill="1" applyBorder="1" applyAlignment="1">
      <alignment horizontal="left" vertical="center" wrapText="1"/>
    </xf>
    <xf numFmtId="4" fontId="14" fillId="2" borderId="62" xfId="0" applyNumberFormat="1" applyFont="1" applyFill="1" applyBorder="1" applyAlignment="1">
      <alignment horizontal="left" vertical="center" wrapText="1"/>
    </xf>
    <xf numFmtId="4" fontId="10" fillId="11" borderId="62" xfId="0" applyNumberFormat="1" applyFont="1" applyFill="1" applyBorder="1" applyAlignment="1">
      <alignment horizontal="left" vertical="center" wrapText="1"/>
    </xf>
    <xf numFmtId="4" fontId="27" fillId="11" borderId="62" xfId="0" applyNumberFormat="1" applyFont="1" applyFill="1" applyBorder="1" applyAlignment="1">
      <alignment vertical="center"/>
    </xf>
    <xf numFmtId="4" fontId="14" fillId="0" borderId="96" xfId="0" applyNumberFormat="1" applyFont="1" applyBorder="1" applyAlignment="1">
      <alignment vertical="center"/>
    </xf>
    <xf numFmtId="4" fontId="14" fillId="0" borderId="62" xfId="0" applyNumberFormat="1" applyFont="1" applyBorder="1" applyAlignment="1">
      <alignment vertical="center" wrapText="1"/>
    </xf>
    <xf numFmtId="4" fontId="28" fillId="11" borderId="62" xfId="0" applyNumberFormat="1" applyFont="1" applyFill="1" applyBorder="1" applyAlignment="1">
      <alignment vertical="center" wrapText="1"/>
    </xf>
    <xf numFmtId="4" fontId="53" fillId="12" borderId="62" xfId="0" applyNumberFormat="1" applyFont="1" applyFill="1" applyBorder="1" applyAlignment="1">
      <alignment horizontal="center" vertical="center" wrapText="1"/>
    </xf>
    <xf numFmtId="2" fontId="9" fillId="0" borderId="96" xfId="0" applyNumberFormat="1" applyFont="1" applyBorder="1" applyAlignment="1">
      <alignment horizontal="left" vertical="center" wrapText="1"/>
    </xf>
    <xf numFmtId="4" fontId="52" fillId="0" borderId="96" xfId="0" applyNumberFormat="1" applyFont="1" applyBorder="1" applyAlignment="1">
      <alignment horizontal="left" vertical="center" wrapText="1"/>
    </xf>
    <xf numFmtId="4" fontId="14" fillId="0" borderId="59" xfId="0" applyNumberFormat="1" applyFont="1" applyBorder="1" applyAlignment="1">
      <alignment horizontal="left" vertical="center" wrapText="1"/>
    </xf>
    <xf numFmtId="3" fontId="7" fillId="2" borderId="39" xfId="0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7" fillId="0" borderId="18" xfId="0" applyFont="1" applyFill="1" applyBorder="1" applyAlignment="1">
      <alignment horizontal="left" vertical="center" wrapText="1"/>
    </xf>
    <xf numFmtId="49" fontId="53" fillId="22" borderId="93" xfId="0" applyNumberFormat="1" applyFont="1" applyFill="1" applyBorder="1" applyAlignment="1">
      <alignment horizontal="center" vertical="center" wrapText="1"/>
    </xf>
    <xf numFmtId="49" fontId="53" fillId="22" borderId="93" xfId="0" applyNumberFormat="1" applyFont="1" applyFill="1" applyBorder="1" applyAlignment="1">
      <alignment vertical="center" wrapText="1"/>
    </xf>
    <xf numFmtId="0" fontId="4" fillId="0" borderId="21" xfId="0" applyFont="1" applyBorder="1"/>
    <xf numFmtId="0" fontId="0" fillId="0" borderId="0" xfId="0" applyFont="1" applyAlignment="1"/>
    <xf numFmtId="0" fontId="4" fillId="0" borderId="10" xfId="0" applyFont="1" applyBorder="1"/>
    <xf numFmtId="0" fontId="4" fillId="0" borderId="22" xfId="0" applyFont="1" applyBorder="1"/>
    <xf numFmtId="0" fontId="0" fillId="0" borderId="0" xfId="0" applyFont="1" applyAlignment="1"/>
    <xf numFmtId="0" fontId="49" fillId="14" borderId="74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/>
    </xf>
    <xf numFmtId="0" fontId="0" fillId="0" borderId="0" xfId="0" applyFont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0" fillId="0" borderId="0" xfId="0" applyFont="1" applyAlignment="1">
      <alignment horizontal="left" vertical="top"/>
    </xf>
    <xf numFmtId="0" fontId="0" fillId="0" borderId="0" xfId="0" applyFont="1" applyAlignment="1"/>
    <xf numFmtId="0" fontId="49" fillId="14" borderId="76" xfId="0" applyFont="1" applyFill="1" applyBorder="1" applyAlignment="1">
      <alignment horizontal="left" vertical="top" wrapText="1"/>
    </xf>
    <xf numFmtId="4" fontId="14" fillId="22" borderId="39" xfId="0" applyNumberFormat="1" applyFont="1" applyFill="1" applyBorder="1" applyAlignment="1">
      <alignment horizontal="center" vertical="center" wrapText="1"/>
    </xf>
    <xf numFmtId="4" fontId="14" fillId="2" borderId="39" xfId="0" applyNumberFormat="1" applyFont="1" applyFill="1" applyBorder="1" applyAlignment="1">
      <alignment horizontal="center" vertical="center" wrapText="1"/>
    </xf>
    <xf numFmtId="0" fontId="4" fillId="22" borderId="39" xfId="0" applyFont="1" applyFill="1" applyBorder="1"/>
    <xf numFmtId="0" fontId="14" fillId="22" borderId="39" xfId="0" applyFont="1" applyFill="1" applyBorder="1" applyAlignment="1">
      <alignment horizontal="left" vertical="center" wrapText="1"/>
    </xf>
    <xf numFmtId="3" fontId="14" fillId="22" borderId="39" xfId="0" applyNumberFormat="1" applyFont="1" applyFill="1" applyBorder="1" applyAlignment="1">
      <alignment horizontal="center" vertical="center"/>
    </xf>
    <xf numFmtId="4" fontId="9" fillId="22" borderId="39" xfId="0" applyNumberFormat="1" applyFont="1" applyFill="1" applyBorder="1" applyAlignment="1">
      <alignment horizontal="center" vertical="center"/>
    </xf>
    <xf numFmtId="4" fontId="14" fillId="28" borderId="39" xfId="0" applyNumberFormat="1" applyFont="1" applyFill="1" applyBorder="1" applyAlignment="1">
      <alignment horizontal="center" vertical="center" wrapText="1"/>
    </xf>
    <xf numFmtId="4" fontId="14" fillId="22" borderId="39" xfId="0" applyNumberFormat="1" applyFont="1" applyFill="1" applyBorder="1" applyAlignment="1">
      <alignment horizontal="center" vertical="center"/>
    </xf>
    <xf numFmtId="4" fontId="31" fillId="2" borderId="39" xfId="0" applyNumberFormat="1" applyFont="1" applyFill="1" applyBorder="1" applyAlignment="1">
      <alignment vertical="center" wrapText="1"/>
    </xf>
    <xf numFmtId="2" fontId="14" fillId="0" borderId="95" xfId="0" applyNumberFormat="1" applyFont="1" applyFill="1" applyBorder="1" applyAlignment="1">
      <alignment horizontal="center" vertical="center"/>
    </xf>
    <xf numFmtId="4" fontId="52" fillId="0" borderId="96" xfId="0" applyNumberFormat="1" applyFont="1" applyFill="1" applyBorder="1" applyAlignment="1">
      <alignment horizontal="left" vertical="center" wrapText="1"/>
    </xf>
    <xf numFmtId="4" fontId="52" fillId="24" borderId="12" xfId="0" applyNumberFormat="1" applyFont="1" applyFill="1" applyBorder="1" applyAlignment="1">
      <alignment horizontal="center" vertical="center" wrapText="1"/>
    </xf>
    <xf numFmtId="164" fontId="14" fillId="0" borderId="95" xfId="0" applyNumberFormat="1" applyFont="1" applyFill="1" applyBorder="1" applyAlignment="1">
      <alignment horizontal="center" vertical="center" wrapText="1"/>
    </xf>
    <xf numFmtId="4" fontId="14" fillId="0" borderId="5" xfId="0" applyNumberFormat="1" applyFont="1" applyFill="1" applyBorder="1" applyAlignment="1">
      <alignment horizontal="center" vertical="center" wrapText="1"/>
    </xf>
    <xf numFmtId="4" fontId="52" fillId="22" borderId="71" xfId="0" applyNumberFormat="1" applyFont="1" applyFill="1" applyBorder="1" applyAlignment="1">
      <alignment horizontal="center" vertical="center" wrapText="1"/>
    </xf>
    <xf numFmtId="4" fontId="52" fillId="0" borderId="71" xfId="0" applyNumberFormat="1" applyFont="1" applyFill="1" applyBorder="1" applyAlignment="1">
      <alignment horizontal="left" vertical="center" wrapText="1"/>
    </xf>
    <xf numFmtId="2" fontId="14" fillId="22" borderId="39" xfId="0" applyNumberFormat="1" applyFont="1" applyFill="1" applyBorder="1" applyAlignment="1">
      <alignment horizontal="center" vertical="center"/>
    </xf>
    <xf numFmtId="4" fontId="52" fillId="22" borderId="39" xfId="0" applyNumberFormat="1" applyFont="1" applyFill="1" applyBorder="1" applyAlignment="1">
      <alignment horizontal="left" vertical="center" wrapText="1"/>
    </xf>
    <xf numFmtId="3" fontId="14" fillId="22" borderId="39" xfId="0" applyNumberFormat="1" applyFont="1" applyFill="1" applyBorder="1" applyAlignment="1">
      <alignment horizontal="center" vertical="center" wrapText="1"/>
    </xf>
    <xf numFmtId="4" fontId="53" fillId="29" borderId="62" xfId="0" applyNumberFormat="1" applyFont="1" applyFill="1" applyBorder="1" applyAlignment="1">
      <alignment horizontal="center" vertical="center" wrapText="1"/>
    </xf>
    <xf numFmtId="4" fontId="10" fillId="13" borderId="62" xfId="0" applyNumberFormat="1" applyFont="1" applyFill="1" applyBorder="1" applyAlignment="1">
      <alignment horizontal="left" vertical="center" wrapText="1"/>
    </xf>
    <xf numFmtId="3" fontId="52" fillId="0" borderId="12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3" fontId="14" fillId="0" borderId="94" xfId="0" applyNumberFormat="1" applyFont="1" applyFill="1" applyBorder="1" applyAlignment="1">
      <alignment horizontal="center" vertical="center" wrapText="1"/>
    </xf>
    <xf numFmtId="3" fontId="14" fillId="6" borderId="2" xfId="0" applyNumberFormat="1" applyFont="1" applyFill="1" applyBorder="1" applyAlignment="1">
      <alignment horizontal="center" vertical="center" wrapText="1"/>
    </xf>
    <xf numFmtId="3" fontId="14" fillId="0" borderId="94" xfId="0" applyNumberFormat="1" applyFont="1" applyBorder="1" applyAlignment="1">
      <alignment horizontal="center" vertical="center" wrapText="1"/>
    </xf>
    <xf numFmtId="3" fontId="14" fillId="6" borderId="13" xfId="0" applyNumberFormat="1" applyFont="1" applyFill="1" applyBorder="1" applyAlignment="1">
      <alignment horizontal="center" vertical="center" wrapText="1"/>
    </xf>
    <xf numFmtId="4" fontId="9" fillId="0" borderId="71" xfId="0" applyNumberFormat="1" applyFont="1" applyFill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 vertical="center" wrapText="1"/>
    </xf>
    <xf numFmtId="0" fontId="4" fillId="0" borderId="19" xfId="0" applyFont="1" applyBorder="1"/>
    <xf numFmtId="4" fontId="6" fillId="0" borderId="71" xfId="0" applyNumberFormat="1" applyFont="1" applyBorder="1" applyAlignment="1">
      <alignment horizontal="center" vertical="center" wrapText="1"/>
    </xf>
    <xf numFmtId="0" fontId="4" fillId="0" borderId="71" xfId="0" applyFont="1" applyBorder="1"/>
    <xf numFmtId="0" fontId="7" fillId="5" borderId="71" xfId="0" applyFont="1" applyFill="1" applyBorder="1" applyAlignment="1">
      <alignment horizontal="left" vertical="center" wrapText="1"/>
    </xf>
    <xf numFmtId="4" fontId="14" fillId="2" borderId="71" xfId="0" applyNumberFormat="1" applyFont="1" applyFill="1" applyBorder="1" applyAlignment="1">
      <alignment horizontal="left" vertical="center" wrapText="1"/>
    </xf>
    <xf numFmtId="0" fontId="49" fillId="5" borderId="4" xfId="0" applyFont="1" applyFill="1" applyBorder="1" applyAlignment="1">
      <alignment horizontal="left" vertical="center" wrapText="1"/>
    </xf>
    <xf numFmtId="0" fontId="4" fillId="0" borderId="14" xfId="0" applyFont="1" applyBorder="1"/>
    <xf numFmtId="0" fontId="4" fillId="0" borderId="21" xfId="0" applyFont="1" applyBorder="1"/>
    <xf numFmtId="0" fontId="4" fillId="0" borderId="8" xfId="0" applyFont="1" applyBorder="1"/>
    <xf numFmtId="0" fontId="7" fillId="5" borderId="4" xfId="0" applyFont="1" applyFill="1" applyBorder="1" applyAlignment="1">
      <alignment horizontal="left" vertical="center" wrapText="1"/>
    </xf>
    <xf numFmtId="0" fontId="49" fillId="5" borderId="13" xfId="0" applyFont="1" applyFill="1" applyBorder="1" applyAlignment="1">
      <alignment horizontal="left" vertical="center" wrapText="1"/>
    </xf>
    <xf numFmtId="0" fontId="49" fillId="5" borderId="21" xfId="0" applyFont="1" applyFill="1" applyBorder="1" applyAlignment="1">
      <alignment horizontal="left" vertical="center" wrapText="1"/>
    </xf>
    <xf numFmtId="0" fontId="49" fillId="5" borderId="10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7" fillId="5" borderId="16" xfId="0" applyFont="1" applyFill="1" applyBorder="1" applyAlignment="1">
      <alignment horizontal="left" vertical="center" wrapText="1"/>
    </xf>
    <xf numFmtId="0" fontId="4" fillId="0" borderId="17" xfId="0" applyFont="1" applyBorder="1"/>
    <xf numFmtId="0" fontId="7" fillId="5" borderId="22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/>
    </xf>
    <xf numFmtId="0" fontId="51" fillId="20" borderId="13" xfId="0" applyFont="1" applyFill="1" applyBorder="1" applyAlignment="1">
      <alignment horizontal="left" vertical="center" wrapText="1"/>
    </xf>
    <xf numFmtId="0" fontId="4" fillId="20" borderId="21" xfId="0" applyFont="1" applyFill="1" applyBorder="1" applyAlignment="1">
      <alignment horizontal="left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0" fontId="3" fillId="0" borderId="71" xfId="0" applyFont="1" applyBorder="1" applyAlignment="1">
      <alignment horizontal="left"/>
    </xf>
    <xf numFmtId="3" fontId="6" fillId="0" borderId="0" xfId="0" applyNumberFormat="1" applyFont="1" applyAlignment="1">
      <alignment horizontal="center" vertical="center" wrapText="1"/>
    </xf>
    <xf numFmtId="0" fontId="0" fillId="0" borderId="0" xfId="0" applyFont="1" applyAlignment="1"/>
    <xf numFmtId="0" fontId="2" fillId="0" borderId="18" xfId="0" applyFont="1" applyBorder="1" applyAlignment="1">
      <alignment horizontal="center"/>
    </xf>
    <xf numFmtId="3" fontId="6" fillId="0" borderId="71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0" fontId="4" fillId="0" borderId="9" xfId="0" applyFont="1" applyBorder="1"/>
    <xf numFmtId="4" fontId="6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/>
    <xf numFmtId="0" fontId="4" fillId="0" borderId="3" xfId="0" applyFont="1" applyBorder="1"/>
    <xf numFmtId="4" fontId="8" fillId="0" borderId="4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8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4" fontId="6" fillId="3" borderId="19" xfId="0" applyNumberFormat="1" applyFont="1" applyFill="1" applyBorder="1" applyAlignment="1">
      <alignment horizontal="center" vertical="center" wrapText="1"/>
    </xf>
    <xf numFmtId="4" fontId="6" fillId="3" borderId="59" xfId="0" applyNumberFormat="1" applyFont="1" applyFill="1" applyBorder="1" applyAlignment="1">
      <alignment horizontal="center" vertical="center" wrapText="1"/>
    </xf>
    <xf numFmtId="0" fontId="4" fillId="0" borderId="62" xfId="0" applyFont="1" applyBorder="1"/>
    <xf numFmtId="4" fontId="10" fillId="4" borderId="18" xfId="0" applyNumberFormat="1" applyFont="1" applyFill="1" applyBorder="1" applyAlignment="1">
      <alignment horizontal="center" vertical="center" wrapText="1"/>
    </xf>
    <xf numFmtId="4" fontId="10" fillId="4" borderId="96" xfId="0" applyNumberFormat="1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left" vertical="center" wrapText="1"/>
    </xf>
    <xf numFmtId="0" fontId="7" fillId="5" borderId="10" xfId="0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left"/>
    </xf>
    <xf numFmtId="0" fontId="4" fillId="0" borderId="21" xfId="0" applyFont="1" applyBorder="1" applyAlignment="1">
      <alignment horizontal="left"/>
    </xf>
    <xf numFmtId="0" fontId="52" fillId="5" borderId="4" xfId="0" applyFont="1" applyFill="1" applyBorder="1" applyAlignment="1">
      <alignment horizontal="left" vertical="center" wrapText="1"/>
    </xf>
    <xf numFmtId="0" fontId="20" fillId="5" borderId="4" xfId="0" applyFont="1" applyFill="1" applyBorder="1" applyAlignment="1">
      <alignment horizontal="left" vertical="center" wrapText="1"/>
    </xf>
    <xf numFmtId="0" fontId="7" fillId="5" borderId="20" xfId="0" applyFont="1" applyFill="1" applyBorder="1" applyAlignment="1">
      <alignment horizontal="left" vertical="center" wrapText="1"/>
    </xf>
    <xf numFmtId="4" fontId="9" fillId="10" borderId="71" xfId="0" applyNumberFormat="1" applyFont="1" applyFill="1" applyBorder="1" applyAlignment="1">
      <alignment horizontal="center" vertical="center" wrapText="1"/>
    </xf>
    <xf numFmtId="4" fontId="9" fillId="10" borderId="97" xfId="0" applyNumberFormat="1" applyFont="1" applyFill="1" applyBorder="1" applyAlignment="1">
      <alignment horizontal="center" vertical="center" wrapText="1"/>
    </xf>
    <xf numFmtId="0" fontId="4" fillId="0" borderId="97" xfId="0" applyFont="1" applyBorder="1"/>
    <xf numFmtId="4" fontId="10" fillId="4" borderId="71" xfId="0" applyNumberFormat="1" applyFont="1" applyFill="1" applyBorder="1" applyAlignment="1">
      <alignment horizontal="center" vertical="center" wrapText="1"/>
    </xf>
    <xf numFmtId="4" fontId="10" fillId="4" borderId="97" xfId="0" applyNumberFormat="1" applyFont="1" applyFill="1" applyBorder="1" applyAlignment="1">
      <alignment horizontal="center" vertical="center" wrapText="1"/>
    </xf>
    <xf numFmtId="0" fontId="6" fillId="17" borderId="45" xfId="0" applyFont="1" applyFill="1" applyBorder="1" applyAlignment="1">
      <alignment horizontal="left" vertical="center" wrapText="1"/>
    </xf>
    <xf numFmtId="0" fontId="4" fillId="0" borderId="46" xfId="0" applyFont="1" applyBorder="1"/>
    <xf numFmtId="0" fontId="4" fillId="0" borderId="47" xfId="0" applyFont="1" applyBorder="1"/>
    <xf numFmtId="0" fontId="7" fillId="17" borderId="48" xfId="0" applyFont="1" applyFill="1" applyBorder="1" applyAlignment="1">
      <alignment horizontal="left" vertical="top" wrapText="1"/>
    </xf>
    <xf numFmtId="0" fontId="4" fillId="0" borderId="27" xfId="0" applyFont="1" applyBorder="1"/>
    <xf numFmtId="0" fontId="4" fillId="0" borderId="49" xfId="0" applyFont="1" applyBorder="1"/>
    <xf numFmtId="0" fontId="7" fillId="17" borderId="50" xfId="0" applyFont="1" applyFill="1" applyBorder="1" applyAlignment="1">
      <alignment horizontal="left" vertical="top" wrapText="1"/>
    </xf>
    <xf numFmtId="0" fontId="4" fillId="0" borderId="51" xfId="0" applyFont="1" applyBorder="1"/>
    <xf numFmtId="0" fontId="4" fillId="0" borderId="52" xfId="0" applyFont="1" applyBorder="1"/>
    <xf numFmtId="0" fontId="6" fillId="2" borderId="26" xfId="0" applyFont="1" applyFill="1" applyBorder="1" applyAlignment="1">
      <alignment horizontal="left"/>
    </xf>
    <xf numFmtId="0" fontId="4" fillId="0" borderId="23" xfId="0" applyFont="1" applyBorder="1"/>
    <xf numFmtId="0" fontId="7" fillId="15" borderId="30" xfId="0" applyFont="1" applyFill="1" applyBorder="1" applyAlignment="1">
      <alignment horizontal="center" vertical="center" wrapText="1"/>
    </xf>
    <xf numFmtId="0" fontId="4" fillId="0" borderId="32" xfId="0" applyFont="1" applyBorder="1"/>
    <xf numFmtId="0" fontId="4" fillId="0" borderId="33" xfId="0" applyFont="1" applyBorder="1"/>
    <xf numFmtId="0" fontId="7" fillId="15" borderId="30" xfId="0" applyFont="1" applyFill="1" applyBorder="1" applyAlignment="1">
      <alignment horizontal="left" vertical="center" wrapText="1"/>
    </xf>
    <xf numFmtId="0" fontId="7" fillId="11" borderId="34" xfId="0" applyFont="1" applyFill="1" applyBorder="1" applyAlignment="1">
      <alignment horizontal="center" vertical="center" wrapText="1"/>
    </xf>
    <xf numFmtId="0" fontId="4" fillId="0" borderId="38" xfId="0" applyFont="1" applyBorder="1"/>
    <xf numFmtId="0" fontId="7" fillId="11" borderId="35" xfId="0" applyFont="1" applyFill="1" applyBorder="1" applyAlignment="1">
      <alignment horizontal="left" vertical="center" wrapText="1"/>
    </xf>
    <xf numFmtId="0" fontId="4" fillId="0" borderId="37" xfId="0" applyFont="1" applyBorder="1" applyAlignment="1">
      <alignment horizontal="left"/>
    </xf>
    <xf numFmtId="0" fontId="4" fillId="0" borderId="39" xfId="0" applyFont="1" applyBorder="1" applyAlignment="1">
      <alignment horizontal="left"/>
    </xf>
    <xf numFmtId="0" fontId="7" fillId="16" borderId="30" xfId="0" applyFont="1" applyFill="1" applyBorder="1" applyAlignment="1">
      <alignment horizontal="center" vertical="center" wrapText="1"/>
    </xf>
    <xf numFmtId="0" fontId="7" fillId="16" borderId="41" xfId="0" applyFont="1" applyFill="1" applyBorder="1" applyAlignment="1">
      <alignment horizontal="left" vertical="center" wrapText="1"/>
    </xf>
    <xf numFmtId="0" fontId="4" fillId="0" borderId="43" xfId="0" applyFont="1" applyBorder="1"/>
    <xf numFmtId="0" fontId="4" fillId="0" borderId="44" xfId="0" applyFont="1" applyBorder="1"/>
    <xf numFmtId="0" fontId="7" fillId="11" borderId="31" xfId="0" applyFont="1" applyFill="1" applyBorder="1" applyAlignment="1">
      <alignment horizontal="left" vertical="center" wrapText="1"/>
    </xf>
    <xf numFmtId="0" fontId="7" fillId="11" borderId="69" xfId="0" applyFont="1" applyFill="1" applyBorder="1" applyAlignment="1">
      <alignment horizontal="left" vertical="center" wrapText="1"/>
    </xf>
    <xf numFmtId="0" fontId="7" fillId="15" borderId="31" xfId="0" applyFont="1" applyFill="1" applyBorder="1" applyAlignment="1">
      <alignment horizontal="left" vertical="center" wrapText="1"/>
    </xf>
    <xf numFmtId="0" fontId="7" fillId="15" borderId="69" xfId="0" applyFont="1" applyFill="1" applyBorder="1" applyAlignment="1">
      <alignment horizontal="left" vertical="center" wrapText="1"/>
    </xf>
    <xf numFmtId="0" fontId="7" fillId="16" borderId="31" xfId="0" applyFont="1" applyFill="1" applyBorder="1" applyAlignment="1">
      <alignment horizontal="left" vertical="center" wrapText="1"/>
    </xf>
    <xf numFmtId="0" fontId="7" fillId="16" borderId="69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6" fillId="18" borderId="6" xfId="0" applyFont="1" applyFill="1" applyBorder="1" applyAlignment="1">
      <alignment horizontal="center" vertical="center" wrapText="1"/>
    </xf>
    <xf numFmtId="0" fontId="6" fillId="18" borderId="62" xfId="0" applyFont="1" applyFill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9" fillId="2" borderId="26" xfId="0" applyFont="1" applyFill="1" applyBorder="1" applyAlignment="1">
      <alignment horizontal="left"/>
    </xf>
    <xf numFmtId="0" fontId="51" fillId="0" borderId="23" xfId="0" applyFont="1" applyBorder="1"/>
    <xf numFmtId="0" fontId="49" fillId="2" borderId="26" xfId="0" applyFont="1" applyFill="1" applyBorder="1" applyAlignment="1">
      <alignment horizontal="left" vertical="top" wrapText="1"/>
    </xf>
    <xf numFmtId="0" fontId="6" fillId="2" borderId="26" xfId="0" applyFont="1" applyFill="1" applyBorder="1" applyAlignment="1">
      <alignment horizontal="left" vertical="center"/>
    </xf>
    <xf numFmtId="0" fontId="6" fillId="2" borderId="57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/>
    </xf>
    <xf numFmtId="0" fontId="4" fillId="0" borderId="58" xfId="0" applyFont="1" applyBorder="1"/>
    <xf numFmtId="0" fontId="4" fillId="0" borderId="59" xfId="0" applyFont="1" applyBorder="1"/>
    <xf numFmtId="0" fontId="6" fillId="2" borderId="60" xfId="0" applyFont="1" applyFill="1" applyBorder="1" applyAlignment="1">
      <alignment horizontal="center" vertical="center" wrapText="1"/>
    </xf>
    <xf numFmtId="0" fontId="4" fillId="0" borderId="63" xfId="0" applyFont="1" applyBorder="1"/>
    <xf numFmtId="0" fontId="6" fillId="2" borderId="61" xfId="0" applyFont="1" applyFill="1" applyBorder="1" applyAlignment="1">
      <alignment horizontal="center" vertical="center" wrapText="1"/>
    </xf>
    <xf numFmtId="0" fontId="4" fillId="0" borderId="64" xfId="0" applyFont="1" applyBorder="1"/>
    <xf numFmtId="0" fontId="6" fillId="2" borderId="6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vertical="top" wrapText="1"/>
    </xf>
    <xf numFmtId="0" fontId="43" fillId="2" borderId="30" xfId="0" applyFont="1" applyFill="1" applyBorder="1" applyAlignment="1">
      <alignment vertical="top" wrapText="1"/>
    </xf>
    <xf numFmtId="0" fontId="43" fillId="2" borderId="30" xfId="0" applyFont="1" applyFill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3"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Таблица 6 (типы арм.)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4650105</xdr:colOff>
      <xdr:row>19</xdr:row>
      <xdr:rowOff>66675</xdr:rowOff>
    </xdr:from>
    <xdr:ext cx="3448050" cy="3876675"/>
    <xdr:pic>
      <xdr:nvPicPr>
        <xdr:cNvPr id="2" name="image13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88930" y="2181225"/>
          <a:ext cx="3448050" cy="38766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381001</xdr:colOff>
      <xdr:row>19</xdr:row>
      <xdr:rowOff>19050</xdr:rowOff>
    </xdr:from>
    <xdr:to>
      <xdr:col>1</xdr:col>
      <xdr:colOff>3890599</xdr:colOff>
      <xdr:row>26</xdr:row>
      <xdr:rowOff>230579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9826" y="2133600"/>
          <a:ext cx="3509598" cy="390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9182100</xdr:colOff>
      <xdr:row>19</xdr:row>
      <xdr:rowOff>57150</xdr:rowOff>
    </xdr:from>
    <xdr:to>
      <xdr:col>1</xdr:col>
      <xdr:colOff>16868775</xdr:colOff>
      <xdr:row>34</xdr:row>
      <xdr:rowOff>629054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20925" y="2171700"/>
          <a:ext cx="7686675" cy="74891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180976</xdr:colOff>
      <xdr:row>62</xdr:row>
      <xdr:rowOff>66676</xdr:rowOff>
    </xdr:from>
    <xdr:to>
      <xdr:col>1</xdr:col>
      <xdr:colOff>1919082</xdr:colOff>
      <xdr:row>76</xdr:row>
      <xdr:rowOff>93347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6" y="19436716"/>
          <a:ext cx="7575026" cy="62750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2000251</xdr:colOff>
      <xdr:row>58</xdr:row>
      <xdr:rowOff>882015</xdr:rowOff>
    </xdr:from>
    <xdr:to>
      <xdr:col>1</xdr:col>
      <xdr:colOff>8555431</xdr:colOff>
      <xdr:row>76</xdr:row>
      <xdr:rowOff>64771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7171" y="17882235"/>
          <a:ext cx="6555180" cy="780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8667750</xdr:colOff>
      <xdr:row>58</xdr:row>
      <xdr:rowOff>862964</xdr:rowOff>
    </xdr:from>
    <xdr:to>
      <xdr:col>1</xdr:col>
      <xdr:colOff>17047845</xdr:colOff>
      <xdr:row>76</xdr:row>
      <xdr:rowOff>61340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04670" y="17863184"/>
          <a:ext cx="8580120" cy="7816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819150</xdr:colOff>
      <xdr:row>76</xdr:row>
      <xdr:rowOff>285749</xdr:rowOff>
    </xdr:from>
    <xdr:to>
      <xdr:col>0</xdr:col>
      <xdr:colOff>4564524</xdr:colOff>
      <xdr:row>89</xdr:row>
      <xdr:rowOff>95252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25984199"/>
          <a:ext cx="3745374" cy="7391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4943475</xdr:colOff>
      <xdr:row>76</xdr:row>
      <xdr:rowOff>295275</xdr:rowOff>
    </xdr:from>
    <xdr:to>
      <xdr:col>1</xdr:col>
      <xdr:colOff>2593716</xdr:colOff>
      <xdr:row>89</xdr:row>
      <xdr:rowOff>66677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3475" y="25993725"/>
          <a:ext cx="3489066" cy="7353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2895600</xdr:colOff>
      <xdr:row>76</xdr:row>
      <xdr:rowOff>285750</xdr:rowOff>
    </xdr:from>
    <xdr:to>
      <xdr:col>1</xdr:col>
      <xdr:colOff>9430700</xdr:colOff>
      <xdr:row>85</xdr:row>
      <xdr:rowOff>85726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25984200"/>
          <a:ext cx="6535100" cy="493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9705975</xdr:colOff>
      <xdr:row>76</xdr:row>
      <xdr:rowOff>314325</xdr:rowOff>
    </xdr:from>
    <xdr:to>
      <xdr:col>1</xdr:col>
      <xdr:colOff>16255765</xdr:colOff>
      <xdr:row>85</xdr:row>
      <xdr:rowOff>76201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44800" y="26012775"/>
          <a:ext cx="6549790" cy="489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2905125</xdr:colOff>
      <xdr:row>85</xdr:row>
      <xdr:rowOff>342900</xdr:rowOff>
    </xdr:from>
    <xdr:to>
      <xdr:col>1</xdr:col>
      <xdr:colOff>9441913</xdr:colOff>
      <xdr:row>90</xdr:row>
      <xdr:rowOff>457200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31175325"/>
          <a:ext cx="6536788" cy="3352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847724</xdr:colOff>
      <xdr:row>89</xdr:row>
      <xdr:rowOff>428625</xdr:rowOff>
    </xdr:from>
    <xdr:to>
      <xdr:col>1</xdr:col>
      <xdr:colOff>1000124</xdr:colOff>
      <xdr:row>95</xdr:row>
      <xdr:rowOff>210566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4" y="33708975"/>
          <a:ext cx="5991225" cy="54934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1828800</xdr:colOff>
      <xdr:row>90</xdr:row>
      <xdr:rowOff>761999</xdr:rowOff>
    </xdr:from>
    <xdr:to>
      <xdr:col>1</xdr:col>
      <xdr:colOff>9404591</xdr:colOff>
      <xdr:row>94</xdr:row>
      <xdr:rowOff>537357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7625" y="34832924"/>
          <a:ext cx="7575791" cy="294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9725025</xdr:colOff>
      <xdr:row>85</xdr:row>
      <xdr:rowOff>323851</xdr:rowOff>
    </xdr:from>
    <xdr:to>
      <xdr:col>2</xdr:col>
      <xdr:colOff>0</xdr:colOff>
      <xdr:row>94</xdr:row>
      <xdr:rowOff>823108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850" y="31156276"/>
          <a:ext cx="7450153" cy="6905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838201</xdr:colOff>
      <xdr:row>103</xdr:row>
      <xdr:rowOff>339800</xdr:rowOff>
    </xdr:from>
    <xdr:to>
      <xdr:col>1</xdr:col>
      <xdr:colOff>3362325</xdr:colOff>
      <xdr:row>117</xdr:row>
      <xdr:rowOff>389346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38201" y="39468500"/>
          <a:ext cx="8362949" cy="7974351"/>
        </a:xfrm>
        <a:prstGeom prst="rect">
          <a:avLst/>
        </a:prstGeom>
      </xdr:spPr>
    </xdr:pic>
    <xdr:clientData/>
  </xdr:twoCellAnchor>
  <xdr:twoCellAnchor editAs="oneCell">
    <xdr:from>
      <xdr:col>1</xdr:col>
      <xdr:colOff>3801966</xdr:colOff>
      <xdr:row>103</xdr:row>
      <xdr:rowOff>304800</xdr:rowOff>
    </xdr:from>
    <xdr:to>
      <xdr:col>1</xdr:col>
      <xdr:colOff>9105073</xdr:colOff>
      <xdr:row>118</xdr:row>
      <xdr:rowOff>255866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640791" y="39433500"/>
          <a:ext cx="5303107" cy="8390218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257176</xdr:colOff>
      <xdr:row>238</xdr:row>
      <xdr:rowOff>228600</xdr:rowOff>
    </xdr:from>
    <xdr:to>
      <xdr:col>1</xdr:col>
      <xdr:colOff>8582025</xdr:colOff>
      <xdr:row>246</xdr:row>
      <xdr:rowOff>491376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6" y="85382100"/>
          <a:ext cx="14163674" cy="7587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8915401</xdr:colOff>
      <xdr:row>238</xdr:row>
      <xdr:rowOff>209550</xdr:rowOff>
    </xdr:from>
    <xdr:to>
      <xdr:col>1</xdr:col>
      <xdr:colOff>17045941</xdr:colOff>
      <xdr:row>245</xdr:row>
      <xdr:rowOff>1054765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54226" y="85363050"/>
          <a:ext cx="8321040" cy="69793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180975</xdr:colOff>
      <xdr:row>246</xdr:row>
      <xdr:rowOff>761129</xdr:rowOff>
    </xdr:from>
    <xdr:to>
      <xdr:col>1</xdr:col>
      <xdr:colOff>14419634</xdr:colOff>
      <xdr:row>262</xdr:row>
      <xdr:rowOff>125182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93239354"/>
          <a:ext cx="20077484" cy="104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10810875</xdr:colOff>
      <xdr:row>263</xdr:row>
      <xdr:rowOff>133350</xdr:rowOff>
    </xdr:from>
    <xdr:to>
      <xdr:col>2</xdr:col>
      <xdr:colOff>0</xdr:colOff>
      <xdr:row>278</xdr:row>
      <xdr:rowOff>76826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49700" y="103898700"/>
          <a:ext cx="6410326" cy="8849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209551</xdr:colOff>
      <xdr:row>263</xdr:row>
      <xdr:rowOff>141839</xdr:rowOff>
    </xdr:from>
    <xdr:to>
      <xdr:col>1</xdr:col>
      <xdr:colOff>10630494</xdr:colOff>
      <xdr:row>278</xdr:row>
      <xdr:rowOff>38100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1" y="103907189"/>
          <a:ext cx="16259768" cy="88021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152399</xdr:colOff>
      <xdr:row>119</xdr:row>
      <xdr:rowOff>60497</xdr:rowOff>
    </xdr:from>
    <xdr:to>
      <xdr:col>1</xdr:col>
      <xdr:colOff>17046830</xdr:colOff>
      <xdr:row>139</xdr:row>
      <xdr:rowOff>371473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9" y="48142697"/>
          <a:ext cx="23019006" cy="113695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180974</xdr:colOff>
      <xdr:row>192</xdr:row>
      <xdr:rowOff>90449</xdr:rowOff>
    </xdr:from>
    <xdr:to>
      <xdr:col>2</xdr:col>
      <xdr:colOff>0</xdr:colOff>
      <xdr:row>211</xdr:row>
      <xdr:rowOff>268554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74233049"/>
          <a:ext cx="22930545" cy="10882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142875</xdr:colOff>
      <xdr:row>140</xdr:row>
      <xdr:rowOff>134453</xdr:rowOff>
    </xdr:from>
    <xdr:to>
      <xdr:col>1</xdr:col>
      <xdr:colOff>17045391</xdr:colOff>
      <xdr:row>164</xdr:row>
      <xdr:rowOff>246239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59789528"/>
          <a:ext cx="22922316" cy="14248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388620</xdr:colOff>
      <xdr:row>34</xdr:row>
      <xdr:rowOff>885054</xdr:rowOff>
    </xdr:from>
    <xdr:to>
      <xdr:col>1</xdr:col>
      <xdr:colOff>8760778</xdr:colOff>
      <xdr:row>52</xdr:row>
      <xdr:rowOff>129541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5540" y="6295254"/>
          <a:ext cx="8372158" cy="8167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9176580</xdr:colOff>
      <xdr:row>41</xdr:row>
      <xdr:rowOff>312420</xdr:rowOff>
    </xdr:from>
    <xdr:to>
      <xdr:col>1</xdr:col>
      <xdr:colOff>16859591</xdr:colOff>
      <xdr:row>58</xdr:row>
      <xdr:rowOff>624840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3500" y="9867900"/>
          <a:ext cx="7683011" cy="7757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9395460</xdr:colOff>
      <xdr:row>103</xdr:row>
      <xdr:rowOff>68580</xdr:rowOff>
    </xdr:from>
    <xdr:to>
      <xdr:col>1</xdr:col>
      <xdr:colOff>17047311</xdr:colOff>
      <xdr:row>118</xdr:row>
      <xdr:rowOff>220979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5232380" y="39235380"/>
          <a:ext cx="7909026" cy="854202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2</xdr:row>
          <xdr:rowOff>9525</xdr:rowOff>
        </xdr:from>
        <xdr:to>
          <xdr:col>11</xdr:col>
          <xdr:colOff>447675</xdr:colOff>
          <xdr:row>2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№1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</xdr:row>
          <xdr:rowOff>19050</xdr:rowOff>
        </xdr:from>
        <xdr:to>
          <xdr:col>11</xdr:col>
          <xdr:colOff>447675</xdr:colOff>
          <xdr:row>3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№2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5</xdr:row>
          <xdr:rowOff>9525</xdr:rowOff>
        </xdr:from>
        <xdr:to>
          <xdr:col>11</xdr:col>
          <xdr:colOff>447675</xdr:colOff>
          <xdr:row>5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№4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6</xdr:row>
          <xdr:rowOff>19050</xdr:rowOff>
        </xdr:from>
        <xdr:to>
          <xdr:col>11</xdr:col>
          <xdr:colOff>447675</xdr:colOff>
          <xdr:row>6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№5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</xdr:row>
          <xdr:rowOff>0</xdr:rowOff>
        </xdr:from>
        <xdr:to>
          <xdr:col>11</xdr:col>
          <xdr:colOff>447675</xdr:colOff>
          <xdr:row>4</xdr:row>
          <xdr:rowOff>171450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№3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54428</xdr:colOff>
      <xdr:row>0</xdr:row>
      <xdr:rowOff>45962</xdr:rowOff>
    </xdr:from>
    <xdr:to>
      <xdr:col>59</xdr:col>
      <xdr:colOff>520095</xdr:colOff>
      <xdr:row>7</xdr:row>
      <xdr:rowOff>35077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8774571" y="45962"/>
          <a:ext cx="18167047" cy="11986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000">
              <a:latin typeface="+mn-lt"/>
            </a:rPr>
            <a:t>←←</a:t>
          </a:r>
          <a:r>
            <a:rPr lang="ru-RU" sz="1000" u="sng">
              <a:latin typeface="+mn-lt"/>
            </a:rPr>
            <a:t>Примечания к надстройке:</a:t>
          </a:r>
        </a:p>
        <a:p>
          <a:r>
            <a:rPr lang="ru-RU" sz="1000" u="none">
              <a:latin typeface="+mn-lt"/>
            </a:rPr>
            <a:t>1) Данная надстройка предназначена для</a:t>
          </a:r>
          <a:r>
            <a:rPr lang="ru-RU" sz="1000" u="none" baseline="0">
              <a:latin typeface="+mn-lt"/>
            </a:rPr>
            <a:t> придания рекомендуемого вида таблице 3 (в зависимости от ее назначения) в части видимости/скрытия требуемых строк и столбцов.</a:t>
          </a:r>
        </a:p>
        <a:p>
          <a:r>
            <a:rPr lang="ru-RU" sz="1000" u="none" baseline="0">
              <a:latin typeface="+mn-lt"/>
            </a:rPr>
            <a:t>2) При нажатии на соответствующие кнопки таблица 3 принимает один вид из пяти возможных.</a:t>
          </a:r>
        </a:p>
        <a:p>
          <a:r>
            <a:rPr lang="ru-RU" sz="1000" u="none" baseline="0">
              <a:latin typeface="+mn-lt"/>
            </a:rPr>
            <a:t>3) Чтобы надстройка работала корректно: - следовать инструкции по включению макросов (см. </a:t>
          </a:r>
          <a:r>
            <a:rPr lang="ru-RU" sz="1000" u="none" baseline="0">
              <a:solidFill>
                <a:srgbClr val="FF0000"/>
              </a:solidFill>
              <a:latin typeface="+mn-lt"/>
            </a:rPr>
            <a:t>рисунок 28</a:t>
          </a:r>
          <a:r>
            <a:rPr lang="ru-RU" sz="1000" u="none" baseline="0">
              <a:latin typeface="+mn-lt"/>
            </a:rPr>
            <a:t>);</a:t>
          </a:r>
        </a:p>
        <a:p>
          <a:r>
            <a:rPr lang="ru-RU" sz="1000" u="none" baseline="0">
              <a:latin typeface="+mn-lt"/>
            </a:rPr>
            <a:t>     - нельзя удалять и добавлять столбцы, нельзя удалять и добавлять строки в интервале строк с 1-й по 12-ю включительно (столбцы и строки можно удалять в самом конце);</a:t>
          </a:r>
        </a:p>
        <a:p>
          <a:r>
            <a:rPr lang="ru-RU" sz="1000" u="none" baseline="0">
              <a:latin typeface="+mn-lt"/>
            </a:rPr>
            <a:t>     - добавлять новые строки следует путем копирования аналогичных уже существующих (с обязательным копированием ячеек </a:t>
          </a:r>
          <a:r>
            <a:rPr lang="en-US" sz="1000" u="none" baseline="0">
              <a:latin typeface="+mn-lt"/>
            </a:rPr>
            <a:t>D, E, F, G)</a:t>
          </a:r>
          <a:r>
            <a:rPr lang="ru-RU" sz="1000" u="none" baseline="0">
              <a:latin typeface="+mn-lt"/>
            </a:rPr>
            <a:t>;</a:t>
          </a:r>
        </a:p>
        <a:p>
          <a:r>
            <a:rPr lang="ru-RU" sz="1000" u="none" baseline="0">
              <a:latin typeface="+mn-lt"/>
            </a:rPr>
            <a:t>     - при копировании строки/строк с монолитной конструкцией следует так же "пакетом" копировать и 3-4 нижерасположенные строки ("Бетон", "Арматура", "Индустриальная опалубка", "Закладные детали") - копировать следует после нажатия кнопки №5, чтобы все требуемые строки скопировались в один прием ("пакетом").</a:t>
          </a:r>
        </a:p>
      </xdr:txBody>
    </xdr:sp>
    <xdr:clientData/>
  </xdr:twoCellAnchor>
  <xdr:twoCellAnchor editAs="oneCell">
    <xdr:from>
      <xdr:col>0</xdr:col>
      <xdr:colOff>168728</xdr:colOff>
      <xdr:row>278</xdr:row>
      <xdr:rowOff>191702</xdr:rowOff>
    </xdr:from>
    <xdr:to>
      <xdr:col>1</xdr:col>
      <xdr:colOff>7353299</xdr:colOff>
      <xdr:row>311</xdr:row>
      <xdr:rowOff>207205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68728" y="132872231"/>
          <a:ext cx="13204371" cy="146894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1719943</xdr:colOff>
      <xdr:row>10</xdr:row>
      <xdr:rowOff>92528</xdr:rowOff>
    </xdr:from>
    <xdr:ext cx="1647825" cy="1847850"/>
    <xdr:pic>
      <xdr:nvPicPr>
        <xdr:cNvPr id="2" name="image27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56514" y="1959428"/>
          <a:ext cx="1647825" cy="18478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1096734</xdr:colOff>
      <xdr:row>37</xdr:row>
      <xdr:rowOff>38101</xdr:rowOff>
    </xdr:from>
    <xdr:ext cx="2669723" cy="827314"/>
    <xdr:pic>
      <xdr:nvPicPr>
        <xdr:cNvPr id="3" name="image28.png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33305" y="7380515"/>
          <a:ext cx="2669723" cy="827314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1412423</xdr:colOff>
      <xdr:row>20</xdr:row>
      <xdr:rowOff>122465</xdr:rowOff>
    </xdr:from>
    <xdr:ext cx="2114550" cy="1171575"/>
    <xdr:pic>
      <xdr:nvPicPr>
        <xdr:cNvPr id="4" name="image31.png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548994" y="4079422"/>
          <a:ext cx="2114550" cy="11715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1507671</xdr:colOff>
      <xdr:row>27</xdr:row>
      <xdr:rowOff>70756</xdr:rowOff>
    </xdr:from>
    <xdr:ext cx="1800225" cy="1552575"/>
    <xdr:pic>
      <xdr:nvPicPr>
        <xdr:cNvPr id="5" name="image29.png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644242" y="5442856"/>
          <a:ext cx="1800225" cy="15525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88446</xdr:colOff>
      <xdr:row>43</xdr:row>
      <xdr:rowOff>224518</xdr:rowOff>
    </xdr:from>
    <xdr:ext cx="4897211" cy="1185182"/>
    <xdr:pic>
      <xdr:nvPicPr>
        <xdr:cNvPr id="6" name="image30.png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225017" y="8949418"/>
          <a:ext cx="4897211" cy="1185182"/>
        </a:xfrm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B6:B49">
  <tableColumns count="1">
    <tableColumn id="1" xr3:uid="{00000000-0010-0000-0000-000001000000}" name="1"/>
  </tableColumns>
  <tableStyleInfo name="Таблица 6 (типы арм.)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disk.yandex.ru/edit/d/WREqvmvyiRQ7WR5eWfTYVSPegnqahzm72s0qoIz-cKg6OW9jVWlMOEZzZw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outlinePr summaryRight="0"/>
  </sheetPr>
  <dimension ref="A1:BP1065"/>
  <sheetViews>
    <sheetView tabSelected="1" topLeftCell="C1" zoomScaleNormal="100" workbookViewId="0">
      <pane ySplit="17" topLeftCell="A18" activePane="bottomLeft" state="frozen"/>
      <selection pane="bottomLeft" activeCell="AW33" sqref="AW33"/>
    </sheetView>
  </sheetViews>
  <sheetFormatPr defaultColWidth="14.42578125" defaultRowHeight="15" customHeight="1" outlineLevelRow="1" x14ac:dyDescent="0.25"/>
  <cols>
    <col min="1" max="1" width="85.140625" customWidth="1"/>
    <col min="2" max="2" width="255.7109375" customWidth="1"/>
    <col min="3" max="3" width="42.7109375" customWidth="1"/>
    <col min="4" max="8" width="5.140625" style="222" customWidth="1"/>
    <col min="9" max="9" width="8.28515625" customWidth="1"/>
    <col min="10" max="10" width="6.42578125" customWidth="1"/>
    <col min="11" max="11" width="6.42578125" style="385" customWidth="1"/>
    <col min="12" max="12" width="58.5703125" customWidth="1"/>
    <col min="13" max="13" width="10.28515625" customWidth="1"/>
    <col min="14" max="14" width="10.28515625" style="385" customWidth="1"/>
    <col min="15" max="20" width="7.7109375" customWidth="1"/>
    <col min="21" max="22" width="6.85546875" customWidth="1"/>
    <col min="23" max="23" width="9.85546875" customWidth="1"/>
    <col min="24" max="24" width="10.7109375" customWidth="1"/>
    <col min="25" max="25" width="10.7109375" style="193" customWidth="1"/>
    <col min="26" max="40" width="7.7109375" customWidth="1"/>
    <col min="41" max="41" width="9.5703125" customWidth="1"/>
    <col min="42" max="42" width="11.7109375" customWidth="1"/>
    <col min="43" max="43" width="11.7109375" style="287" customWidth="1"/>
    <col min="44" max="44" width="23.28515625" style="310" customWidth="1"/>
    <col min="45" max="45" width="23.7109375" style="310" customWidth="1"/>
    <col min="46" max="46" width="8.140625" style="310" customWidth="1"/>
    <col min="47" max="47" width="28" style="287" customWidth="1"/>
    <col min="48" max="48" width="8" style="222" customWidth="1"/>
    <col min="49" max="49" width="38.42578125" style="222" customWidth="1"/>
    <col min="50" max="50" width="23.5703125" style="222" customWidth="1"/>
    <col min="51" max="68" width="14.42578125" style="222"/>
  </cols>
  <sheetData>
    <row r="1" spans="1:68" s="309" customFormat="1" ht="3.95" customHeight="1" thickBot="1" x14ac:dyDescent="0.3">
      <c r="D1" s="222"/>
      <c r="E1" s="222"/>
      <c r="F1" s="222"/>
      <c r="G1" s="222"/>
      <c r="H1" s="222"/>
      <c r="K1" s="385"/>
      <c r="N1" s="385"/>
      <c r="AR1" s="310"/>
      <c r="AS1" s="310"/>
      <c r="AT1" s="310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22"/>
      <c r="BH1" s="222"/>
      <c r="BI1" s="222"/>
      <c r="BJ1" s="222"/>
      <c r="BK1" s="222"/>
      <c r="BL1" s="222"/>
      <c r="BM1" s="222"/>
      <c r="BN1" s="222"/>
      <c r="BO1" s="222"/>
      <c r="BP1" s="222"/>
    </row>
    <row r="2" spans="1:68" s="222" customFormat="1" ht="15" customHeight="1" thickBot="1" x14ac:dyDescent="0.3">
      <c r="L2" s="456" t="s">
        <v>609</v>
      </c>
    </row>
    <row r="3" spans="1:68" s="222" customFormat="1" ht="15" customHeight="1" thickBot="1" x14ac:dyDescent="0.3">
      <c r="L3" s="457" t="s">
        <v>618</v>
      </c>
    </row>
    <row r="4" spans="1:68" s="222" customFormat="1" ht="15" customHeight="1" thickBot="1" x14ac:dyDescent="0.3">
      <c r="L4" s="457" t="s">
        <v>619</v>
      </c>
    </row>
    <row r="5" spans="1:68" s="222" customFormat="1" ht="15" customHeight="1" thickBot="1" x14ac:dyDescent="0.3">
      <c r="L5" s="457" t="s">
        <v>620</v>
      </c>
    </row>
    <row r="6" spans="1:68" s="222" customFormat="1" ht="15" customHeight="1" thickBot="1" x14ac:dyDescent="0.3">
      <c r="L6" s="457" t="s">
        <v>621</v>
      </c>
    </row>
    <row r="7" spans="1:68" s="222" customFormat="1" ht="15" customHeight="1" thickBot="1" x14ac:dyDescent="0.3">
      <c r="L7" s="457" t="s">
        <v>622</v>
      </c>
    </row>
    <row r="8" spans="1:68" s="222" customFormat="1" ht="5.0999999999999996" customHeight="1" x14ac:dyDescent="0.25"/>
    <row r="9" spans="1:68" s="222" customFormat="1" ht="15" customHeight="1" x14ac:dyDescent="0.25">
      <c r="C9" s="313" t="s">
        <v>606</v>
      </c>
      <c r="D9" s="313" t="s">
        <v>606</v>
      </c>
      <c r="E9" s="313" t="s">
        <v>606</v>
      </c>
      <c r="F9" s="313" t="s">
        <v>606</v>
      </c>
      <c r="G9" s="313" t="s">
        <v>606</v>
      </c>
      <c r="H9" s="358" t="s">
        <v>606</v>
      </c>
      <c r="I9" s="313" t="s">
        <v>606</v>
      </c>
      <c r="J9" s="313"/>
      <c r="K9" s="313" t="s">
        <v>606</v>
      </c>
      <c r="L9" s="313"/>
      <c r="M9" s="313"/>
      <c r="N9" s="313" t="s">
        <v>606</v>
      </c>
      <c r="O9" s="313"/>
      <c r="P9" s="313"/>
      <c r="Q9" s="313"/>
      <c r="R9" s="313"/>
      <c r="S9" s="313"/>
      <c r="T9" s="313"/>
      <c r="U9" s="313"/>
      <c r="V9" s="313"/>
      <c r="W9" s="313"/>
      <c r="X9" s="313"/>
      <c r="Y9" s="313"/>
      <c r="Z9" s="313"/>
      <c r="AA9" s="313"/>
      <c r="AB9" s="313"/>
      <c r="AC9" s="313"/>
      <c r="AD9" s="313"/>
      <c r="AE9" s="313"/>
      <c r="AF9" s="313"/>
      <c r="AG9" s="313"/>
      <c r="AH9" s="313"/>
      <c r="AI9" s="313"/>
      <c r="AJ9" s="313"/>
      <c r="AK9" s="313"/>
      <c r="AL9" s="313"/>
      <c r="AM9" s="313"/>
      <c r="AN9" s="313"/>
      <c r="AO9" s="313"/>
      <c r="AP9" s="313"/>
      <c r="AQ9" s="313" t="s">
        <v>606</v>
      </c>
      <c r="AR9" s="313" t="s">
        <v>606</v>
      </c>
      <c r="AS9" s="313" t="s">
        <v>606</v>
      </c>
      <c r="AT9" s="313" t="s">
        <v>606</v>
      </c>
      <c r="AU9" s="313" t="s">
        <v>606</v>
      </c>
      <c r="AV9" s="1"/>
    </row>
    <row r="10" spans="1:68" s="222" customFormat="1" ht="15" customHeight="1" x14ac:dyDescent="0.25">
      <c r="C10" s="313" t="s">
        <v>607</v>
      </c>
      <c r="D10" s="313" t="s">
        <v>607</v>
      </c>
      <c r="E10" s="313" t="s">
        <v>607</v>
      </c>
      <c r="F10" s="313" t="s">
        <v>607</v>
      </c>
      <c r="G10" s="313" t="s">
        <v>607</v>
      </c>
      <c r="H10" s="358" t="s">
        <v>607</v>
      </c>
      <c r="I10" s="313" t="s">
        <v>607</v>
      </c>
      <c r="J10" s="313" t="s">
        <v>607</v>
      </c>
      <c r="K10" s="313"/>
      <c r="L10" s="313"/>
      <c r="M10" s="313" t="s">
        <v>607</v>
      </c>
      <c r="N10" s="313"/>
      <c r="O10" s="313" t="s">
        <v>607</v>
      </c>
      <c r="P10" s="313" t="s">
        <v>607</v>
      </c>
      <c r="Q10" s="313" t="s">
        <v>607</v>
      </c>
      <c r="R10" s="313" t="s">
        <v>607</v>
      </c>
      <c r="S10" s="313" t="s">
        <v>607</v>
      </c>
      <c r="T10" s="313" t="s">
        <v>607</v>
      </c>
      <c r="U10" s="313" t="s">
        <v>607</v>
      </c>
      <c r="V10" s="313" t="s">
        <v>607</v>
      </c>
      <c r="W10" s="313" t="s">
        <v>607</v>
      </c>
      <c r="X10" s="313" t="s">
        <v>607</v>
      </c>
      <c r="Y10" s="313" t="s">
        <v>607</v>
      </c>
      <c r="Z10" s="313" t="s">
        <v>607</v>
      </c>
      <c r="AA10" s="313" t="s">
        <v>607</v>
      </c>
      <c r="AB10" s="313" t="s">
        <v>607</v>
      </c>
      <c r="AC10" s="313" t="s">
        <v>607</v>
      </c>
      <c r="AD10" s="313" t="s">
        <v>607</v>
      </c>
      <c r="AE10" s="313" t="s">
        <v>607</v>
      </c>
      <c r="AF10" s="313" t="s">
        <v>607</v>
      </c>
      <c r="AG10" s="313" t="s">
        <v>607</v>
      </c>
      <c r="AH10" s="313" t="s">
        <v>607</v>
      </c>
      <c r="AI10" s="313" t="s">
        <v>607</v>
      </c>
      <c r="AJ10" s="313" t="s">
        <v>607</v>
      </c>
      <c r="AK10" s="313" t="s">
        <v>607</v>
      </c>
      <c r="AL10" s="313" t="s">
        <v>607</v>
      </c>
      <c r="AM10" s="313" t="s">
        <v>607</v>
      </c>
      <c r="AN10" s="313" t="s">
        <v>607</v>
      </c>
      <c r="AO10" s="313" t="s">
        <v>607</v>
      </c>
      <c r="AP10" s="313" t="s">
        <v>607</v>
      </c>
      <c r="AQ10" s="313"/>
      <c r="AR10" s="313" t="s">
        <v>607</v>
      </c>
      <c r="AS10" s="313" t="s">
        <v>607</v>
      </c>
      <c r="AT10" s="313" t="s">
        <v>607</v>
      </c>
      <c r="AU10" s="313"/>
      <c r="AV10" s="1"/>
    </row>
    <row r="11" spans="1:68" s="222" customFormat="1" ht="15" customHeight="1" x14ac:dyDescent="0.25">
      <c r="C11" s="313"/>
      <c r="D11" s="313" t="s">
        <v>608</v>
      </c>
      <c r="E11" s="313" t="s">
        <v>608</v>
      </c>
      <c r="F11" s="313" t="s">
        <v>608</v>
      </c>
      <c r="G11" s="313" t="s">
        <v>608</v>
      </c>
      <c r="H11" s="358" t="s">
        <v>608</v>
      </c>
      <c r="I11" s="313"/>
      <c r="J11" s="313"/>
      <c r="K11" s="313" t="s">
        <v>608</v>
      </c>
      <c r="L11" s="313"/>
      <c r="M11" s="313"/>
      <c r="N11" s="313" t="s">
        <v>608</v>
      </c>
      <c r="O11" s="313"/>
      <c r="P11" s="313"/>
      <c r="Q11" s="313"/>
      <c r="R11" s="313"/>
      <c r="S11" s="313"/>
      <c r="T11" s="313"/>
      <c r="U11" s="313"/>
      <c r="V11" s="313"/>
      <c r="W11" s="313"/>
      <c r="X11" s="313"/>
      <c r="Y11" s="313"/>
      <c r="Z11" s="313"/>
      <c r="AA11" s="313"/>
      <c r="AB11" s="313"/>
      <c r="AC11" s="313"/>
      <c r="AD11" s="313"/>
      <c r="AE11" s="313"/>
      <c r="AF11" s="313"/>
      <c r="AG11" s="313"/>
      <c r="AH11" s="313"/>
      <c r="AI11" s="313"/>
      <c r="AJ11" s="313"/>
      <c r="AK11" s="313"/>
      <c r="AL11" s="313"/>
      <c r="AM11" s="313"/>
      <c r="AN11" s="313"/>
      <c r="AO11" s="313"/>
      <c r="AP11" s="313"/>
      <c r="AQ11" s="313" t="s">
        <v>608</v>
      </c>
      <c r="AR11" s="313" t="s">
        <v>608</v>
      </c>
      <c r="AS11" s="313" t="s">
        <v>608</v>
      </c>
      <c r="AT11" s="313" t="s">
        <v>608</v>
      </c>
      <c r="AU11" s="313"/>
      <c r="AV11" s="1"/>
    </row>
    <row r="12" spans="1:68" s="222" customFormat="1" ht="15" customHeight="1" x14ac:dyDescent="0.25">
      <c r="C12" s="313" t="s">
        <v>610</v>
      </c>
      <c r="D12" s="313" t="s">
        <v>610</v>
      </c>
      <c r="E12" s="313" t="s">
        <v>610</v>
      </c>
      <c r="F12" s="313" t="s">
        <v>610</v>
      </c>
      <c r="G12" s="313" t="s">
        <v>610</v>
      </c>
      <c r="H12" s="358" t="s">
        <v>610</v>
      </c>
      <c r="I12" s="313" t="s">
        <v>610</v>
      </c>
      <c r="J12" s="317" t="s">
        <v>610</v>
      </c>
      <c r="K12" s="317"/>
      <c r="L12" s="317"/>
      <c r="M12" s="317" t="s">
        <v>610</v>
      </c>
      <c r="N12" s="317"/>
      <c r="O12" s="317" t="s">
        <v>610</v>
      </c>
      <c r="P12" s="317" t="s">
        <v>610</v>
      </c>
      <c r="Q12" s="317" t="s">
        <v>610</v>
      </c>
      <c r="R12" s="317" t="s">
        <v>610</v>
      </c>
      <c r="S12" s="317" t="s">
        <v>610</v>
      </c>
      <c r="T12" s="317" t="s">
        <v>610</v>
      </c>
      <c r="U12" s="317" t="s">
        <v>610</v>
      </c>
      <c r="V12" s="317" t="s">
        <v>610</v>
      </c>
      <c r="W12" s="317" t="s">
        <v>610</v>
      </c>
      <c r="X12" s="317" t="s">
        <v>610</v>
      </c>
      <c r="Y12" s="317" t="s">
        <v>610</v>
      </c>
      <c r="Z12" s="317" t="s">
        <v>610</v>
      </c>
      <c r="AA12" s="317" t="s">
        <v>610</v>
      </c>
      <c r="AB12" s="317" t="s">
        <v>610</v>
      </c>
      <c r="AC12" s="317" t="s">
        <v>610</v>
      </c>
      <c r="AD12" s="317" t="s">
        <v>610</v>
      </c>
      <c r="AE12" s="317" t="s">
        <v>610</v>
      </c>
      <c r="AF12" s="317" t="s">
        <v>610</v>
      </c>
      <c r="AG12" s="317" t="s">
        <v>610</v>
      </c>
      <c r="AH12" s="317" t="s">
        <v>610</v>
      </c>
      <c r="AI12" s="317" t="s">
        <v>610</v>
      </c>
      <c r="AJ12" s="317" t="s">
        <v>610</v>
      </c>
      <c r="AK12" s="317" t="s">
        <v>610</v>
      </c>
      <c r="AL12" s="317" t="s">
        <v>610</v>
      </c>
      <c r="AM12" s="317" t="s">
        <v>610</v>
      </c>
      <c r="AN12" s="317" t="s">
        <v>610</v>
      </c>
      <c r="AO12" s="317" t="s">
        <v>610</v>
      </c>
      <c r="AP12" s="317" t="s">
        <v>610</v>
      </c>
      <c r="AQ12" s="313" t="s">
        <v>610</v>
      </c>
      <c r="AR12" s="313"/>
      <c r="AS12" s="313"/>
      <c r="AT12" s="313"/>
      <c r="AU12" s="313"/>
      <c r="AV12" s="1"/>
    </row>
    <row r="13" spans="1:68" ht="15" customHeight="1" x14ac:dyDescent="0.25">
      <c r="A13" s="1"/>
      <c r="B13" s="1"/>
      <c r="C13" s="2"/>
      <c r="D13" s="311" t="s">
        <v>606</v>
      </c>
      <c r="E13" s="311" t="s">
        <v>607</v>
      </c>
      <c r="F13" s="311"/>
      <c r="G13" s="312" t="s">
        <v>610</v>
      </c>
      <c r="H13" s="350"/>
      <c r="I13" s="3"/>
      <c r="J13" s="521" t="s">
        <v>600</v>
      </c>
      <c r="K13" s="521"/>
      <c r="L13" s="502"/>
      <c r="M13" s="502"/>
      <c r="N13" s="502"/>
      <c r="O13" s="502"/>
      <c r="P13" s="502"/>
      <c r="Q13" s="502"/>
      <c r="R13" s="502"/>
      <c r="S13" s="502"/>
      <c r="T13" s="502"/>
      <c r="U13" s="502"/>
      <c r="V13" s="502"/>
      <c r="W13" s="502"/>
      <c r="X13" s="502"/>
      <c r="Y13" s="502"/>
      <c r="Z13" s="502"/>
      <c r="AA13" s="502"/>
      <c r="AB13" s="502"/>
      <c r="AC13" s="502"/>
      <c r="AD13" s="502"/>
      <c r="AE13" s="502"/>
      <c r="AF13" s="502"/>
      <c r="AG13" s="502"/>
      <c r="AH13" s="502"/>
      <c r="AI13" s="502"/>
      <c r="AJ13" s="502"/>
      <c r="AK13" s="502"/>
      <c r="AL13" s="502"/>
      <c r="AM13" s="502"/>
      <c r="AN13" s="502"/>
      <c r="AO13" s="502"/>
      <c r="AP13" s="502"/>
      <c r="AQ13" s="289"/>
      <c r="AR13" s="289"/>
      <c r="AS13" s="289"/>
      <c r="AT13" s="289"/>
      <c r="AU13" s="289"/>
      <c r="AV13" s="1"/>
      <c r="AW13" s="4"/>
      <c r="AX13" s="1"/>
    </row>
    <row r="14" spans="1:68" ht="15" customHeight="1" x14ac:dyDescent="0.25">
      <c r="A14" s="1"/>
      <c r="B14" s="1"/>
      <c r="C14" s="2"/>
      <c r="D14" s="311" t="s">
        <v>606</v>
      </c>
      <c r="E14" s="311" t="s">
        <v>607</v>
      </c>
      <c r="F14" s="311"/>
      <c r="G14" s="312" t="s">
        <v>610</v>
      </c>
      <c r="H14" s="351"/>
      <c r="I14" s="454">
        <v>0</v>
      </c>
      <c r="J14" s="395">
        <v>1</v>
      </c>
      <c r="K14" s="396" t="s">
        <v>47</v>
      </c>
      <c r="L14" s="318">
        <f>J14+1</f>
        <v>2</v>
      </c>
      <c r="M14" s="394">
        <f t="shared" ref="M14:X14" si="0">L14+1</f>
        <v>3</v>
      </c>
      <c r="N14" s="396" t="s">
        <v>617</v>
      </c>
      <c r="O14" s="318">
        <f>M14+1</f>
        <v>4</v>
      </c>
      <c r="P14" s="319">
        <f t="shared" si="0"/>
        <v>5</v>
      </c>
      <c r="Q14" s="319">
        <f t="shared" si="0"/>
        <v>6</v>
      </c>
      <c r="R14" s="319">
        <f t="shared" si="0"/>
        <v>7</v>
      </c>
      <c r="S14" s="319">
        <f t="shared" si="0"/>
        <v>8</v>
      </c>
      <c r="T14" s="319">
        <f t="shared" si="0"/>
        <v>9</v>
      </c>
      <c r="U14" s="319">
        <f t="shared" si="0"/>
        <v>10</v>
      </c>
      <c r="V14" s="319">
        <f t="shared" si="0"/>
        <v>11</v>
      </c>
      <c r="W14" s="319">
        <f t="shared" si="0"/>
        <v>12</v>
      </c>
      <c r="X14" s="319">
        <f t="shared" si="0"/>
        <v>13</v>
      </c>
      <c r="Y14" s="319">
        <f t="shared" ref="Y14:Z14" si="1">X14+1</f>
        <v>14</v>
      </c>
      <c r="Z14" s="319">
        <f t="shared" si="1"/>
        <v>15</v>
      </c>
      <c r="AA14" s="319">
        <f t="shared" ref="AA14" si="2">Z14+1</f>
        <v>16</v>
      </c>
      <c r="AB14" s="319">
        <f t="shared" ref="AB14" si="3">AA14+1</f>
        <v>17</v>
      </c>
      <c r="AC14" s="319">
        <f t="shared" ref="AC14:AD14" si="4">AB14+1</f>
        <v>18</v>
      </c>
      <c r="AD14" s="319">
        <f t="shared" si="4"/>
        <v>19</v>
      </c>
      <c r="AE14" s="319">
        <f>AD14+1</f>
        <v>20</v>
      </c>
      <c r="AF14" s="319">
        <f t="shared" ref="AF14" si="5">AE14+1</f>
        <v>21</v>
      </c>
      <c r="AG14" s="319">
        <f t="shared" ref="AG14" si="6">AF14+1</f>
        <v>22</v>
      </c>
      <c r="AH14" s="319">
        <f t="shared" ref="AH14" si="7">AG14+1</f>
        <v>23</v>
      </c>
      <c r="AI14" s="319">
        <f t="shared" ref="AI14" si="8">AH14+1</f>
        <v>24</v>
      </c>
      <c r="AJ14" s="319">
        <f t="shared" ref="AJ14" si="9">AI14+1</f>
        <v>25</v>
      </c>
      <c r="AK14" s="319">
        <f t="shared" ref="AK14" si="10">AJ14+1</f>
        <v>26</v>
      </c>
      <c r="AL14" s="319">
        <f t="shared" ref="AL14" si="11">AK14+1</f>
        <v>27</v>
      </c>
      <c r="AM14" s="319">
        <f t="shared" ref="AM14" si="12">AL14+1</f>
        <v>28</v>
      </c>
      <c r="AN14" s="319">
        <f>AM14+1</f>
        <v>29</v>
      </c>
      <c r="AO14" s="319">
        <f>AN14+1</f>
        <v>30</v>
      </c>
      <c r="AP14" s="319">
        <f>AO14+1</f>
        <v>31</v>
      </c>
      <c r="AQ14" s="5">
        <f t="shared" ref="AQ14" si="13">AP14+1</f>
        <v>32</v>
      </c>
      <c r="AR14" s="5">
        <f t="shared" ref="AR14" si="14">AQ14+1</f>
        <v>33</v>
      </c>
      <c r="AS14" s="5">
        <f t="shared" ref="AS14" si="15">AR14+1</f>
        <v>34</v>
      </c>
      <c r="AT14" s="5">
        <f t="shared" ref="AT14" si="16">AS14+1</f>
        <v>35</v>
      </c>
      <c r="AU14" s="5">
        <f t="shared" ref="AU14" si="17">AT14+1</f>
        <v>36</v>
      </c>
      <c r="AV14" s="1"/>
      <c r="AW14" s="6"/>
      <c r="AX14" s="7"/>
    </row>
    <row r="15" spans="1:68" ht="18.75" customHeight="1" x14ac:dyDescent="0.25">
      <c r="A15" s="1"/>
      <c r="B15" s="1"/>
      <c r="C15" s="2"/>
      <c r="D15" s="311"/>
      <c r="E15" s="311" t="s">
        <v>607</v>
      </c>
      <c r="F15" s="311"/>
      <c r="G15" s="312" t="s">
        <v>610</v>
      </c>
      <c r="H15" s="351"/>
      <c r="I15" s="8"/>
      <c r="J15" s="522" t="s">
        <v>0</v>
      </c>
      <c r="K15" s="522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/>
      <c r="Z15" s="523"/>
      <c r="AA15" s="523"/>
      <c r="AB15" s="523"/>
      <c r="AC15" s="523"/>
      <c r="AD15" s="523"/>
      <c r="AE15" s="523"/>
      <c r="AF15" s="523"/>
      <c r="AG15" s="523"/>
      <c r="AH15" s="523"/>
      <c r="AI15" s="523"/>
      <c r="AJ15" s="523"/>
      <c r="AK15" s="523"/>
      <c r="AL15" s="523"/>
      <c r="AM15" s="523"/>
      <c r="AN15" s="523"/>
      <c r="AO15" s="523"/>
      <c r="AP15" s="9"/>
      <c r="AQ15" s="9"/>
      <c r="AR15" s="9"/>
      <c r="AS15" s="9"/>
      <c r="AT15" s="9"/>
      <c r="AU15" s="9"/>
      <c r="AV15" s="10"/>
      <c r="AW15" s="6"/>
      <c r="AX15" s="7"/>
    </row>
    <row r="16" spans="1:68" ht="27" customHeight="1" x14ac:dyDescent="0.25">
      <c r="A16" s="1"/>
      <c r="B16" s="1"/>
      <c r="C16" s="2"/>
      <c r="D16" s="311"/>
      <c r="E16" s="311"/>
      <c r="F16" s="311"/>
      <c r="G16" s="311"/>
      <c r="H16" s="352"/>
      <c r="I16" s="524"/>
      <c r="J16" s="525" t="s">
        <v>602</v>
      </c>
      <c r="K16" s="525" t="s">
        <v>602</v>
      </c>
      <c r="L16" s="526" t="s">
        <v>601</v>
      </c>
      <c r="M16" s="520" t="s">
        <v>603</v>
      </c>
      <c r="N16" s="520" t="s">
        <v>603</v>
      </c>
      <c r="O16" s="528" t="s">
        <v>3</v>
      </c>
      <c r="P16" s="529"/>
      <c r="Q16" s="529"/>
      <c r="R16" s="529"/>
      <c r="S16" s="529"/>
      <c r="T16" s="530"/>
      <c r="U16" s="531" t="s">
        <v>4</v>
      </c>
      <c r="V16" s="533" t="s">
        <v>5</v>
      </c>
      <c r="W16" s="534" t="s">
        <v>6</v>
      </c>
      <c r="X16" s="534" t="s">
        <v>7</v>
      </c>
      <c r="Y16" s="492" t="s">
        <v>534</v>
      </c>
      <c r="Z16" s="535" t="s">
        <v>8</v>
      </c>
      <c r="AA16" s="529"/>
      <c r="AB16" s="529"/>
      <c r="AC16" s="529"/>
      <c r="AD16" s="535" t="s">
        <v>9</v>
      </c>
      <c r="AE16" s="529"/>
      <c r="AF16" s="529"/>
      <c r="AG16" s="529"/>
      <c r="AH16" s="529"/>
      <c r="AI16" s="529"/>
      <c r="AJ16" s="529"/>
      <c r="AK16" s="529"/>
      <c r="AL16" s="529"/>
      <c r="AM16" s="529"/>
      <c r="AN16" s="529"/>
      <c r="AO16" s="520" t="s">
        <v>599</v>
      </c>
      <c r="AP16" s="520" t="s">
        <v>10</v>
      </c>
      <c r="AQ16" s="499" t="s">
        <v>604</v>
      </c>
      <c r="AR16" s="498" t="s">
        <v>604</v>
      </c>
      <c r="AS16" s="498"/>
      <c r="AT16" s="498"/>
      <c r="AU16" s="501" t="s">
        <v>605</v>
      </c>
      <c r="AV16" s="11"/>
      <c r="AW16" s="12"/>
      <c r="AX16" s="1"/>
    </row>
    <row r="17" spans="1:68" ht="31.35" customHeight="1" x14ac:dyDescent="0.25">
      <c r="A17" s="1"/>
      <c r="B17" s="1"/>
      <c r="C17" s="2"/>
      <c r="D17" s="311"/>
      <c r="E17" s="311"/>
      <c r="F17" s="311"/>
      <c r="G17" s="311"/>
      <c r="H17" s="353"/>
      <c r="I17" s="500"/>
      <c r="J17" s="502"/>
      <c r="K17" s="502"/>
      <c r="L17" s="527"/>
      <c r="M17" s="507"/>
      <c r="N17" s="507"/>
      <c r="O17" s="13" t="s">
        <v>11</v>
      </c>
      <c r="P17" s="13" t="s">
        <v>12</v>
      </c>
      <c r="Q17" s="13" t="s">
        <v>13</v>
      </c>
      <c r="R17" s="13" t="s">
        <v>14</v>
      </c>
      <c r="S17" s="13" t="s">
        <v>15</v>
      </c>
      <c r="T17" s="13" t="s">
        <v>16</v>
      </c>
      <c r="U17" s="532"/>
      <c r="V17" s="532"/>
      <c r="W17" s="508"/>
      <c r="X17" s="508"/>
      <c r="Y17" s="13" t="s">
        <v>527</v>
      </c>
      <c r="Z17" s="13" t="s">
        <v>17</v>
      </c>
      <c r="AA17" s="13" t="s">
        <v>18</v>
      </c>
      <c r="AB17" s="13" t="s">
        <v>19</v>
      </c>
      <c r="AC17" s="13" t="s">
        <v>20</v>
      </c>
      <c r="AD17" s="13" t="s">
        <v>18</v>
      </c>
      <c r="AE17" s="13" t="s">
        <v>19</v>
      </c>
      <c r="AF17" s="13" t="s">
        <v>20</v>
      </c>
      <c r="AG17" s="13" t="s">
        <v>21</v>
      </c>
      <c r="AH17" s="13" t="s">
        <v>22</v>
      </c>
      <c r="AI17" s="13" t="s">
        <v>23</v>
      </c>
      <c r="AJ17" s="13" t="s">
        <v>24</v>
      </c>
      <c r="AK17" s="13" t="s">
        <v>25</v>
      </c>
      <c r="AL17" s="13" t="s">
        <v>26</v>
      </c>
      <c r="AM17" s="13" t="s">
        <v>27</v>
      </c>
      <c r="AN17" s="13" t="s">
        <v>28</v>
      </c>
      <c r="AO17" s="536"/>
      <c r="AP17" s="508"/>
      <c r="AQ17" s="500"/>
      <c r="AR17" s="315" t="s">
        <v>611</v>
      </c>
      <c r="AS17" s="316" t="s">
        <v>612</v>
      </c>
      <c r="AT17" s="316" t="s">
        <v>613</v>
      </c>
      <c r="AU17" s="502"/>
      <c r="AV17" s="11"/>
      <c r="AW17" s="12"/>
      <c r="AX17" s="1"/>
    </row>
    <row r="18" spans="1:68" ht="38.25" customHeight="1" x14ac:dyDescent="0.25">
      <c r="A18" s="14" t="s">
        <v>29</v>
      </c>
      <c r="B18" s="14" t="s">
        <v>30</v>
      </c>
      <c r="C18" s="15" t="s">
        <v>31</v>
      </c>
      <c r="D18" s="311"/>
      <c r="E18" s="311"/>
      <c r="F18" s="311"/>
      <c r="G18" s="311"/>
      <c r="H18" s="349"/>
      <c r="I18" s="16"/>
      <c r="J18" s="537" t="s">
        <v>32</v>
      </c>
      <c r="K18" s="538"/>
      <c r="L18" s="539"/>
      <c r="M18" s="421"/>
      <c r="N18" s="421"/>
      <c r="O18" s="17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290"/>
      <c r="AQ18" s="290"/>
      <c r="AR18" s="290"/>
      <c r="AS18" s="290"/>
      <c r="AT18" s="290"/>
      <c r="AU18" s="290"/>
      <c r="AV18" s="19"/>
      <c r="AW18" s="12"/>
      <c r="AX18" s="1"/>
    </row>
    <row r="19" spans="1:68" ht="38.25" customHeight="1" x14ac:dyDescent="0.25">
      <c r="A19" s="20"/>
      <c r="B19" s="20"/>
      <c r="C19" s="15"/>
      <c r="D19" s="311"/>
      <c r="E19" s="311"/>
      <c r="F19" s="311"/>
      <c r="G19" s="311"/>
      <c r="H19" s="349"/>
      <c r="I19" s="16"/>
      <c r="J19" s="540" t="s">
        <v>33</v>
      </c>
      <c r="K19" s="541"/>
      <c r="L19" s="539"/>
      <c r="M19" s="422"/>
      <c r="N19" s="422"/>
      <c r="O19" s="368"/>
      <c r="P19" s="22"/>
      <c r="Q19" s="22"/>
      <c r="R19" s="22"/>
      <c r="S19" s="22"/>
      <c r="T19" s="23" t="str">
        <f t="shared" ref="T19:T35" si="18">IF((IF(O19="",0,O19)+IF(P19="",0,P19)+IF(Q19="",0,Q19)+IF(R19="",0,R19)+IF(S19="",0,S19))=0,"",(IF(O19="",0,O19)+IF(P19="",0,P19)+IF(Q19="",0,Q19)+IF(R19="",0,R19)+IF(S19="",0,S19)))</f>
        <v/>
      </c>
      <c r="U19" s="22"/>
      <c r="V19" s="22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320"/>
      <c r="AP19" s="337"/>
      <c r="AQ19" s="327"/>
      <c r="AR19" s="291"/>
      <c r="AS19" s="291"/>
      <c r="AT19" s="291"/>
      <c r="AU19" s="291"/>
      <c r="AV19" s="19"/>
      <c r="AW19" s="12"/>
      <c r="AX19" s="1"/>
    </row>
    <row r="20" spans="1:68" ht="111" customHeight="1" x14ac:dyDescent="0.25">
      <c r="A20" s="6" t="s">
        <v>34</v>
      </c>
      <c r="B20" s="1"/>
      <c r="C20" s="176" t="s">
        <v>510</v>
      </c>
      <c r="D20" s="311"/>
      <c r="E20" s="311"/>
      <c r="F20" s="311"/>
      <c r="G20" s="314"/>
      <c r="H20" s="354"/>
      <c r="I20" s="359"/>
      <c r="J20" s="362">
        <v>1</v>
      </c>
      <c r="K20" s="362">
        <v>1</v>
      </c>
      <c r="L20" s="428" t="s">
        <v>35</v>
      </c>
      <c r="M20" s="344" t="s">
        <v>36</v>
      </c>
      <c r="N20" s="344"/>
      <c r="O20" s="397" t="str">
        <f t="shared" ref="O20:S20" si="19">IF(SUM(O21:O27)=0,"",SUM(O21:O27))</f>
        <v/>
      </c>
      <c r="P20" s="26" t="str">
        <f t="shared" si="19"/>
        <v/>
      </c>
      <c r="Q20" s="26" t="str">
        <f t="shared" si="19"/>
        <v/>
      </c>
      <c r="R20" s="26">
        <f t="shared" si="19"/>
        <v>1170</v>
      </c>
      <c r="S20" s="26" t="str">
        <f t="shared" si="19"/>
        <v/>
      </c>
      <c r="T20" s="27">
        <f t="shared" si="18"/>
        <v>1170</v>
      </c>
      <c r="U20" s="26" t="s">
        <v>37</v>
      </c>
      <c r="V20" s="26" t="s">
        <v>38</v>
      </c>
      <c r="W20" s="231">
        <f>IF(SUM(W21:W27)=0,"",SUM(W21:W27))</f>
        <v>229.42179105544784</v>
      </c>
      <c r="X20" s="26"/>
      <c r="Y20" s="28" t="str">
        <f t="shared" ref="Y20:AC20" si="20">IF(SUM(Y21:Y27)=0,"",SUM(Y21:Y27))</f>
        <v/>
      </c>
      <c r="Z20" s="28" t="str">
        <f t="shared" si="20"/>
        <v/>
      </c>
      <c r="AA20" s="28" t="str">
        <f t="shared" si="20"/>
        <v/>
      </c>
      <c r="AB20" s="28" t="str">
        <f t="shared" si="20"/>
        <v/>
      </c>
      <c r="AC20" s="28" t="str">
        <f t="shared" si="20"/>
        <v/>
      </c>
      <c r="AD20" s="28" t="str">
        <f t="shared" ref="AD20:AN20" si="21">IF(SUM(AD21:AD27)=0,"",SUM(AD21:AD27))</f>
        <v/>
      </c>
      <c r="AE20" s="28" t="str">
        <f t="shared" si="21"/>
        <v/>
      </c>
      <c r="AF20" s="28">
        <f t="shared" si="21"/>
        <v>10800</v>
      </c>
      <c r="AG20" s="28" t="str">
        <f t="shared" si="21"/>
        <v/>
      </c>
      <c r="AH20" s="28">
        <f t="shared" si="21"/>
        <v>47250</v>
      </c>
      <c r="AI20" s="28">
        <f t="shared" si="21"/>
        <v>15450</v>
      </c>
      <c r="AJ20" s="28">
        <f t="shared" si="21"/>
        <v>13800</v>
      </c>
      <c r="AK20" s="28">
        <f t="shared" si="21"/>
        <v>18600</v>
      </c>
      <c r="AL20" s="28">
        <f t="shared" si="21"/>
        <v>27450</v>
      </c>
      <c r="AM20" s="28">
        <f t="shared" si="21"/>
        <v>36900</v>
      </c>
      <c r="AN20" s="28">
        <f t="shared" si="21"/>
        <v>28350</v>
      </c>
      <c r="AO20" s="321">
        <f t="shared" ref="AO20:AO27" si="22">IF((IF(Y20="",0,Y20)+IF(Z20="",0,Z20)+IF(AA20="",0,AA20)+IF(AB20="",0,AB20)+IF(AC20="",0,AC20)+IF(AD20="",0,AD20)+IF(AE20="",0,AE20)+IF(AF20="",0,AF20)+IF(AG20="",0,AG20)+IF(AH20="",0,AH20)+IF(AI20="",0,AI20)+IF(AJ20="",0,AJ20)+IF(AK20="",0,AK20)+IF(AL20="",0,AL20)+IF(AM20="",0,AM20)+IF(AN20="",0,AN20))=0,"",(IF(Y20="",0,Y20)+IF(Z20="",0,Z20)+IF(AA20="",0,AA20)+IF(AB20="",0,AB20)+IF(AC20="",0,AC20)+IF(AD20="",0,AD20)+IF(AE20="",0,AE20)+IF(AF20="",0,AF20)+IF(AG20="",0,AG20)+IF(AH20="",0,AH20)+IF(AI20="",0,AI20)+IF(AJ20="",0,AJ20)+IF(AK20="",0,AK20)+IF(AL20="",0,AL20)+IF(AM20="",0,AM20)+IF(AN20="",0,AN20)))</f>
        <v>198600</v>
      </c>
      <c r="AP20" s="497">
        <f>IF(SUM(AP21:AP27)=0,"",SUM(AP21:AP27))</f>
        <v>185</v>
      </c>
      <c r="AQ20" s="328"/>
      <c r="AR20" s="298"/>
      <c r="AS20" s="225"/>
      <c r="AT20" s="225"/>
      <c r="AU20" s="225"/>
      <c r="AV20" s="295"/>
      <c r="AW20" s="12"/>
      <c r="AX20" s="1"/>
    </row>
    <row r="21" spans="1:68" ht="30" customHeight="1" outlineLevel="1" x14ac:dyDescent="0.25">
      <c r="A21" s="1"/>
      <c r="B21" s="1"/>
      <c r="C21" s="25" t="s">
        <v>39</v>
      </c>
      <c r="D21" s="311" t="s">
        <v>606</v>
      </c>
      <c r="E21" s="311" t="s">
        <v>607</v>
      </c>
      <c r="F21" s="311"/>
      <c r="G21" s="312" t="s">
        <v>610</v>
      </c>
      <c r="H21" s="351"/>
      <c r="I21" s="360">
        <v>1</v>
      </c>
      <c r="J21" s="363" t="str">
        <f t="shared" ref="J21:J27" si="23">CONCATENATE($J$20,".",(ROW(M21)-ROW($M$20)))</f>
        <v>1.1</v>
      </c>
      <c r="K21" s="363"/>
      <c r="L21" s="429" t="s">
        <v>535</v>
      </c>
      <c r="M21" s="340" t="s">
        <v>36</v>
      </c>
      <c r="N21" s="340"/>
      <c r="O21" s="398"/>
      <c r="P21" s="32"/>
      <c r="Q21" s="33"/>
      <c r="R21" s="33"/>
      <c r="S21" s="33"/>
      <c r="T21" s="34" t="str">
        <f t="shared" si="18"/>
        <v/>
      </c>
      <c r="U21" s="31" t="s">
        <v>37</v>
      </c>
      <c r="V21" s="31" t="s">
        <v>38</v>
      </c>
      <c r="W21" s="237" t="str">
        <f t="shared" ref="W21:W27" si="24">IF(T21="","",IF(T21=0,"",IF(MID(L21,1,4)="Стен",T21/(VALUE(MID(L21,SEARCH(" ",L21,1)+1,SEARCH("мм",L21,1)-SEARCH(" ",L21,1)-2))/1000),IF(MID(L21,1,10)="Плита фунд",SQRT(T21/(VALUE(MID(L21,SEARCH(" ",L21,1)+14,SEARCH("мм",L21,1)-SEARCH(" ",L21,1)-15))/1000))*(4+1)*(VALUE(MID(L21,SEARCH(" ",L21,1)+14,SEARCH("мм",L21,1)-SEARCH(" ",L21,1)-15))/1000),IF(MID(L21,1,4)="Плит",T21/(VALUE(MID(L21,SEARCH(" ",L21,1)+1,SEARCH("мм",L21,1)-SEARCH(" ",L21,1)-2))/1000),IF(MID(L21,1,4)="Площ",T21/(VALUE(MID(L21,SEARCH(" ",L21,1)+12,SEARCH("мм",L21,1)-SEARCH(" ",L21,1)-13))/1000),IF(MID(L21,1,4)="Марш",T21/0.263,IF(MID(L21,1,4)="Коло",T21/((VALUE(LEFT(MID(L21,SEARCH(" ",L21,1)+1,SEARCH("мм",L21,1)-SEARCH(" ",L21,1)-2),SEARCH("х",MID(L21,SEARCH(" ",L21,1)+1,SEARCH("мм",L21,1)-SEARCH(" ",L21,1)-2),1)-1))*VALUE(RIGHT(MID(L21,SEARCH(" ",L21,1)+1,SEARCH("мм",L21,1)-SEARCH(" ",L21,1)-2),LEN(MID(L21,SEARCH(" ",L21,1)+1,SEARCH("мм",L21,1)-SEARCH(" ",L21,1)-2))-SEARCH("х",MID(L21,SEARCH(" ",L21,1)+1,SEARCH("мм",L21,1)-SEARCH(" ",L21,1)-2),1))))/1000000*3.2)*((VALUE(LEFT(MID(L21,SEARCH(" ",L21,1)+1,SEARCH("мм",L21,1)-SEARCH(" ",L21,1)-2),SEARCH("х",MID(L21,SEARCH(" ",L21,1)+1,SEARCH("мм",L21,1)-SEARCH(" ",L21,1)-2),1)-1))+VALUE(RIGHT(MID(L21,SEARCH(" ",L21,1)+1,SEARCH("мм",L21,1)-SEARCH(" ",L21,1)-2),LEN(MID(L21,SEARCH(" ",L21,1)+1,SEARCH("мм",L21,1)-SEARCH(" ",L21,1)-2))-SEARCH("х",MID(L21,SEARCH(" ",L21,1)+1,SEARCH("мм",L21,1)-SEARCH(" ",L21,1)-2),1))))/1000*2*3.2),IF(MID(L21,1,4)="Балк",T21/((VALUE(LEFT(MID(L21,SEARCH(" ",L21,1)+1,SEARCH("мм",L21,1)-SEARCH(" ",L21,1)-5),SEARCH("х",MID(L21,SEARCH(" ",L21,1)+1,SEARCH("мм",L21,1)-SEARCH(" ",L21,1)-5),1)-1))*VALUE(RIGHT(MID(L21,SEARCH(" ",L21,1)+1,SEARCH("мм",L21,1)-SEARCH(" ",L21,1)-5),LEN(MID(L21,SEARCH(" ",L21,1)+1,SEARCH("мм",L21,1)-SEARCH(" ",L21,1)-5))-SEARCH("х",MID(L21,SEARCH(" ",L21,1)+1,SEARCH("мм",L21,1)-SEARCH(" ",L21,1)-5),1))))/1000000*1)*((2*VALUE(LEFT(MID(L21,SEARCH(" ",L21,1)+1,SEARCH("мм",L21,1)-SEARCH(" ",L21,1)-5),SEARCH("х",MID(L21,SEARCH(" ",L21,1)+1,SEARCH("мм",L21,1)-SEARCH(" ",L21,1)-5),1)-1))+VALUE(RIGHT(MID(L21,SEARCH(" ",L21,1)+1,SEARCH("мм",L21,1)-SEARCH(" ",L21,1)-5),LEN(MID(L21,SEARCH(" ",L21,1)+1,SEARCH("мм",L21,1)-SEARCH(" ",L21,1)-5))-SEARCH("х",MID(L21,SEARCH(" ",L21,1)+1,SEARCH("мм",L21,1)-SEARCH(" ",L21,1)-5),1))))/1000*1),IF(MID(L21,1,4)="Капи",T21/(2.8*3.6*0.4)*((2.8+3.6)*2*0.4),""))))))))))</f>
        <v/>
      </c>
      <c r="X21" s="31"/>
      <c r="Y21" s="35" t="str">
        <f>IF(SUM($Q21:$S21)*INDEX('Таблица 6 (типы арм.)'!$F$6:$U$49,MATCH($I21,'Таблица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арм.)'!$F$54:$U$54,0))=0,"",ROUND(SUM($Q21:$S21)*INDEX('Таблица 6 (типы арм.)'!$F$6:$U$49,MATCH($I21,'Таблица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1" s="35" t="str">
        <f>IF(SUM($Q21:$S21)*INDEX('Таблица 6 (типы арм.)'!$F$6:$U$49,MATCH($I21,'Таблица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арм.)'!$F$54:$U$54,0))=0,"",ROUND(SUM($Q21:$S21)*INDEX('Таблица 6 (типы арм.)'!$F$6:$U$49,MATCH($I21,'Таблица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1" s="35" t="str">
        <f>IF(SUM($Q21:$S21)*INDEX('Таблица 6 (типы арм.)'!$F$6:$U$49,MATCH($I21,'Таблица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арм.)'!$F$54:$U$54,0))=0,"",ROUND(SUM($Q21:$S21)*INDEX('Таблица 6 (типы арм.)'!$F$6:$U$49,MATCH($I21,'Таблица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1" s="35" t="str">
        <f>IF(SUM($Q21:$S21)*INDEX('Таблица 6 (типы арм.)'!$F$6:$U$49,MATCH($I21,'Таблица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арм.)'!$F$54:$U$54,0))=0,"",ROUND(SUM($Q21:$S21)*INDEX('Таблица 6 (типы арм.)'!$F$6:$U$49,MATCH($I21,'Таблица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1" s="35" t="str">
        <f>IF(SUM($Q21:$S21)*INDEX('Таблица 6 (типы арм.)'!$F$6:$U$49,MATCH($I21,'Таблица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арм.)'!$F$54:$U$54,0))=0,"",ROUND(SUM($Q21:$S21)*INDEX('Таблица 6 (типы арм.)'!$F$6:$U$49,MATCH($I21,'Таблица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1" s="35" t="str">
        <f>IF(SUM($Q21:$S21)*INDEX('Таблица 6 (типы арм.)'!$F$6:$U$49,MATCH($I21,'Таблица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арм.)'!$F$54:$U$54,0))=0,"",ROUND(SUM($Q21:$S21)*INDEX('Таблица 6 (типы арм.)'!$F$6:$U$49,MATCH($I21,'Таблица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1" s="35" t="str">
        <f>IF(SUM($Q21:$S21)*INDEX('Таблица 6 (типы арм.)'!$F$6:$U$49,MATCH($I21,'Таблица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арм.)'!$F$54:$U$54,0))=0,"",ROUND(SUM($Q21:$S21)*INDEX('Таблица 6 (типы арм.)'!$F$6:$U$49,MATCH($I21,'Таблица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1" s="35" t="str">
        <f>IF(SUM($Q21:$S21)*INDEX('Таблица 6 (типы арм.)'!$F$6:$U$49,MATCH($I21,'Таблица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арм.)'!$F$54:$U$54,0))=0,"",ROUND(SUM($Q21:$S21)*INDEX('Таблица 6 (типы арм.)'!$F$6:$U$49,MATCH($I21,'Таблица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21" s="35" t="str">
        <f>IF(SUM($Q21:$S21)*INDEX('Таблица 6 (типы арм.)'!$F$6:$U$49,MATCH($I21,'Таблица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арм.)'!$F$54:$U$54,0))=0,"",ROUND(SUM($Q21:$S21)*INDEX('Таблица 6 (типы арм.)'!$F$6:$U$49,MATCH($I21,'Таблица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1" s="35" t="str">
        <f>IF(SUM($Q21:$S21)*INDEX('Таблица 6 (типы арм.)'!$F$6:$U$49,MATCH($I21,'Таблица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арм.)'!$F$54:$U$54,0))=0,"",ROUND(SUM($Q21:$S21)*INDEX('Таблица 6 (типы арм.)'!$F$6:$U$49,MATCH($I21,'Таблица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21" s="35" t="str">
        <f>IF(SUM($Q21:$S21)*INDEX('Таблица 6 (типы арм.)'!$F$6:$U$49,MATCH($I21,'Таблица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арм.)'!$F$54:$U$54,0))=0,"",ROUND(SUM($Q21:$S21)*INDEX('Таблица 6 (типы арм.)'!$F$6:$U$49,MATCH($I21,'Таблица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1" s="35" t="str">
        <f>IF(SUM($Q21:$S21)*INDEX('Таблица 6 (типы арм.)'!$F$6:$U$49,MATCH($I21,'Таблица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арм.)'!$F$54:$U$54,0))=0,"",ROUND(SUM($Q21:$S21)*INDEX('Таблица 6 (типы арм.)'!$F$6:$U$49,MATCH($I21,'Таблица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1" s="35" t="str">
        <f>IF(SUM($Q21:$S21)*INDEX('Таблица 6 (типы арм.)'!$F$6:$U$49,MATCH($I21,'Таблица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арм.)'!$F$54:$U$54,0))=0,"",ROUND(SUM($Q21:$S21)*INDEX('Таблица 6 (типы арм.)'!$F$6:$U$49,MATCH($I21,'Таблица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1" s="35" t="str">
        <f>IF(SUM($Q21:$S21)*INDEX('Таблица 6 (типы арм.)'!$F$6:$U$49,MATCH($I21,'Таблица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арм.)'!$F$54:$U$54,0))=0,"",ROUND(SUM($Q21:$S21)*INDEX('Таблица 6 (типы арм.)'!$F$6:$U$49,MATCH($I21,'Таблица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1" s="35" t="str">
        <f>IF(SUM($Q21:$S21)*INDEX('Таблица 6 (типы арм.)'!$F$6:$U$49,MATCH($I21,'Таблица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арм.)'!$F$54:$U$54,0))=0,"",ROUND(SUM($Q21:$S21)*INDEX('Таблица 6 (типы арм.)'!$F$6:$U$49,MATCH($I21,'Таблица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1" s="35" t="str">
        <f>IF(SUM($Q21:$S21)*INDEX('Таблица 6 (типы арм.)'!$F$6:$U$49,MATCH($I21,'Таблица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арм.)'!$F$54:$U$54,0))=0,"",ROUND(SUM($Q21:$S21)*INDEX('Таблица 6 (типы арм.)'!$F$6:$U$49,MATCH($I21,'Таблица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1" s="491" t="str">
        <f t="shared" si="22"/>
        <v/>
      </c>
      <c r="AP21" s="339"/>
      <c r="AQ21" s="328"/>
      <c r="AR21" s="298"/>
      <c r="AS21" s="225"/>
      <c r="AT21" s="225"/>
      <c r="AU21" s="225"/>
      <c r="AV21" s="295"/>
      <c r="AW21" s="12"/>
      <c r="AX21" s="1"/>
    </row>
    <row r="22" spans="1:68" ht="30" customHeight="1" outlineLevel="1" x14ac:dyDescent="0.25">
      <c r="A22" s="1"/>
      <c r="B22" s="1"/>
      <c r="C22" s="25" t="s">
        <v>39</v>
      </c>
      <c r="D22" s="311" t="s">
        <v>606</v>
      </c>
      <c r="E22" s="311" t="s">
        <v>607</v>
      </c>
      <c r="F22" s="311"/>
      <c r="G22" s="312" t="s">
        <v>610</v>
      </c>
      <c r="H22" s="351"/>
      <c r="I22" s="360">
        <v>1</v>
      </c>
      <c r="J22" s="363" t="str">
        <f t="shared" si="23"/>
        <v>1.2</v>
      </c>
      <c r="K22" s="363"/>
      <c r="L22" s="429" t="s">
        <v>40</v>
      </c>
      <c r="M22" s="340" t="s">
        <v>36</v>
      </c>
      <c r="N22" s="340"/>
      <c r="O22" s="398"/>
      <c r="P22" s="32"/>
      <c r="Q22" s="33"/>
      <c r="R22" s="33"/>
      <c r="S22" s="33"/>
      <c r="T22" s="34" t="str">
        <f t="shared" si="18"/>
        <v/>
      </c>
      <c r="U22" s="31" t="s">
        <v>37</v>
      </c>
      <c r="V22" s="31" t="s">
        <v>38</v>
      </c>
      <c r="W22" s="237" t="str">
        <f t="shared" si="24"/>
        <v/>
      </c>
      <c r="X22" s="31"/>
      <c r="Y22" s="35" t="str">
        <f>IF(SUM($Q22:$S22)*INDEX('Таблица 6 (типы арм.)'!$F$6:$U$49,MATCH($I22,'Таблица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арм.)'!$F$54:$U$54,0))=0,"",ROUND(SUM($Q22:$S22)*INDEX('Таблица 6 (типы арм.)'!$F$6:$U$49,MATCH($I22,'Таблица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2" s="35" t="str">
        <f>IF(SUM($Q22:$S22)*INDEX('Таблица 6 (типы арм.)'!$F$6:$U$49,MATCH($I22,'Таблица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арм.)'!$F$54:$U$54,0))=0,"",ROUND(SUM($Q22:$S22)*INDEX('Таблица 6 (типы арм.)'!$F$6:$U$49,MATCH($I22,'Таблица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2" s="35" t="str">
        <f>IF(SUM($Q22:$S22)*INDEX('Таблица 6 (типы арм.)'!$F$6:$U$49,MATCH($I22,'Таблица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арм.)'!$F$54:$U$54,0))=0,"",ROUND(SUM($Q22:$S22)*INDEX('Таблица 6 (типы арм.)'!$F$6:$U$49,MATCH($I22,'Таблица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2" s="35" t="str">
        <f>IF(SUM($Q22:$S22)*INDEX('Таблица 6 (типы арм.)'!$F$6:$U$49,MATCH($I22,'Таблица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арм.)'!$F$54:$U$54,0))=0,"",ROUND(SUM($Q22:$S22)*INDEX('Таблица 6 (типы арм.)'!$F$6:$U$49,MATCH($I22,'Таблица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2" s="35" t="str">
        <f>IF(SUM($Q22:$S22)*INDEX('Таблица 6 (типы арм.)'!$F$6:$U$49,MATCH($I22,'Таблица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арм.)'!$F$54:$U$54,0))=0,"",ROUND(SUM($Q22:$S22)*INDEX('Таблица 6 (типы арм.)'!$F$6:$U$49,MATCH($I22,'Таблица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2" s="35" t="str">
        <f>IF(SUM($Q22:$S22)*INDEX('Таблица 6 (типы арм.)'!$F$6:$U$49,MATCH($I22,'Таблица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арм.)'!$F$54:$U$54,0))=0,"",ROUND(SUM($Q22:$S22)*INDEX('Таблица 6 (типы арм.)'!$F$6:$U$49,MATCH($I22,'Таблица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2" s="35" t="str">
        <f>IF(SUM($Q22:$S22)*INDEX('Таблица 6 (типы арм.)'!$F$6:$U$49,MATCH($I22,'Таблица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арм.)'!$F$54:$U$54,0))=0,"",ROUND(SUM($Q22:$S22)*INDEX('Таблица 6 (типы арм.)'!$F$6:$U$49,MATCH($I22,'Таблица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2" s="35" t="str">
        <f>IF(SUM($Q22:$S22)*INDEX('Таблица 6 (типы арм.)'!$F$6:$U$49,MATCH($I22,'Таблица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арм.)'!$F$54:$U$54,0))=0,"",ROUND(SUM($Q22:$S22)*INDEX('Таблица 6 (типы арм.)'!$F$6:$U$49,MATCH($I22,'Таблица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22" s="35" t="str">
        <f>IF(SUM($Q22:$S22)*INDEX('Таблица 6 (типы арм.)'!$F$6:$U$49,MATCH($I22,'Таблица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арм.)'!$F$54:$U$54,0))=0,"",ROUND(SUM($Q22:$S22)*INDEX('Таблица 6 (типы арм.)'!$F$6:$U$49,MATCH($I22,'Таблица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2" s="35" t="str">
        <f>IF(SUM($Q22:$S22)*INDEX('Таблица 6 (типы арм.)'!$F$6:$U$49,MATCH($I22,'Таблица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арм.)'!$F$54:$U$54,0))=0,"",ROUND(SUM($Q22:$S22)*INDEX('Таблица 6 (типы арм.)'!$F$6:$U$49,MATCH($I22,'Таблица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22" s="35" t="str">
        <f>IF(SUM($Q22:$S22)*INDEX('Таблица 6 (типы арм.)'!$F$6:$U$49,MATCH($I22,'Таблица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арм.)'!$F$54:$U$54,0))=0,"",ROUND(SUM($Q22:$S22)*INDEX('Таблица 6 (типы арм.)'!$F$6:$U$49,MATCH($I22,'Таблица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2" s="35" t="str">
        <f>IF(SUM($Q22:$S22)*INDEX('Таблица 6 (типы арм.)'!$F$6:$U$49,MATCH($I22,'Таблица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арм.)'!$F$54:$U$54,0))=0,"",ROUND(SUM($Q22:$S22)*INDEX('Таблица 6 (типы арм.)'!$F$6:$U$49,MATCH($I22,'Таблица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2" s="35" t="str">
        <f>IF(SUM($Q22:$S22)*INDEX('Таблица 6 (типы арм.)'!$F$6:$U$49,MATCH($I22,'Таблица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арм.)'!$F$54:$U$54,0))=0,"",ROUND(SUM($Q22:$S22)*INDEX('Таблица 6 (типы арм.)'!$F$6:$U$49,MATCH($I22,'Таблица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2" s="35" t="str">
        <f>IF(SUM($Q22:$S22)*INDEX('Таблица 6 (типы арм.)'!$F$6:$U$49,MATCH($I22,'Таблица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арм.)'!$F$54:$U$54,0))=0,"",ROUND(SUM($Q22:$S22)*INDEX('Таблица 6 (типы арм.)'!$F$6:$U$49,MATCH($I22,'Таблица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2" s="35" t="str">
        <f>IF(SUM($Q22:$S22)*INDEX('Таблица 6 (типы арм.)'!$F$6:$U$49,MATCH($I22,'Таблица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арм.)'!$F$54:$U$54,0))=0,"",ROUND(SUM($Q22:$S22)*INDEX('Таблица 6 (типы арм.)'!$F$6:$U$49,MATCH($I22,'Таблица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2" s="35" t="str">
        <f>IF(SUM($Q22:$S22)*INDEX('Таблица 6 (типы арм.)'!$F$6:$U$49,MATCH($I22,'Таблица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арм.)'!$F$54:$U$54,0))=0,"",ROUND(SUM($Q22:$S22)*INDEX('Таблица 6 (типы арм.)'!$F$6:$U$49,MATCH($I22,'Таблица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2" s="491" t="str">
        <f t="shared" si="22"/>
        <v/>
      </c>
      <c r="AP22" s="339"/>
      <c r="AQ22" s="328"/>
      <c r="AR22" s="298"/>
      <c r="AS22" s="225"/>
      <c r="AT22" s="225"/>
      <c r="AU22" s="225"/>
      <c r="AV22" s="295"/>
      <c r="AW22" s="12"/>
      <c r="AX22" s="1"/>
    </row>
    <row r="23" spans="1:68" ht="30" customHeight="1" outlineLevel="1" x14ac:dyDescent="0.25">
      <c r="A23" s="1"/>
      <c r="B23" s="1"/>
      <c r="C23" s="25" t="s">
        <v>39</v>
      </c>
      <c r="D23" s="311" t="s">
        <v>606</v>
      </c>
      <c r="E23" s="311" t="s">
        <v>607</v>
      </c>
      <c r="F23" s="311"/>
      <c r="G23" s="312" t="s">
        <v>610</v>
      </c>
      <c r="H23" s="351"/>
      <c r="I23" s="360">
        <v>1</v>
      </c>
      <c r="J23" s="363" t="str">
        <f t="shared" si="23"/>
        <v>1.3</v>
      </c>
      <c r="K23" s="363"/>
      <c r="L23" s="429" t="s">
        <v>41</v>
      </c>
      <c r="M23" s="340" t="s">
        <v>36</v>
      </c>
      <c r="N23" s="340"/>
      <c r="O23" s="398"/>
      <c r="P23" s="32"/>
      <c r="Q23" s="33"/>
      <c r="R23" s="33"/>
      <c r="S23" s="33"/>
      <c r="T23" s="34" t="str">
        <f t="shared" si="18"/>
        <v/>
      </c>
      <c r="U23" s="31" t="s">
        <v>37</v>
      </c>
      <c r="V23" s="31" t="s">
        <v>38</v>
      </c>
      <c r="W23" s="237" t="str">
        <f t="shared" si="24"/>
        <v/>
      </c>
      <c r="X23" s="31"/>
      <c r="Y23" s="35" t="str">
        <f>IF(SUM($Q23:$S23)*INDEX('Таблица 6 (типы арм.)'!$F$6:$U$49,MATCH($I23,'Таблица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арм.)'!$F$54:$U$54,0))=0,"",ROUND(SUM($Q23:$S23)*INDEX('Таблица 6 (типы арм.)'!$F$6:$U$49,MATCH($I23,'Таблица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3" s="35" t="str">
        <f>IF(SUM($Q23:$S23)*INDEX('Таблица 6 (типы арм.)'!$F$6:$U$49,MATCH($I23,'Таблица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арм.)'!$F$54:$U$54,0))=0,"",ROUND(SUM($Q23:$S23)*INDEX('Таблица 6 (типы арм.)'!$F$6:$U$49,MATCH($I23,'Таблица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3" s="35" t="str">
        <f>IF(SUM($Q23:$S23)*INDEX('Таблица 6 (типы арм.)'!$F$6:$U$49,MATCH($I23,'Таблица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арм.)'!$F$54:$U$54,0))=0,"",ROUND(SUM($Q23:$S23)*INDEX('Таблица 6 (типы арм.)'!$F$6:$U$49,MATCH($I23,'Таблица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3" s="35" t="str">
        <f>IF(SUM($Q23:$S23)*INDEX('Таблица 6 (типы арм.)'!$F$6:$U$49,MATCH($I23,'Таблица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арм.)'!$F$54:$U$54,0))=0,"",ROUND(SUM($Q23:$S23)*INDEX('Таблица 6 (типы арм.)'!$F$6:$U$49,MATCH($I23,'Таблица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3" s="35" t="str">
        <f>IF(SUM($Q23:$S23)*INDEX('Таблица 6 (типы арм.)'!$F$6:$U$49,MATCH($I23,'Таблица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арм.)'!$F$54:$U$54,0))=0,"",ROUND(SUM($Q23:$S23)*INDEX('Таблица 6 (типы арм.)'!$F$6:$U$49,MATCH($I23,'Таблица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3" s="35" t="str">
        <f>IF(SUM($Q23:$S23)*INDEX('Таблица 6 (типы арм.)'!$F$6:$U$49,MATCH($I23,'Таблица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арм.)'!$F$54:$U$54,0))=0,"",ROUND(SUM($Q23:$S23)*INDEX('Таблица 6 (типы арм.)'!$F$6:$U$49,MATCH($I23,'Таблица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3" s="35" t="str">
        <f>IF(SUM($Q23:$S23)*INDEX('Таблица 6 (типы арм.)'!$F$6:$U$49,MATCH($I23,'Таблица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арм.)'!$F$54:$U$54,0))=0,"",ROUND(SUM($Q23:$S23)*INDEX('Таблица 6 (типы арм.)'!$F$6:$U$49,MATCH($I23,'Таблица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3" s="35" t="str">
        <f>IF(SUM($Q23:$S23)*INDEX('Таблица 6 (типы арм.)'!$F$6:$U$49,MATCH($I23,'Таблица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арм.)'!$F$54:$U$54,0))=0,"",ROUND(SUM($Q23:$S23)*INDEX('Таблица 6 (типы арм.)'!$F$6:$U$49,MATCH($I23,'Таблица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23" s="35" t="str">
        <f>IF(SUM($Q23:$S23)*INDEX('Таблица 6 (типы арм.)'!$F$6:$U$49,MATCH($I23,'Таблица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арм.)'!$F$54:$U$54,0))=0,"",ROUND(SUM($Q23:$S23)*INDEX('Таблица 6 (типы арм.)'!$F$6:$U$49,MATCH($I23,'Таблица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3" s="35" t="str">
        <f>IF(SUM($Q23:$S23)*INDEX('Таблица 6 (типы арм.)'!$F$6:$U$49,MATCH($I23,'Таблица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арм.)'!$F$54:$U$54,0))=0,"",ROUND(SUM($Q23:$S23)*INDEX('Таблица 6 (типы арм.)'!$F$6:$U$49,MATCH($I23,'Таблица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23" s="35" t="str">
        <f>IF(SUM($Q23:$S23)*INDEX('Таблица 6 (типы арм.)'!$F$6:$U$49,MATCH($I23,'Таблица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арм.)'!$F$54:$U$54,0))=0,"",ROUND(SUM($Q23:$S23)*INDEX('Таблица 6 (типы арм.)'!$F$6:$U$49,MATCH($I23,'Таблица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3" s="35" t="str">
        <f>IF(SUM($Q23:$S23)*INDEX('Таблица 6 (типы арм.)'!$F$6:$U$49,MATCH($I23,'Таблица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арм.)'!$F$54:$U$54,0))=0,"",ROUND(SUM($Q23:$S23)*INDEX('Таблица 6 (типы арм.)'!$F$6:$U$49,MATCH($I23,'Таблица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3" s="35" t="str">
        <f>IF(SUM($Q23:$S23)*INDEX('Таблица 6 (типы арм.)'!$F$6:$U$49,MATCH($I23,'Таблица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арм.)'!$F$54:$U$54,0))=0,"",ROUND(SUM($Q23:$S23)*INDEX('Таблица 6 (типы арм.)'!$F$6:$U$49,MATCH($I23,'Таблица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3" s="35" t="str">
        <f>IF(SUM($Q23:$S23)*INDEX('Таблица 6 (типы арм.)'!$F$6:$U$49,MATCH($I23,'Таблица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арм.)'!$F$54:$U$54,0))=0,"",ROUND(SUM($Q23:$S23)*INDEX('Таблица 6 (типы арм.)'!$F$6:$U$49,MATCH($I23,'Таблица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3" s="35" t="str">
        <f>IF(SUM($Q23:$S23)*INDEX('Таблица 6 (типы арм.)'!$F$6:$U$49,MATCH($I23,'Таблица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арм.)'!$F$54:$U$54,0))=0,"",ROUND(SUM($Q23:$S23)*INDEX('Таблица 6 (типы арм.)'!$F$6:$U$49,MATCH($I23,'Таблица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3" s="35" t="str">
        <f>IF(SUM($Q23:$S23)*INDEX('Таблица 6 (типы арм.)'!$F$6:$U$49,MATCH($I23,'Таблица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арм.)'!$F$54:$U$54,0))=0,"",ROUND(SUM($Q23:$S23)*INDEX('Таблица 6 (типы арм.)'!$F$6:$U$49,MATCH($I23,'Таблица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3" s="491" t="str">
        <f t="shared" si="22"/>
        <v/>
      </c>
      <c r="AP23" s="339"/>
      <c r="AQ23" s="328"/>
      <c r="AR23" s="298"/>
      <c r="AS23" s="225"/>
      <c r="AT23" s="225"/>
      <c r="AU23" s="225"/>
      <c r="AV23" s="295"/>
      <c r="AW23" s="12"/>
      <c r="AX23" s="1"/>
    </row>
    <row r="24" spans="1:68" ht="30" customHeight="1" outlineLevel="1" x14ac:dyDescent="0.25">
      <c r="A24" s="1"/>
      <c r="B24" s="1"/>
      <c r="C24" s="25" t="s">
        <v>39</v>
      </c>
      <c r="D24" s="311" t="s">
        <v>606</v>
      </c>
      <c r="E24" s="311" t="s">
        <v>607</v>
      </c>
      <c r="F24" s="311"/>
      <c r="G24" s="312" t="s">
        <v>610</v>
      </c>
      <c r="H24" s="351"/>
      <c r="I24" s="360">
        <v>1</v>
      </c>
      <c r="J24" s="363" t="str">
        <f t="shared" si="23"/>
        <v>1.4</v>
      </c>
      <c r="K24" s="363"/>
      <c r="L24" s="429" t="s">
        <v>42</v>
      </c>
      <c r="M24" s="340" t="s">
        <v>36</v>
      </c>
      <c r="N24" s="340"/>
      <c r="O24" s="398"/>
      <c r="P24" s="32"/>
      <c r="Q24" s="33"/>
      <c r="R24" s="33">
        <v>500</v>
      </c>
      <c r="S24" s="33"/>
      <c r="T24" s="34">
        <f t="shared" si="18"/>
        <v>500</v>
      </c>
      <c r="U24" s="31" t="s">
        <v>37</v>
      </c>
      <c r="V24" s="31" t="s">
        <v>38</v>
      </c>
      <c r="W24" s="237">
        <f t="shared" si="24"/>
        <v>100</v>
      </c>
      <c r="X24" s="234"/>
      <c r="Y24" s="35" t="str">
        <f>IF(SUM($Q24:$S24)*INDEX('Таблица 6 (типы арм.)'!$F$6:$U$49,MATCH($I24,'Таблица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арм.)'!$F$54:$U$54,0))=0,"",ROUND(SUM($Q24:$S24)*INDEX('Таблица 6 (типы арм.)'!$F$6:$U$49,MATCH($I24,'Таблица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4" s="35" t="str">
        <f>IF(SUM($Q24:$S24)*INDEX('Таблица 6 (типы арм.)'!$F$6:$U$49,MATCH($I24,'Таблица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арм.)'!$F$54:$U$54,0))=0,"",ROUND(SUM($Q24:$S24)*INDEX('Таблица 6 (типы арм.)'!$F$6:$U$49,MATCH($I24,'Таблица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4" s="35" t="str">
        <f>IF(SUM($Q24:$S24)*INDEX('Таблица 6 (типы арм.)'!$F$6:$U$49,MATCH($I24,'Таблица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арм.)'!$F$54:$U$54,0))=0,"",ROUND(SUM($Q24:$S24)*INDEX('Таблица 6 (типы арм.)'!$F$6:$U$49,MATCH($I24,'Таблица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4" s="35" t="str">
        <f>IF(SUM($Q24:$S24)*INDEX('Таблица 6 (типы арм.)'!$F$6:$U$49,MATCH($I24,'Таблица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арм.)'!$F$54:$U$54,0))=0,"",ROUND(SUM($Q24:$S24)*INDEX('Таблица 6 (типы арм.)'!$F$6:$U$49,MATCH($I24,'Таблица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4" s="35" t="str">
        <f>IF(SUM($Q24:$S24)*INDEX('Таблица 6 (типы арм.)'!$F$6:$U$49,MATCH($I24,'Таблица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арм.)'!$F$54:$U$54,0))=0,"",ROUND(SUM($Q24:$S24)*INDEX('Таблица 6 (типы арм.)'!$F$6:$U$49,MATCH($I24,'Таблица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4" s="35" t="str">
        <f>IF(SUM($Q24:$S24)*INDEX('Таблица 6 (типы арм.)'!$F$6:$U$49,MATCH($I24,'Таблица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арм.)'!$F$54:$U$54,0))=0,"",ROUND(SUM($Q24:$S24)*INDEX('Таблица 6 (типы арм.)'!$F$6:$U$49,MATCH($I24,'Таблица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4" s="35" t="str">
        <f>IF(SUM($Q24:$S24)*INDEX('Таблица 6 (типы арм.)'!$F$6:$U$49,MATCH($I24,'Таблица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арм.)'!$F$54:$U$54,0))=0,"",ROUND(SUM($Q24:$S24)*INDEX('Таблица 6 (типы арм.)'!$F$6:$U$49,MATCH($I24,'Таблица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4" s="35">
        <f>IF(SUM($Q24:$S24)*INDEX('Таблица 6 (типы арм.)'!$F$6:$U$49,MATCH($I24,'Таблица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арм.)'!$F$54:$U$54,0))=0,"",ROUND(SUM($Q24:$S24)*INDEX('Таблица 6 (типы арм.)'!$F$6:$U$49,MATCH($I24,'Таблица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4615</v>
      </c>
      <c r="AG24" s="35" t="str">
        <f>IF(SUM($Q24:$S24)*INDEX('Таблица 6 (типы арм.)'!$F$6:$U$49,MATCH($I24,'Таблица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арм.)'!$F$54:$U$54,0))=0,"",ROUND(SUM($Q24:$S24)*INDEX('Таблица 6 (типы арм.)'!$F$6:$U$49,MATCH($I24,'Таблица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4" s="35">
        <f>IF(SUM($Q24:$S24)*INDEX('Таблица 6 (типы арм.)'!$F$6:$U$49,MATCH($I24,'Таблица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арм.)'!$F$54:$U$54,0))=0,"",ROUND(SUM($Q24:$S24)*INDEX('Таблица 6 (типы арм.)'!$F$6:$U$49,MATCH($I24,'Таблица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20192</v>
      </c>
      <c r="AI24" s="35">
        <f>IF(SUM($Q24:$S24)*INDEX('Таблица 6 (типы арм.)'!$F$6:$U$49,MATCH($I24,'Таблица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арм.)'!$F$54:$U$54,0))=0,"",ROUND(SUM($Q24:$S24)*INDEX('Таблица 6 (типы арм.)'!$F$6:$U$49,MATCH($I24,'Таблица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>6603</v>
      </c>
      <c r="AJ24" s="35">
        <f>IF(SUM($Q24:$S24)*INDEX('Таблица 6 (типы арм.)'!$F$6:$U$49,MATCH($I24,'Таблица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арм.)'!$F$54:$U$54,0))=0,"",ROUND(SUM($Q24:$S24)*INDEX('Таблица 6 (типы арм.)'!$F$6:$U$49,MATCH($I24,'Таблица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5897</v>
      </c>
      <c r="AK24" s="35">
        <f>IF(SUM($Q24:$S24)*INDEX('Таблица 6 (типы арм.)'!$F$6:$U$49,MATCH($I24,'Таблица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арм.)'!$F$54:$U$54,0))=0,"",ROUND(SUM($Q24:$S24)*INDEX('Таблица 6 (типы арм.)'!$F$6:$U$49,MATCH($I24,'Таблица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>7949</v>
      </c>
      <c r="AL24" s="35">
        <f>IF(SUM($Q24:$S24)*INDEX('Таблица 6 (типы арм.)'!$F$6:$U$49,MATCH($I24,'Таблица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арм.)'!$F$54:$U$54,0))=0,"",ROUND(SUM($Q24:$S24)*INDEX('Таблица 6 (типы арм.)'!$F$6:$U$49,MATCH($I24,'Таблица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11731</v>
      </c>
      <c r="AM24" s="35">
        <f>IF(SUM($Q24:$S24)*INDEX('Таблица 6 (типы арм.)'!$F$6:$U$49,MATCH($I24,'Таблица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арм.)'!$F$54:$U$54,0))=0,"",ROUND(SUM($Q24:$S24)*INDEX('Таблица 6 (типы арм.)'!$F$6:$U$49,MATCH($I24,'Таблица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15769</v>
      </c>
      <c r="AN24" s="35">
        <f>IF(SUM($Q24:$S24)*INDEX('Таблица 6 (типы арм.)'!$F$6:$U$49,MATCH($I24,'Таблица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арм.)'!$F$54:$U$54,0))=0,"",ROUND(SUM($Q24:$S24)*INDEX('Таблица 6 (типы арм.)'!$F$6:$U$49,MATCH($I24,'Таблица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12115</v>
      </c>
      <c r="AO24" s="491">
        <f t="shared" si="22"/>
        <v>84871</v>
      </c>
      <c r="AP24" s="339">
        <v>74</v>
      </c>
      <c r="AQ24" s="328"/>
      <c r="AR24" s="298"/>
      <c r="AS24" s="225"/>
      <c r="AT24" s="225"/>
      <c r="AU24" s="225"/>
      <c r="AV24" s="295"/>
      <c r="AW24" s="12"/>
      <c r="AX24" s="1"/>
    </row>
    <row r="25" spans="1:68" ht="30" customHeight="1" outlineLevel="1" x14ac:dyDescent="0.25">
      <c r="A25" s="1"/>
      <c r="B25" s="1"/>
      <c r="C25" s="25" t="s">
        <v>39</v>
      </c>
      <c r="D25" s="311" t="s">
        <v>606</v>
      </c>
      <c r="E25" s="311" t="s">
        <v>607</v>
      </c>
      <c r="F25" s="311"/>
      <c r="G25" s="312" t="s">
        <v>610</v>
      </c>
      <c r="H25" s="351"/>
      <c r="I25" s="360">
        <v>1</v>
      </c>
      <c r="J25" s="363" t="str">
        <f t="shared" si="23"/>
        <v>1.5</v>
      </c>
      <c r="K25" s="363"/>
      <c r="L25" s="429" t="s">
        <v>43</v>
      </c>
      <c r="M25" s="340" t="s">
        <v>36</v>
      </c>
      <c r="N25" s="340"/>
      <c r="O25" s="398"/>
      <c r="P25" s="32"/>
      <c r="Q25" s="33"/>
      <c r="R25" s="33"/>
      <c r="S25" s="33"/>
      <c r="T25" s="34" t="str">
        <f t="shared" si="18"/>
        <v/>
      </c>
      <c r="U25" s="31" t="s">
        <v>37</v>
      </c>
      <c r="V25" s="31" t="s">
        <v>38</v>
      </c>
      <c r="W25" s="237" t="str">
        <f t="shared" si="24"/>
        <v/>
      </c>
      <c r="X25" s="31"/>
      <c r="Y25" s="35" t="str">
        <f>IF(SUM($Q25:$S25)*INDEX('Таблица 6 (типы арм.)'!$F$6:$U$49,MATCH($I25,'Таблица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арм.)'!$F$54:$U$54,0))=0,"",ROUND(SUM($Q25:$S25)*INDEX('Таблица 6 (типы арм.)'!$F$6:$U$49,MATCH($I25,'Таблица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5" s="35" t="str">
        <f>IF(SUM($Q25:$S25)*INDEX('Таблица 6 (типы арм.)'!$F$6:$U$49,MATCH($I25,'Таблица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арм.)'!$F$54:$U$54,0))=0,"",ROUND(SUM($Q25:$S25)*INDEX('Таблица 6 (типы арм.)'!$F$6:$U$49,MATCH($I25,'Таблица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5" s="35" t="str">
        <f>IF(SUM($Q25:$S25)*INDEX('Таблица 6 (типы арм.)'!$F$6:$U$49,MATCH($I25,'Таблица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арм.)'!$F$54:$U$54,0))=0,"",ROUND(SUM($Q25:$S25)*INDEX('Таблица 6 (типы арм.)'!$F$6:$U$49,MATCH($I25,'Таблица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5" s="35" t="str">
        <f>IF(SUM($Q25:$S25)*INDEX('Таблица 6 (типы арм.)'!$F$6:$U$49,MATCH($I25,'Таблица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арм.)'!$F$54:$U$54,0))=0,"",ROUND(SUM($Q25:$S25)*INDEX('Таблица 6 (типы арм.)'!$F$6:$U$49,MATCH($I25,'Таблица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5" s="35" t="str">
        <f>IF(SUM($Q25:$S25)*INDEX('Таблица 6 (типы арм.)'!$F$6:$U$49,MATCH($I25,'Таблица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арм.)'!$F$54:$U$54,0))=0,"",ROUND(SUM($Q25:$S25)*INDEX('Таблица 6 (типы арм.)'!$F$6:$U$49,MATCH($I25,'Таблица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5" s="35" t="str">
        <f>IF(SUM($Q25:$S25)*INDEX('Таблица 6 (типы арм.)'!$F$6:$U$49,MATCH($I25,'Таблица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арм.)'!$F$54:$U$54,0))=0,"",ROUND(SUM($Q25:$S25)*INDEX('Таблица 6 (типы арм.)'!$F$6:$U$49,MATCH($I25,'Таблица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5" s="35" t="str">
        <f>IF(SUM($Q25:$S25)*INDEX('Таблица 6 (типы арм.)'!$F$6:$U$49,MATCH($I25,'Таблица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арм.)'!$F$54:$U$54,0))=0,"",ROUND(SUM($Q25:$S25)*INDEX('Таблица 6 (типы арм.)'!$F$6:$U$49,MATCH($I25,'Таблица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5" s="35" t="str">
        <f>IF(SUM($Q25:$S25)*INDEX('Таблица 6 (типы арм.)'!$F$6:$U$49,MATCH($I25,'Таблица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арм.)'!$F$54:$U$54,0))=0,"",ROUND(SUM($Q25:$S25)*INDEX('Таблица 6 (типы арм.)'!$F$6:$U$49,MATCH($I25,'Таблица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25" s="35" t="str">
        <f>IF(SUM($Q25:$S25)*INDEX('Таблица 6 (типы арм.)'!$F$6:$U$49,MATCH($I25,'Таблица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арм.)'!$F$54:$U$54,0))=0,"",ROUND(SUM($Q25:$S25)*INDEX('Таблица 6 (типы арм.)'!$F$6:$U$49,MATCH($I25,'Таблица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5" s="35" t="str">
        <f>IF(SUM($Q25:$S25)*INDEX('Таблица 6 (типы арм.)'!$F$6:$U$49,MATCH($I25,'Таблица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арм.)'!$F$54:$U$54,0))=0,"",ROUND(SUM($Q25:$S25)*INDEX('Таблица 6 (типы арм.)'!$F$6:$U$49,MATCH($I25,'Таблица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25" s="35" t="str">
        <f>IF(SUM($Q25:$S25)*INDEX('Таблица 6 (типы арм.)'!$F$6:$U$49,MATCH($I25,'Таблица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арм.)'!$F$54:$U$54,0))=0,"",ROUND(SUM($Q25:$S25)*INDEX('Таблица 6 (типы арм.)'!$F$6:$U$49,MATCH($I25,'Таблица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5" s="35" t="str">
        <f>IF(SUM($Q25:$S25)*INDEX('Таблица 6 (типы арм.)'!$F$6:$U$49,MATCH($I25,'Таблица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арм.)'!$F$54:$U$54,0))=0,"",ROUND(SUM($Q25:$S25)*INDEX('Таблица 6 (типы арм.)'!$F$6:$U$49,MATCH($I25,'Таблица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5" s="35" t="str">
        <f>IF(SUM($Q25:$S25)*INDEX('Таблица 6 (типы арм.)'!$F$6:$U$49,MATCH($I25,'Таблица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арм.)'!$F$54:$U$54,0))=0,"",ROUND(SUM($Q25:$S25)*INDEX('Таблица 6 (типы арм.)'!$F$6:$U$49,MATCH($I25,'Таблица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5" s="35" t="str">
        <f>IF(SUM($Q25:$S25)*INDEX('Таблица 6 (типы арм.)'!$F$6:$U$49,MATCH($I25,'Таблица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арм.)'!$F$54:$U$54,0))=0,"",ROUND(SUM($Q25:$S25)*INDEX('Таблица 6 (типы арм.)'!$F$6:$U$49,MATCH($I25,'Таблица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5" s="35" t="str">
        <f>IF(SUM($Q25:$S25)*INDEX('Таблица 6 (типы арм.)'!$F$6:$U$49,MATCH($I25,'Таблица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арм.)'!$F$54:$U$54,0))=0,"",ROUND(SUM($Q25:$S25)*INDEX('Таблица 6 (типы арм.)'!$F$6:$U$49,MATCH($I25,'Таблица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5" s="35" t="str">
        <f>IF(SUM($Q25:$S25)*INDEX('Таблица 6 (типы арм.)'!$F$6:$U$49,MATCH($I25,'Таблица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арм.)'!$F$54:$U$54,0))=0,"",ROUND(SUM($Q25:$S25)*INDEX('Таблица 6 (типы арм.)'!$F$6:$U$49,MATCH($I25,'Таблица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5" s="491" t="str">
        <f t="shared" si="22"/>
        <v/>
      </c>
      <c r="AP25" s="339"/>
      <c r="AQ25" s="328"/>
      <c r="AR25" s="298"/>
      <c r="AS25" s="225"/>
      <c r="AT25" s="225"/>
      <c r="AU25" s="225"/>
      <c r="AV25" s="295"/>
      <c r="AW25" s="12"/>
      <c r="AX25" s="1"/>
    </row>
    <row r="26" spans="1:68" ht="30" customHeight="1" outlineLevel="1" x14ac:dyDescent="0.25">
      <c r="A26" s="1"/>
      <c r="B26" s="1"/>
      <c r="C26" s="25" t="s">
        <v>39</v>
      </c>
      <c r="D26" s="311" t="s">
        <v>606</v>
      </c>
      <c r="E26" s="311" t="s">
        <v>607</v>
      </c>
      <c r="F26" s="311"/>
      <c r="G26" s="312" t="s">
        <v>610</v>
      </c>
      <c r="H26" s="351"/>
      <c r="I26" s="360">
        <v>1</v>
      </c>
      <c r="J26" s="363" t="str">
        <f t="shared" si="23"/>
        <v>1.6</v>
      </c>
      <c r="K26" s="363"/>
      <c r="L26" s="429" t="s">
        <v>44</v>
      </c>
      <c r="M26" s="340" t="s">
        <v>36</v>
      </c>
      <c r="N26" s="340"/>
      <c r="O26" s="398"/>
      <c r="P26" s="32"/>
      <c r="Q26" s="33"/>
      <c r="R26" s="33">
        <v>670</v>
      </c>
      <c r="S26" s="33"/>
      <c r="T26" s="34">
        <f t="shared" si="18"/>
        <v>670</v>
      </c>
      <c r="U26" s="31" t="s">
        <v>37</v>
      </c>
      <c r="V26" s="31" t="s">
        <v>38</v>
      </c>
      <c r="W26" s="237">
        <f t="shared" si="24"/>
        <v>129.42179105544784</v>
      </c>
      <c r="X26" s="31"/>
      <c r="Y26" s="35" t="str">
        <f>IF(SUM($Q26:$S26)*INDEX('Таблица 6 (типы арм.)'!$F$6:$U$49,MATCH($I26,'Таблица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арм.)'!$F$54:$U$54,0))=0,"",ROUND(SUM($Q26:$S26)*INDEX('Таблица 6 (типы арм.)'!$F$6:$U$49,MATCH($I26,'Таблица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6" s="35" t="str">
        <f>IF(SUM($Q26:$S26)*INDEX('Таблица 6 (типы арм.)'!$F$6:$U$49,MATCH($I26,'Таблица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арм.)'!$F$54:$U$54,0))=0,"",ROUND(SUM($Q26:$S26)*INDEX('Таблица 6 (типы арм.)'!$F$6:$U$49,MATCH($I26,'Таблица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6" s="35" t="str">
        <f>IF(SUM($Q26:$S26)*INDEX('Таблица 6 (типы арм.)'!$F$6:$U$49,MATCH($I26,'Таблица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арм.)'!$F$54:$U$54,0))=0,"",ROUND(SUM($Q26:$S26)*INDEX('Таблица 6 (типы арм.)'!$F$6:$U$49,MATCH($I26,'Таблица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6" s="35" t="str">
        <f>IF(SUM($Q26:$S26)*INDEX('Таблица 6 (типы арм.)'!$F$6:$U$49,MATCH($I26,'Таблица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арм.)'!$F$54:$U$54,0))=0,"",ROUND(SUM($Q26:$S26)*INDEX('Таблица 6 (типы арм.)'!$F$6:$U$49,MATCH($I26,'Таблица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6" s="35" t="str">
        <f>IF(SUM($Q26:$S26)*INDEX('Таблица 6 (типы арм.)'!$F$6:$U$49,MATCH($I26,'Таблица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арм.)'!$F$54:$U$54,0))=0,"",ROUND(SUM($Q26:$S26)*INDEX('Таблица 6 (типы арм.)'!$F$6:$U$49,MATCH($I26,'Таблица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6" s="35" t="str">
        <f>IF(SUM($Q26:$S26)*INDEX('Таблица 6 (типы арм.)'!$F$6:$U$49,MATCH($I26,'Таблица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арм.)'!$F$54:$U$54,0))=0,"",ROUND(SUM($Q26:$S26)*INDEX('Таблица 6 (типы арм.)'!$F$6:$U$49,MATCH($I26,'Таблица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6" s="35" t="str">
        <f>IF(SUM($Q26:$S26)*INDEX('Таблица 6 (типы арм.)'!$F$6:$U$49,MATCH($I26,'Таблица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арм.)'!$F$54:$U$54,0))=0,"",ROUND(SUM($Q26:$S26)*INDEX('Таблица 6 (типы арм.)'!$F$6:$U$49,MATCH($I26,'Таблица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6" s="35">
        <f>IF(SUM($Q26:$S26)*INDEX('Таблица 6 (типы арм.)'!$F$6:$U$49,MATCH($I26,'Таблица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арм.)'!$F$54:$U$54,0))=0,"",ROUND(SUM($Q26:$S26)*INDEX('Таблица 6 (типы арм.)'!$F$6:$U$49,MATCH($I26,'Таблица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6185</v>
      </c>
      <c r="AG26" s="35" t="str">
        <f>IF(SUM($Q26:$S26)*INDEX('Таблица 6 (типы арм.)'!$F$6:$U$49,MATCH($I26,'Таблица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арм.)'!$F$54:$U$54,0))=0,"",ROUND(SUM($Q26:$S26)*INDEX('Таблица 6 (типы арм.)'!$F$6:$U$49,MATCH($I26,'Таблица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6" s="35">
        <f>IF(SUM($Q26:$S26)*INDEX('Таблица 6 (типы арм.)'!$F$6:$U$49,MATCH($I26,'Таблица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арм.)'!$F$54:$U$54,0))=0,"",ROUND(SUM($Q26:$S26)*INDEX('Таблица 6 (типы арм.)'!$F$6:$U$49,MATCH($I26,'Таблица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27058</v>
      </c>
      <c r="AI26" s="35">
        <f>IF(SUM($Q26:$S26)*INDEX('Таблица 6 (типы арм.)'!$F$6:$U$49,MATCH($I26,'Таблица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арм.)'!$F$54:$U$54,0))=0,"",ROUND(SUM($Q26:$S26)*INDEX('Таблица 6 (типы арм.)'!$F$6:$U$49,MATCH($I26,'Таблица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>8847</v>
      </c>
      <c r="AJ26" s="35">
        <f>IF(SUM($Q26:$S26)*INDEX('Таблица 6 (типы арм.)'!$F$6:$U$49,MATCH($I26,'Таблица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арм.)'!$F$54:$U$54,0))=0,"",ROUND(SUM($Q26:$S26)*INDEX('Таблица 6 (типы арм.)'!$F$6:$U$49,MATCH($I26,'Таблица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7903</v>
      </c>
      <c r="AK26" s="35">
        <f>IF(SUM($Q26:$S26)*INDEX('Таблица 6 (типы арм.)'!$F$6:$U$49,MATCH($I26,'Таблица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арм.)'!$F$54:$U$54,0))=0,"",ROUND(SUM($Q26:$S26)*INDEX('Таблица 6 (типы арм.)'!$F$6:$U$49,MATCH($I26,'Таблица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>10651</v>
      </c>
      <c r="AL26" s="35">
        <f>IF(SUM($Q26:$S26)*INDEX('Таблица 6 (типы арм.)'!$F$6:$U$49,MATCH($I26,'Таблица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арм.)'!$F$54:$U$54,0))=0,"",ROUND(SUM($Q26:$S26)*INDEX('Таблица 6 (типы арм.)'!$F$6:$U$49,MATCH($I26,'Таблица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15719</v>
      </c>
      <c r="AM26" s="35">
        <f>IF(SUM($Q26:$S26)*INDEX('Таблица 6 (типы арм.)'!$F$6:$U$49,MATCH($I26,'Таблица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арм.)'!$F$54:$U$54,0))=0,"",ROUND(SUM($Q26:$S26)*INDEX('Таблица 6 (типы арм.)'!$F$6:$U$49,MATCH($I26,'Таблица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21131</v>
      </c>
      <c r="AN26" s="35">
        <f>IF(SUM($Q26:$S26)*INDEX('Таблица 6 (типы арм.)'!$F$6:$U$49,MATCH($I26,'Таблица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арм.)'!$F$54:$U$54,0))=0,"",ROUND(SUM($Q26:$S26)*INDEX('Таблица 6 (типы арм.)'!$F$6:$U$49,MATCH($I26,'Таблица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16235</v>
      </c>
      <c r="AO26" s="491">
        <f t="shared" si="22"/>
        <v>113729</v>
      </c>
      <c r="AP26" s="339">
        <v>111</v>
      </c>
      <c r="AQ26" s="328"/>
      <c r="AR26" s="298"/>
      <c r="AS26" s="225"/>
      <c r="AT26" s="225"/>
      <c r="AU26" s="225"/>
      <c r="AV26" s="295"/>
      <c r="AW26" s="12"/>
      <c r="AX26" s="1"/>
    </row>
    <row r="27" spans="1:68" ht="30" customHeight="1" outlineLevel="1" x14ac:dyDescent="0.25">
      <c r="A27" s="1"/>
      <c r="B27" s="1"/>
      <c r="C27" s="25" t="s">
        <v>39</v>
      </c>
      <c r="D27" s="311" t="s">
        <v>606</v>
      </c>
      <c r="E27" s="311" t="s">
        <v>607</v>
      </c>
      <c r="F27" s="311"/>
      <c r="G27" s="312" t="s">
        <v>610</v>
      </c>
      <c r="H27" s="351"/>
      <c r="I27" s="360">
        <v>1</v>
      </c>
      <c r="J27" s="363" t="str">
        <f t="shared" si="23"/>
        <v>1.7</v>
      </c>
      <c r="K27" s="363"/>
      <c r="L27" s="429" t="s">
        <v>45</v>
      </c>
      <c r="M27" s="340" t="s">
        <v>36</v>
      </c>
      <c r="N27" s="340"/>
      <c r="O27" s="398"/>
      <c r="P27" s="32"/>
      <c r="Q27" s="33"/>
      <c r="R27" s="33"/>
      <c r="S27" s="33"/>
      <c r="T27" s="34" t="str">
        <f t="shared" si="18"/>
        <v/>
      </c>
      <c r="U27" s="31" t="s">
        <v>37</v>
      </c>
      <c r="V27" s="31" t="s">
        <v>38</v>
      </c>
      <c r="W27" s="237" t="str">
        <f t="shared" si="24"/>
        <v/>
      </c>
      <c r="X27" s="31"/>
      <c r="Y27" s="35" t="str">
        <f>IF(SUM($Q27:$S27)*INDEX('Таблица 6 (типы арм.)'!$F$6:$U$49,MATCH($I27,'Таблица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арм.)'!$F$54:$U$54,0))=0,"",ROUND(SUM($Q27:$S27)*INDEX('Таблица 6 (типы арм.)'!$F$6:$U$49,MATCH($I27,'Таблица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7" s="35" t="str">
        <f>IF(SUM($Q27:$S27)*INDEX('Таблица 6 (типы арм.)'!$F$6:$U$49,MATCH($I27,'Таблица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арм.)'!$F$54:$U$54,0))=0,"",ROUND(SUM($Q27:$S27)*INDEX('Таблица 6 (типы арм.)'!$F$6:$U$49,MATCH($I27,'Таблица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7" s="35" t="str">
        <f>IF(SUM($Q27:$S27)*INDEX('Таблица 6 (типы арм.)'!$F$6:$U$49,MATCH($I27,'Таблица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арм.)'!$F$54:$U$54,0))=0,"",ROUND(SUM($Q27:$S27)*INDEX('Таблица 6 (типы арм.)'!$F$6:$U$49,MATCH($I27,'Таблица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7" s="35" t="str">
        <f>IF(SUM($Q27:$S27)*INDEX('Таблица 6 (типы арм.)'!$F$6:$U$49,MATCH($I27,'Таблица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арм.)'!$F$54:$U$54,0))=0,"",ROUND(SUM($Q27:$S27)*INDEX('Таблица 6 (типы арм.)'!$F$6:$U$49,MATCH($I27,'Таблица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7" s="35" t="str">
        <f>IF(SUM($Q27:$S27)*INDEX('Таблица 6 (типы арм.)'!$F$6:$U$49,MATCH($I27,'Таблица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арм.)'!$F$54:$U$54,0))=0,"",ROUND(SUM($Q27:$S27)*INDEX('Таблица 6 (типы арм.)'!$F$6:$U$49,MATCH($I27,'Таблица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7" s="35" t="str">
        <f>IF(SUM($Q27:$S27)*INDEX('Таблица 6 (типы арм.)'!$F$6:$U$49,MATCH($I27,'Таблица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арм.)'!$F$54:$U$54,0))=0,"",ROUND(SUM($Q27:$S27)*INDEX('Таблица 6 (типы арм.)'!$F$6:$U$49,MATCH($I27,'Таблица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7" s="35" t="str">
        <f>IF(SUM($Q27:$S27)*INDEX('Таблица 6 (типы арм.)'!$F$6:$U$49,MATCH($I27,'Таблица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арм.)'!$F$54:$U$54,0))=0,"",ROUND(SUM($Q27:$S27)*INDEX('Таблица 6 (типы арм.)'!$F$6:$U$49,MATCH($I27,'Таблица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7" s="35" t="str">
        <f>IF(SUM($Q27:$S27)*INDEX('Таблица 6 (типы арм.)'!$F$6:$U$49,MATCH($I27,'Таблица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арм.)'!$F$54:$U$54,0))=0,"",ROUND(SUM($Q27:$S27)*INDEX('Таблица 6 (типы арм.)'!$F$6:$U$49,MATCH($I27,'Таблица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27" s="35" t="str">
        <f>IF(SUM($Q27:$S27)*INDEX('Таблица 6 (типы арм.)'!$F$6:$U$49,MATCH($I27,'Таблица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арм.)'!$F$54:$U$54,0))=0,"",ROUND(SUM($Q27:$S27)*INDEX('Таблица 6 (типы арм.)'!$F$6:$U$49,MATCH($I27,'Таблица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7" s="35" t="str">
        <f>IF(SUM($Q27:$S27)*INDEX('Таблица 6 (типы арм.)'!$F$6:$U$49,MATCH($I27,'Таблица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арм.)'!$F$54:$U$54,0))=0,"",ROUND(SUM($Q27:$S27)*INDEX('Таблица 6 (типы арм.)'!$F$6:$U$49,MATCH($I27,'Таблица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27" s="35" t="str">
        <f>IF(SUM($Q27:$S27)*INDEX('Таблица 6 (типы арм.)'!$F$6:$U$49,MATCH($I27,'Таблица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арм.)'!$F$54:$U$54,0))=0,"",ROUND(SUM($Q27:$S27)*INDEX('Таблица 6 (типы арм.)'!$F$6:$U$49,MATCH($I27,'Таблица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7" s="35" t="str">
        <f>IF(SUM($Q27:$S27)*INDEX('Таблица 6 (типы арм.)'!$F$6:$U$49,MATCH($I27,'Таблица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арм.)'!$F$54:$U$54,0))=0,"",ROUND(SUM($Q27:$S27)*INDEX('Таблица 6 (типы арм.)'!$F$6:$U$49,MATCH($I27,'Таблица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7" s="35" t="str">
        <f>IF(SUM($Q27:$S27)*INDEX('Таблица 6 (типы арм.)'!$F$6:$U$49,MATCH($I27,'Таблица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арм.)'!$F$54:$U$54,0))=0,"",ROUND(SUM($Q27:$S27)*INDEX('Таблица 6 (типы арм.)'!$F$6:$U$49,MATCH($I27,'Таблица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7" s="35" t="str">
        <f>IF(SUM($Q27:$S27)*INDEX('Таблица 6 (типы арм.)'!$F$6:$U$49,MATCH($I27,'Таблица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арм.)'!$F$54:$U$54,0))=0,"",ROUND(SUM($Q27:$S27)*INDEX('Таблица 6 (типы арм.)'!$F$6:$U$49,MATCH($I27,'Таблица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7" s="35" t="str">
        <f>IF(SUM($Q27:$S27)*INDEX('Таблица 6 (типы арм.)'!$F$6:$U$49,MATCH($I27,'Таблица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арм.)'!$F$54:$U$54,0))=0,"",ROUND(SUM($Q27:$S27)*INDEX('Таблица 6 (типы арм.)'!$F$6:$U$49,MATCH($I27,'Таблица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7" s="35" t="str">
        <f>IF(SUM($Q27:$S27)*INDEX('Таблица 6 (типы арм.)'!$F$6:$U$49,MATCH($I27,'Таблица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арм.)'!$F$54:$U$54,0))=0,"",ROUND(SUM($Q27:$S27)*INDEX('Таблица 6 (типы арм.)'!$F$6:$U$49,MATCH($I27,'Таблица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7" s="491" t="str">
        <f t="shared" si="22"/>
        <v/>
      </c>
      <c r="AP27" s="339"/>
      <c r="AQ27" s="328"/>
      <c r="AR27" s="298"/>
      <c r="AS27" s="225"/>
      <c r="AT27" s="225"/>
      <c r="AU27" s="225"/>
      <c r="AV27" s="210"/>
      <c r="AW27" s="12"/>
      <c r="AX27" s="1"/>
    </row>
    <row r="28" spans="1:68" s="385" customFormat="1" ht="20.100000000000001" customHeight="1" x14ac:dyDescent="0.25">
      <c r="A28" s="170"/>
      <c r="B28" s="170"/>
      <c r="C28" s="455"/>
      <c r="D28" s="387" t="s">
        <v>606</v>
      </c>
      <c r="E28" s="387"/>
      <c r="F28" s="388" t="s">
        <v>608</v>
      </c>
      <c r="G28" s="388"/>
      <c r="H28" s="351"/>
      <c r="I28" s="363"/>
      <c r="J28" s="363"/>
      <c r="K28" s="363"/>
      <c r="L28" s="430" t="s">
        <v>616</v>
      </c>
      <c r="M28" s="392" t="s">
        <v>36</v>
      </c>
      <c r="N28" s="392" t="s">
        <v>36</v>
      </c>
      <c r="O28" s="399"/>
      <c r="P28" s="225"/>
      <c r="Q28" s="225"/>
      <c r="R28" s="225"/>
      <c r="S28" s="225"/>
      <c r="T28" s="389"/>
      <c r="U28" s="225"/>
      <c r="V28" s="225"/>
      <c r="W28" s="225"/>
      <c r="X28" s="225"/>
      <c r="Y28" s="390"/>
      <c r="Z28" s="390"/>
      <c r="AA28" s="390"/>
      <c r="AB28" s="390"/>
      <c r="AC28" s="390"/>
      <c r="AD28" s="390"/>
      <c r="AE28" s="390"/>
      <c r="AF28" s="390"/>
      <c r="AG28" s="390"/>
      <c r="AH28" s="390"/>
      <c r="AI28" s="390"/>
      <c r="AJ28" s="390"/>
      <c r="AK28" s="390"/>
      <c r="AL28" s="390"/>
      <c r="AM28" s="390"/>
      <c r="AN28" s="390"/>
      <c r="AO28" s="391"/>
      <c r="AP28" s="392"/>
      <c r="AQ28" s="393">
        <f>T20</f>
        <v>1170</v>
      </c>
      <c r="AR28" s="298">
        <f>IF(AQ28="","",IF(AQ28=0,"",AQ28))</f>
        <v>1170</v>
      </c>
      <c r="AS28" s="33"/>
      <c r="AT28" s="33"/>
      <c r="AU28" s="33"/>
      <c r="AV28" s="210"/>
      <c r="AW28" s="171"/>
      <c r="AX28" s="170"/>
      <c r="AY28" s="222"/>
      <c r="AZ28" s="222"/>
      <c r="BA28" s="222"/>
      <c r="BB28" s="222"/>
      <c r="BC28" s="222"/>
      <c r="BD28" s="222"/>
      <c r="BE28" s="222"/>
      <c r="BF28" s="222"/>
      <c r="BG28" s="222"/>
      <c r="BH28" s="222"/>
      <c r="BI28" s="222"/>
      <c r="BJ28" s="222"/>
      <c r="BK28" s="222"/>
      <c r="BL28" s="222"/>
      <c r="BM28" s="222"/>
      <c r="BN28" s="222"/>
      <c r="BO28" s="222"/>
      <c r="BP28" s="222"/>
    </row>
    <row r="29" spans="1:68" s="385" customFormat="1" ht="20.100000000000001" customHeight="1" x14ac:dyDescent="0.25">
      <c r="A29" s="170"/>
      <c r="B29" s="170"/>
      <c r="C29" s="455"/>
      <c r="D29" s="387" t="s">
        <v>606</v>
      </c>
      <c r="E29" s="387"/>
      <c r="F29" s="388" t="s">
        <v>608</v>
      </c>
      <c r="G29" s="388"/>
      <c r="H29" s="351"/>
      <c r="I29" s="363"/>
      <c r="J29" s="363"/>
      <c r="K29" s="363"/>
      <c r="L29" s="430" t="s">
        <v>615</v>
      </c>
      <c r="M29" s="423" t="s">
        <v>49</v>
      </c>
      <c r="N29" s="423" t="s">
        <v>49</v>
      </c>
      <c r="O29" s="399"/>
      <c r="P29" s="225"/>
      <c r="Q29" s="225"/>
      <c r="R29" s="225"/>
      <c r="S29" s="225"/>
      <c r="T29" s="389"/>
      <c r="U29" s="225"/>
      <c r="V29" s="225"/>
      <c r="W29" s="225"/>
      <c r="X29" s="225"/>
      <c r="Y29" s="390"/>
      <c r="Z29" s="390"/>
      <c r="AA29" s="390"/>
      <c r="AB29" s="390"/>
      <c r="AC29" s="390"/>
      <c r="AD29" s="390"/>
      <c r="AE29" s="390"/>
      <c r="AF29" s="390"/>
      <c r="AG29" s="390"/>
      <c r="AH29" s="390"/>
      <c r="AI29" s="390"/>
      <c r="AJ29" s="390"/>
      <c r="AK29" s="390"/>
      <c r="AL29" s="390"/>
      <c r="AM29" s="390"/>
      <c r="AN29" s="390"/>
      <c r="AO29" s="391"/>
      <c r="AP29" s="392"/>
      <c r="AQ29" s="493">
        <f>AO20+SUM(AO32:AO33)</f>
        <v>204750</v>
      </c>
      <c r="AR29" s="367">
        <f t="shared" ref="AR29:AR31" si="25">IF(AQ29="","",IF(AQ29=0,"",AQ29))</f>
        <v>204750</v>
      </c>
      <c r="AS29" s="33"/>
      <c r="AT29" s="33"/>
      <c r="AU29" s="33"/>
      <c r="AV29" s="210"/>
      <c r="AW29" s="171"/>
      <c r="AX29" s="170"/>
      <c r="AY29" s="222"/>
      <c r="AZ29" s="222"/>
      <c r="BA29" s="222"/>
      <c r="BB29" s="222"/>
      <c r="BC29" s="222"/>
      <c r="BD29" s="222"/>
      <c r="BE29" s="222"/>
      <c r="BF29" s="222"/>
      <c r="BG29" s="222"/>
      <c r="BH29" s="222"/>
      <c r="BI29" s="222"/>
      <c r="BJ29" s="222"/>
      <c r="BK29" s="222"/>
      <c r="BL29" s="222"/>
      <c r="BM29" s="222"/>
      <c r="BN29" s="222"/>
      <c r="BO29" s="222"/>
      <c r="BP29" s="222"/>
    </row>
    <row r="30" spans="1:68" s="385" customFormat="1" ht="20.100000000000001" customHeight="1" x14ac:dyDescent="0.25">
      <c r="A30" s="170"/>
      <c r="B30" s="170"/>
      <c r="C30" s="455"/>
      <c r="D30" s="387" t="s">
        <v>606</v>
      </c>
      <c r="E30" s="387"/>
      <c r="F30" s="388" t="s">
        <v>608</v>
      </c>
      <c r="G30" s="388"/>
      <c r="H30" s="351"/>
      <c r="I30" s="363"/>
      <c r="J30" s="363"/>
      <c r="K30" s="363"/>
      <c r="L30" s="430" t="s">
        <v>614</v>
      </c>
      <c r="M30" s="392" t="s">
        <v>61</v>
      </c>
      <c r="N30" s="392" t="s">
        <v>61</v>
      </c>
      <c r="O30" s="399"/>
      <c r="P30" s="225"/>
      <c r="Q30" s="225"/>
      <c r="R30" s="225"/>
      <c r="S30" s="225"/>
      <c r="T30" s="389"/>
      <c r="U30" s="225"/>
      <c r="V30" s="225"/>
      <c r="W30" s="225"/>
      <c r="X30" s="225"/>
      <c r="Y30" s="390"/>
      <c r="Z30" s="390"/>
      <c r="AA30" s="390"/>
      <c r="AB30" s="390"/>
      <c r="AC30" s="390"/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0"/>
      <c r="AO30" s="391"/>
      <c r="AP30" s="392"/>
      <c r="AQ30" s="393">
        <f>W20</f>
        <v>229.42179105544784</v>
      </c>
      <c r="AR30" s="298">
        <f t="shared" si="25"/>
        <v>229.42179105544784</v>
      </c>
      <c r="AS30" s="33"/>
      <c r="AT30" s="33"/>
      <c r="AU30" s="33"/>
      <c r="AV30" s="210"/>
      <c r="AW30" s="171"/>
      <c r="AX30" s="170"/>
      <c r="AY30" s="222"/>
      <c r="AZ30" s="222"/>
      <c r="BA30" s="222"/>
      <c r="BB30" s="222"/>
      <c r="BC30" s="222"/>
      <c r="BD30" s="222"/>
      <c r="BE30" s="222"/>
      <c r="BF30" s="222"/>
      <c r="BG30" s="222"/>
      <c r="BH30" s="222"/>
      <c r="BI30" s="222"/>
      <c r="BJ30" s="222"/>
      <c r="BK30" s="222"/>
      <c r="BL30" s="222"/>
      <c r="BM30" s="222"/>
      <c r="BN30" s="222"/>
      <c r="BO30" s="222"/>
      <c r="BP30" s="222"/>
    </row>
    <row r="31" spans="1:68" s="386" customFormat="1" ht="20.100000000000001" customHeight="1" x14ac:dyDescent="0.25">
      <c r="A31" s="170"/>
      <c r="B31" s="170"/>
      <c r="C31" s="455"/>
      <c r="D31" s="387" t="s">
        <v>606</v>
      </c>
      <c r="E31" s="387" t="str">
        <f>IF(AQ31="","xyz2","")</f>
        <v/>
      </c>
      <c r="F31" s="388" t="s">
        <v>608</v>
      </c>
      <c r="G31" s="388" t="str">
        <f>IF(AQ31="","xyz4","")</f>
        <v/>
      </c>
      <c r="H31" s="351"/>
      <c r="I31" s="363"/>
      <c r="J31" s="363"/>
      <c r="K31" s="363"/>
      <c r="L31" s="430" t="s">
        <v>623</v>
      </c>
      <c r="M31" s="423" t="s">
        <v>49</v>
      </c>
      <c r="N31" s="423" t="s">
        <v>49</v>
      </c>
      <c r="O31" s="399"/>
      <c r="P31" s="225"/>
      <c r="Q31" s="225"/>
      <c r="R31" s="225"/>
      <c r="S31" s="225"/>
      <c r="T31" s="389"/>
      <c r="U31" s="225"/>
      <c r="V31" s="225"/>
      <c r="W31" s="225"/>
      <c r="X31" s="225"/>
      <c r="Y31" s="390"/>
      <c r="Z31" s="390"/>
      <c r="AA31" s="390"/>
      <c r="AB31" s="390"/>
      <c r="AC31" s="390"/>
      <c r="AD31" s="390"/>
      <c r="AE31" s="390"/>
      <c r="AF31" s="390"/>
      <c r="AG31" s="390"/>
      <c r="AH31" s="390"/>
      <c r="AI31" s="390"/>
      <c r="AJ31" s="390"/>
      <c r="AK31" s="390"/>
      <c r="AL31" s="390"/>
      <c r="AM31" s="390"/>
      <c r="AN31" s="390"/>
      <c r="AO31" s="391"/>
      <c r="AP31" s="392"/>
      <c r="AQ31" s="393">
        <f>IF(AP20="","",IF(AP20=0,"",AP20))</f>
        <v>185</v>
      </c>
      <c r="AR31" s="298">
        <f t="shared" si="25"/>
        <v>185</v>
      </c>
      <c r="AS31" s="33"/>
      <c r="AT31" s="33"/>
      <c r="AU31" s="33"/>
      <c r="AV31" s="210"/>
      <c r="AW31" s="171"/>
      <c r="AX31" s="170"/>
      <c r="AY31" s="222"/>
      <c r="AZ31" s="222"/>
      <c r="BA31" s="222"/>
      <c r="BB31" s="222"/>
      <c r="BC31" s="222"/>
      <c r="BD31" s="222"/>
      <c r="BE31" s="222"/>
      <c r="BF31" s="222"/>
      <c r="BG31" s="222"/>
      <c r="BH31" s="222"/>
      <c r="BI31" s="222"/>
      <c r="BJ31" s="222"/>
      <c r="BK31" s="222"/>
      <c r="BL31" s="222"/>
      <c r="BM31" s="222"/>
      <c r="BN31" s="222"/>
      <c r="BO31" s="222"/>
      <c r="BP31" s="222"/>
    </row>
    <row r="32" spans="1:68" ht="54" customHeight="1" x14ac:dyDescent="0.25">
      <c r="A32" s="1"/>
      <c r="B32" s="1"/>
      <c r="C32" s="542" t="s">
        <v>46</v>
      </c>
      <c r="D32" s="311"/>
      <c r="E32" s="311" t="s">
        <v>607</v>
      </c>
      <c r="F32" s="311"/>
      <c r="G32" s="312" t="s">
        <v>610</v>
      </c>
      <c r="H32" s="351"/>
      <c r="I32" s="360" t="s">
        <v>47</v>
      </c>
      <c r="J32" s="224">
        <f>J20+1</f>
        <v>2</v>
      </c>
      <c r="K32" s="224"/>
      <c r="L32" s="381" t="s">
        <v>48</v>
      </c>
      <c r="M32" s="424" t="s">
        <v>49</v>
      </c>
      <c r="N32" s="424"/>
      <c r="O32" s="400"/>
      <c r="P32" s="32"/>
      <c r="Q32" s="32"/>
      <c r="R32" s="32"/>
      <c r="S32" s="32"/>
      <c r="T32" s="34" t="str">
        <f t="shared" si="18"/>
        <v/>
      </c>
      <c r="U32" s="32"/>
      <c r="V32" s="32"/>
      <c r="W32" s="32"/>
      <c r="X32" s="31"/>
      <c r="Y32" s="35" t="str">
        <f>IF(SUM($Q20:$S20)*INDEX('Таблица 6 (типы арм.)'!$F$6:$U$49,MATCH($I32,'Таблица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арм.)'!$F$54:$U$54,0))=0,"",ROUND(SUM($Q20:$S20)*INDEX('Таблица 6 (типы арм.)'!$F$6:$U$49,MATCH($I32,'Таблица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2" s="35" t="str">
        <f>IF(SUM($Q20:$S20)*INDEX('Таблица 6 (типы арм.)'!$F$6:$U$49,MATCH($I32,'Таблица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арм.)'!$F$54:$U$54,0))=0,"",ROUND(SUM($Q20:$S20)*INDEX('Таблица 6 (типы арм.)'!$F$6:$U$49,MATCH($I32,'Таблица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2" s="35" t="str">
        <f>IF(SUM($Q20:$S20)*INDEX('Таблица 6 (типы арм.)'!$F$6:$U$49,MATCH($I32,'Таблица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арм.)'!$F$54:$U$54,0))=0,"",ROUND(SUM($Q20:$S20)*INDEX('Таблица 6 (типы арм.)'!$F$6:$U$49,MATCH($I32,'Таблица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2" s="35" t="str">
        <f>IF(SUM($Q20:$S20)*INDEX('Таблица 6 (типы арм.)'!$F$6:$U$49,MATCH($I32,'Таблица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арм.)'!$F$54:$U$54,0))=0,"",ROUND(SUM($Q20:$S20)*INDEX('Таблица 6 (типы арм.)'!$F$6:$U$49,MATCH($I32,'Таблица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2" s="35" t="str">
        <f>IF(SUM($Q20:$S20)*INDEX('Таблица 6 (типы арм.)'!$F$6:$U$49,MATCH($I32,'Таблица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арм.)'!$F$54:$U$54,0))=0,"",ROUND(SUM($Q20:$S20)*INDEX('Таблица 6 (типы арм.)'!$F$6:$U$49,MATCH($I32,'Таблица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2" s="35" t="str">
        <f>IF(SUM($Q20:$S20)*INDEX('Таблица 6 (типы арм.)'!$F$6:$U$49,MATCH($I32,'Таблица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арм.)'!$F$54:$U$54,0))=0,"",ROUND(SUM($Q20:$S20)*INDEX('Таблица 6 (типы арм.)'!$F$6:$U$49,MATCH($I32,'Таблица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2" s="35" t="str">
        <f>IF(SUM($Q20:$S20)*INDEX('Таблица 6 (типы арм.)'!$F$6:$U$49,MATCH($I32,'Таблица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арм.)'!$F$54:$U$54,0))=0,"",ROUND(SUM($Q20:$S20)*INDEX('Таблица 6 (типы арм.)'!$F$6:$U$49,MATCH($I32,'Таблица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2" s="35" t="str">
        <f>IF(SUM($Q20:$S20)*INDEX('Таблица 6 (типы арм.)'!$F$6:$U$49,MATCH($I32,'Таблица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арм.)'!$F$54:$U$54,0))=0,"",ROUND(SUM($Q20:$S20)*INDEX('Таблица 6 (типы арм.)'!$F$6:$U$49,MATCH($I32,'Таблица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2" s="35" t="str">
        <f>IF(SUM($Q20:$S20)*INDEX('Таблица 6 (типы арм.)'!$F$6:$U$49,MATCH($I32,'Таблица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арм.)'!$F$54:$U$54,0))=0,"",ROUND(SUM($Q20:$S20)*INDEX('Таблица 6 (типы арм.)'!$F$6:$U$49,MATCH($I32,'Таблица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2" s="35">
        <f>IF(SUM($Q20:$S20)*INDEX('Таблица 6 (типы арм.)'!$F$6:$U$49,MATCH($I32,'Таблица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арм.)'!$F$54:$U$54,0))=0,"",ROUND(SUM($Q20:$S20)*INDEX('Таблица 6 (типы арм.)'!$F$6:$U$49,MATCH($I32,'Таблица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6150</v>
      </c>
      <c r="AI32" s="35" t="str">
        <f>IF(SUM($Q20:$S20)*INDEX('Таблица 6 (типы арм.)'!$F$6:$U$49,MATCH($I32,'Таблица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арм.)'!$F$54:$U$54,0))=0,"",ROUND(SUM($Q20:$S20)*INDEX('Таблица 6 (типы арм.)'!$F$6:$U$49,MATCH($I32,'Таблица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2" s="35" t="str">
        <f>IF(SUM($Q20:$S20)*INDEX('Таблица 6 (типы арм.)'!$F$6:$U$49,MATCH($I32,'Таблица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арм.)'!$F$54:$U$54,0))=0,"",ROUND(SUM($Q20:$S20)*INDEX('Таблица 6 (типы арм.)'!$F$6:$U$49,MATCH($I32,'Таблица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2" s="35" t="str">
        <f>IF(SUM($Q20:$S20)*INDEX('Таблица 6 (типы арм.)'!$F$6:$U$49,MATCH($I32,'Таблица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арм.)'!$F$54:$U$54,0))=0,"",ROUND(SUM($Q20:$S20)*INDEX('Таблица 6 (типы арм.)'!$F$6:$U$49,MATCH($I32,'Таблица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2" s="35" t="str">
        <f>IF(SUM($Q20:$S20)*INDEX('Таблица 6 (типы арм.)'!$F$6:$U$49,MATCH($I32,'Таблица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арм.)'!$F$54:$U$54,0))=0,"",ROUND(SUM($Q20:$S20)*INDEX('Таблица 6 (типы арм.)'!$F$6:$U$49,MATCH($I32,'Таблица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2" s="35" t="str">
        <f>IF(SUM($Q20:$S20)*INDEX('Таблица 6 (типы арм.)'!$F$6:$U$49,MATCH($I32,'Таблица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арм.)'!$F$54:$U$54,0))=0,"",ROUND(SUM($Q20:$S20)*INDEX('Таблица 6 (типы арм.)'!$F$6:$U$49,MATCH($I32,'Таблица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2" s="35" t="str">
        <f>IF(SUM($Q20:$S20)*INDEX('Таблица 6 (типы арм.)'!$F$6:$U$49,MATCH($I32,'Таблица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арм.)'!$F$54:$U$54,0))=0,"",ROUND(SUM($Q20:$S20)*INDEX('Таблица 6 (типы арм.)'!$F$6:$U$49,MATCH($I32,'Таблица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2" s="491">
        <f>IF((IF(Y32="",0,Y32)+IF(Z32="",0,Z32)+IF(AA32="",0,AA32)+IF(AB32="",0,AB32)+IF(AC32="",0,AC32)+IF(AD32="",0,AD32)+IF(AE32="",0,AE32)+IF(AF32="",0,AF32)+IF(AG32="",0,AG32)+IF(AH32="",0,AH32)+IF(AI32="",0,AI32)+IF(AJ32="",0,AJ32)+IF(AK32="",0,AK32)+IF(AL32="",0,AL32)+IF(AM32="",0,AM32)+IF(AN32="",0,AN32))=0,"",(IF(Y32="",0,Y32)+IF(Z32="",0,Z32)+IF(AA32="",0,AA32)+IF(AB32="",0,AB32)+IF(AC32="",0,AC32)+IF(AD32="",0,AD32)+IF(AE32="",0,AE32)+IF(AF32="",0,AF32)+IF(AG32="",0,AG32)+IF(AH32="",0,AH32)+IF(AI32="",0,AI32)+IF(AJ32="",0,AJ32)+IF(AK32="",0,AK32)+IF(AL32="",0,AL32)+IF(AM32="",0,AM32)+IF(AN32="",0,AN32)))</f>
        <v>6150</v>
      </c>
      <c r="AP32" s="298"/>
      <c r="AQ32" s="328"/>
      <c r="AR32" s="298"/>
      <c r="AS32" s="225"/>
      <c r="AT32" s="225"/>
      <c r="AU32" s="225"/>
      <c r="AV32" s="210"/>
      <c r="AW32" s="12"/>
      <c r="AX32" s="1"/>
    </row>
    <row r="33" spans="1:50" ht="54" customHeight="1" x14ac:dyDescent="0.25">
      <c r="A33" s="1"/>
      <c r="B33" s="1"/>
      <c r="C33" s="543"/>
      <c r="D33" s="311"/>
      <c r="E33" s="311" t="s">
        <v>607</v>
      </c>
      <c r="F33" s="311"/>
      <c r="G33" s="312" t="s">
        <v>610</v>
      </c>
      <c r="H33" s="351"/>
      <c r="I33" s="360" t="s">
        <v>50</v>
      </c>
      <c r="J33" s="224">
        <f>J32+1</f>
        <v>3</v>
      </c>
      <c r="K33" s="224"/>
      <c r="L33" s="381" t="s">
        <v>51</v>
      </c>
      <c r="M33" s="424" t="s">
        <v>49</v>
      </c>
      <c r="N33" s="424"/>
      <c r="O33" s="400"/>
      <c r="P33" s="32"/>
      <c r="Q33" s="32"/>
      <c r="R33" s="32"/>
      <c r="S33" s="32"/>
      <c r="T33" s="34" t="str">
        <f t="shared" si="18"/>
        <v/>
      </c>
      <c r="U33" s="32"/>
      <c r="V33" s="32"/>
      <c r="W33" s="32"/>
      <c r="X33" s="31"/>
      <c r="Y33" s="35" t="str">
        <f>IF(SUM($Q20:$S20)*INDEX('Таблица 6 (типы арм.)'!$F$6:$U$49,MATCH($I33,'Таблица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арм.)'!$F$54:$U$54,0))=0,"",ROUND(SUM($Q20:$S20)*INDEX('Таблица 6 (типы арм.)'!$F$6:$U$49,MATCH($I33,'Таблица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3" s="35" t="str">
        <f>IF(SUM($Q20:$S20)*INDEX('Таблица 6 (типы арм.)'!$F$6:$U$49,MATCH($I33,'Таблица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арм.)'!$F$54:$U$54,0))=0,"",ROUND(SUM($Q20:$S20)*INDEX('Таблица 6 (типы арм.)'!$F$6:$U$49,MATCH($I33,'Таблица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3" s="35" t="str">
        <f>IF(SUM($Q20:$S20)*INDEX('Таблица 6 (типы арм.)'!$F$6:$U$49,MATCH($I33,'Таблица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арм.)'!$F$54:$U$54,0))=0,"",ROUND(SUM($Q20:$S20)*INDEX('Таблица 6 (типы арм.)'!$F$6:$U$49,MATCH($I33,'Таблица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3" s="35" t="str">
        <f>IF(SUM($Q20:$S20)*INDEX('Таблица 6 (типы арм.)'!$F$6:$U$49,MATCH($I33,'Таблица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арм.)'!$F$54:$U$54,0))=0,"",ROUND(SUM($Q20:$S20)*INDEX('Таблица 6 (типы арм.)'!$F$6:$U$49,MATCH($I33,'Таблица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3" s="35" t="str">
        <f>IF(SUM($Q20:$S20)*INDEX('Таблица 6 (типы арм.)'!$F$6:$U$49,MATCH($I33,'Таблица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арм.)'!$F$54:$U$54,0))=0,"",ROUND(SUM($Q20:$S20)*INDEX('Таблица 6 (типы арм.)'!$F$6:$U$49,MATCH($I33,'Таблица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3" s="35" t="str">
        <f>IF(SUM($Q20:$S20)*INDEX('Таблица 6 (типы арм.)'!$F$6:$U$49,MATCH($I33,'Таблица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арм.)'!$F$54:$U$54,0))=0,"",ROUND(SUM($Q20:$S20)*INDEX('Таблица 6 (типы арм.)'!$F$6:$U$49,MATCH($I33,'Таблица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3" s="35" t="str">
        <f>IF(SUM($Q20:$S20)*INDEX('Таблица 6 (типы арм.)'!$F$6:$U$49,MATCH($I33,'Таблица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арм.)'!$F$54:$U$54,0))=0,"",ROUND(SUM($Q20:$S20)*INDEX('Таблица 6 (типы арм.)'!$F$6:$U$49,MATCH($I33,'Таблица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3" s="35" t="str">
        <f>IF(SUM($Q20:$S20)*INDEX('Таблица 6 (типы арм.)'!$F$6:$U$49,MATCH($I33,'Таблица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арм.)'!$F$54:$U$54,0))=0,"",ROUND(SUM($Q20:$S20)*INDEX('Таблица 6 (типы арм.)'!$F$6:$U$49,MATCH($I33,'Таблица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3" s="35" t="str">
        <f>IF(SUM($Q20:$S20)*INDEX('Таблица 6 (типы арм.)'!$F$6:$U$49,MATCH($I33,'Таблица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арм.)'!$F$54:$U$54,0))=0,"",ROUND(SUM($Q20:$S20)*INDEX('Таблица 6 (типы арм.)'!$F$6:$U$49,MATCH($I33,'Таблица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3" s="35" t="str">
        <f>IF(SUM($Q20:$S20)*INDEX('Таблица 6 (типы арм.)'!$F$6:$U$49,MATCH($I33,'Таблица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арм.)'!$F$54:$U$54,0))=0,"",ROUND(SUM($Q20:$S20)*INDEX('Таблица 6 (типы арм.)'!$F$6:$U$49,MATCH($I33,'Таблица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3" s="35" t="str">
        <f>IF(SUM($Q20:$S20)*INDEX('Таблица 6 (типы арм.)'!$F$6:$U$49,MATCH($I33,'Таблица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арм.)'!$F$54:$U$54,0))=0,"",ROUND(SUM($Q20:$S20)*INDEX('Таблица 6 (типы арм.)'!$F$6:$U$49,MATCH($I33,'Таблица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3" s="35" t="str">
        <f>IF(SUM($Q20:$S20)*INDEX('Таблица 6 (типы арм.)'!$F$6:$U$49,MATCH($I33,'Таблица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арм.)'!$F$54:$U$54,0))=0,"",ROUND(SUM($Q20:$S20)*INDEX('Таблица 6 (типы арм.)'!$F$6:$U$49,MATCH($I33,'Таблица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3" s="35" t="str">
        <f>IF(SUM($Q20:$S20)*INDEX('Таблица 6 (типы арм.)'!$F$6:$U$49,MATCH($I33,'Таблица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арм.)'!$F$54:$U$54,0))=0,"",ROUND(SUM($Q20:$S20)*INDEX('Таблица 6 (типы арм.)'!$F$6:$U$49,MATCH($I33,'Таблица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3" s="35" t="str">
        <f>IF(SUM($Q20:$S20)*INDEX('Таблица 6 (типы арм.)'!$F$6:$U$49,MATCH($I33,'Таблица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арм.)'!$F$54:$U$54,0))=0,"",ROUND(SUM($Q20:$S20)*INDEX('Таблица 6 (типы арм.)'!$F$6:$U$49,MATCH($I33,'Таблица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3" s="35" t="str">
        <f>IF(SUM($Q20:$S20)*INDEX('Таблица 6 (типы арм.)'!$F$6:$U$49,MATCH($I33,'Таблица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арм.)'!$F$54:$U$54,0))=0,"",ROUND(SUM($Q20:$S20)*INDEX('Таблица 6 (типы арм.)'!$F$6:$U$49,MATCH($I33,'Таблица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3" s="35" t="str">
        <f>IF(SUM($Q20:$S20)*INDEX('Таблица 6 (типы арм.)'!$F$6:$U$49,MATCH($I33,'Таблица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арм.)'!$F$54:$U$54,0))=0,"",ROUND(SUM($Q20:$S20)*INDEX('Таблица 6 (типы арм.)'!$F$6:$U$49,MATCH($I33,'Таблица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3" s="491" t="str">
        <f>IF((IF(Y33="",0,Y33)+IF(Z33="",0,Z33)+IF(AA33="",0,AA33)+IF(AB33="",0,AB33)+IF(AC33="",0,AC33)+IF(AD33="",0,AD33)+IF(AE33="",0,AE33)+IF(AF33="",0,AF33)+IF(AG33="",0,AG33)+IF(AH33="",0,AH33)+IF(AI33="",0,AI33)+IF(AJ33="",0,AJ33)+IF(AK33="",0,AK33)+IF(AL33="",0,AL33)+IF(AM33="",0,AM33)+IF(AN33="",0,AN33))=0,"",(IF(Y33="",0,Y33)+IF(Z33="",0,Z33)+IF(AA33="",0,AA33)+IF(AB33="",0,AB33)+IF(AC33="",0,AC33)+IF(AD33="",0,AD33)+IF(AE33="",0,AE33)+IF(AF33="",0,AF33)+IF(AG33="",0,AG33)+IF(AH33="",0,AH33)+IF(AI33="",0,AI33)+IF(AJ33="",0,AJ33)+IF(AK33="",0,AK33)+IF(AL33="",0,AL33)+IF(AM33="",0,AM33)+IF(AN33="",0,AN33)))</f>
        <v/>
      </c>
      <c r="AP33" s="298"/>
      <c r="AQ33" s="328"/>
      <c r="AR33" s="298"/>
      <c r="AS33" s="225"/>
      <c r="AT33" s="225"/>
      <c r="AU33" s="225"/>
      <c r="AV33" s="210"/>
      <c r="AW33" s="12"/>
      <c r="AX33" s="1"/>
    </row>
    <row r="34" spans="1:50" ht="40.5" customHeight="1" x14ac:dyDescent="0.25">
      <c r="A34" s="1"/>
      <c r="B34" s="1"/>
      <c r="C34" s="25" t="s">
        <v>52</v>
      </c>
      <c r="D34" s="311"/>
      <c r="E34" s="311"/>
      <c r="F34" s="311"/>
      <c r="G34" s="311"/>
      <c r="H34" s="349"/>
      <c r="I34" s="361"/>
      <c r="J34" s="364">
        <f>J33+1</f>
        <v>4</v>
      </c>
      <c r="K34" s="364">
        <f>K20+1</f>
        <v>2</v>
      </c>
      <c r="L34" s="429" t="s">
        <v>53</v>
      </c>
      <c r="M34" s="298" t="s">
        <v>54</v>
      </c>
      <c r="N34" s="298" t="s">
        <v>54</v>
      </c>
      <c r="O34" s="400"/>
      <c r="P34" s="32"/>
      <c r="Q34" s="32"/>
      <c r="R34" s="32"/>
      <c r="S34" s="32"/>
      <c r="T34" s="27" t="str">
        <f t="shared" si="18"/>
        <v/>
      </c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198"/>
      <c r="AP34" s="339" t="s">
        <v>55</v>
      </c>
      <c r="AQ34" s="328" t="str">
        <f>AP34</f>
        <v>55/34.00</v>
      </c>
      <c r="AR34" s="298" t="str">
        <f>IF(AQ34="","",IF(AQ34=0,"",AQ34))</f>
        <v>55/34.00</v>
      </c>
      <c r="AS34" s="33"/>
      <c r="AT34" s="33"/>
      <c r="AU34" s="33"/>
      <c r="AV34" s="210"/>
      <c r="AW34" s="12"/>
      <c r="AX34" s="1"/>
    </row>
    <row r="35" spans="1:50" ht="111" customHeight="1" x14ac:dyDescent="0.25">
      <c r="A35" s="1"/>
      <c r="B35" s="1"/>
      <c r="C35" s="37" t="s">
        <v>538</v>
      </c>
      <c r="D35" s="311"/>
      <c r="E35" s="311"/>
      <c r="F35" s="311"/>
      <c r="G35" s="311"/>
      <c r="H35" s="349"/>
      <c r="I35" s="361"/>
      <c r="J35" s="364">
        <f t="shared" ref="J35:K38" si="26">J34+1</f>
        <v>5</v>
      </c>
      <c r="K35" s="364">
        <f>K34+1</f>
        <v>3</v>
      </c>
      <c r="L35" s="429" t="s">
        <v>56</v>
      </c>
      <c r="M35" s="298" t="s">
        <v>36</v>
      </c>
      <c r="N35" s="298" t="s">
        <v>36</v>
      </c>
      <c r="O35" s="401"/>
      <c r="P35" s="33">
        <v>116.73</v>
      </c>
      <c r="Q35" s="32"/>
      <c r="R35" s="32"/>
      <c r="S35" s="32"/>
      <c r="T35" s="34">
        <f t="shared" si="18"/>
        <v>116.73</v>
      </c>
      <c r="U35" s="32" t="s">
        <v>57</v>
      </c>
      <c r="V35" s="32" t="s">
        <v>58</v>
      </c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198"/>
      <c r="AP35" s="298"/>
      <c r="AQ35" s="328">
        <f>T35</f>
        <v>116.73</v>
      </c>
      <c r="AR35" s="298">
        <f t="shared" ref="AR35:AR38" si="27">IF(AQ35="","",IF(AQ35=0,"",AQ35))</f>
        <v>116.73</v>
      </c>
      <c r="AS35" s="33"/>
      <c r="AT35" s="33"/>
      <c r="AU35" s="33"/>
      <c r="AV35" s="192"/>
      <c r="AW35" s="12"/>
      <c r="AX35" s="1"/>
    </row>
    <row r="36" spans="1:50" ht="32.25" customHeight="1" x14ac:dyDescent="0.25">
      <c r="A36" s="1"/>
      <c r="B36" s="1"/>
      <c r="C36" s="509" t="s">
        <v>539</v>
      </c>
      <c r="D36" s="311"/>
      <c r="E36" s="311"/>
      <c r="F36" s="311"/>
      <c r="G36" s="311"/>
      <c r="H36" s="349"/>
      <c r="I36" s="361"/>
      <c r="J36" s="364">
        <f t="shared" si="26"/>
        <v>6</v>
      </c>
      <c r="K36" s="364">
        <f t="shared" si="26"/>
        <v>4</v>
      </c>
      <c r="L36" s="429" t="s">
        <v>59</v>
      </c>
      <c r="M36" s="298" t="s">
        <v>36</v>
      </c>
      <c r="N36" s="298" t="s">
        <v>36</v>
      </c>
      <c r="O36" s="400"/>
      <c r="P36" s="32"/>
      <c r="Q36" s="32"/>
      <c r="R36" s="32"/>
      <c r="S36" s="32"/>
      <c r="T36" s="27"/>
      <c r="U36" s="32" t="s">
        <v>37</v>
      </c>
      <c r="V36" s="32" t="s">
        <v>58</v>
      </c>
      <c r="W36" s="32"/>
      <c r="X36" s="33">
        <v>172</v>
      </c>
      <c r="Y36" s="225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198"/>
      <c r="AP36" s="340"/>
      <c r="AQ36" s="328">
        <f>X36</f>
        <v>172</v>
      </c>
      <c r="AR36" s="298">
        <f t="shared" si="27"/>
        <v>172</v>
      </c>
      <c r="AS36" s="33"/>
      <c r="AT36" s="33"/>
      <c r="AU36" s="33"/>
      <c r="AV36" s="192"/>
      <c r="AW36" s="12"/>
      <c r="AX36" s="1"/>
    </row>
    <row r="37" spans="1:50" ht="32.25" customHeight="1" x14ac:dyDescent="0.25">
      <c r="A37" s="1"/>
      <c r="B37" s="1"/>
      <c r="C37" s="508"/>
      <c r="D37" s="311"/>
      <c r="E37" s="311"/>
      <c r="F37" s="311"/>
      <c r="G37" s="311"/>
      <c r="H37" s="349"/>
      <c r="I37" s="361"/>
      <c r="J37" s="364">
        <f t="shared" si="26"/>
        <v>7</v>
      </c>
      <c r="K37" s="364">
        <f t="shared" si="26"/>
        <v>5</v>
      </c>
      <c r="L37" s="429" t="s">
        <v>60</v>
      </c>
      <c r="M37" s="298" t="s">
        <v>61</v>
      </c>
      <c r="N37" s="298" t="s">
        <v>61</v>
      </c>
      <c r="O37" s="400"/>
      <c r="P37" s="32"/>
      <c r="Q37" s="32"/>
      <c r="R37" s="32"/>
      <c r="S37" s="32"/>
      <c r="T37" s="27"/>
      <c r="U37" s="32"/>
      <c r="V37" s="32"/>
      <c r="W37" s="32"/>
      <c r="X37" s="33">
        <v>1148</v>
      </c>
      <c r="Y37" s="225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198"/>
      <c r="AP37" s="340"/>
      <c r="AQ37" s="328">
        <f>X37</f>
        <v>1148</v>
      </c>
      <c r="AR37" s="298">
        <f t="shared" si="27"/>
        <v>1148</v>
      </c>
      <c r="AS37" s="33"/>
      <c r="AT37" s="33"/>
      <c r="AU37" s="33"/>
      <c r="AV37" s="192"/>
      <c r="AW37" s="12"/>
      <c r="AX37" s="1"/>
    </row>
    <row r="38" spans="1:50" ht="50.25" customHeight="1" x14ac:dyDescent="0.25">
      <c r="A38" s="1"/>
      <c r="B38" s="1"/>
      <c r="C38" s="25" t="s">
        <v>62</v>
      </c>
      <c r="D38" s="311"/>
      <c r="E38" s="311"/>
      <c r="F38" s="311"/>
      <c r="G38" s="311"/>
      <c r="H38" s="349"/>
      <c r="I38" s="361"/>
      <c r="J38" s="364">
        <f t="shared" si="26"/>
        <v>8</v>
      </c>
      <c r="K38" s="364">
        <f t="shared" si="26"/>
        <v>6</v>
      </c>
      <c r="L38" s="429" t="s">
        <v>63</v>
      </c>
      <c r="M38" s="298" t="s">
        <v>36</v>
      </c>
      <c r="N38" s="298" t="s">
        <v>36</v>
      </c>
      <c r="O38" s="400"/>
      <c r="P38" s="32"/>
      <c r="Q38" s="32"/>
      <c r="R38" s="32"/>
      <c r="S38" s="32"/>
      <c r="T38" s="27"/>
      <c r="U38" s="32"/>
      <c r="V38" s="32"/>
      <c r="W38" s="32"/>
      <c r="X38" s="33">
        <v>392.15</v>
      </c>
      <c r="Y38" s="225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198"/>
      <c r="AP38" s="340"/>
      <c r="AQ38" s="328">
        <f>X38</f>
        <v>392.15</v>
      </c>
      <c r="AR38" s="298">
        <f t="shared" si="27"/>
        <v>392.15</v>
      </c>
      <c r="AS38" s="33"/>
      <c r="AT38" s="33"/>
      <c r="AU38" s="33"/>
      <c r="AV38" s="192"/>
      <c r="AW38" s="12"/>
      <c r="AX38" s="1"/>
    </row>
    <row r="39" spans="1:50" ht="33.75" customHeight="1" x14ac:dyDescent="0.25">
      <c r="A39" s="1"/>
      <c r="B39" s="1"/>
      <c r="C39" s="505" t="s">
        <v>540</v>
      </c>
      <c r="D39" s="311"/>
      <c r="E39" s="311"/>
      <c r="F39" s="311"/>
      <c r="G39" s="311"/>
      <c r="H39" s="349"/>
      <c r="I39" s="361"/>
      <c r="J39" s="364"/>
      <c r="K39" s="364"/>
      <c r="L39" s="431" t="s">
        <v>64</v>
      </c>
      <c r="M39" s="298"/>
      <c r="N39" s="298"/>
      <c r="O39" s="400"/>
      <c r="P39" s="38"/>
      <c r="Q39" s="38"/>
      <c r="R39" s="38"/>
      <c r="S39" s="38"/>
      <c r="T39" s="34"/>
      <c r="U39" s="38"/>
      <c r="V39" s="38"/>
      <c r="W39" s="38"/>
      <c r="X39" s="39"/>
      <c r="Y39" s="226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198"/>
      <c r="AP39" s="341"/>
      <c r="AQ39" s="328"/>
      <c r="AR39" s="298"/>
      <c r="AS39" s="225"/>
      <c r="AT39" s="225"/>
      <c r="AU39" s="225"/>
      <c r="AV39" s="296"/>
      <c r="AW39" s="12"/>
      <c r="AX39" s="1"/>
    </row>
    <row r="40" spans="1:50" ht="34.5" customHeight="1" x14ac:dyDescent="0.25">
      <c r="A40" s="1"/>
      <c r="B40" s="1"/>
      <c r="C40" s="506"/>
      <c r="D40" s="311"/>
      <c r="E40" s="311"/>
      <c r="F40" s="311"/>
      <c r="G40" s="311"/>
      <c r="H40" s="349"/>
      <c r="I40" s="361"/>
      <c r="J40" s="364">
        <f>J38+1</f>
        <v>9</v>
      </c>
      <c r="K40" s="364">
        <f>K38+1</f>
        <v>7</v>
      </c>
      <c r="L40" s="429" t="s">
        <v>65</v>
      </c>
      <c r="M40" s="424" t="s">
        <v>66</v>
      </c>
      <c r="N40" s="424" t="s">
        <v>66</v>
      </c>
      <c r="O40" s="400"/>
      <c r="P40" s="32"/>
      <c r="Q40" s="32"/>
      <c r="R40" s="32"/>
      <c r="S40" s="32"/>
      <c r="T40" s="34" t="str">
        <f>IF((IF(O40="",0,O40)+IF(P40="",0,P40)+IF(Q40="",0,Q40)+IF(R40="",0,R40)+IF(S40="",0,S40))=0,"",(IF(O40="",0,O40)+IF(P40="",0,P40)+IF(Q40="",0,Q40)+IF(R40="",0,R40)+IF(S40="",0,S40)))</f>
        <v/>
      </c>
      <c r="U40" s="32"/>
      <c r="V40" s="32"/>
      <c r="W40" s="32"/>
      <c r="X40" s="40" t="str">
        <f>CONCATENATE("674/",ROUNDUP((12*0.3*0.3+1/3*0.25*(0.3*0.3+0.08*0.08+SQRT(0.3*0.3*0.08*0.08)))*674,1))</f>
        <v>674/734,7</v>
      </c>
      <c r="Y40" s="227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198"/>
      <c r="AP40" s="298"/>
      <c r="AQ40" s="328" t="str">
        <f>X40</f>
        <v>674/734,7</v>
      </c>
      <c r="AR40" s="298" t="str">
        <f>IF(AQ40="","",IF(AQ40=0,"",AQ40))</f>
        <v>674/734,7</v>
      </c>
      <c r="AS40" s="33"/>
      <c r="AT40" s="33"/>
      <c r="AU40" s="33"/>
      <c r="AV40" s="296"/>
      <c r="AW40" s="12"/>
      <c r="AX40" s="1"/>
    </row>
    <row r="41" spans="1:50" ht="34.5" customHeight="1" x14ac:dyDescent="0.25">
      <c r="A41" s="1"/>
      <c r="B41" s="1"/>
      <c r="C41" s="506"/>
      <c r="D41" s="311"/>
      <c r="E41" s="311"/>
      <c r="F41" s="311"/>
      <c r="G41" s="311"/>
      <c r="H41" s="349"/>
      <c r="I41" s="361"/>
      <c r="J41" s="364"/>
      <c r="K41" s="364"/>
      <c r="L41" s="431" t="s">
        <v>67</v>
      </c>
      <c r="M41" s="424"/>
      <c r="N41" s="424"/>
      <c r="O41" s="400"/>
      <c r="P41" s="38"/>
      <c r="Q41" s="38"/>
      <c r="R41" s="38"/>
      <c r="S41" s="38"/>
      <c r="T41" s="34"/>
      <c r="U41" s="38"/>
      <c r="V41" s="38"/>
      <c r="W41" s="38"/>
      <c r="X41" s="32"/>
      <c r="Y41" s="225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198"/>
      <c r="AP41" s="341"/>
      <c r="AQ41" s="328"/>
      <c r="AR41" s="298"/>
      <c r="AS41" s="225"/>
      <c r="AT41" s="225"/>
      <c r="AU41" s="225"/>
      <c r="AV41" s="296"/>
      <c r="AW41" s="12"/>
      <c r="AX41" s="1"/>
    </row>
    <row r="42" spans="1:50" ht="34.5" customHeight="1" x14ac:dyDescent="0.25">
      <c r="A42" s="1"/>
      <c r="B42" s="1"/>
      <c r="C42" s="506"/>
      <c r="D42" s="311"/>
      <c r="E42" s="311"/>
      <c r="F42" s="311"/>
      <c r="G42" s="311"/>
      <c r="H42" s="349"/>
      <c r="I42" s="361"/>
      <c r="J42" s="364">
        <f>J40+1</f>
        <v>10</v>
      </c>
      <c r="K42" s="364">
        <f>K40+1</f>
        <v>8</v>
      </c>
      <c r="L42" s="429" t="s">
        <v>68</v>
      </c>
      <c r="M42" s="424" t="s">
        <v>66</v>
      </c>
      <c r="N42" s="424" t="s">
        <v>66</v>
      </c>
      <c r="O42" s="400"/>
      <c r="P42" s="32"/>
      <c r="Q42" s="32"/>
      <c r="R42" s="32"/>
      <c r="S42" s="32"/>
      <c r="T42" s="34" t="str">
        <f t="shared" ref="T42:T50" si="28">IF((IF(O42="",0,O42)+IF(P42="",0,P42)+IF(Q42="",0,Q42)+IF(R42="",0,R42)+IF(S42="",0,S42))=0,"",(IF(O42="",0,O42)+IF(P42="",0,P42)+IF(Q42="",0,Q42)+IF(R42="",0,R42)+IF(S42="",0,S42)))</f>
        <v/>
      </c>
      <c r="U42" s="32"/>
      <c r="V42" s="32"/>
      <c r="W42" s="32"/>
      <c r="X42" s="40" t="str">
        <f>CONCATENATE("674/",ROUNDUP((8*0.3*0.3+1/3*0.25*(0.3*0.3+0.08*0.08+SQRT(0.3*0.3*0.08*0.08)))*674,1))</f>
        <v>674/492,1</v>
      </c>
      <c r="Y42" s="227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198"/>
      <c r="AP42" s="298"/>
      <c r="AQ42" s="328" t="str">
        <f t="shared" ref="AQ42:AQ47" si="29">X42</f>
        <v>674/492,1</v>
      </c>
      <c r="AR42" s="298" t="str">
        <f>IF(AQ42="","",IF(AQ42=0,"",AQ42))</f>
        <v>674/492,1</v>
      </c>
      <c r="AS42" s="33"/>
      <c r="AT42" s="33"/>
      <c r="AU42" s="33"/>
      <c r="AV42" s="296"/>
      <c r="AW42" s="12"/>
      <c r="AX42" s="1"/>
    </row>
    <row r="43" spans="1:50" ht="34.5" customHeight="1" x14ac:dyDescent="0.25">
      <c r="A43" s="1"/>
      <c r="B43" s="1"/>
      <c r="C43" s="506"/>
      <c r="D43" s="311"/>
      <c r="E43" s="311"/>
      <c r="F43" s="311"/>
      <c r="G43" s="311"/>
      <c r="H43" s="349"/>
      <c r="I43" s="361"/>
      <c r="J43" s="364">
        <f t="shared" ref="J43:K47" si="30">J42+1</f>
        <v>11</v>
      </c>
      <c r="K43" s="364">
        <f t="shared" si="30"/>
        <v>9</v>
      </c>
      <c r="L43" s="429" t="s">
        <v>69</v>
      </c>
      <c r="M43" s="424" t="s">
        <v>66</v>
      </c>
      <c r="N43" s="424" t="s">
        <v>66</v>
      </c>
      <c r="O43" s="400"/>
      <c r="P43" s="32"/>
      <c r="Q43" s="32"/>
      <c r="R43" s="32"/>
      <c r="S43" s="32"/>
      <c r="T43" s="34" t="str">
        <f t="shared" si="28"/>
        <v/>
      </c>
      <c r="U43" s="32"/>
      <c r="V43" s="32"/>
      <c r="W43" s="32"/>
      <c r="X43" s="40" t="str">
        <f>CONCATENATE("674/",ROUNDUP((7*0.3*0.3)*674,1))</f>
        <v>674/424,7</v>
      </c>
      <c r="Y43" s="227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198"/>
      <c r="AP43" s="341"/>
      <c r="AQ43" s="328" t="str">
        <f t="shared" si="29"/>
        <v>674/424,7</v>
      </c>
      <c r="AR43" s="298" t="str">
        <f t="shared" ref="AR43:AR47" si="31">IF(AQ43="","",IF(AQ43=0,"",AQ43))</f>
        <v>674/424,7</v>
      </c>
      <c r="AS43" s="33"/>
      <c r="AT43" s="33"/>
      <c r="AU43" s="33"/>
      <c r="AV43" s="296"/>
      <c r="AW43" s="12"/>
      <c r="AX43" s="1"/>
    </row>
    <row r="44" spans="1:50" ht="34.5" customHeight="1" x14ac:dyDescent="0.25">
      <c r="A44" s="1"/>
      <c r="B44" s="1"/>
      <c r="C44" s="506"/>
      <c r="D44" s="311"/>
      <c r="E44" s="311"/>
      <c r="F44" s="311"/>
      <c r="G44" s="311"/>
      <c r="H44" s="349"/>
      <c r="I44" s="361"/>
      <c r="J44" s="364">
        <f t="shared" si="30"/>
        <v>12</v>
      </c>
      <c r="K44" s="364">
        <f t="shared" si="30"/>
        <v>10</v>
      </c>
      <c r="L44" s="381" t="s">
        <v>70</v>
      </c>
      <c r="M44" s="424" t="s">
        <v>71</v>
      </c>
      <c r="N44" s="424" t="s">
        <v>71</v>
      </c>
      <c r="O44" s="400"/>
      <c r="P44" s="41"/>
      <c r="Q44" s="41"/>
      <c r="R44" s="41"/>
      <c r="S44" s="41"/>
      <c r="T44" s="27" t="str">
        <f t="shared" si="28"/>
        <v/>
      </c>
      <c r="U44" s="41"/>
      <c r="V44" s="41"/>
      <c r="W44" s="41"/>
      <c r="X44" s="33">
        <f>674*(12-1.1-0.43-0.05-0.24)</f>
        <v>6861.32</v>
      </c>
      <c r="Y44" s="225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198"/>
      <c r="AP44" s="342"/>
      <c r="AQ44" s="328">
        <f t="shared" si="29"/>
        <v>6861.32</v>
      </c>
      <c r="AR44" s="298">
        <f t="shared" si="31"/>
        <v>6861.32</v>
      </c>
      <c r="AS44" s="33"/>
      <c r="AT44" s="33"/>
      <c r="AU44" s="33"/>
      <c r="AV44" s="296"/>
      <c r="AW44" s="12"/>
      <c r="AX44" s="1"/>
    </row>
    <row r="45" spans="1:50" ht="34.5" customHeight="1" x14ac:dyDescent="0.25">
      <c r="A45" s="1"/>
      <c r="B45" s="1"/>
      <c r="C45" s="506"/>
      <c r="D45" s="311"/>
      <c r="E45" s="311"/>
      <c r="F45" s="311"/>
      <c r="G45" s="311"/>
      <c r="H45" s="349"/>
      <c r="I45" s="361"/>
      <c r="J45" s="364">
        <f t="shared" si="30"/>
        <v>13</v>
      </c>
      <c r="K45" s="364">
        <f t="shared" si="30"/>
        <v>11</v>
      </c>
      <c r="L45" s="381" t="s">
        <v>72</v>
      </c>
      <c r="M45" s="424" t="s">
        <v>66</v>
      </c>
      <c r="N45" s="424" t="s">
        <v>66</v>
      </c>
      <c r="O45" s="400"/>
      <c r="P45" s="41"/>
      <c r="Q45" s="41"/>
      <c r="R45" s="41"/>
      <c r="S45" s="41"/>
      <c r="T45" s="27" t="str">
        <f t="shared" si="28"/>
        <v/>
      </c>
      <c r="U45" s="41"/>
      <c r="V45" s="41"/>
      <c r="W45" s="41"/>
      <c r="X45" s="33" t="str">
        <f>CONCATENATE("674/",ROUNDUP(0.3*0.3*0.43*674,1))</f>
        <v>674/26,1</v>
      </c>
      <c r="Y45" s="225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198"/>
      <c r="AP45" s="342"/>
      <c r="AQ45" s="328" t="str">
        <f t="shared" si="29"/>
        <v>674/26,1</v>
      </c>
      <c r="AR45" s="298" t="str">
        <f t="shared" si="31"/>
        <v>674/26,1</v>
      </c>
      <c r="AS45" s="33"/>
      <c r="AT45" s="33"/>
      <c r="AU45" s="33"/>
      <c r="AV45" s="296"/>
      <c r="AW45" s="12"/>
      <c r="AX45" s="1"/>
    </row>
    <row r="46" spans="1:50" ht="34.5" customHeight="1" x14ac:dyDescent="0.25">
      <c r="A46" s="1"/>
      <c r="B46" s="1"/>
      <c r="C46" s="506"/>
      <c r="D46" s="311"/>
      <c r="E46" s="311"/>
      <c r="F46" s="311"/>
      <c r="G46" s="311"/>
      <c r="H46" s="349"/>
      <c r="I46" s="361"/>
      <c r="J46" s="364">
        <f t="shared" si="30"/>
        <v>14</v>
      </c>
      <c r="K46" s="364">
        <f t="shared" si="30"/>
        <v>12</v>
      </c>
      <c r="L46" s="381" t="s">
        <v>73</v>
      </c>
      <c r="M46" s="424" t="s">
        <v>74</v>
      </c>
      <c r="N46" s="424" t="s">
        <v>74</v>
      </c>
      <c r="O46" s="400"/>
      <c r="P46" s="41"/>
      <c r="Q46" s="41"/>
      <c r="R46" s="41"/>
      <c r="S46" s="41"/>
      <c r="T46" s="27" t="str">
        <f t="shared" si="28"/>
        <v/>
      </c>
      <c r="U46" s="41"/>
      <c r="V46" s="41"/>
      <c r="W46" s="41"/>
      <c r="X46" s="494">
        <f>ROUNDUP(674*0.01,0)</f>
        <v>7</v>
      </c>
      <c r="Y46" s="225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198"/>
      <c r="AP46" s="342"/>
      <c r="AQ46" s="495">
        <f t="shared" si="29"/>
        <v>7</v>
      </c>
      <c r="AR46" s="367">
        <f t="shared" si="31"/>
        <v>7</v>
      </c>
      <c r="AS46" s="33"/>
      <c r="AT46" s="33"/>
      <c r="AU46" s="33"/>
      <c r="AV46" s="296"/>
      <c r="AW46" s="12"/>
      <c r="AX46" s="1"/>
    </row>
    <row r="47" spans="1:50" ht="34.5" customHeight="1" x14ac:dyDescent="0.25">
      <c r="A47" s="1"/>
      <c r="B47" s="1"/>
      <c r="C47" s="506"/>
      <c r="D47" s="311"/>
      <c r="E47" s="311"/>
      <c r="F47" s="311"/>
      <c r="G47" s="311"/>
      <c r="H47" s="349"/>
      <c r="I47" s="361"/>
      <c r="J47" s="364">
        <f t="shared" si="30"/>
        <v>15</v>
      </c>
      <c r="K47" s="364">
        <f t="shared" si="30"/>
        <v>13</v>
      </c>
      <c r="L47" s="381" t="s">
        <v>75</v>
      </c>
      <c r="M47" s="424" t="s">
        <v>74</v>
      </c>
      <c r="N47" s="424" t="s">
        <v>74</v>
      </c>
      <c r="O47" s="400"/>
      <c r="P47" s="41"/>
      <c r="Q47" s="41"/>
      <c r="R47" s="41"/>
      <c r="S47" s="41"/>
      <c r="T47" s="27" t="str">
        <f t="shared" si="28"/>
        <v/>
      </c>
      <c r="U47" s="41"/>
      <c r="V47" s="41"/>
      <c r="W47" s="41"/>
      <c r="X47" s="494">
        <f>ROUNDUP(674*0.02,0)</f>
        <v>14</v>
      </c>
      <c r="Y47" s="225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198"/>
      <c r="AP47" s="342"/>
      <c r="AQ47" s="495">
        <f t="shared" si="29"/>
        <v>14</v>
      </c>
      <c r="AR47" s="367">
        <f t="shared" si="31"/>
        <v>14</v>
      </c>
      <c r="AS47" s="33"/>
      <c r="AT47" s="33"/>
      <c r="AU47" s="33"/>
      <c r="AV47" s="296"/>
      <c r="AW47" s="12"/>
      <c r="AX47" s="1"/>
    </row>
    <row r="48" spans="1:50" ht="34.5" customHeight="1" x14ac:dyDescent="0.25">
      <c r="A48" s="1"/>
      <c r="B48" s="1"/>
      <c r="C48" s="506"/>
      <c r="D48" s="311"/>
      <c r="E48" s="311"/>
      <c r="F48" s="311"/>
      <c r="G48" s="311"/>
      <c r="H48" s="349"/>
      <c r="I48" s="361"/>
      <c r="J48" s="366"/>
      <c r="K48" s="366"/>
      <c r="L48" s="432" t="s">
        <v>76</v>
      </c>
      <c r="M48" s="425"/>
      <c r="N48" s="425"/>
      <c r="O48" s="402"/>
      <c r="P48" s="42"/>
      <c r="Q48" s="42"/>
      <c r="R48" s="42"/>
      <c r="S48" s="42"/>
      <c r="T48" s="43" t="str">
        <f t="shared" si="28"/>
        <v/>
      </c>
      <c r="U48" s="42"/>
      <c r="V48" s="42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58"/>
      <c r="AP48" s="299"/>
      <c r="AQ48" s="329"/>
      <c r="AR48" s="299"/>
      <c r="AS48" s="299"/>
      <c r="AT48" s="299"/>
      <c r="AU48" s="299"/>
      <c r="AV48" s="296"/>
      <c r="AW48" s="12"/>
      <c r="AX48" s="1"/>
    </row>
    <row r="49" spans="1:68" ht="34.5" customHeight="1" x14ac:dyDescent="0.25">
      <c r="A49" s="1"/>
      <c r="B49" s="1"/>
      <c r="C49" s="506"/>
      <c r="D49" s="311"/>
      <c r="E49" s="311"/>
      <c r="F49" s="311"/>
      <c r="G49" s="311"/>
      <c r="H49" s="349"/>
      <c r="I49" s="361"/>
      <c r="J49" s="364">
        <f>J47+1</f>
        <v>16</v>
      </c>
      <c r="K49" s="364">
        <f>K47+1</f>
        <v>14</v>
      </c>
      <c r="L49" s="429" t="s">
        <v>77</v>
      </c>
      <c r="M49" s="298" t="s">
        <v>54</v>
      </c>
      <c r="N49" s="298" t="s">
        <v>54</v>
      </c>
      <c r="O49" s="400"/>
      <c r="P49" s="32"/>
      <c r="Q49" s="32"/>
      <c r="R49" s="32"/>
      <c r="S49" s="32"/>
      <c r="T49" s="27" t="str">
        <f t="shared" si="28"/>
        <v/>
      </c>
      <c r="U49" s="32"/>
      <c r="V49" s="32"/>
      <c r="W49" s="32"/>
      <c r="X49" s="32"/>
      <c r="Y49" s="207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198"/>
      <c r="AP49" s="343" t="s">
        <v>124</v>
      </c>
      <c r="AQ49" s="328" t="str">
        <f>AP49</f>
        <v>674/5042,00</v>
      </c>
      <c r="AR49" s="298" t="str">
        <f>IF(AQ49="","",IF(AQ49=0,"",AQ49))</f>
        <v>674/5042,00</v>
      </c>
      <c r="AS49" s="33"/>
      <c r="AT49" s="33"/>
      <c r="AU49" s="33"/>
      <c r="AV49" s="296"/>
      <c r="AW49" s="12"/>
      <c r="AX49" s="1"/>
    </row>
    <row r="50" spans="1:68" ht="34.5" customHeight="1" x14ac:dyDescent="0.25">
      <c r="A50" s="1"/>
      <c r="B50" s="1"/>
      <c r="C50" s="506"/>
      <c r="D50" s="311"/>
      <c r="E50" s="311"/>
      <c r="F50" s="311"/>
      <c r="G50" s="311"/>
      <c r="H50" s="349"/>
      <c r="I50" s="361"/>
      <c r="J50" s="364">
        <f>J49+1</f>
        <v>17</v>
      </c>
      <c r="K50" s="364">
        <f>K49+1</f>
        <v>15</v>
      </c>
      <c r="L50" s="433" t="s">
        <v>78</v>
      </c>
      <c r="M50" s="298" t="s">
        <v>54</v>
      </c>
      <c r="N50" s="298" t="s">
        <v>54</v>
      </c>
      <c r="O50" s="403"/>
      <c r="P50" s="47"/>
      <c r="Q50" s="47"/>
      <c r="R50" s="47"/>
      <c r="S50" s="47"/>
      <c r="T50" s="27" t="str">
        <f t="shared" si="28"/>
        <v/>
      </c>
      <c r="U50" s="32"/>
      <c r="V50" s="32"/>
      <c r="W50" s="47"/>
      <c r="X50" s="40" t="s">
        <v>79</v>
      </c>
      <c r="Y50" s="227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198"/>
      <c r="AP50" s="340"/>
      <c r="AQ50" s="328" t="str">
        <f>X50</f>
        <v>674/471,8</v>
      </c>
      <c r="AR50" s="298" t="str">
        <f>IF(AQ50="","",IF(AQ50=0,"",AQ50))</f>
        <v>674/471,8</v>
      </c>
      <c r="AS50" s="33"/>
      <c r="AT50" s="33"/>
      <c r="AU50" s="33"/>
      <c r="AV50" s="296"/>
      <c r="AW50" s="12"/>
      <c r="AX50" s="1"/>
    </row>
    <row r="51" spans="1:68" ht="34.5" customHeight="1" x14ac:dyDescent="0.25">
      <c r="A51" s="1"/>
      <c r="B51" s="1"/>
      <c r="C51" s="506"/>
      <c r="D51" s="311"/>
      <c r="E51" s="311"/>
      <c r="F51" s="311"/>
      <c r="G51" s="311"/>
      <c r="H51" s="349"/>
      <c r="I51" s="361"/>
      <c r="J51" s="364"/>
      <c r="K51" s="364"/>
      <c r="L51" s="434" t="s">
        <v>80</v>
      </c>
      <c r="M51" s="298"/>
      <c r="N51" s="298"/>
      <c r="O51" s="403"/>
      <c r="P51" s="47"/>
      <c r="Q51" s="47"/>
      <c r="R51" s="47"/>
      <c r="S51" s="47"/>
      <c r="T51" s="27"/>
      <c r="U51" s="32"/>
      <c r="V51" s="32"/>
      <c r="W51" s="47"/>
      <c r="X51" s="32"/>
      <c r="Y51" s="225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198"/>
      <c r="AP51" s="340"/>
      <c r="AQ51" s="328"/>
      <c r="AR51" s="298"/>
      <c r="AS51" s="225"/>
      <c r="AT51" s="225"/>
      <c r="AU51" s="225"/>
      <c r="AV51" s="296"/>
      <c r="AW51" s="12"/>
      <c r="AX51" s="1"/>
    </row>
    <row r="52" spans="1:68" ht="34.5" customHeight="1" x14ac:dyDescent="0.25">
      <c r="A52" s="1"/>
      <c r="B52" s="1"/>
      <c r="C52" s="506"/>
      <c r="D52" s="311"/>
      <c r="E52" s="311"/>
      <c r="F52" s="311"/>
      <c r="G52" s="311"/>
      <c r="H52" s="349"/>
      <c r="I52" s="361"/>
      <c r="J52" s="364">
        <f>J50+1</f>
        <v>18</v>
      </c>
      <c r="K52" s="364">
        <f>K50+1</f>
        <v>16</v>
      </c>
      <c r="L52" s="435" t="s">
        <v>81</v>
      </c>
      <c r="M52" s="298" t="s">
        <v>49</v>
      </c>
      <c r="N52" s="298" t="s">
        <v>49</v>
      </c>
      <c r="O52" s="403"/>
      <c r="P52" s="47"/>
      <c r="Q52" s="47"/>
      <c r="R52" s="47"/>
      <c r="S52" s="47"/>
      <c r="T52" s="27" t="str">
        <f t="shared" ref="T52:T80" si="32">IF((IF(O52="",0,O52)+IF(P52="",0,P52)+IF(Q52="",0,Q52)+IF(R52="",0,R52)+IF(S52="",0,S52))=0,"",(IF(O52="",0,O52)+IF(P52="",0,P52)+IF(Q52="",0,Q52)+IF(R52="",0,R52)+IF(S52="",0,S52)))</f>
        <v/>
      </c>
      <c r="U52" s="32"/>
      <c r="V52" s="32"/>
      <c r="W52" s="47"/>
      <c r="X52" s="33">
        <v>43.66</v>
      </c>
      <c r="Y52" s="225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198"/>
      <c r="AP52" s="340"/>
      <c r="AQ52" s="328">
        <f>X52</f>
        <v>43.66</v>
      </c>
      <c r="AR52" s="298">
        <f>IF(AQ52="","",IF(AQ52=0,"",AQ52))</f>
        <v>43.66</v>
      </c>
      <c r="AS52" s="33"/>
      <c r="AT52" s="33"/>
      <c r="AU52" s="33"/>
      <c r="AV52" s="296"/>
      <c r="AW52" s="12"/>
      <c r="AX52" s="1"/>
    </row>
    <row r="53" spans="1:68" ht="39" customHeight="1" x14ac:dyDescent="0.25">
      <c r="A53" s="1"/>
      <c r="B53" s="1"/>
      <c r="C53" s="506"/>
      <c r="D53" s="311"/>
      <c r="E53" s="311"/>
      <c r="F53" s="311"/>
      <c r="G53" s="311"/>
      <c r="H53" s="349"/>
      <c r="I53" s="361"/>
      <c r="J53" s="364">
        <f>J52+1</f>
        <v>19</v>
      </c>
      <c r="K53" s="364">
        <f>K52+1</f>
        <v>17</v>
      </c>
      <c r="L53" s="435" t="s">
        <v>82</v>
      </c>
      <c r="M53" s="298" t="s">
        <v>49</v>
      </c>
      <c r="N53" s="298" t="s">
        <v>49</v>
      </c>
      <c r="O53" s="403"/>
      <c r="P53" s="47"/>
      <c r="Q53" s="47"/>
      <c r="R53" s="47"/>
      <c r="S53" s="47"/>
      <c r="T53" s="27" t="str">
        <f t="shared" si="32"/>
        <v/>
      </c>
      <c r="U53" s="32"/>
      <c r="V53" s="32"/>
      <c r="W53" s="47"/>
      <c r="X53" s="33">
        <v>27.5</v>
      </c>
      <c r="Y53" s="225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198"/>
      <c r="AP53" s="340"/>
      <c r="AQ53" s="328">
        <f>X53</f>
        <v>27.5</v>
      </c>
      <c r="AR53" s="298">
        <f>IF(AQ53="","",IF(AQ53=0,"",AQ53))</f>
        <v>27.5</v>
      </c>
      <c r="AS53" s="33"/>
      <c r="AT53" s="33"/>
      <c r="AU53" s="33"/>
      <c r="AV53" s="296"/>
      <c r="AW53" s="12"/>
      <c r="AX53" s="1"/>
    </row>
    <row r="54" spans="1:68" ht="34.5" customHeight="1" x14ac:dyDescent="0.25">
      <c r="A54" s="1"/>
      <c r="B54" s="1"/>
      <c r="C54" s="506"/>
      <c r="D54" s="311"/>
      <c r="E54" s="311"/>
      <c r="F54" s="311"/>
      <c r="G54" s="311"/>
      <c r="H54" s="349"/>
      <c r="I54" s="361"/>
      <c r="J54" s="366"/>
      <c r="K54" s="366"/>
      <c r="L54" s="432" t="s">
        <v>83</v>
      </c>
      <c r="M54" s="425"/>
      <c r="N54" s="425"/>
      <c r="O54" s="402"/>
      <c r="P54" s="42"/>
      <c r="Q54" s="42"/>
      <c r="R54" s="42"/>
      <c r="S54" s="42"/>
      <c r="T54" s="43" t="str">
        <f t="shared" si="32"/>
        <v/>
      </c>
      <c r="U54" s="42"/>
      <c r="V54" s="42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58"/>
      <c r="AP54" s="299"/>
      <c r="AQ54" s="329"/>
      <c r="AR54" s="299"/>
      <c r="AS54" s="299"/>
      <c r="AT54" s="299"/>
      <c r="AU54" s="299"/>
      <c r="AV54" s="296"/>
      <c r="AW54" s="12"/>
      <c r="AX54" s="1"/>
    </row>
    <row r="55" spans="1:68" ht="34.5" customHeight="1" x14ac:dyDescent="0.25">
      <c r="A55" s="1"/>
      <c r="B55" s="1"/>
      <c r="C55" s="506"/>
      <c r="D55" s="311"/>
      <c r="E55" s="311"/>
      <c r="F55" s="311"/>
      <c r="G55" s="311"/>
      <c r="H55" s="349"/>
      <c r="I55" s="361"/>
      <c r="J55" s="364">
        <f>J53+1</f>
        <v>20</v>
      </c>
      <c r="K55" s="364">
        <f>K53+1</f>
        <v>18</v>
      </c>
      <c r="L55" s="429" t="s">
        <v>84</v>
      </c>
      <c r="M55" s="298" t="s">
        <v>61</v>
      </c>
      <c r="N55" s="298" t="s">
        <v>61</v>
      </c>
      <c r="O55" s="400"/>
      <c r="P55" s="32"/>
      <c r="Q55" s="32"/>
      <c r="R55" s="32"/>
      <c r="S55" s="32"/>
      <c r="T55" s="27" t="str">
        <f t="shared" si="32"/>
        <v/>
      </c>
      <c r="U55" s="32"/>
      <c r="V55" s="32"/>
      <c r="W55" s="32"/>
      <c r="X55" s="33">
        <v>315</v>
      </c>
      <c r="Y55" s="228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198"/>
      <c r="AP55" s="340"/>
      <c r="AQ55" s="328">
        <f>X55</f>
        <v>315</v>
      </c>
      <c r="AR55" s="298">
        <f>IF(AQ55="","",IF(AQ55=0,"",AQ55))</f>
        <v>315</v>
      </c>
      <c r="AS55" s="33"/>
      <c r="AT55" s="33"/>
      <c r="AU55" s="33"/>
      <c r="AV55" s="296"/>
      <c r="AW55" s="12"/>
      <c r="AX55" s="1"/>
    </row>
    <row r="56" spans="1:68" ht="34.5" customHeight="1" x14ac:dyDescent="0.25">
      <c r="A56" s="1"/>
      <c r="B56" s="1"/>
      <c r="C56" s="506"/>
      <c r="D56" s="311"/>
      <c r="E56" s="311"/>
      <c r="F56" s="311"/>
      <c r="G56" s="311"/>
      <c r="H56" s="349"/>
      <c r="I56" s="361"/>
      <c r="J56" s="364">
        <f t="shared" ref="J56:K58" si="33">J55+1</f>
        <v>21</v>
      </c>
      <c r="K56" s="364">
        <f t="shared" si="33"/>
        <v>19</v>
      </c>
      <c r="L56" s="433" t="s">
        <v>85</v>
      </c>
      <c r="M56" s="298" t="s">
        <v>71</v>
      </c>
      <c r="N56" s="298" t="s">
        <v>71</v>
      </c>
      <c r="O56" s="403"/>
      <c r="P56" s="47"/>
      <c r="Q56" s="47"/>
      <c r="R56" s="47"/>
      <c r="S56" s="47"/>
      <c r="T56" s="27" t="str">
        <f t="shared" si="32"/>
        <v/>
      </c>
      <c r="U56" s="32"/>
      <c r="V56" s="32"/>
      <c r="W56" s="47"/>
      <c r="X56" s="48">
        <v>809</v>
      </c>
      <c r="Y56" s="228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198"/>
      <c r="AP56" s="340"/>
      <c r="AQ56" s="328">
        <f>X56</f>
        <v>809</v>
      </c>
      <c r="AR56" s="298">
        <f t="shared" ref="AR56:AR58" si="34">IF(AQ56="","",IF(AQ56=0,"",AQ56))</f>
        <v>809</v>
      </c>
      <c r="AS56" s="33"/>
      <c r="AT56" s="33"/>
      <c r="AU56" s="33"/>
      <c r="AV56" s="296"/>
      <c r="AW56" s="12"/>
      <c r="AX56" s="1"/>
    </row>
    <row r="57" spans="1:68" ht="34.5" customHeight="1" x14ac:dyDescent="0.25">
      <c r="A57" s="1"/>
      <c r="B57" s="1"/>
      <c r="C57" s="506"/>
      <c r="D57" s="311"/>
      <c r="E57" s="311"/>
      <c r="F57" s="311"/>
      <c r="G57" s="311"/>
      <c r="H57" s="349"/>
      <c r="I57" s="361"/>
      <c r="J57" s="364">
        <f t="shared" si="33"/>
        <v>22</v>
      </c>
      <c r="K57" s="364">
        <f t="shared" si="33"/>
        <v>20</v>
      </c>
      <c r="L57" s="429" t="s">
        <v>86</v>
      </c>
      <c r="M57" s="298" t="s">
        <v>61</v>
      </c>
      <c r="N57" s="298" t="s">
        <v>61</v>
      </c>
      <c r="O57" s="400"/>
      <c r="P57" s="32"/>
      <c r="Q57" s="32"/>
      <c r="R57" s="32"/>
      <c r="S57" s="32"/>
      <c r="T57" s="27" t="str">
        <f t="shared" si="32"/>
        <v/>
      </c>
      <c r="U57" s="32"/>
      <c r="V57" s="32"/>
      <c r="W57" s="32"/>
      <c r="X57" s="33">
        <v>73</v>
      </c>
      <c r="Y57" s="225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198"/>
      <c r="AP57" s="340"/>
      <c r="AQ57" s="328">
        <f>X57</f>
        <v>73</v>
      </c>
      <c r="AR57" s="298">
        <f t="shared" si="34"/>
        <v>73</v>
      </c>
      <c r="AS57" s="33"/>
      <c r="AT57" s="33"/>
      <c r="AU57" s="33"/>
      <c r="AV57" s="296"/>
      <c r="AW57" s="12"/>
      <c r="AX57" s="1"/>
    </row>
    <row r="58" spans="1:68" ht="34.5" customHeight="1" x14ac:dyDescent="0.25">
      <c r="A58" s="1"/>
      <c r="B58" s="1"/>
      <c r="C58" s="508"/>
      <c r="D58" s="311"/>
      <c r="E58" s="311"/>
      <c r="F58" s="311"/>
      <c r="G58" s="311"/>
      <c r="H58" s="349"/>
      <c r="I58" s="361"/>
      <c r="J58" s="364">
        <f t="shared" si="33"/>
        <v>23</v>
      </c>
      <c r="K58" s="364">
        <f t="shared" si="33"/>
        <v>21</v>
      </c>
      <c r="L58" s="381" t="s">
        <v>87</v>
      </c>
      <c r="M58" s="298" t="s">
        <v>61</v>
      </c>
      <c r="N58" s="298" t="s">
        <v>61</v>
      </c>
      <c r="O58" s="400"/>
      <c r="P58" s="41"/>
      <c r="Q58" s="41"/>
      <c r="R58" s="41"/>
      <c r="S58" s="41"/>
      <c r="T58" s="27" t="str">
        <f t="shared" si="32"/>
        <v/>
      </c>
      <c r="U58" s="41"/>
      <c r="V58" s="41"/>
      <c r="W58" s="41"/>
      <c r="X58" s="33">
        <v>61</v>
      </c>
      <c r="Y58" s="225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198"/>
      <c r="AP58" s="342"/>
      <c r="AQ58" s="328">
        <f>X58</f>
        <v>61</v>
      </c>
      <c r="AR58" s="298">
        <f t="shared" si="34"/>
        <v>61</v>
      </c>
      <c r="AS58" s="33"/>
      <c r="AT58" s="33"/>
      <c r="AU58" s="33"/>
      <c r="AV58" s="296"/>
      <c r="AW58" s="12"/>
      <c r="AX58" s="1"/>
    </row>
    <row r="59" spans="1:68" ht="70.5" customHeight="1" x14ac:dyDescent="0.25">
      <c r="A59" s="1"/>
      <c r="B59" s="1"/>
      <c r="C59" s="25" t="s">
        <v>502</v>
      </c>
      <c r="D59" s="311"/>
      <c r="E59" s="311"/>
      <c r="F59" s="311"/>
      <c r="G59" s="311"/>
      <c r="H59" s="349"/>
      <c r="I59" s="361"/>
      <c r="J59" s="366"/>
      <c r="K59" s="366"/>
      <c r="L59" s="432" t="s">
        <v>88</v>
      </c>
      <c r="M59" s="425"/>
      <c r="N59" s="425"/>
      <c r="O59" s="402"/>
      <c r="P59" s="42"/>
      <c r="Q59" s="42"/>
      <c r="R59" s="42"/>
      <c r="S59" s="42"/>
      <c r="T59" s="43" t="str">
        <f t="shared" si="32"/>
        <v/>
      </c>
      <c r="U59" s="42"/>
      <c r="V59" s="42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58"/>
      <c r="AP59" s="299"/>
      <c r="AQ59" s="329"/>
      <c r="AR59" s="299"/>
      <c r="AS59" s="299"/>
      <c r="AT59" s="299"/>
      <c r="AU59" s="299"/>
      <c r="AV59" s="295"/>
      <c r="AW59" s="12"/>
      <c r="AX59" s="1"/>
    </row>
    <row r="60" spans="1:68" ht="47.25" customHeight="1" x14ac:dyDescent="0.25">
      <c r="A60" s="1"/>
      <c r="B60" s="1"/>
      <c r="C60" s="49" t="s">
        <v>541</v>
      </c>
      <c r="D60" s="311"/>
      <c r="E60" s="311"/>
      <c r="F60" s="311"/>
      <c r="G60" s="311"/>
      <c r="H60" s="349"/>
      <c r="I60" s="361"/>
      <c r="J60" s="364">
        <f>J58+1</f>
        <v>24</v>
      </c>
      <c r="K60" s="364">
        <f>K58+1</f>
        <v>22</v>
      </c>
      <c r="L60" s="429" t="s">
        <v>89</v>
      </c>
      <c r="M60" s="298" t="s">
        <v>61</v>
      </c>
      <c r="N60" s="298" t="s">
        <v>61</v>
      </c>
      <c r="O60" s="400"/>
      <c r="P60" s="32"/>
      <c r="Q60" s="32"/>
      <c r="R60" s="32"/>
      <c r="S60" s="32"/>
      <c r="T60" s="27" t="str">
        <f t="shared" si="32"/>
        <v/>
      </c>
      <c r="U60" s="32"/>
      <c r="V60" s="32"/>
      <c r="W60" s="32"/>
      <c r="X60" s="33">
        <v>1148</v>
      </c>
      <c r="Y60" s="225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198"/>
      <c r="AP60" s="340"/>
      <c r="AQ60" s="328">
        <f>X60</f>
        <v>1148</v>
      </c>
      <c r="AR60" s="298">
        <f>IF(AQ60="","",IF(AQ60=0,"",AQ60))</f>
        <v>1148</v>
      </c>
      <c r="AS60" s="33"/>
      <c r="AT60" s="33"/>
      <c r="AU60" s="33"/>
      <c r="AV60" s="192"/>
      <c r="AW60" s="12"/>
      <c r="AX60" s="1"/>
    </row>
    <row r="61" spans="1:68" ht="35.25" customHeight="1" x14ac:dyDescent="0.25">
      <c r="A61" s="1"/>
      <c r="B61" s="1"/>
      <c r="C61" s="49" t="s">
        <v>542</v>
      </c>
      <c r="D61" s="311"/>
      <c r="E61" s="311"/>
      <c r="F61" s="311"/>
      <c r="G61" s="311"/>
      <c r="H61" s="349"/>
      <c r="I61" s="361"/>
      <c r="J61" s="364">
        <f t="shared" ref="J61:K64" si="35">J60+1</f>
        <v>25</v>
      </c>
      <c r="K61" s="364">
        <f t="shared" si="35"/>
        <v>23</v>
      </c>
      <c r="L61" s="429" t="s">
        <v>543</v>
      </c>
      <c r="M61" s="298" t="s">
        <v>61</v>
      </c>
      <c r="N61" s="298" t="s">
        <v>61</v>
      </c>
      <c r="O61" s="400"/>
      <c r="P61" s="32"/>
      <c r="Q61" s="32"/>
      <c r="R61" s="32"/>
      <c r="S61" s="32"/>
      <c r="T61" s="27" t="str">
        <f t="shared" si="32"/>
        <v/>
      </c>
      <c r="U61" s="32"/>
      <c r="V61" s="32"/>
      <c r="W61" s="32"/>
      <c r="X61" s="33">
        <v>1148</v>
      </c>
      <c r="Y61" s="225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198"/>
      <c r="AP61" s="340"/>
      <c r="AQ61" s="328">
        <f>X61</f>
        <v>1148</v>
      </c>
      <c r="AR61" s="298">
        <f t="shared" ref="AR61:AR64" si="36">IF(AQ61="","",IF(AQ61=0,"",AQ61))</f>
        <v>1148</v>
      </c>
      <c r="AS61" s="33"/>
      <c r="AT61" s="33"/>
      <c r="AU61" s="33"/>
      <c r="AV61" s="192"/>
      <c r="AW61" s="12"/>
      <c r="AX61" s="1"/>
    </row>
    <row r="62" spans="1:68" s="242" customFormat="1" ht="35.25" customHeight="1" x14ac:dyDescent="0.25">
      <c r="A62" s="170"/>
      <c r="B62" s="170"/>
      <c r="C62" s="50"/>
      <c r="D62" s="311"/>
      <c r="E62" s="311"/>
      <c r="F62" s="311"/>
      <c r="G62" s="311"/>
      <c r="H62" s="349"/>
      <c r="I62" s="361"/>
      <c r="J62" s="364">
        <f t="shared" si="35"/>
        <v>26</v>
      </c>
      <c r="K62" s="364">
        <f t="shared" si="35"/>
        <v>24</v>
      </c>
      <c r="L62" s="429" t="s">
        <v>86</v>
      </c>
      <c r="M62" s="298" t="s">
        <v>61</v>
      </c>
      <c r="N62" s="298" t="s">
        <v>61</v>
      </c>
      <c r="O62" s="400"/>
      <c r="P62" s="32"/>
      <c r="Q62" s="32"/>
      <c r="R62" s="32"/>
      <c r="S62" s="32"/>
      <c r="T62" s="27" t="str">
        <f t="shared" ref="T62" si="37">IF((IF(O62="",0,O62)+IF(P62="",0,P62)+IF(Q62="",0,Q62)+IF(R62="",0,R62)+IF(S62="",0,S62))=0,"",(IF(O62="",0,O62)+IF(P62="",0,P62)+IF(Q62="",0,Q62)+IF(R62="",0,R62)+IF(S62="",0,S62)))</f>
        <v/>
      </c>
      <c r="U62" s="32"/>
      <c r="V62" s="32"/>
      <c r="W62" s="32"/>
      <c r="X62" s="33">
        <v>1148</v>
      </c>
      <c r="Y62" s="225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198"/>
      <c r="AP62" s="340"/>
      <c r="AQ62" s="328">
        <f>X62</f>
        <v>1148</v>
      </c>
      <c r="AR62" s="298">
        <f t="shared" si="36"/>
        <v>1148</v>
      </c>
      <c r="AS62" s="33"/>
      <c r="AT62" s="33"/>
      <c r="AU62" s="33"/>
      <c r="AV62" s="192"/>
      <c r="AW62" s="171"/>
      <c r="AX62" s="170"/>
      <c r="AY62" s="222"/>
      <c r="AZ62" s="222"/>
      <c r="BA62" s="222"/>
      <c r="BB62" s="222"/>
      <c r="BC62" s="222"/>
      <c r="BD62" s="222"/>
      <c r="BE62" s="222"/>
      <c r="BF62" s="222"/>
      <c r="BG62" s="222"/>
      <c r="BH62" s="222"/>
      <c r="BI62" s="222"/>
      <c r="BJ62" s="222"/>
      <c r="BK62" s="222"/>
      <c r="BL62" s="222"/>
      <c r="BM62" s="222"/>
      <c r="BN62" s="222"/>
      <c r="BO62" s="222"/>
      <c r="BP62" s="222"/>
    </row>
    <row r="63" spans="1:68" ht="30" customHeight="1" x14ac:dyDescent="0.25">
      <c r="A63" s="1"/>
      <c r="B63" s="1"/>
      <c r="C63" s="50"/>
      <c r="D63" s="311"/>
      <c r="E63" s="311"/>
      <c r="F63" s="311"/>
      <c r="G63" s="311"/>
      <c r="H63" s="349"/>
      <c r="I63" s="361"/>
      <c r="J63" s="364">
        <f>J62+1</f>
        <v>27</v>
      </c>
      <c r="K63" s="364">
        <f>K62+1</f>
        <v>25</v>
      </c>
      <c r="L63" s="429" t="s">
        <v>90</v>
      </c>
      <c r="M63" s="298" t="s">
        <v>71</v>
      </c>
      <c r="N63" s="298" t="s">
        <v>71</v>
      </c>
      <c r="O63" s="400"/>
      <c r="P63" s="32"/>
      <c r="Q63" s="32"/>
      <c r="R63" s="32"/>
      <c r="S63" s="32"/>
      <c r="T63" s="27" t="str">
        <f t="shared" si="32"/>
        <v/>
      </c>
      <c r="U63" s="32"/>
      <c r="V63" s="32"/>
      <c r="W63" s="32"/>
      <c r="X63" s="33">
        <v>80</v>
      </c>
      <c r="Y63" s="225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198"/>
      <c r="AP63" s="340"/>
      <c r="AQ63" s="328">
        <f>X63</f>
        <v>80</v>
      </c>
      <c r="AR63" s="298">
        <f t="shared" si="36"/>
        <v>80</v>
      </c>
      <c r="AS63" s="33"/>
      <c r="AT63" s="33"/>
      <c r="AU63" s="33"/>
      <c r="AV63" s="192"/>
      <c r="AW63" s="12"/>
      <c r="AX63" s="1"/>
    </row>
    <row r="64" spans="1:68" ht="79.150000000000006" customHeight="1" x14ac:dyDescent="0.25">
      <c r="A64" s="1"/>
      <c r="B64" s="1"/>
      <c r="C64" s="51" t="s">
        <v>503</v>
      </c>
      <c r="D64" s="311"/>
      <c r="E64" s="311"/>
      <c r="F64" s="311"/>
      <c r="G64" s="311"/>
      <c r="H64" s="349"/>
      <c r="I64" s="361"/>
      <c r="J64" s="364">
        <f t="shared" si="35"/>
        <v>28</v>
      </c>
      <c r="K64" s="364">
        <f t="shared" si="35"/>
        <v>26</v>
      </c>
      <c r="L64" s="429" t="s">
        <v>91</v>
      </c>
      <c r="M64" s="298" t="s">
        <v>71</v>
      </c>
      <c r="N64" s="298" t="s">
        <v>71</v>
      </c>
      <c r="O64" s="400"/>
      <c r="P64" s="32"/>
      <c r="Q64" s="32"/>
      <c r="R64" s="32"/>
      <c r="S64" s="32"/>
      <c r="T64" s="27" t="str">
        <f t="shared" si="32"/>
        <v/>
      </c>
      <c r="U64" s="32"/>
      <c r="V64" s="32"/>
      <c r="W64" s="32"/>
      <c r="X64" s="33">
        <v>40</v>
      </c>
      <c r="Y64" s="225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198"/>
      <c r="AP64" s="340"/>
      <c r="AQ64" s="328">
        <f>X64</f>
        <v>40</v>
      </c>
      <c r="AR64" s="298">
        <f t="shared" si="36"/>
        <v>40</v>
      </c>
      <c r="AS64" s="33"/>
      <c r="AT64" s="33"/>
      <c r="AU64" s="33"/>
      <c r="AV64" s="192"/>
      <c r="AW64" s="12"/>
      <c r="AX64" s="1"/>
    </row>
    <row r="65" spans="1:50" ht="39.75" customHeight="1" x14ac:dyDescent="0.25">
      <c r="A65" s="1"/>
      <c r="B65" s="1"/>
      <c r="C65" s="509" t="s">
        <v>504</v>
      </c>
      <c r="D65" s="311"/>
      <c r="E65" s="311"/>
      <c r="F65" s="311"/>
      <c r="G65" s="311"/>
      <c r="H65" s="349"/>
      <c r="I65" s="361"/>
      <c r="J65" s="366"/>
      <c r="K65" s="366"/>
      <c r="L65" s="432" t="s">
        <v>92</v>
      </c>
      <c r="M65" s="300"/>
      <c r="N65" s="300"/>
      <c r="O65" s="404"/>
      <c r="P65" s="45"/>
      <c r="Q65" s="45"/>
      <c r="R65" s="45"/>
      <c r="S65" s="45"/>
      <c r="T65" s="43" t="str">
        <f t="shared" si="32"/>
        <v/>
      </c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58"/>
      <c r="AP65" s="300"/>
      <c r="AQ65" s="330"/>
      <c r="AR65" s="300"/>
      <c r="AS65" s="300"/>
      <c r="AT65" s="300"/>
      <c r="AU65" s="300"/>
      <c r="AV65" s="192"/>
      <c r="AW65" s="12"/>
      <c r="AX65" s="1"/>
    </row>
    <row r="66" spans="1:50" ht="19.5" customHeight="1" x14ac:dyDescent="0.25">
      <c r="A66" s="1"/>
      <c r="B66" s="1"/>
      <c r="C66" s="506"/>
      <c r="D66" s="311"/>
      <c r="E66" s="311"/>
      <c r="F66" s="311"/>
      <c r="G66" s="311"/>
      <c r="H66" s="349"/>
      <c r="I66" s="361"/>
      <c r="J66" s="364">
        <f>J64+1</f>
        <v>29</v>
      </c>
      <c r="K66" s="364">
        <f>K64+1</f>
        <v>27</v>
      </c>
      <c r="L66" s="429" t="s">
        <v>93</v>
      </c>
      <c r="M66" s="298" t="s">
        <v>61</v>
      </c>
      <c r="N66" s="298" t="s">
        <v>61</v>
      </c>
      <c r="O66" s="405"/>
      <c r="P66" s="32"/>
      <c r="Q66" s="32"/>
      <c r="R66" s="32"/>
      <c r="S66" s="32"/>
      <c r="T66" s="27" t="str">
        <f t="shared" si="32"/>
        <v/>
      </c>
      <c r="U66" s="32"/>
      <c r="V66" s="32"/>
      <c r="W66" s="32"/>
      <c r="X66" s="33">
        <v>63.03</v>
      </c>
      <c r="Y66" s="225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198"/>
      <c r="AP66" s="340"/>
      <c r="AQ66" s="328">
        <f>X66</f>
        <v>63.03</v>
      </c>
      <c r="AR66" s="298">
        <f>IF(AQ66="","",IF(AQ66=0,"",AQ66))</f>
        <v>63.03</v>
      </c>
      <c r="AS66" s="33"/>
      <c r="AT66" s="33"/>
      <c r="AU66" s="33"/>
      <c r="AV66" s="192"/>
      <c r="AW66" s="12"/>
      <c r="AX66" s="1"/>
    </row>
    <row r="67" spans="1:50" ht="37.5" customHeight="1" x14ac:dyDescent="0.25">
      <c r="A67" s="1"/>
      <c r="B67" s="1"/>
      <c r="C67" s="506"/>
      <c r="D67" s="311"/>
      <c r="E67" s="311"/>
      <c r="F67" s="311"/>
      <c r="G67" s="311"/>
      <c r="H67" s="349"/>
      <c r="I67" s="361"/>
      <c r="J67" s="364">
        <f t="shared" ref="J67:K70" si="38">J66+1</f>
        <v>30</v>
      </c>
      <c r="K67" s="364">
        <f t="shared" si="38"/>
        <v>28</v>
      </c>
      <c r="L67" s="429" t="s">
        <v>94</v>
      </c>
      <c r="M67" s="298" t="s">
        <v>61</v>
      </c>
      <c r="N67" s="298" t="s">
        <v>61</v>
      </c>
      <c r="O67" s="405"/>
      <c r="P67" s="32"/>
      <c r="Q67" s="32"/>
      <c r="R67" s="32"/>
      <c r="S67" s="32"/>
      <c r="T67" s="27" t="str">
        <f t="shared" si="32"/>
        <v/>
      </c>
      <c r="U67" s="32"/>
      <c r="V67" s="32"/>
      <c r="W67" s="32"/>
      <c r="X67" s="33">
        <v>63.03</v>
      </c>
      <c r="Y67" s="225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198"/>
      <c r="AP67" s="340"/>
      <c r="AQ67" s="328">
        <f>X67</f>
        <v>63.03</v>
      </c>
      <c r="AR67" s="298">
        <f t="shared" ref="AR67:AR70" si="39">IF(AQ67="","",IF(AQ67=0,"",AQ67))</f>
        <v>63.03</v>
      </c>
      <c r="AS67" s="33"/>
      <c r="AT67" s="33"/>
      <c r="AU67" s="33"/>
      <c r="AV67" s="192"/>
      <c r="AW67" s="12"/>
      <c r="AX67" s="1"/>
    </row>
    <row r="68" spans="1:50" ht="21.75" customHeight="1" x14ac:dyDescent="0.25">
      <c r="A68" s="1"/>
      <c r="B68" s="1"/>
      <c r="C68" s="508"/>
      <c r="D68" s="311"/>
      <c r="E68" s="311"/>
      <c r="F68" s="311"/>
      <c r="G68" s="311"/>
      <c r="H68" s="349"/>
      <c r="I68" s="361"/>
      <c r="J68" s="364">
        <f t="shared" si="38"/>
        <v>31</v>
      </c>
      <c r="K68" s="364">
        <f t="shared" si="38"/>
        <v>29</v>
      </c>
      <c r="L68" s="429" t="s">
        <v>86</v>
      </c>
      <c r="M68" s="298" t="s">
        <v>61</v>
      </c>
      <c r="N68" s="298" t="s">
        <v>61</v>
      </c>
      <c r="O68" s="405"/>
      <c r="P68" s="32"/>
      <c r="Q68" s="32"/>
      <c r="R68" s="32"/>
      <c r="S68" s="32"/>
      <c r="T68" s="27" t="str">
        <f t="shared" si="32"/>
        <v/>
      </c>
      <c r="U68" s="32"/>
      <c r="V68" s="32"/>
      <c r="W68" s="32"/>
      <c r="X68" s="33">
        <v>63.03</v>
      </c>
      <c r="Y68" s="225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198"/>
      <c r="AP68" s="340"/>
      <c r="AQ68" s="328">
        <f>X68</f>
        <v>63.03</v>
      </c>
      <c r="AR68" s="298">
        <f t="shared" si="39"/>
        <v>63.03</v>
      </c>
      <c r="AS68" s="33"/>
      <c r="AT68" s="33"/>
      <c r="AU68" s="33"/>
      <c r="AV68" s="192"/>
      <c r="AW68" s="12"/>
      <c r="AX68" s="1"/>
    </row>
    <row r="69" spans="1:50" ht="41.45" customHeight="1" x14ac:dyDescent="0.25">
      <c r="A69" s="1"/>
      <c r="B69" s="1"/>
      <c r="C69" s="514" t="s">
        <v>505</v>
      </c>
      <c r="D69" s="311"/>
      <c r="E69" s="311"/>
      <c r="F69" s="311"/>
      <c r="G69" s="311"/>
      <c r="H69" s="349"/>
      <c r="I69" s="361"/>
      <c r="J69" s="364">
        <f t="shared" si="38"/>
        <v>32</v>
      </c>
      <c r="K69" s="364">
        <f t="shared" si="38"/>
        <v>30</v>
      </c>
      <c r="L69" s="429" t="s">
        <v>95</v>
      </c>
      <c r="M69" s="298" t="s">
        <v>36</v>
      </c>
      <c r="N69" s="298" t="s">
        <v>36</v>
      </c>
      <c r="O69" s="400"/>
      <c r="P69" s="32"/>
      <c r="Q69" s="32"/>
      <c r="R69" s="32"/>
      <c r="S69" s="32"/>
      <c r="T69" s="27" t="str">
        <f t="shared" si="32"/>
        <v/>
      </c>
      <c r="U69" s="32"/>
      <c r="V69" s="32"/>
      <c r="W69" s="32"/>
      <c r="X69" s="33">
        <v>3.3</v>
      </c>
      <c r="Y69" s="225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198"/>
      <c r="AP69" s="340"/>
      <c r="AQ69" s="328">
        <f>X69</f>
        <v>3.3</v>
      </c>
      <c r="AR69" s="298">
        <f t="shared" si="39"/>
        <v>3.3</v>
      </c>
      <c r="AS69" s="33"/>
      <c r="AT69" s="33"/>
      <c r="AU69" s="33"/>
      <c r="AV69" s="192"/>
      <c r="AW69" s="12"/>
      <c r="AX69" s="1"/>
    </row>
    <row r="70" spans="1:50" ht="41.45" customHeight="1" x14ac:dyDescent="0.25">
      <c r="A70" s="1"/>
      <c r="B70" s="1"/>
      <c r="C70" s="515"/>
      <c r="D70" s="311"/>
      <c r="E70" s="311"/>
      <c r="F70" s="311"/>
      <c r="G70" s="311"/>
      <c r="H70" s="349"/>
      <c r="I70" s="361"/>
      <c r="J70" s="364">
        <f t="shared" si="38"/>
        <v>33</v>
      </c>
      <c r="K70" s="364">
        <f t="shared" si="38"/>
        <v>31</v>
      </c>
      <c r="L70" s="429" t="s">
        <v>96</v>
      </c>
      <c r="M70" s="298" t="s">
        <v>61</v>
      </c>
      <c r="N70" s="298" t="s">
        <v>61</v>
      </c>
      <c r="O70" s="405"/>
      <c r="P70" s="32"/>
      <c r="Q70" s="32"/>
      <c r="R70" s="32"/>
      <c r="S70" s="32"/>
      <c r="T70" s="27" t="str">
        <f t="shared" si="32"/>
        <v/>
      </c>
      <c r="U70" s="32"/>
      <c r="V70" s="32"/>
      <c r="W70" s="32"/>
      <c r="X70" s="33">
        <v>16.2</v>
      </c>
      <c r="Y70" s="225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198"/>
      <c r="AP70" s="340"/>
      <c r="AQ70" s="328">
        <f>X70</f>
        <v>16.2</v>
      </c>
      <c r="AR70" s="298">
        <f t="shared" si="39"/>
        <v>16.2</v>
      </c>
      <c r="AS70" s="33"/>
      <c r="AT70" s="33"/>
      <c r="AU70" s="33"/>
      <c r="AV70" s="192"/>
      <c r="AW70" s="12"/>
      <c r="AX70" s="1"/>
    </row>
    <row r="71" spans="1:50" ht="40.5" customHeight="1" x14ac:dyDescent="0.25">
      <c r="A71" s="1"/>
      <c r="B71" s="1"/>
      <c r="C71" s="25" t="s">
        <v>506</v>
      </c>
      <c r="D71" s="311"/>
      <c r="E71" s="311"/>
      <c r="F71" s="311"/>
      <c r="G71" s="311"/>
      <c r="H71" s="349"/>
      <c r="I71" s="361"/>
      <c r="J71" s="366"/>
      <c r="K71" s="366"/>
      <c r="L71" s="432" t="s">
        <v>97</v>
      </c>
      <c r="M71" s="425"/>
      <c r="N71" s="425"/>
      <c r="O71" s="402"/>
      <c r="P71" s="42"/>
      <c r="Q71" s="42"/>
      <c r="R71" s="42"/>
      <c r="S71" s="42"/>
      <c r="T71" s="43" t="str">
        <f t="shared" si="32"/>
        <v/>
      </c>
      <c r="U71" s="42"/>
      <c r="V71" s="42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58"/>
      <c r="AP71" s="299"/>
      <c r="AQ71" s="329"/>
      <c r="AR71" s="299"/>
      <c r="AS71" s="299"/>
      <c r="AT71" s="299"/>
      <c r="AU71" s="299"/>
      <c r="AV71" s="296"/>
      <c r="AW71" s="12"/>
      <c r="AX71" s="1"/>
    </row>
    <row r="72" spans="1:50" ht="19.5" customHeight="1" x14ac:dyDescent="0.25">
      <c r="A72" s="1"/>
      <c r="B72" s="1"/>
      <c r="C72" s="50"/>
      <c r="D72" s="311"/>
      <c r="E72" s="311"/>
      <c r="F72" s="311"/>
      <c r="G72" s="311"/>
      <c r="H72" s="349"/>
      <c r="I72" s="361"/>
      <c r="J72" s="364">
        <f>J70+1</f>
        <v>34</v>
      </c>
      <c r="K72" s="364">
        <f>K70+1</f>
        <v>32</v>
      </c>
      <c r="L72" s="429" t="s">
        <v>93</v>
      </c>
      <c r="M72" s="298" t="s">
        <v>61</v>
      </c>
      <c r="N72" s="298" t="s">
        <v>61</v>
      </c>
      <c r="O72" s="400"/>
      <c r="P72" s="32"/>
      <c r="Q72" s="32"/>
      <c r="R72" s="32"/>
      <c r="S72" s="32"/>
      <c r="T72" s="27" t="str">
        <f t="shared" si="32"/>
        <v/>
      </c>
      <c r="U72" s="32"/>
      <c r="V72" s="32"/>
      <c r="W72" s="32"/>
      <c r="X72" s="33">
        <v>63.98</v>
      </c>
      <c r="Y72" s="225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198"/>
      <c r="AP72" s="340"/>
      <c r="AQ72" s="328">
        <f>X72</f>
        <v>63.98</v>
      </c>
      <c r="AR72" s="298">
        <f>IF(AQ72="","",IF(AQ72=0,"",AQ72))</f>
        <v>63.98</v>
      </c>
      <c r="AS72" s="33"/>
      <c r="AT72" s="33"/>
      <c r="AU72" s="33"/>
      <c r="AV72" s="192"/>
      <c r="AW72" s="12"/>
      <c r="AX72" s="1"/>
    </row>
    <row r="73" spans="1:50" ht="31.15" customHeight="1" x14ac:dyDescent="0.25">
      <c r="A73" s="1"/>
      <c r="B73" s="1"/>
      <c r="C73" s="25" t="s">
        <v>98</v>
      </c>
      <c r="D73" s="311"/>
      <c r="E73" s="311"/>
      <c r="F73" s="311"/>
      <c r="G73" s="311"/>
      <c r="H73" s="349"/>
      <c r="I73" s="361"/>
      <c r="J73" s="364">
        <f t="shared" ref="J73:K75" si="40">J72+1</f>
        <v>35</v>
      </c>
      <c r="K73" s="364">
        <f t="shared" si="40"/>
        <v>33</v>
      </c>
      <c r="L73" s="429" t="s">
        <v>99</v>
      </c>
      <c r="M73" s="298" t="s">
        <v>61</v>
      </c>
      <c r="N73" s="298" t="s">
        <v>61</v>
      </c>
      <c r="O73" s="400"/>
      <c r="P73" s="32"/>
      <c r="Q73" s="32"/>
      <c r="R73" s="32"/>
      <c r="S73" s="32"/>
      <c r="T73" s="27" t="str">
        <f t="shared" si="32"/>
        <v/>
      </c>
      <c r="U73" s="32"/>
      <c r="V73" s="32"/>
      <c r="W73" s="32"/>
      <c r="X73" s="33">
        <v>63.98</v>
      </c>
      <c r="Y73" s="225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198"/>
      <c r="AP73" s="340"/>
      <c r="AQ73" s="328">
        <f>X73</f>
        <v>63.98</v>
      </c>
      <c r="AR73" s="298">
        <f t="shared" ref="AR73:AR75" si="41">IF(AQ73="","",IF(AQ73=0,"",AQ73))</f>
        <v>63.98</v>
      </c>
      <c r="AS73" s="33"/>
      <c r="AT73" s="33"/>
      <c r="AU73" s="33"/>
      <c r="AV73" s="192"/>
      <c r="AW73" s="12"/>
      <c r="AX73" s="1"/>
    </row>
    <row r="74" spans="1:50" ht="21" customHeight="1" x14ac:dyDescent="0.25">
      <c r="A74" s="1"/>
      <c r="B74" s="1"/>
      <c r="C74" s="50"/>
      <c r="D74" s="311"/>
      <c r="E74" s="311"/>
      <c r="F74" s="311"/>
      <c r="G74" s="311"/>
      <c r="H74" s="349"/>
      <c r="I74" s="361"/>
      <c r="J74" s="367">
        <f t="shared" si="40"/>
        <v>36</v>
      </c>
      <c r="K74" s="367">
        <f t="shared" si="40"/>
        <v>34</v>
      </c>
      <c r="L74" s="429" t="s">
        <v>86</v>
      </c>
      <c r="M74" s="298" t="s">
        <v>61</v>
      </c>
      <c r="N74" s="298" t="s">
        <v>61</v>
      </c>
      <c r="O74" s="400"/>
      <c r="P74" s="32"/>
      <c r="Q74" s="32"/>
      <c r="R74" s="32"/>
      <c r="S74" s="32"/>
      <c r="T74" s="27" t="str">
        <f t="shared" si="32"/>
        <v/>
      </c>
      <c r="U74" s="32"/>
      <c r="V74" s="32"/>
      <c r="W74" s="32"/>
      <c r="X74" s="33">
        <v>63.98</v>
      </c>
      <c r="Y74" s="225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198"/>
      <c r="AP74" s="340"/>
      <c r="AQ74" s="328">
        <f>X74</f>
        <v>63.98</v>
      </c>
      <c r="AR74" s="298">
        <f t="shared" si="41"/>
        <v>63.98</v>
      </c>
      <c r="AS74" s="33"/>
      <c r="AT74" s="33"/>
      <c r="AU74" s="33"/>
      <c r="AV74" s="192"/>
      <c r="AW74" s="12"/>
      <c r="AX74" s="1"/>
    </row>
    <row r="75" spans="1:50" ht="19.5" customHeight="1" x14ac:dyDescent="0.25">
      <c r="A75" s="1"/>
      <c r="B75" s="1"/>
      <c r="C75" s="50"/>
      <c r="D75" s="311"/>
      <c r="E75" s="311"/>
      <c r="F75" s="311"/>
      <c r="G75" s="311"/>
      <c r="H75" s="349"/>
      <c r="I75" s="361"/>
      <c r="J75" s="364">
        <f t="shared" si="40"/>
        <v>37</v>
      </c>
      <c r="K75" s="364">
        <f t="shared" si="40"/>
        <v>35</v>
      </c>
      <c r="L75" s="429" t="s">
        <v>100</v>
      </c>
      <c r="M75" s="298" t="s">
        <v>71</v>
      </c>
      <c r="N75" s="298" t="s">
        <v>71</v>
      </c>
      <c r="O75" s="400"/>
      <c r="P75" s="32"/>
      <c r="Q75" s="32"/>
      <c r="R75" s="32"/>
      <c r="S75" s="32"/>
      <c r="T75" s="27" t="str">
        <f t="shared" si="32"/>
        <v/>
      </c>
      <c r="U75" s="32"/>
      <c r="V75" s="32"/>
      <c r="W75" s="32"/>
      <c r="X75" s="33">
        <v>83.76</v>
      </c>
      <c r="Y75" s="225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198"/>
      <c r="AP75" s="340"/>
      <c r="AQ75" s="328">
        <f>X75</f>
        <v>83.76</v>
      </c>
      <c r="AR75" s="298">
        <f t="shared" si="41"/>
        <v>83.76</v>
      </c>
      <c r="AS75" s="33"/>
      <c r="AT75" s="33"/>
      <c r="AU75" s="33"/>
      <c r="AV75" s="192"/>
      <c r="AW75" s="12"/>
      <c r="AX75" s="1"/>
    </row>
    <row r="76" spans="1:50" ht="51.6" customHeight="1" x14ac:dyDescent="0.25">
      <c r="A76" s="1"/>
      <c r="B76" s="1"/>
      <c r="C76" s="510" t="s">
        <v>633</v>
      </c>
      <c r="D76" s="311"/>
      <c r="E76" s="311"/>
      <c r="F76" s="311"/>
      <c r="G76" s="311"/>
      <c r="H76" s="349"/>
      <c r="I76" s="361"/>
      <c r="J76" s="366"/>
      <c r="K76" s="366"/>
      <c r="L76" s="432" t="s">
        <v>101</v>
      </c>
      <c r="M76" s="425"/>
      <c r="N76" s="425"/>
      <c r="O76" s="402"/>
      <c r="P76" s="42"/>
      <c r="Q76" s="42"/>
      <c r="R76" s="42"/>
      <c r="S76" s="42"/>
      <c r="T76" s="43" t="str">
        <f t="shared" si="32"/>
        <v/>
      </c>
      <c r="U76" s="42"/>
      <c r="V76" s="42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58"/>
      <c r="AP76" s="299"/>
      <c r="AQ76" s="329"/>
      <c r="AR76" s="299"/>
      <c r="AS76" s="299"/>
      <c r="AT76" s="299"/>
      <c r="AU76" s="299"/>
      <c r="AV76" s="296"/>
      <c r="AW76" s="12"/>
      <c r="AX76" s="1"/>
    </row>
    <row r="77" spans="1:50" ht="42" customHeight="1" x14ac:dyDescent="0.25">
      <c r="A77" s="1"/>
      <c r="B77" s="1"/>
      <c r="C77" s="511"/>
      <c r="D77" s="311"/>
      <c r="E77" s="311"/>
      <c r="F77" s="311"/>
      <c r="G77" s="311"/>
      <c r="H77" s="349"/>
      <c r="I77" s="361"/>
      <c r="J77" s="364">
        <f>J75+1</f>
        <v>38</v>
      </c>
      <c r="K77" s="364">
        <f>K75+1</f>
        <v>36</v>
      </c>
      <c r="L77" s="429" t="s">
        <v>102</v>
      </c>
      <c r="M77" s="298" t="s">
        <v>61</v>
      </c>
      <c r="N77" s="298" t="s">
        <v>61</v>
      </c>
      <c r="O77" s="400"/>
      <c r="P77" s="32"/>
      <c r="Q77" s="32"/>
      <c r="R77" s="32"/>
      <c r="S77" s="32"/>
      <c r="T77" s="27" t="str">
        <f t="shared" si="32"/>
        <v/>
      </c>
      <c r="U77" s="32"/>
      <c r="V77" s="32"/>
      <c r="W77" s="32"/>
      <c r="X77" s="33">
        <v>6</v>
      </c>
      <c r="Y77" s="225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198"/>
      <c r="AP77" s="340"/>
      <c r="AQ77" s="328">
        <f t="shared" ref="AQ77:AQ82" si="42">X77</f>
        <v>6</v>
      </c>
      <c r="AR77" s="298">
        <f>IF(AQ77="","",IF(AQ77=0,"",AQ77))</f>
        <v>6</v>
      </c>
      <c r="AS77" s="33"/>
      <c r="AT77" s="33"/>
      <c r="AU77" s="33"/>
      <c r="AV77" s="192"/>
      <c r="AW77" s="12"/>
      <c r="AX77" s="1"/>
    </row>
    <row r="78" spans="1:50" ht="51.6" customHeight="1" x14ac:dyDescent="0.25">
      <c r="A78" s="1"/>
      <c r="B78" s="1"/>
      <c r="C78" s="511"/>
      <c r="D78" s="311"/>
      <c r="E78" s="311"/>
      <c r="F78" s="311"/>
      <c r="G78" s="311"/>
      <c r="H78" s="349"/>
      <c r="I78" s="361"/>
      <c r="J78" s="364">
        <f t="shared" ref="J78:K82" si="43">J77+1</f>
        <v>39</v>
      </c>
      <c r="K78" s="364">
        <f t="shared" si="43"/>
        <v>37</v>
      </c>
      <c r="L78" s="436" t="s">
        <v>103</v>
      </c>
      <c r="M78" s="298" t="s">
        <v>36</v>
      </c>
      <c r="N78" s="298" t="s">
        <v>36</v>
      </c>
      <c r="O78" s="400"/>
      <c r="P78" s="32"/>
      <c r="Q78" s="32"/>
      <c r="R78" s="32"/>
      <c r="S78" s="32"/>
      <c r="T78" s="27" t="str">
        <f t="shared" si="32"/>
        <v/>
      </c>
      <c r="U78" s="32"/>
      <c r="V78" s="32"/>
      <c r="W78" s="32"/>
      <c r="X78" s="33">
        <v>1.85</v>
      </c>
      <c r="Y78" s="225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198"/>
      <c r="AP78" s="340"/>
      <c r="AQ78" s="328">
        <f t="shared" si="42"/>
        <v>1.85</v>
      </c>
      <c r="AR78" s="298">
        <f t="shared" ref="AR78:AR82" si="44">IF(AQ78="","",IF(AQ78=0,"",AQ78))</f>
        <v>1.85</v>
      </c>
      <c r="AS78" s="33"/>
      <c r="AT78" s="33"/>
      <c r="AU78" s="33"/>
      <c r="AV78" s="192"/>
      <c r="AW78" s="12"/>
      <c r="AX78" s="1"/>
    </row>
    <row r="79" spans="1:50" ht="45" customHeight="1" x14ac:dyDescent="0.25">
      <c r="A79" s="1"/>
      <c r="B79" s="1"/>
      <c r="C79" s="511"/>
      <c r="D79" s="311"/>
      <c r="E79" s="311"/>
      <c r="F79" s="311"/>
      <c r="G79" s="311"/>
      <c r="H79" s="349"/>
      <c r="I79" s="361"/>
      <c r="J79" s="364">
        <f t="shared" si="43"/>
        <v>40</v>
      </c>
      <c r="K79" s="364">
        <f t="shared" si="43"/>
        <v>38</v>
      </c>
      <c r="L79" s="429" t="s">
        <v>91</v>
      </c>
      <c r="M79" s="298" t="s">
        <v>71</v>
      </c>
      <c r="N79" s="298" t="s">
        <v>71</v>
      </c>
      <c r="O79" s="400"/>
      <c r="P79" s="32"/>
      <c r="Q79" s="32"/>
      <c r="R79" s="32"/>
      <c r="S79" s="32"/>
      <c r="T79" s="27" t="str">
        <f t="shared" si="32"/>
        <v/>
      </c>
      <c r="U79" s="32"/>
      <c r="V79" s="32"/>
      <c r="W79" s="32"/>
      <c r="X79" s="33">
        <v>132.5</v>
      </c>
      <c r="Y79" s="225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198"/>
      <c r="AP79" s="340"/>
      <c r="AQ79" s="328">
        <f t="shared" si="42"/>
        <v>132.5</v>
      </c>
      <c r="AR79" s="298">
        <f t="shared" si="44"/>
        <v>132.5</v>
      </c>
      <c r="AS79" s="33"/>
      <c r="AT79" s="33"/>
      <c r="AU79" s="33"/>
      <c r="AV79" s="192"/>
      <c r="AW79" s="12"/>
      <c r="AX79" s="1"/>
    </row>
    <row r="80" spans="1:50" ht="45" customHeight="1" x14ac:dyDescent="0.25">
      <c r="A80" s="1"/>
      <c r="B80" s="1"/>
      <c r="C80" s="511"/>
      <c r="D80" s="311"/>
      <c r="E80" s="311"/>
      <c r="F80" s="311"/>
      <c r="G80" s="311"/>
      <c r="H80" s="349"/>
      <c r="I80" s="361"/>
      <c r="J80" s="364">
        <f t="shared" si="43"/>
        <v>41</v>
      </c>
      <c r="K80" s="364">
        <f t="shared" si="43"/>
        <v>39</v>
      </c>
      <c r="L80" s="429" t="s">
        <v>104</v>
      </c>
      <c r="M80" s="298" t="s">
        <v>105</v>
      </c>
      <c r="N80" s="298" t="s">
        <v>105</v>
      </c>
      <c r="O80" s="400"/>
      <c r="P80" s="32"/>
      <c r="Q80" s="32"/>
      <c r="R80" s="32"/>
      <c r="S80" s="32"/>
      <c r="T80" s="27" t="str">
        <f t="shared" si="32"/>
        <v/>
      </c>
      <c r="U80" s="32"/>
      <c r="V80" s="32"/>
      <c r="W80" s="32"/>
      <c r="X80" s="33" t="s">
        <v>548</v>
      </c>
      <c r="Y80" s="225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198"/>
      <c r="AP80" s="340"/>
      <c r="AQ80" s="328" t="str">
        <f t="shared" si="42"/>
        <v>101/92,42</v>
      </c>
      <c r="AR80" s="298" t="str">
        <f t="shared" si="44"/>
        <v>101/92,42</v>
      </c>
      <c r="AS80" s="33"/>
      <c r="AT80" s="33"/>
      <c r="AU80" s="33"/>
      <c r="AV80" s="192"/>
      <c r="AW80" s="12"/>
      <c r="AX80" s="1"/>
    </row>
    <row r="81" spans="1:68" ht="45" customHeight="1" x14ac:dyDescent="0.25">
      <c r="A81" s="1"/>
      <c r="B81" s="1"/>
      <c r="C81" s="511"/>
      <c r="D81" s="311"/>
      <c r="E81" s="311"/>
      <c r="F81" s="311"/>
      <c r="G81" s="311"/>
      <c r="H81" s="349"/>
      <c r="I81" s="361"/>
      <c r="J81" s="364">
        <f>J80+1</f>
        <v>42</v>
      </c>
      <c r="K81" s="364">
        <f>K80+1</f>
        <v>40</v>
      </c>
      <c r="L81" s="429" t="s">
        <v>106</v>
      </c>
      <c r="M81" s="298" t="s">
        <v>61</v>
      </c>
      <c r="N81" s="298" t="s">
        <v>61</v>
      </c>
      <c r="O81" s="400"/>
      <c r="P81" s="32"/>
      <c r="Q81" s="32"/>
      <c r="R81" s="32"/>
      <c r="S81" s="32"/>
      <c r="T81" s="27" t="str">
        <f t="shared" ref="T81:T104" si="45">IF((IF(O81="",0,O81)+IF(P81="",0,P81)+IF(Q81="",0,Q81)+IF(R81="",0,R81)+IF(S81="",0,S81))=0,"",(IF(O81="",0,O81)+IF(P81="",0,P81)+IF(Q81="",0,Q81)+IF(R81="",0,R81)+IF(S81="",0,S81)))</f>
        <v/>
      </c>
      <c r="U81" s="32"/>
      <c r="V81" s="32"/>
      <c r="W81" s="32"/>
      <c r="X81" s="33">
        <v>26</v>
      </c>
      <c r="Y81" s="225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198"/>
      <c r="AP81" s="340"/>
      <c r="AQ81" s="328">
        <f t="shared" si="42"/>
        <v>26</v>
      </c>
      <c r="AR81" s="298">
        <f t="shared" si="44"/>
        <v>26</v>
      </c>
      <c r="AS81" s="33"/>
      <c r="AT81" s="33"/>
      <c r="AU81" s="33"/>
      <c r="AV81" s="192"/>
      <c r="AW81" s="12"/>
      <c r="AX81" s="1"/>
    </row>
    <row r="82" spans="1:68" ht="45" customHeight="1" x14ac:dyDescent="0.25">
      <c r="A82" s="1"/>
      <c r="B82" s="1"/>
      <c r="C82" s="512"/>
      <c r="D82" s="311"/>
      <c r="E82" s="311"/>
      <c r="F82" s="311"/>
      <c r="G82" s="311"/>
      <c r="H82" s="349"/>
      <c r="I82" s="361"/>
      <c r="J82" s="364">
        <f t="shared" si="43"/>
        <v>43</v>
      </c>
      <c r="K82" s="364">
        <f t="shared" si="43"/>
        <v>41</v>
      </c>
      <c r="L82" s="429" t="s">
        <v>107</v>
      </c>
      <c r="M82" s="298" t="s">
        <v>71</v>
      </c>
      <c r="N82" s="298" t="s">
        <v>71</v>
      </c>
      <c r="O82" s="400"/>
      <c r="P82" s="32"/>
      <c r="Q82" s="32"/>
      <c r="R82" s="32"/>
      <c r="S82" s="32"/>
      <c r="T82" s="27" t="str">
        <f t="shared" si="45"/>
        <v/>
      </c>
      <c r="U82" s="32"/>
      <c r="V82" s="32"/>
      <c r="W82" s="32"/>
      <c r="X82" s="33">
        <v>72</v>
      </c>
      <c r="Y82" s="225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198"/>
      <c r="AP82" s="340"/>
      <c r="AQ82" s="328">
        <f t="shared" si="42"/>
        <v>72</v>
      </c>
      <c r="AR82" s="298">
        <f t="shared" si="44"/>
        <v>72</v>
      </c>
      <c r="AS82" s="33"/>
      <c r="AT82" s="33"/>
      <c r="AU82" s="33"/>
      <c r="AV82" s="192"/>
      <c r="AW82" s="12"/>
      <c r="AX82" s="1"/>
    </row>
    <row r="83" spans="1:68" ht="43.5" customHeight="1" x14ac:dyDescent="0.25">
      <c r="A83" s="1"/>
      <c r="B83" s="1"/>
      <c r="C83" s="505" t="s">
        <v>546</v>
      </c>
      <c r="D83" s="311"/>
      <c r="E83" s="311"/>
      <c r="F83" s="311"/>
      <c r="G83" s="311"/>
      <c r="H83" s="349"/>
      <c r="I83" s="361"/>
      <c r="J83" s="366"/>
      <c r="K83" s="366"/>
      <c r="L83" s="432" t="s">
        <v>108</v>
      </c>
      <c r="M83" s="425"/>
      <c r="N83" s="425"/>
      <c r="O83" s="402"/>
      <c r="P83" s="42"/>
      <c r="Q83" s="42"/>
      <c r="R83" s="42"/>
      <c r="S83" s="42"/>
      <c r="T83" s="43" t="str">
        <f t="shared" si="45"/>
        <v/>
      </c>
      <c r="U83" s="42"/>
      <c r="V83" s="42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58"/>
      <c r="AP83" s="299"/>
      <c r="AQ83" s="329"/>
      <c r="AR83" s="299"/>
      <c r="AS83" s="299"/>
      <c r="AT83" s="299"/>
      <c r="AU83" s="299"/>
      <c r="AV83" s="192"/>
      <c r="AW83" s="12"/>
      <c r="AX83" s="1"/>
    </row>
    <row r="84" spans="1:68" ht="43.5" customHeight="1" x14ac:dyDescent="0.25">
      <c r="A84" s="1"/>
      <c r="B84" s="1"/>
      <c r="C84" s="506"/>
      <c r="D84" s="311"/>
      <c r="E84" s="311"/>
      <c r="F84" s="311"/>
      <c r="G84" s="311"/>
      <c r="H84" s="349"/>
      <c r="I84" s="361"/>
      <c r="J84" s="364">
        <f>J82+1</f>
        <v>44</v>
      </c>
      <c r="K84" s="364">
        <f>K82+1</f>
        <v>42</v>
      </c>
      <c r="L84" s="429" t="s">
        <v>96</v>
      </c>
      <c r="M84" s="298" t="s">
        <v>61</v>
      </c>
      <c r="N84" s="298" t="s">
        <v>61</v>
      </c>
      <c r="O84" s="400"/>
      <c r="P84" s="32"/>
      <c r="Q84" s="32"/>
      <c r="R84" s="32"/>
      <c r="S84" s="32"/>
      <c r="T84" s="27" t="str">
        <f t="shared" si="45"/>
        <v/>
      </c>
      <c r="U84" s="32"/>
      <c r="V84" s="32"/>
      <c r="W84" s="32"/>
      <c r="X84" s="33">
        <v>12.65</v>
      </c>
      <c r="Y84" s="225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198"/>
      <c r="AP84" s="340"/>
      <c r="AQ84" s="328">
        <f>X84</f>
        <v>12.65</v>
      </c>
      <c r="AR84" s="298">
        <f>IF(AQ84="","",IF(AQ84=0,"",AQ84))</f>
        <v>12.65</v>
      </c>
      <c r="AS84" s="33"/>
      <c r="AT84" s="33"/>
      <c r="AU84" s="33"/>
      <c r="AV84" s="192"/>
      <c r="AW84" s="12"/>
      <c r="AX84" s="1"/>
    </row>
    <row r="85" spans="1:68" ht="43.5" customHeight="1" x14ac:dyDescent="0.25">
      <c r="A85" s="1"/>
      <c r="B85" s="1"/>
      <c r="C85" s="506"/>
      <c r="D85" s="311"/>
      <c r="E85" s="311"/>
      <c r="F85" s="311"/>
      <c r="G85" s="311"/>
      <c r="H85" s="349"/>
      <c r="I85" s="361"/>
      <c r="J85" s="364">
        <f t="shared" ref="J85:K87" si="46">J84+1</f>
        <v>45</v>
      </c>
      <c r="K85" s="364">
        <f t="shared" si="46"/>
        <v>43</v>
      </c>
      <c r="L85" s="429" t="s">
        <v>109</v>
      </c>
      <c r="M85" s="298" t="s">
        <v>61</v>
      </c>
      <c r="N85" s="298" t="s">
        <v>61</v>
      </c>
      <c r="O85" s="400"/>
      <c r="P85" s="32"/>
      <c r="Q85" s="32"/>
      <c r="R85" s="32"/>
      <c r="S85" s="32"/>
      <c r="T85" s="27" t="str">
        <f t="shared" si="45"/>
        <v/>
      </c>
      <c r="U85" s="32"/>
      <c r="V85" s="32"/>
      <c r="W85" s="32"/>
      <c r="X85" s="33">
        <v>12.65</v>
      </c>
      <c r="Y85" s="225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198"/>
      <c r="AP85" s="340"/>
      <c r="AQ85" s="328">
        <f>X85</f>
        <v>12.65</v>
      </c>
      <c r="AR85" s="298">
        <f t="shared" ref="AR85:AR88" si="47">IF(AQ85="","",IF(AQ85=0,"",AQ85))</f>
        <v>12.65</v>
      </c>
      <c r="AS85" s="33"/>
      <c r="AT85" s="33"/>
      <c r="AU85" s="33"/>
      <c r="AV85" s="192"/>
      <c r="AW85" s="12"/>
      <c r="AX85" s="1"/>
    </row>
    <row r="86" spans="1:68" ht="43.5" customHeight="1" x14ac:dyDescent="0.25">
      <c r="A86" s="1"/>
      <c r="B86" s="1"/>
      <c r="C86" s="506"/>
      <c r="D86" s="311"/>
      <c r="E86" s="311"/>
      <c r="F86" s="311"/>
      <c r="G86" s="311"/>
      <c r="H86" s="349"/>
      <c r="I86" s="361"/>
      <c r="J86" s="367">
        <f t="shared" si="46"/>
        <v>46</v>
      </c>
      <c r="K86" s="367">
        <f t="shared" si="46"/>
        <v>44</v>
      </c>
      <c r="L86" s="429" t="s">
        <v>110</v>
      </c>
      <c r="M86" s="298" t="s">
        <v>61</v>
      </c>
      <c r="N86" s="298" t="s">
        <v>61</v>
      </c>
      <c r="O86" s="400"/>
      <c r="P86" s="32"/>
      <c r="Q86" s="32"/>
      <c r="R86" s="32"/>
      <c r="S86" s="32"/>
      <c r="T86" s="27" t="str">
        <f t="shared" si="45"/>
        <v/>
      </c>
      <c r="U86" s="32"/>
      <c r="V86" s="32"/>
      <c r="W86" s="32"/>
      <c r="X86" s="33">
        <v>12.65</v>
      </c>
      <c r="Y86" s="225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198"/>
      <c r="AP86" s="340"/>
      <c r="AQ86" s="328">
        <f>X86</f>
        <v>12.65</v>
      </c>
      <c r="AR86" s="298">
        <f t="shared" si="47"/>
        <v>12.65</v>
      </c>
      <c r="AS86" s="33"/>
      <c r="AT86" s="33"/>
      <c r="AU86" s="33"/>
      <c r="AV86" s="192"/>
      <c r="AW86" s="12"/>
      <c r="AX86" s="1"/>
    </row>
    <row r="87" spans="1:68" s="242" customFormat="1" ht="43.5" customHeight="1" x14ac:dyDescent="0.25">
      <c r="A87" s="170"/>
      <c r="B87" s="170"/>
      <c r="C87" s="507"/>
      <c r="D87" s="311"/>
      <c r="E87" s="311"/>
      <c r="F87" s="311"/>
      <c r="G87" s="311"/>
      <c r="H87" s="349"/>
      <c r="I87" s="361"/>
      <c r="J87" s="364">
        <f t="shared" si="46"/>
        <v>47</v>
      </c>
      <c r="K87" s="364">
        <f t="shared" si="46"/>
        <v>45</v>
      </c>
      <c r="L87" s="429" t="s">
        <v>86</v>
      </c>
      <c r="M87" s="298" t="s">
        <v>61</v>
      </c>
      <c r="N87" s="298" t="s">
        <v>61</v>
      </c>
      <c r="O87" s="405"/>
      <c r="P87" s="32"/>
      <c r="Q87" s="32"/>
      <c r="R87" s="32"/>
      <c r="S87" s="32"/>
      <c r="T87" s="27" t="str">
        <f t="shared" ref="T87" si="48">IF((IF(O87="",0,O87)+IF(P87="",0,P87)+IF(Q87="",0,Q87)+IF(R87="",0,R87)+IF(S87="",0,S87))=0,"",(IF(O87="",0,O87)+IF(P87="",0,P87)+IF(Q87="",0,Q87)+IF(R87="",0,R87)+IF(S87="",0,S87)))</f>
        <v/>
      </c>
      <c r="U87" s="32"/>
      <c r="V87" s="32"/>
      <c r="W87" s="32"/>
      <c r="X87" s="33">
        <v>12.65</v>
      </c>
      <c r="Y87" s="225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198"/>
      <c r="AP87" s="340"/>
      <c r="AQ87" s="328">
        <f>X87</f>
        <v>12.65</v>
      </c>
      <c r="AR87" s="298">
        <f t="shared" si="47"/>
        <v>12.65</v>
      </c>
      <c r="AS87" s="33"/>
      <c r="AT87" s="33"/>
      <c r="AU87" s="33"/>
      <c r="AV87" s="192"/>
      <c r="AW87" s="171"/>
      <c r="AX87" s="170"/>
      <c r="AY87" s="222"/>
      <c r="AZ87" s="222"/>
      <c r="BA87" s="222"/>
      <c r="BB87" s="222"/>
      <c r="BC87" s="222"/>
      <c r="BD87" s="222"/>
      <c r="BE87" s="222"/>
      <c r="BF87" s="222"/>
      <c r="BG87" s="222"/>
      <c r="BH87" s="222"/>
      <c r="BI87" s="222"/>
      <c r="BJ87" s="222"/>
      <c r="BK87" s="222"/>
      <c r="BL87" s="222"/>
      <c r="BM87" s="222"/>
      <c r="BN87" s="222"/>
      <c r="BO87" s="222"/>
      <c r="BP87" s="222"/>
    </row>
    <row r="88" spans="1:68" ht="43.5" customHeight="1" x14ac:dyDescent="0.25">
      <c r="A88" s="1"/>
      <c r="B88" s="1"/>
      <c r="C88" s="508"/>
      <c r="D88" s="311"/>
      <c r="E88" s="311"/>
      <c r="F88" s="311"/>
      <c r="G88" s="311"/>
      <c r="H88" s="349"/>
      <c r="I88" s="361"/>
      <c r="J88" s="364">
        <f>J87+1</f>
        <v>48</v>
      </c>
      <c r="K88" s="364">
        <f>K87+1</f>
        <v>46</v>
      </c>
      <c r="L88" s="429" t="s">
        <v>111</v>
      </c>
      <c r="M88" s="298" t="s">
        <v>71</v>
      </c>
      <c r="N88" s="298" t="s">
        <v>71</v>
      </c>
      <c r="O88" s="400"/>
      <c r="P88" s="32"/>
      <c r="Q88" s="32"/>
      <c r="R88" s="32"/>
      <c r="S88" s="32"/>
      <c r="T88" s="27" t="str">
        <f t="shared" si="45"/>
        <v/>
      </c>
      <c r="U88" s="32"/>
      <c r="V88" s="32"/>
      <c r="W88" s="32"/>
      <c r="X88" s="33">
        <v>22</v>
      </c>
      <c r="Y88" s="225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198"/>
      <c r="AP88" s="340"/>
      <c r="AQ88" s="328">
        <f>X88</f>
        <v>22</v>
      </c>
      <c r="AR88" s="298">
        <f t="shared" si="47"/>
        <v>22</v>
      </c>
      <c r="AS88" s="33"/>
      <c r="AT88" s="33"/>
      <c r="AU88" s="33"/>
      <c r="AV88" s="192"/>
      <c r="AW88" s="12"/>
      <c r="AX88" s="1"/>
    </row>
    <row r="89" spans="1:68" ht="62.45" customHeight="1" x14ac:dyDescent="0.25">
      <c r="A89" s="1"/>
      <c r="B89" s="1"/>
      <c r="C89" s="510" t="s">
        <v>634</v>
      </c>
      <c r="D89" s="311"/>
      <c r="E89" s="311"/>
      <c r="F89" s="311"/>
      <c r="G89" s="311"/>
      <c r="H89" s="349"/>
      <c r="I89" s="361"/>
      <c r="J89" s="366"/>
      <c r="K89" s="366"/>
      <c r="L89" s="437" t="s">
        <v>544</v>
      </c>
      <c r="M89" s="425"/>
      <c r="N89" s="425"/>
      <c r="O89" s="402"/>
      <c r="P89" s="42"/>
      <c r="Q89" s="42"/>
      <c r="R89" s="42"/>
      <c r="S89" s="42"/>
      <c r="T89" s="43" t="str">
        <f t="shared" si="45"/>
        <v/>
      </c>
      <c r="U89" s="42"/>
      <c r="V89" s="42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58"/>
      <c r="AP89" s="299"/>
      <c r="AQ89" s="329"/>
      <c r="AR89" s="299"/>
      <c r="AS89" s="299"/>
      <c r="AT89" s="299"/>
      <c r="AU89" s="299"/>
      <c r="AV89" s="192"/>
      <c r="AW89" s="12"/>
      <c r="AX89" s="1"/>
    </row>
    <row r="90" spans="1:68" ht="62.45" customHeight="1" x14ac:dyDescent="0.25">
      <c r="A90" s="1"/>
      <c r="B90" s="1"/>
      <c r="C90" s="511"/>
      <c r="D90" s="311"/>
      <c r="E90" s="311"/>
      <c r="F90" s="311"/>
      <c r="G90" s="311"/>
      <c r="H90" s="349"/>
      <c r="I90" s="365"/>
      <c r="J90" s="364">
        <f>J88+1</f>
        <v>49</v>
      </c>
      <c r="K90" s="364">
        <f>K88+1</f>
        <v>47</v>
      </c>
      <c r="L90" s="436" t="s">
        <v>112</v>
      </c>
      <c r="M90" s="298" t="s">
        <v>71</v>
      </c>
      <c r="N90" s="298" t="s">
        <v>71</v>
      </c>
      <c r="O90" s="400"/>
      <c r="P90" s="32"/>
      <c r="Q90" s="32"/>
      <c r="R90" s="32"/>
      <c r="S90" s="32"/>
      <c r="T90" s="27" t="str">
        <f t="shared" si="45"/>
        <v/>
      </c>
      <c r="U90" s="32"/>
      <c r="V90" s="32"/>
      <c r="W90" s="32"/>
      <c r="X90" s="33">
        <v>25</v>
      </c>
      <c r="Y90" s="225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198"/>
      <c r="AP90" s="340"/>
      <c r="AQ90" s="328">
        <f>X90</f>
        <v>25</v>
      </c>
      <c r="AR90" s="298">
        <f>IF(AQ90="","",IF(AQ90=0,"",AQ90))</f>
        <v>25</v>
      </c>
      <c r="AS90" s="33"/>
      <c r="AT90" s="33"/>
      <c r="AU90" s="33"/>
      <c r="AV90" s="192"/>
      <c r="AW90" s="12"/>
      <c r="AX90" s="1"/>
    </row>
    <row r="91" spans="1:68" s="245" customFormat="1" ht="62.45" customHeight="1" x14ac:dyDescent="0.25">
      <c r="A91" s="170"/>
      <c r="B91" s="170"/>
      <c r="C91" s="512"/>
      <c r="D91" s="311"/>
      <c r="E91" s="311"/>
      <c r="F91" s="311"/>
      <c r="G91" s="311"/>
      <c r="H91" s="349"/>
      <c r="I91" s="365"/>
      <c r="J91" s="369">
        <f>J90+1</f>
        <v>50</v>
      </c>
      <c r="K91" s="369">
        <f>K90+1</f>
        <v>48</v>
      </c>
      <c r="L91" s="438" t="s">
        <v>106</v>
      </c>
      <c r="M91" s="298" t="s">
        <v>61</v>
      </c>
      <c r="N91" s="298" t="s">
        <v>61</v>
      </c>
      <c r="O91" s="400"/>
      <c r="P91" s="32"/>
      <c r="Q91" s="32"/>
      <c r="R91" s="32"/>
      <c r="S91" s="32"/>
      <c r="T91" s="27" t="str">
        <f t="shared" ref="T91" si="49">IF((IF(O91="",0,O91)+IF(P91="",0,P91)+IF(Q91="",0,Q91)+IF(R91="",0,R91)+IF(S91="",0,S91))=0,"",(IF(O91="",0,O91)+IF(P91="",0,P91)+IF(Q91="",0,Q91)+IF(R91="",0,R91)+IF(S91="",0,S91)))</f>
        <v/>
      </c>
      <c r="U91" s="32"/>
      <c r="V91" s="32"/>
      <c r="W91" s="32"/>
      <c r="X91" s="33">
        <f>X90*0.3</f>
        <v>7.5</v>
      </c>
      <c r="Y91" s="225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198"/>
      <c r="AP91" s="340"/>
      <c r="AQ91" s="328">
        <f>X91</f>
        <v>7.5</v>
      </c>
      <c r="AR91" s="298">
        <f>IF(AQ91="","",IF(AQ91=0,"",AQ91))</f>
        <v>7.5</v>
      </c>
      <c r="AS91" s="33"/>
      <c r="AT91" s="33"/>
      <c r="AU91" s="33"/>
      <c r="AV91" s="192"/>
      <c r="AW91" s="171"/>
      <c r="AX91" s="170"/>
      <c r="AY91" s="222"/>
      <c r="AZ91" s="222"/>
      <c r="BA91" s="222"/>
      <c r="BB91" s="222"/>
      <c r="BC91" s="222"/>
      <c r="BD91" s="222"/>
      <c r="BE91" s="222"/>
      <c r="BF91" s="222"/>
      <c r="BG91" s="222"/>
      <c r="BH91" s="222"/>
      <c r="BI91" s="222"/>
      <c r="BJ91" s="222"/>
      <c r="BK91" s="222"/>
      <c r="BL91" s="222"/>
      <c r="BM91" s="222"/>
      <c r="BN91" s="222"/>
      <c r="BO91" s="222"/>
      <c r="BP91" s="222"/>
    </row>
    <row r="92" spans="1:68" ht="40.5" customHeight="1" x14ac:dyDescent="0.25">
      <c r="A92" s="1"/>
      <c r="B92" s="1"/>
      <c r="C92" s="53"/>
      <c r="D92" s="311"/>
      <c r="E92" s="311"/>
      <c r="F92" s="311"/>
      <c r="G92" s="311"/>
      <c r="H92" s="349"/>
      <c r="I92" s="361"/>
      <c r="J92" s="552" t="s">
        <v>113</v>
      </c>
      <c r="K92" s="553"/>
      <c r="L92" s="551"/>
      <c r="M92" s="422"/>
      <c r="N92" s="422"/>
      <c r="O92" s="368"/>
      <c r="P92" s="21"/>
      <c r="Q92" s="21"/>
      <c r="R92" s="21"/>
      <c r="S92" s="21"/>
      <c r="T92" s="54" t="str">
        <f t="shared" si="45"/>
        <v/>
      </c>
      <c r="U92" s="21"/>
      <c r="V92" s="21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322"/>
      <c r="AP92" s="301"/>
      <c r="AQ92" s="331"/>
      <c r="AR92" s="301"/>
      <c r="AS92" s="301"/>
      <c r="AT92" s="301"/>
      <c r="AU92" s="301"/>
      <c r="AV92" s="297"/>
      <c r="AW92" s="243"/>
      <c r="AX92" s="244"/>
    </row>
    <row r="93" spans="1:68" ht="106.9" customHeight="1" x14ac:dyDescent="0.25">
      <c r="A93" s="1"/>
      <c r="B93" s="1"/>
      <c r="C93" s="25" t="s">
        <v>507</v>
      </c>
      <c r="D93" s="311"/>
      <c r="E93" s="311"/>
      <c r="F93" s="311"/>
      <c r="G93" s="311"/>
      <c r="H93" s="349"/>
      <c r="I93" s="361"/>
      <c r="J93" s="362">
        <f>J91+1</f>
        <v>51</v>
      </c>
      <c r="K93" s="362">
        <f>K91+1</f>
        <v>49</v>
      </c>
      <c r="L93" s="439" t="s">
        <v>35</v>
      </c>
      <c r="M93" s="344" t="s">
        <v>36</v>
      </c>
      <c r="N93" s="344"/>
      <c r="O93" s="397" t="str">
        <f t="shared" ref="O93:S93" si="50">IF(SUM(O94:O95)=0,"",SUM(O94:O95))</f>
        <v/>
      </c>
      <c r="P93" s="26" t="str">
        <f t="shared" si="50"/>
        <v/>
      </c>
      <c r="Q93" s="26" t="str">
        <f t="shared" si="50"/>
        <v/>
      </c>
      <c r="R93" s="26">
        <f t="shared" si="50"/>
        <v>1724</v>
      </c>
      <c r="S93" s="26" t="str">
        <f t="shared" si="50"/>
        <v/>
      </c>
      <c r="T93" s="27">
        <f t="shared" si="45"/>
        <v>1724</v>
      </c>
      <c r="U93" s="26" t="s">
        <v>37</v>
      </c>
      <c r="V93" s="26" t="s">
        <v>38</v>
      </c>
      <c r="W93" s="231">
        <f>IF(SUM(W94:W95)=0,"",SUM(W94:W95))</f>
        <v>249.59171081526438</v>
      </c>
      <c r="X93" s="26"/>
      <c r="Y93" s="28" t="str">
        <f t="shared" ref="Y93:AC93" si="51">IF(SUM(Y94:Y95)=0,"",SUM(Y94:Y95))</f>
        <v/>
      </c>
      <c r="Z93" s="28" t="str">
        <f t="shared" si="51"/>
        <v/>
      </c>
      <c r="AA93" s="28" t="str">
        <f t="shared" si="51"/>
        <v/>
      </c>
      <c r="AB93" s="28" t="str">
        <f t="shared" si="51"/>
        <v/>
      </c>
      <c r="AC93" s="28" t="str">
        <f t="shared" si="51"/>
        <v/>
      </c>
      <c r="AD93" s="28">
        <f t="shared" ref="AD93:AN93" si="52">IF(SUM(AD94:AD95)=0,"",SUM(AD94:AD95))</f>
        <v>2567</v>
      </c>
      <c r="AE93" s="28">
        <f t="shared" si="52"/>
        <v>3103</v>
      </c>
      <c r="AF93" s="28">
        <f t="shared" si="52"/>
        <v>11340</v>
      </c>
      <c r="AG93" s="28" t="str">
        <f t="shared" si="52"/>
        <v/>
      </c>
      <c r="AH93" s="28">
        <f t="shared" si="52"/>
        <v>91147</v>
      </c>
      <c r="AI93" s="28" t="str">
        <f t="shared" si="52"/>
        <v/>
      </c>
      <c r="AJ93" s="28">
        <f t="shared" si="52"/>
        <v>10270</v>
      </c>
      <c r="AK93" s="28" t="str">
        <f t="shared" si="52"/>
        <v/>
      </c>
      <c r="AL93" s="28">
        <f t="shared" si="52"/>
        <v>57341</v>
      </c>
      <c r="AM93" s="28">
        <f t="shared" si="52"/>
        <v>20540</v>
      </c>
      <c r="AN93" s="28">
        <f t="shared" si="52"/>
        <v>79593</v>
      </c>
      <c r="AO93" s="321">
        <f>IF((IF(Y93="",0,Y93)+IF(Z93="",0,Z93)+IF(AA93="",0,AA93)+IF(AB93="",0,AB93)+IF(AC93="",0,AC93)+IF(AD93="",0,AD93)+IF(AE93="",0,AE93)+IF(AF93="",0,AF93)+IF(AG93="",0,AG93)+IF(AH93="",0,AH93)+IF(AI93="",0,AI93)+IF(AJ93="",0,AJ93)+IF(AK93="",0,AK93)+IF(AL93="",0,AL93)+IF(AM93="",0,AM93)+IF(AN93="",0,AN93))=0,"",(IF(Y93="",0,Y93)+IF(Z93="",0,Z93)+IF(AA93="",0,AA93)+IF(AB93="",0,AB93)+IF(AC93="",0,AC93)+IF(AD93="",0,AD93)+IF(AE93="",0,AE93)+IF(AF93="",0,AF93)+IF(AG93="",0,AG93)+IF(AH93="",0,AH93)+IF(AI93="",0,AI93)+IF(AJ93="",0,AJ93)+IF(AK93="",0,AK93)+IF(AL93="",0,AL93)+IF(AM93="",0,AM93)+IF(AN93="",0,AN93)))</f>
        <v>275901</v>
      </c>
      <c r="AP93" s="497">
        <f>IF(SUM(AP94:AP95)=0,"",SUM(AP94:AP95))</f>
        <v>464</v>
      </c>
      <c r="AQ93" s="328"/>
      <c r="AR93" s="298"/>
      <c r="AS93" s="225"/>
      <c r="AT93" s="225"/>
      <c r="AU93" s="225"/>
      <c r="AV93" s="297"/>
      <c r="AW93" s="243"/>
      <c r="AX93" s="244"/>
    </row>
    <row r="94" spans="1:68" ht="40.5" customHeight="1" outlineLevel="1" x14ac:dyDescent="0.25">
      <c r="A94" s="1"/>
      <c r="B94" s="1"/>
      <c r="C94" s="50"/>
      <c r="D94" s="311" t="s">
        <v>606</v>
      </c>
      <c r="E94" s="311" t="s">
        <v>607</v>
      </c>
      <c r="F94" s="311"/>
      <c r="G94" s="312" t="s">
        <v>610</v>
      </c>
      <c r="H94" s="351"/>
      <c r="I94" s="360">
        <v>2</v>
      </c>
      <c r="J94" s="363" t="str">
        <f t="shared" ref="J94:J95" si="53">CONCATENATE($J$93,".",(ROW(M94)-ROW($M$93)))</f>
        <v>51.1</v>
      </c>
      <c r="K94" s="363"/>
      <c r="L94" s="429" t="s">
        <v>114</v>
      </c>
      <c r="M94" s="340" t="s">
        <v>36</v>
      </c>
      <c r="N94" s="340"/>
      <c r="O94" s="398"/>
      <c r="P94" s="32"/>
      <c r="Q94" s="33"/>
      <c r="R94" s="33">
        <v>1531.9</v>
      </c>
      <c r="S94" s="33"/>
      <c r="T94" s="34">
        <f t="shared" si="45"/>
        <v>1531.9</v>
      </c>
      <c r="U94" s="31" t="s">
        <v>37</v>
      </c>
      <c r="V94" s="31" t="s">
        <v>38</v>
      </c>
      <c r="W94" s="237">
        <f>IF(T94="","",IF(T94=0,"",IF(MID(L94,1,4)="Стен",T94/(VALUE(MID(L94,SEARCH(" ",L94,1)+1,SEARCH("мм",L94,1)-SEARCH(" ",L94,1)-2))/1000),IF(MID(L94,1,10)="Плита фунд",SQRT(T94/(VALUE(MID(L94,SEARCH(" ",L94,1)+14,SEARCH("мм",L94,1)-SEARCH(" ",L94,1)-15))/1000))*(4+1)*(VALUE(MID(L94,SEARCH(" ",L94,1)+14,SEARCH("мм",L94,1)-SEARCH(" ",L94,1)-15))/1000),IF(MID(L94,1,4)="Плит",T94/(VALUE(MID(L94,SEARCH(" ",L94,1)+1,SEARCH("мм",L94,1)-SEARCH(" ",L94,1)-2))/1000),IF(MID(L94,1,4)="Площ",T94/(VALUE(MID(L94,SEARCH(" ",L94,1)+12,SEARCH("мм",L94,1)-SEARCH(" ",L94,1)-13))/1000),IF(MID(L94,1,4)="Марш",T94/0.263,IF(MID(L94,1,4)="Коло",T94/((VALUE(LEFT(MID(L94,SEARCH(" ",L94,1)+1,SEARCH("мм",L94,1)-SEARCH(" ",L94,1)-2),SEARCH("х",MID(L94,SEARCH(" ",L94,1)+1,SEARCH("мм",L94,1)-SEARCH(" ",L94,1)-2),1)-1))*VALUE(RIGHT(MID(L94,SEARCH(" ",L94,1)+1,SEARCH("мм",L94,1)-SEARCH(" ",L94,1)-2),LEN(MID(L94,SEARCH(" ",L94,1)+1,SEARCH("мм",L94,1)-SEARCH(" ",L94,1)-2))-SEARCH("х",MID(L94,SEARCH(" ",L94,1)+1,SEARCH("мм",L94,1)-SEARCH(" ",L94,1)-2),1))))/1000000*3.2)*((VALUE(LEFT(MID(L94,SEARCH(" ",L94,1)+1,SEARCH("мм",L94,1)-SEARCH(" ",L94,1)-2),SEARCH("х",MID(L94,SEARCH(" ",L94,1)+1,SEARCH("мм",L94,1)-SEARCH(" ",L94,1)-2),1)-1))+VALUE(RIGHT(MID(L94,SEARCH(" ",L94,1)+1,SEARCH("мм",L94,1)-SEARCH(" ",L94,1)-2),LEN(MID(L94,SEARCH(" ",L94,1)+1,SEARCH("мм",L94,1)-SEARCH(" ",L94,1)-2))-SEARCH("х",MID(L94,SEARCH(" ",L94,1)+1,SEARCH("мм",L94,1)-SEARCH(" ",L94,1)-2),1))))/1000*2*3.2),IF(MID(L94,1,4)="Балк",T94/((VALUE(LEFT(MID(L94,SEARCH(" ",L94,1)+1,SEARCH("мм",L94,1)-SEARCH(" ",L94,1)-5),SEARCH("х",MID(L94,SEARCH(" ",L94,1)+1,SEARCH("мм",L94,1)-SEARCH(" ",L94,1)-5),1)-1))*VALUE(RIGHT(MID(L94,SEARCH(" ",L94,1)+1,SEARCH("мм",L94,1)-SEARCH(" ",L94,1)-5),LEN(MID(L94,SEARCH(" ",L94,1)+1,SEARCH("мм",L94,1)-SEARCH(" ",L94,1)-5))-SEARCH("х",MID(L94,SEARCH(" ",L94,1)+1,SEARCH("мм",L94,1)-SEARCH(" ",L94,1)-5),1))))/1000000*1)*((2*VALUE(LEFT(MID(L94,SEARCH(" ",L94,1)+1,SEARCH("мм",L94,1)-SEARCH(" ",L94,1)-5),SEARCH("х",MID(L94,SEARCH(" ",L94,1)+1,SEARCH("мм",L94,1)-SEARCH(" ",L94,1)-5),1)-1))+VALUE(RIGHT(MID(L94,SEARCH(" ",L94,1)+1,SEARCH("мм",L94,1)-SEARCH(" ",L94,1)-5),LEN(MID(L94,SEARCH(" ",L94,1)+1,SEARCH("мм",L94,1)-SEARCH(" ",L94,1)-5))-SEARCH("х",MID(L94,SEARCH(" ",L94,1)+1,SEARCH("мм",L94,1)-SEARCH(" ",L94,1)-5),1))))/1000*1),IF(MID(L94,1,4)="Капи",T94/(2.8*3.6*0.4)*((2.8+3.6)*2*0.4),""))))))))))</f>
        <v>151.58660890725145</v>
      </c>
      <c r="X94" s="234"/>
      <c r="Y94" s="35" t="str">
        <f>IF(SUM($Q94:$S94)*INDEX('Таблица 6 (типы арм.)'!$F$6:$U$49,MATCH($I94,'Таблица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арм.)'!$F$54:$U$54,0))=0,"",ROUND(SUM($Q94:$S94)*INDEX('Таблица 6 (типы арм.)'!$F$6:$U$49,MATCH($I94,'Таблица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94" s="35" t="str">
        <f>IF(SUM($Q94:$S94)*INDEX('Таблица 6 (типы арм.)'!$F$6:$U$49,MATCH($I94,'Таблица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арм.)'!$F$54:$U$54,0))=0,"",ROUND(SUM($Q94:$S94)*INDEX('Таблица 6 (типы арм.)'!$F$6:$U$49,MATCH($I94,'Таблица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94" s="35" t="str">
        <f>IF(SUM($Q94:$S94)*INDEX('Таблица 6 (типы арм.)'!$F$6:$U$49,MATCH($I94,'Таблица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арм.)'!$F$54:$U$54,0))=0,"",ROUND(SUM($Q94:$S94)*INDEX('Таблица 6 (типы арм.)'!$F$6:$U$49,MATCH($I94,'Таблица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94" s="35" t="str">
        <f>IF(SUM($Q94:$S94)*INDEX('Таблица 6 (типы арм.)'!$F$6:$U$49,MATCH($I94,'Таблица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арм.)'!$F$54:$U$54,0))=0,"",ROUND(SUM($Q94:$S94)*INDEX('Таблица 6 (типы арм.)'!$F$6:$U$49,MATCH($I94,'Таблица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94" s="35" t="str">
        <f>IF(SUM($Q94:$S94)*INDEX('Таблица 6 (типы арм.)'!$F$6:$U$49,MATCH($I94,'Таблица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арм.)'!$F$54:$U$54,0))=0,"",ROUND(SUM($Q94:$S94)*INDEX('Таблица 6 (типы арм.)'!$F$6:$U$49,MATCH($I94,'Таблица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94" s="35">
        <f>IF(SUM($Q94:$S94)*INDEX('Таблица 6 (типы арм.)'!$F$6:$U$49,MATCH($I94,'Таблица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арм.)'!$F$54:$U$54,0))=0,"",ROUND(SUM($Q94:$S94)*INDEX('Таблица 6 (типы арм.)'!$F$6:$U$49,MATCH($I94,'Таблица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2281</v>
      </c>
      <c r="AE94" s="35">
        <f>IF(SUM($Q94:$S94)*INDEX('Таблица 6 (типы арм.)'!$F$6:$U$49,MATCH($I94,'Таблица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арм.)'!$F$54:$U$54,0))=0,"",ROUND(SUM($Q94:$S94)*INDEX('Таблица 6 (типы арм.)'!$F$6:$U$49,MATCH($I94,'Таблица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2757</v>
      </c>
      <c r="AF94" s="35">
        <f>IF(SUM($Q94:$S94)*INDEX('Таблица 6 (типы арм.)'!$F$6:$U$49,MATCH($I94,'Таблица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арм.)'!$F$54:$U$54,0))=0,"",ROUND(SUM($Q94:$S94)*INDEX('Таблица 6 (типы арм.)'!$F$6:$U$49,MATCH($I94,'Таблица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10076</v>
      </c>
      <c r="AG94" s="35" t="str">
        <f>IF(SUM($Q94:$S94)*INDEX('Таблица 6 (типы арм.)'!$F$6:$U$49,MATCH($I94,'Таблица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арм.)'!$F$54:$U$54,0))=0,"",ROUND(SUM($Q94:$S94)*INDEX('Таблица 6 (типы арм.)'!$F$6:$U$49,MATCH($I94,'Таблица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94" s="35">
        <f>IF(SUM($Q94:$S94)*INDEX('Таблица 6 (типы арм.)'!$F$6:$U$49,MATCH($I94,'Таблица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арм.)'!$F$54:$U$54,0))=0,"",ROUND(SUM($Q94:$S94)*INDEX('Таблица 6 (типы арм.)'!$F$6:$U$49,MATCH($I94,'Таблица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80991</v>
      </c>
      <c r="AI94" s="35" t="str">
        <f>IF(SUM($Q94:$S94)*INDEX('Таблица 6 (типы арм.)'!$F$6:$U$49,MATCH($I94,'Таблица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арм.)'!$F$54:$U$54,0))=0,"",ROUND(SUM($Q94:$S94)*INDEX('Таблица 6 (типы арм.)'!$F$6:$U$49,MATCH($I94,'Таблица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94" s="35">
        <f>IF(SUM($Q94:$S94)*INDEX('Таблица 6 (типы арм.)'!$F$6:$U$49,MATCH($I94,'Таблица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арм.)'!$F$54:$U$54,0))=0,"",ROUND(SUM($Q94:$S94)*INDEX('Таблица 6 (типы арм.)'!$F$6:$U$49,MATCH($I94,'Таблица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9126</v>
      </c>
      <c r="AK94" s="35" t="str">
        <f>IF(SUM($Q94:$S94)*INDEX('Таблица 6 (типы арм.)'!$F$6:$U$49,MATCH($I94,'Таблица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арм.)'!$F$54:$U$54,0))=0,"",ROUND(SUM($Q94:$S94)*INDEX('Таблица 6 (типы арм.)'!$F$6:$U$49,MATCH($I94,'Таблица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94" s="35">
        <f>IF(SUM($Q94:$S94)*INDEX('Таблица 6 (типы арм.)'!$F$6:$U$49,MATCH($I94,'Таблица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арм.)'!$F$54:$U$54,0))=0,"",ROUND(SUM($Q94:$S94)*INDEX('Таблица 6 (типы арм.)'!$F$6:$U$49,MATCH($I94,'Таблица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50952</v>
      </c>
      <c r="AM94" s="35">
        <f>IF(SUM($Q94:$S94)*INDEX('Таблица 6 (типы арм.)'!$F$6:$U$49,MATCH($I94,'Таблица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арм.)'!$F$54:$U$54,0))=0,"",ROUND(SUM($Q94:$S94)*INDEX('Таблица 6 (типы арм.)'!$F$6:$U$49,MATCH($I94,'Таблица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18251</v>
      </c>
      <c r="AN94" s="35">
        <f>IF(SUM($Q94:$S94)*INDEX('Таблица 6 (типы арм.)'!$F$6:$U$49,MATCH($I94,'Таблица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арм.)'!$F$54:$U$54,0))=0,"",ROUND(SUM($Q94:$S94)*INDEX('Таблица 6 (типы арм.)'!$F$6:$U$49,MATCH($I94,'Таблица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70724</v>
      </c>
      <c r="AO94" s="491">
        <f>IF((IF(Y94="",0,Y94)+IF(Z94="",0,Z94)+IF(AA94="",0,AA94)+IF(AB94="",0,AB94)+IF(AC94="",0,AC94)+IF(AD94="",0,AD94)+IF(AE94="",0,AE94)+IF(AF94="",0,AF94)+IF(AG94="",0,AG94)+IF(AH94="",0,AH94)+IF(AI94="",0,AI94)+IF(AJ94="",0,AJ94)+IF(AK94="",0,AK94)+IF(AL94="",0,AL94)+IF(AM94="",0,AM94)+IF(AN94="",0,AN94))=0,"",(IF(Y94="",0,Y94)+IF(Z94="",0,Z94)+IF(AA94="",0,AA94)+IF(AB94="",0,AB94)+IF(AC94="",0,AC94)+IF(AD94="",0,AD94)+IF(AE94="",0,AE94)+IF(AF94="",0,AF94)+IF(AG94="",0,AG94)+IF(AH94="",0,AH94)+IF(AI94="",0,AI94)+IF(AJ94="",0,AJ94)+IF(AK94="",0,AK94)+IF(AL94="",0,AL94)+IF(AM94="",0,AM94)+IF(AN94="",0,AN94)))</f>
        <v>245158</v>
      </c>
      <c r="AP94" s="339">
        <v>464</v>
      </c>
      <c r="AQ94" s="328"/>
      <c r="AR94" s="298"/>
      <c r="AS94" s="225"/>
      <c r="AT94" s="225"/>
      <c r="AU94" s="225"/>
      <c r="AV94" s="297"/>
      <c r="AW94" s="243"/>
      <c r="AX94" s="244"/>
    </row>
    <row r="95" spans="1:68" ht="138.6" customHeight="1" outlineLevel="1" x14ac:dyDescent="0.25">
      <c r="A95" s="1"/>
      <c r="B95" s="1"/>
      <c r="C95" s="37" t="s">
        <v>115</v>
      </c>
      <c r="D95" s="311" t="s">
        <v>606</v>
      </c>
      <c r="E95" s="311" t="s">
        <v>607</v>
      </c>
      <c r="F95" s="311"/>
      <c r="G95" s="312" t="s">
        <v>610</v>
      </c>
      <c r="H95" s="351"/>
      <c r="I95" s="360">
        <v>2</v>
      </c>
      <c r="J95" s="363" t="str">
        <f t="shared" si="53"/>
        <v>51.2</v>
      </c>
      <c r="K95" s="363"/>
      <c r="L95" s="429" t="s">
        <v>116</v>
      </c>
      <c r="M95" s="340" t="s">
        <v>36</v>
      </c>
      <c r="N95" s="340"/>
      <c r="O95" s="398"/>
      <c r="P95" s="32"/>
      <c r="Q95" s="33"/>
      <c r="R95" s="33">
        <v>192.1</v>
      </c>
      <c r="S95" s="33"/>
      <c r="T95" s="34">
        <f t="shared" si="45"/>
        <v>192.1</v>
      </c>
      <c r="U95" s="31" t="s">
        <v>37</v>
      </c>
      <c r="V95" s="31" t="s">
        <v>38</v>
      </c>
      <c r="W95" s="237">
        <f>IF(T95="","",IF(T95=0,"",IF(MID(L95,1,4)="Стен",T95/(VALUE(MID(L95,SEARCH(" ",L95,1)+1,SEARCH("мм",L95,1)-SEARCH(" ",L95,1)-2))/1000),IF(MID(L95,1,10)="Плита фунд",SQRT(T95/(VALUE(MID(L95,SEARCH(" ",L95,1)+14,SEARCH("мм",L95,1)-SEARCH(" ",L95,1)-15))/1000))*(4+1)*(VALUE(MID(L95,SEARCH(" ",L95,1)+14,SEARCH("мм",L95,1)-SEARCH(" ",L95,1)-15))/1000),IF(MID(L95,1,4)="Плит",T95/(VALUE(MID(L95,SEARCH(" ",L95,1)+1,SEARCH("мм",L95,1)-SEARCH(" ",L95,1)-2))/1000),IF(MID(L95,1,4)="Площ",T95/(VALUE(MID(L95,SEARCH(" ",L95,1)+12,SEARCH("мм",L95,1)-SEARCH(" ",L95,1)-13))/1000),IF(MID(L95,1,4)="Марш",T95/0.263,IF(MID(L95,1,4)="Коло",T95/((VALUE(LEFT(MID(L95,SEARCH(" ",L95,1)+1,SEARCH("мм",L95,1)-SEARCH(" ",L95,1)-2),SEARCH("х",MID(L95,SEARCH(" ",L95,1)+1,SEARCH("мм",L95,1)-SEARCH(" ",L95,1)-2),1)-1))*VALUE(RIGHT(MID(L95,SEARCH(" ",L95,1)+1,SEARCH("мм",L95,1)-SEARCH(" ",L95,1)-2),LEN(MID(L95,SEARCH(" ",L95,1)+1,SEARCH("мм",L95,1)-SEARCH(" ",L95,1)-2))-SEARCH("х",MID(L95,SEARCH(" ",L95,1)+1,SEARCH("мм",L95,1)-SEARCH(" ",L95,1)-2),1))))/1000000*3.2)*((VALUE(LEFT(MID(L95,SEARCH(" ",L95,1)+1,SEARCH("мм",L95,1)-SEARCH(" ",L95,1)-2),SEARCH("х",MID(L95,SEARCH(" ",L95,1)+1,SEARCH("мм",L95,1)-SEARCH(" ",L95,1)-2),1)-1))+VALUE(RIGHT(MID(L95,SEARCH(" ",L95,1)+1,SEARCH("мм",L95,1)-SEARCH(" ",L95,1)-2),LEN(MID(L95,SEARCH(" ",L95,1)+1,SEARCH("мм",L95,1)-SEARCH(" ",L95,1)-2))-SEARCH("х",MID(L95,SEARCH(" ",L95,1)+1,SEARCH("мм",L95,1)-SEARCH(" ",L95,1)-2),1))))/1000*2*3.2),IF(MID(L95,1,4)="Балк",T95/((VALUE(LEFT(MID(L95,SEARCH(" ",L95,1)+1,SEARCH("мм",L95,1)-SEARCH(" ",L95,1)-5),SEARCH("х",MID(L95,SEARCH(" ",L95,1)+1,SEARCH("мм",L95,1)-SEARCH(" ",L95,1)-5),1)-1))*VALUE(RIGHT(MID(L95,SEARCH(" ",L95,1)+1,SEARCH("мм",L95,1)-SEARCH(" ",L95,1)-5),LEN(MID(L95,SEARCH(" ",L95,1)+1,SEARCH("мм",L95,1)-SEARCH(" ",L95,1)-5))-SEARCH("х",MID(L95,SEARCH(" ",L95,1)+1,SEARCH("мм",L95,1)-SEARCH(" ",L95,1)-5),1))))/1000000*1)*((2*VALUE(LEFT(MID(L95,SEARCH(" ",L95,1)+1,SEARCH("мм",L95,1)-SEARCH(" ",L95,1)-5),SEARCH("х",MID(L95,SEARCH(" ",L95,1)+1,SEARCH("мм",L95,1)-SEARCH(" ",L95,1)-5),1)-1))+VALUE(RIGHT(MID(L95,SEARCH(" ",L95,1)+1,SEARCH("мм",L95,1)-SEARCH(" ",L95,1)-5),LEN(MID(L95,SEARCH(" ",L95,1)+1,SEARCH("мм",L95,1)-SEARCH(" ",L95,1)-5))-SEARCH("х",MID(L95,SEARCH(" ",L95,1)+1,SEARCH("мм",L95,1)-SEARCH(" ",L95,1)-5),1))))/1000*1),IF(MID(L95,1,4)="Капи",T95/(2.8*3.6*0.4)*((2.8+3.6)*2*0.4),""))))))))))</f>
        <v>98.005101908012918</v>
      </c>
      <c r="X95" s="31"/>
      <c r="Y95" s="35" t="str">
        <f>IF(SUM($Q95:$S95)*INDEX('Таблица 6 (типы арм.)'!$F$6:$U$49,MATCH($I95,'Таблица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арм.)'!$F$54:$U$54,0))=0,"",ROUND(SUM($Q95:$S95)*INDEX('Таблица 6 (типы арм.)'!$F$6:$U$49,MATCH($I95,'Таблица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95" s="35" t="str">
        <f>IF(SUM($Q95:$S95)*INDEX('Таблица 6 (типы арм.)'!$F$6:$U$49,MATCH($I95,'Таблица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арм.)'!$F$54:$U$54,0))=0,"",ROUND(SUM($Q95:$S95)*INDEX('Таблица 6 (типы арм.)'!$F$6:$U$49,MATCH($I95,'Таблица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95" s="35" t="str">
        <f>IF(SUM($Q95:$S95)*INDEX('Таблица 6 (типы арм.)'!$F$6:$U$49,MATCH($I95,'Таблица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арм.)'!$F$54:$U$54,0))=0,"",ROUND(SUM($Q95:$S95)*INDEX('Таблица 6 (типы арм.)'!$F$6:$U$49,MATCH($I95,'Таблица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95" s="35" t="str">
        <f>IF(SUM($Q95:$S95)*INDEX('Таблица 6 (типы арм.)'!$F$6:$U$49,MATCH($I95,'Таблица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арм.)'!$F$54:$U$54,0))=0,"",ROUND(SUM($Q95:$S95)*INDEX('Таблица 6 (типы арм.)'!$F$6:$U$49,MATCH($I95,'Таблица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95" s="35" t="str">
        <f>IF(SUM($Q95:$S95)*INDEX('Таблица 6 (типы арм.)'!$F$6:$U$49,MATCH($I95,'Таблица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арм.)'!$F$54:$U$54,0))=0,"",ROUND(SUM($Q95:$S95)*INDEX('Таблица 6 (типы арм.)'!$F$6:$U$49,MATCH($I95,'Таблица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95" s="35">
        <f>IF(SUM($Q95:$S95)*INDEX('Таблица 6 (типы арм.)'!$F$6:$U$49,MATCH($I95,'Таблица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арм.)'!$F$54:$U$54,0))=0,"",ROUND(SUM($Q95:$S95)*INDEX('Таблица 6 (типы арм.)'!$F$6:$U$49,MATCH($I95,'Таблица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286</v>
      </c>
      <c r="AE95" s="35">
        <f>IF(SUM($Q95:$S95)*INDEX('Таблица 6 (типы арм.)'!$F$6:$U$49,MATCH($I95,'Таблица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арм.)'!$F$54:$U$54,0))=0,"",ROUND(SUM($Q95:$S95)*INDEX('Таблица 6 (типы арм.)'!$F$6:$U$49,MATCH($I95,'Таблица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346</v>
      </c>
      <c r="AF95" s="35">
        <f>IF(SUM($Q95:$S95)*INDEX('Таблица 6 (типы арм.)'!$F$6:$U$49,MATCH($I95,'Таблица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арм.)'!$F$54:$U$54,0))=0,"",ROUND(SUM($Q95:$S95)*INDEX('Таблица 6 (типы арм.)'!$F$6:$U$49,MATCH($I95,'Таблица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1264</v>
      </c>
      <c r="AG95" s="35" t="str">
        <f>IF(SUM($Q95:$S95)*INDEX('Таблица 6 (типы арм.)'!$F$6:$U$49,MATCH($I95,'Таблица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арм.)'!$F$54:$U$54,0))=0,"",ROUND(SUM($Q95:$S95)*INDEX('Таблица 6 (типы арм.)'!$F$6:$U$49,MATCH($I95,'Таблица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95" s="35">
        <f>IF(SUM($Q95:$S95)*INDEX('Таблица 6 (типы арм.)'!$F$6:$U$49,MATCH($I95,'Таблица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арм.)'!$F$54:$U$54,0))=0,"",ROUND(SUM($Q95:$S95)*INDEX('Таблица 6 (типы арм.)'!$F$6:$U$49,MATCH($I95,'Таблица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10156</v>
      </c>
      <c r="AI95" s="35" t="str">
        <f>IF(SUM($Q95:$S95)*INDEX('Таблица 6 (типы арм.)'!$F$6:$U$49,MATCH($I95,'Таблица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арм.)'!$F$54:$U$54,0))=0,"",ROUND(SUM($Q95:$S95)*INDEX('Таблица 6 (типы арм.)'!$F$6:$U$49,MATCH($I95,'Таблица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95" s="35">
        <f>IF(SUM($Q95:$S95)*INDEX('Таблица 6 (типы арм.)'!$F$6:$U$49,MATCH($I95,'Таблица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арм.)'!$F$54:$U$54,0))=0,"",ROUND(SUM($Q95:$S95)*INDEX('Таблица 6 (типы арм.)'!$F$6:$U$49,MATCH($I95,'Таблица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1144</v>
      </c>
      <c r="AK95" s="35" t="str">
        <f>IF(SUM($Q95:$S95)*INDEX('Таблица 6 (типы арм.)'!$F$6:$U$49,MATCH($I95,'Таблица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арм.)'!$F$54:$U$54,0))=0,"",ROUND(SUM($Q95:$S95)*INDEX('Таблица 6 (типы арм.)'!$F$6:$U$49,MATCH($I95,'Таблица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95" s="35">
        <f>IF(SUM($Q95:$S95)*INDEX('Таблица 6 (типы арм.)'!$F$6:$U$49,MATCH($I95,'Таблица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арм.)'!$F$54:$U$54,0))=0,"",ROUND(SUM($Q95:$S95)*INDEX('Таблица 6 (типы арм.)'!$F$6:$U$49,MATCH($I95,'Таблица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6389</v>
      </c>
      <c r="AM95" s="35">
        <f>IF(SUM($Q95:$S95)*INDEX('Таблица 6 (типы арм.)'!$F$6:$U$49,MATCH($I95,'Таблица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арм.)'!$F$54:$U$54,0))=0,"",ROUND(SUM($Q95:$S95)*INDEX('Таблица 6 (типы арм.)'!$F$6:$U$49,MATCH($I95,'Таблица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2289</v>
      </c>
      <c r="AN95" s="35">
        <f>IF(SUM($Q95:$S95)*INDEX('Таблица 6 (типы арм.)'!$F$6:$U$49,MATCH($I95,'Таблица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арм.)'!$F$54:$U$54,0))=0,"",ROUND(SUM($Q95:$S95)*INDEX('Таблица 6 (типы арм.)'!$F$6:$U$49,MATCH($I95,'Таблица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8869</v>
      </c>
      <c r="AO95" s="491">
        <f>IF((IF(Y95="",0,Y95)+IF(Z95="",0,Z95)+IF(AA95="",0,AA95)+IF(AB95="",0,AB95)+IF(AC95="",0,AC95)+IF(AD95="",0,AD95)+IF(AE95="",0,AE95)+IF(AF95="",0,AF95)+IF(AG95="",0,AG95)+IF(AH95="",0,AH95)+IF(AI95="",0,AI95)+IF(AJ95="",0,AJ95)+IF(AK95="",0,AK95)+IF(AL95="",0,AL95)+IF(AM95="",0,AM95)+IF(AN95="",0,AN95))=0,"",(IF(Y95="",0,Y95)+IF(Z95="",0,Z95)+IF(AA95="",0,AA95)+IF(AB95="",0,AB95)+IF(AC95="",0,AC95)+IF(AD95="",0,AD95)+IF(AE95="",0,AE95)+IF(AF95="",0,AF95)+IF(AG95="",0,AG95)+IF(AH95="",0,AH95)+IF(AI95="",0,AI95)+IF(AJ95="",0,AJ95)+IF(AK95="",0,AK95)+IF(AL95="",0,AL95)+IF(AM95="",0,AM95)+IF(AN95="",0,AN95)))</f>
        <v>30743</v>
      </c>
      <c r="AP95" s="339"/>
      <c r="AQ95" s="328"/>
      <c r="AR95" s="298"/>
      <c r="AS95" s="225"/>
      <c r="AT95" s="225"/>
      <c r="AU95" s="225"/>
      <c r="AV95" s="297"/>
      <c r="AW95" s="243"/>
      <c r="AX95" s="244"/>
    </row>
    <row r="96" spans="1:68" s="386" customFormat="1" ht="20.100000000000001" customHeight="1" collapsed="1" x14ac:dyDescent="0.25">
      <c r="A96" s="170"/>
      <c r="B96" s="170"/>
      <c r="C96" s="455"/>
      <c r="D96" s="387" t="s">
        <v>606</v>
      </c>
      <c r="E96" s="387"/>
      <c r="F96" s="388" t="s">
        <v>608</v>
      </c>
      <c r="G96" s="388"/>
      <c r="H96" s="351"/>
      <c r="I96" s="363"/>
      <c r="J96" s="363"/>
      <c r="K96" s="363"/>
      <c r="L96" s="430" t="s">
        <v>616</v>
      </c>
      <c r="M96" s="392" t="s">
        <v>36</v>
      </c>
      <c r="N96" s="392" t="s">
        <v>36</v>
      </c>
      <c r="O96" s="399"/>
      <c r="P96" s="225"/>
      <c r="Q96" s="225"/>
      <c r="R96" s="225"/>
      <c r="S96" s="225"/>
      <c r="T96" s="389"/>
      <c r="U96" s="225"/>
      <c r="V96" s="225"/>
      <c r="W96" s="225"/>
      <c r="X96" s="225"/>
      <c r="Y96" s="390"/>
      <c r="Z96" s="390"/>
      <c r="AA96" s="390"/>
      <c r="AB96" s="390"/>
      <c r="AC96" s="390"/>
      <c r="AD96" s="390"/>
      <c r="AE96" s="390"/>
      <c r="AF96" s="390"/>
      <c r="AG96" s="390"/>
      <c r="AH96" s="390"/>
      <c r="AI96" s="390"/>
      <c r="AJ96" s="390"/>
      <c r="AK96" s="390"/>
      <c r="AL96" s="390"/>
      <c r="AM96" s="390"/>
      <c r="AN96" s="390"/>
      <c r="AO96" s="391"/>
      <c r="AP96" s="392"/>
      <c r="AQ96" s="393">
        <f>T93</f>
        <v>1724</v>
      </c>
      <c r="AR96" s="298">
        <f>IF(AQ96="","",IF(AQ96=0,"",AQ96))</f>
        <v>1724</v>
      </c>
      <c r="AS96" s="33"/>
      <c r="AT96" s="33"/>
      <c r="AU96" s="33"/>
      <c r="AV96" s="297"/>
      <c r="AW96" s="243"/>
      <c r="AX96" s="244"/>
      <c r="AY96" s="222"/>
      <c r="AZ96" s="222"/>
      <c r="BA96" s="222"/>
      <c r="BB96" s="222"/>
      <c r="BC96" s="222"/>
      <c r="BD96" s="222"/>
      <c r="BE96" s="222"/>
      <c r="BF96" s="222"/>
      <c r="BG96" s="222"/>
      <c r="BH96" s="222"/>
      <c r="BI96" s="222"/>
      <c r="BJ96" s="222"/>
      <c r="BK96" s="222"/>
      <c r="BL96" s="222"/>
      <c r="BM96" s="222"/>
      <c r="BN96" s="222"/>
      <c r="BO96" s="222"/>
      <c r="BP96" s="222"/>
    </row>
    <row r="97" spans="1:68" s="386" customFormat="1" ht="20.100000000000001" customHeight="1" x14ac:dyDescent="0.25">
      <c r="A97" s="170"/>
      <c r="B97" s="170"/>
      <c r="C97" s="455"/>
      <c r="D97" s="387" t="s">
        <v>606</v>
      </c>
      <c r="E97" s="387"/>
      <c r="F97" s="388" t="s">
        <v>608</v>
      </c>
      <c r="G97" s="388"/>
      <c r="H97" s="351"/>
      <c r="I97" s="363"/>
      <c r="J97" s="363"/>
      <c r="K97" s="363"/>
      <c r="L97" s="430" t="s">
        <v>615</v>
      </c>
      <c r="M97" s="423" t="s">
        <v>49</v>
      </c>
      <c r="N97" s="423" t="s">
        <v>49</v>
      </c>
      <c r="O97" s="399"/>
      <c r="P97" s="225"/>
      <c r="Q97" s="225"/>
      <c r="R97" s="225"/>
      <c r="S97" s="225"/>
      <c r="T97" s="389"/>
      <c r="U97" s="225"/>
      <c r="V97" s="225"/>
      <c r="W97" s="225"/>
      <c r="X97" s="225"/>
      <c r="Y97" s="390"/>
      <c r="Z97" s="390"/>
      <c r="AA97" s="390"/>
      <c r="AB97" s="390"/>
      <c r="AC97" s="390"/>
      <c r="AD97" s="390"/>
      <c r="AE97" s="390"/>
      <c r="AF97" s="390"/>
      <c r="AG97" s="390"/>
      <c r="AH97" s="390"/>
      <c r="AI97" s="390"/>
      <c r="AJ97" s="390"/>
      <c r="AK97" s="390"/>
      <c r="AL97" s="390"/>
      <c r="AM97" s="390"/>
      <c r="AN97" s="390"/>
      <c r="AO97" s="391"/>
      <c r="AP97" s="392"/>
      <c r="AQ97" s="493">
        <f>AO93+SUM(AO100:AO101)</f>
        <v>284459</v>
      </c>
      <c r="AR97" s="367">
        <f t="shared" ref="AR97:AR99" si="54">IF(AQ97="","",IF(AQ97=0,"",AQ97))</f>
        <v>284459</v>
      </c>
      <c r="AS97" s="33"/>
      <c r="AT97" s="33"/>
      <c r="AU97" s="33"/>
      <c r="AV97" s="297"/>
      <c r="AW97" s="243"/>
      <c r="AX97" s="244"/>
      <c r="AY97" s="222"/>
      <c r="AZ97" s="222"/>
      <c r="BA97" s="222"/>
      <c r="BB97" s="222"/>
      <c r="BC97" s="222"/>
      <c r="BD97" s="222"/>
      <c r="BE97" s="222"/>
      <c r="BF97" s="222"/>
      <c r="BG97" s="222"/>
      <c r="BH97" s="222"/>
      <c r="BI97" s="222"/>
      <c r="BJ97" s="222"/>
      <c r="BK97" s="222"/>
      <c r="BL97" s="222"/>
      <c r="BM97" s="222"/>
      <c r="BN97" s="222"/>
      <c r="BO97" s="222"/>
      <c r="BP97" s="222"/>
    </row>
    <row r="98" spans="1:68" s="386" customFormat="1" ht="20.100000000000001" customHeight="1" x14ac:dyDescent="0.25">
      <c r="A98" s="170"/>
      <c r="B98" s="170"/>
      <c r="C98" s="455"/>
      <c r="D98" s="387" t="s">
        <v>606</v>
      </c>
      <c r="E98" s="387"/>
      <c r="F98" s="388" t="s">
        <v>608</v>
      </c>
      <c r="G98" s="388"/>
      <c r="H98" s="351"/>
      <c r="I98" s="363"/>
      <c r="J98" s="363"/>
      <c r="K98" s="363"/>
      <c r="L98" s="430" t="s">
        <v>614</v>
      </c>
      <c r="M98" s="392" t="s">
        <v>61</v>
      </c>
      <c r="N98" s="392" t="s">
        <v>61</v>
      </c>
      <c r="O98" s="399"/>
      <c r="P98" s="225"/>
      <c r="Q98" s="225"/>
      <c r="R98" s="225"/>
      <c r="S98" s="225"/>
      <c r="T98" s="389"/>
      <c r="U98" s="225"/>
      <c r="V98" s="225"/>
      <c r="W98" s="225"/>
      <c r="X98" s="225"/>
      <c r="Y98" s="390"/>
      <c r="Z98" s="390"/>
      <c r="AA98" s="390"/>
      <c r="AB98" s="390"/>
      <c r="AC98" s="390"/>
      <c r="AD98" s="390"/>
      <c r="AE98" s="390"/>
      <c r="AF98" s="390"/>
      <c r="AG98" s="390"/>
      <c r="AH98" s="390"/>
      <c r="AI98" s="390"/>
      <c r="AJ98" s="390"/>
      <c r="AK98" s="390"/>
      <c r="AL98" s="390"/>
      <c r="AM98" s="390"/>
      <c r="AN98" s="390"/>
      <c r="AO98" s="391"/>
      <c r="AP98" s="392"/>
      <c r="AQ98" s="393">
        <f>W93</f>
        <v>249.59171081526438</v>
      </c>
      <c r="AR98" s="298">
        <f t="shared" si="54"/>
        <v>249.59171081526438</v>
      </c>
      <c r="AS98" s="33"/>
      <c r="AT98" s="33"/>
      <c r="AU98" s="33"/>
      <c r="AV98" s="297"/>
      <c r="AW98" s="243"/>
      <c r="AX98" s="244"/>
      <c r="AY98" s="222"/>
      <c r="AZ98" s="222"/>
      <c r="BA98" s="222"/>
      <c r="BB98" s="222"/>
      <c r="BC98" s="222"/>
      <c r="BD98" s="222"/>
      <c r="BE98" s="222"/>
      <c r="BF98" s="222"/>
      <c r="BG98" s="222"/>
      <c r="BH98" s="222"/>
      <c r="BI98" s="222"/>
      <c r="BJ98" s="222"/>
      <c r="BK98" s="222"/>
      <c r="BL98" s="222"/>
      <c r="BM98" s="222"/>
      <c r="BN98" s="222"/>
      <c r="BO98" s="222"/>
      <c r="BP98" s="222"/>
    </row>
    <row r="99" spans="1:68" s="386" customFormat="1" ht="20.100000000000001" customHeight="1" x14ac:dyDescent="0.25">
      <c r="A99" s="170"/>
      <c r="B99" s="170"/>
      <c r="C99" s="455"/>
      <c r="D99" s="387" t="s">
        <v>606</v>
      </c>
      <c r="E99" s="387" t="str">
        <f>IF(AQ99="","xyz2","")</f>
        <v/>
      </c>
      <c r="F99" s="388" t="s">
        <v>608</v>
      </c>
      <c r="G99" s="388" t="str">
        <f>IF(AQ99="","xyz4","")</f>
        <v/>
      </c>
      <c r="H99" s="351"/>
      <c r="I99" s="363"/>
      <c r="J99" s="363"/>
      <c r="K99" s="363"/>
      <c r="L99" s="430" t="s">
        <v>623</v>
      </c>
      <c r="M99" s="423" t="s">
        <v>49</v>
      </c>
      <c r="N99" s="423" t="s">
        <v>49</v>
      </c>
      <c r="O99" s="399"/>
      <c r="P99" s="225"/>
      <c r="Q99" s="225"/>
      <c r="R99" s="225"/>
      <c r="S99" s="225"/>
      <c r="T99" s="389"/>
      <c r="U99" s="225"/>
      <c r="V99" s="225"/>
      <c r="W99" s="225"/>
      <c r="X99" s="225"/>
      <c r="Y99" s="390"/>
      <c r="Z99" s="390"/>
      <c r="AA99" s="390"/>
      <c r="AB99" s="390"/>
      <c r="AC99" s="390"/>
      <c r="AD99" s="390"/>
      <c r="AE99" s="390"/>
      <c r="AF99" s="390"/>
      <c r="AG99" s="390"/>
      <c r="AH99" s="390"/>
      <c r="AI99" s="390"/>
      <c r="AJ99" s="390"/>
      <c r="AK99" s="390"/>
      <c r="AL99" s="390"/>
      <c r="AM99" s="390"/>
      <c r="AN99" s="390"/>
      <c r="AO99" s="391"/>
      <c r="AP99" s="392"/>
      <c r="AQ99" s="393">
        <f>IF(AP93="","",IF(AP93=0,"",AP93))</f>
        <v>464</v>
      </c>
      <c r="AR99" s="298">
        <f t="shared" si="54"/>
        <v>464</v>
      </c>
      <c r="AS99" s="33"/>
      <c r="AT99" s="33"/>
      <c r="AU99" s="33"/>
      <c r="AV99" s="297"/>
      <c r="AW99" s="243"/>
      <c r="AX99" s="244"/>
      <c r="AY99" s="222"/>
      <c r="AZ99" s="222"/>
      <c r="BA99" s="222"/>
      <c r="BB99" s="222"/>
      <c r="BC99" s="222"/>
      <c r="BD99" s="222"/>
      <c r="BE99" s="222"/>
      <c r="BF99" s="222"/>
      <c r="BG99" s="222"/>
      <c r="BH99" s="222"/>
      <c r="BI99" s="222"/>
      <c r="BJ99" s="222"/>
      <c r="BK99" s="222"/>
      <c r="BL99" s="222"/>
      <c r="BM99" s="222"/>
      <c r="BN99" s="222"/>
      <c r="BO99" s="222"/>
      <c r="BP99" s="222"/>
    </row>
    <row r="100" spans="1:68" ht="54" customHeight="1" x14ac:dyDescent="0.25">
      <c r="A100" s="1"/>
      <c r="B100" s="1"/>
      <c r="C100" s="509" t="s">
        <v>117</v>
      </c>
      <c r="D100" s="311"/>
      <c r="E100" s="311" t="s">
        <v>607</v>
      </c>
      <c r="F100" s="311"/>
      <c r="G100" s="312" t="s">
        <v>610</v>
      </c>
      <c r="H100" s="351"/>
      <c r="I100" s="360" t="s">
        <v>118</v>
      </c>
      <c r="J100" s="224">
        <f>J93+1</f>
        <v>52</v>
      </c>
      <c r="K100" s="224"/>
      <c r="L100" s="381" t="s">
        <v>48</v>
      </c>
      <c r="M100" s="424" t="s">
        <v>49</v>
      </c>
      <c r="N100" s="424"/>
      <c r="O100" s="400"/>
      <c r="P100" s="32"/>
      <c r="Q100" s="32"/>
      <c r="R100" s="32"/>
      <c r="S100" s="32"/>
      <c r="T100" s="34" t="str">
        <f t="shared" si="45"/>
        <v/>
      </c>
      <c r="U100" s="32"/>
      <c r="V100" s="32"/>
      <c r="W100" s="32"/>
      <c r="X100" s="31"/>
      <c r="Y100" s="35" t="str">
        <f>IF(SUM($Q93:$S93)*INDEX('Таблица 6 (типы арм.)'!$F$6:$U$49,MATCH($I100,'Таблица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арм.)'!$F$54:$U$54,0))=0,"",ROUND(SUM($Q93:$S93)*INDEX('Таблица 6 (типы арм.)'!$F$6:$U$49,MATCH($I100,'Таблица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00" s="35" t="str">
        <f>IF(SUM($Q93:$S93)*INDEX('Таблица 6 (типы арм.)'!$F$6:$U$49,MATCH($I100,'Таблица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арм.)'!$F$54:$U$54,0))=0,"",ROUND(SUM($Q93:$S93)*INDEX('Таблица 6 (типы арм.)'!$F$6:$U$49,MATCH($I100,'Таблица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100" s="35" t="str">
        <f>IF(SUM($Q93:$S93)*INDEX('Таблица 6 (типы арм.)'!$F$6:$U$49,MATCH($I100,'Таблица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арм.)'!$F$54:$U$54,0))=0,"",ROUND(SUM($Q93:$S93)*INDEX('Таблица 6 (типы арм.)'!$F$6:$U$49,MATCH($I100,'Таблица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100" s="35" t="str">
        <f>IF(SUM($Q93:$S93)*INDEX('Таблица 6 (типы арм.)'!$F$6:$U$49,MATCH($I100,'Таблица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арм.)'!$F$54:$U$54,0))=0,"",ROUND(SUM($Q93:$S93)*INDEX('Таблица 6 (типы арм.)'!$F$6:$U$49,MATCH($I100,'Таблица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00" s="35" t="str">
        <f>IF(SUM($Q93:$S93)*INDEX('Таблица 6 (типы арм.)'!$F$6:$U$49,MATCH($I100,'Таблица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арм.)'!$F$54:$U$54,0))=0,"",ROUND(SUM($Q93:$S93)*INDEX('Таблица 6 (типы арм.)'!$F$6:$U$49,MATCH($I100,'Таблица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00" s="35" t="str">
        <f>IF(SUM($Q93:$S93)*INDEX('Таблица 6 (типы арм.)'!$F$6:$U$49,MATCH($I100,'Таблица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арм.)'!$F$54:$U$54,0))=0,"",ROUND(SUM($Q93:$S93)*INDEX('Таблица 6 (типы арм.)'!$F$6:$U$49,MATCH($I100,'Таблица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00" s="35" t="str">
        <f>IF(SUM($Q93:$S93)*INDEX('Таблица 6 (типы арм.)'!$F$6:$U$49,MATCH($I100,'Таблица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арм.)'!$F$54:$U$54,0))=0,"",ROUND(SUM($Q93:$S93)*INDEX('Таблица 6 (типы арм.)'!$F$6:$U$49,MATCH($I100,'Таблица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100" s="35" t="str">
        <f>IF(SUM($Q93:$S93)*INDEX('Таблица 6 (типы арм.)'!$F$6:$U$49,MATCH($I100,'Таблица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арм.)'!$F$54:$U$54,0))=0,"",ROUND(SUM($Q93:$S93)*INDEX('Таблица 6 (типы арм.)'!$F$6:$U$49,MATCH($I100,'Таблица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100" s="35" t="str">
        <f>IF(SUM($Q93:$S93)*INDEX('Таблица 6 (типы арм.)'!$F$6:$U$49,MATCH($I100,'Таблица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арм.)'!$F$54:$U$54,0))=0,"",ROUND(SUM($Q93:$S93)*INDEX('Таблица 6 (типы арм.)'!$F$6:$U$49,MATCH($I100,'Таблица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00" s="35">
        <f>IF(SUM($Q93:$S93)*INDEX('Таблица 6 (типы арм.)'!$F$6:$U$49,MATCH($I100,'Таблица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арм.)'!$F$54:$U$54,0))=0,"",ROUND(SUM($Q93:$S93)*INDEX('Таблица 6 (типы арм.)'!$F$6:$U$49,MATCH($I100,'Таблица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8558</v>
      </c>
      <c r="AI100" s="35" t="str">
        <f>IF(SUM($Q93:$S93)*INDEX('Таблица 6 (типы арм.)'!$F$6:$U$49,MATCH($I100,'Таблица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арм.)'!$F$54:$U$54,0))=0,"",ROUND(SUM($Q93:$S93)*INDEX('Таблица 6 (типы арм.)'!$F$6:$U$49,MATCH($I100,'Таблица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00" s="35" t="str">
        <f>IF(SUM($Q93:$S93)*INDEX('Таблица 6 (типы арм.)'!$F$6:$U$49,MATCH($I100,'Таблица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арм.)'!$F$54:$U$54,0))=0,"",ROUND(SUM($Q93:$S93)*INDEX('Таблица 6 (типы арм.)'!$F$6:$U$49,MATCH($I100,'Таблица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100" s="35" t="str">
        <f>IF(SUM($Q93:$S93)*INDEX('Таблица 6 (типы арм.)'!$F$6:$U$49,MATCH($I100,'Таблица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арм.)'!$F$54:$U$54,0))=0,"",ROUND(SUM($Q93:$S93)*INDEX('Таблица 6 (типы арм.)'!$F$6:$U$49,MATCH($I100,'Таблица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00" s="35" t="str">
        <f>IF(SUM($Q93:$S93)*INDEX('Таблица 6 (типы арм.)'!$F$6:$U$49,MATCH($I100,'Таблица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арм.)'!$F$54:$U$54,0))=0,"",ROUND(SUM($Q93:$S93)*INDEX('Таблица 6 (типы арм.)'!$F$6:$U$49,MATCH($I100,'Таблица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100" s="35" t="str">
        <f>IF(SUM($Q93:$S93)*INDEX('Таблица 6 (типы арм.)'!$F$6:$U$49,MATCH($I100,'Таблица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арм.)'!$F$54:$U$54,0))=0,"",ROUND(SUM($Q93:$S93)*INDEX('Таблица 6 (типы арм.)'!$F$6:$U$49,MATCH($I100,'Таблица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100" s="35" t="str">
        <f>IF(SUM($Q93:$S93)*INDEX('Таблица 6 (типы арм.)'!$F$6:$U$49,MATCH($I100,'Таблица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арм.)'!$F$54:$U$54,0))=0,"",ROUND(SUM($Q93:$S93)*INDEX('Таблица 6 (типы арм.)'!$F$6:$U$49,MATCH($I100,'Таблица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100" s="491">
        <f>IF((IF(Y100="",0,Y100)+IF(Z100="",0,Z100)+IF(AA100="",0,AA100)+IF(AB100="",0,AB100)+IF(AC100="",0,AC100)+IF(AD100="",0,AD100)+IF(AE100="",0,AE100)+IF(AF100="",0,AF100)+IF(AG100="",0,AG100)+IF(AH100="",0,AH100)+IF(AI100="",0,AI100)+IF(AJ100="",0,AJ100)+IF(AK100="",0,AK100)+IF(AL100="",0,AL100)+IF(AM100="",0,AM100)+IF(AN100="",0,AN100))=0,"",(IF(Y100="",0,Y100)+IF(Z100="",0,Z100)+IF(AA100="",0,AA100)+IF(AB100="",0,AB100)+IF(AC100="",0,AC100)+IF(AD100="",0,AD100)+IF(AE100="",0,AE100)+IF(AF100="",0,AF100)+IF(AG100="",0,AG100)+IF(AH100="",0,AH100)+IF(AI100="",0,AI100)+IF(AJ100="",0,AJ100)+IF(AK100="",0,AK100)+IF(AL100="",0,AL100)+IF(AM100="",0,AM100)+IF(AN100="",0,AN100)))</f>
        <v>8558</v>
      </c>
      <c r="AP100" s="298"/>
      <c r="AQ100" s="328"/>
      <c r="AR100" s="298"/>
      <c r="AS100" s="225"/>
      <c r="AT100" s="225"/>
      <c r="AU100" s="225"/>
      <c r="AV100" s="297"/>
      <c r="AW100" s="243"/>
      <c r="AX100" s="244"/>
    </row>
    <row r="101" spans="1:68" ht="54" customHeight="1" x14ac:dyDescent="0.25">
      <c r="A101" s="1"/>
      <c r="B101" s="1"/>
      <c r="C101" s="508"/>
      <c r="D101" s="311"/>
      <c r="E101" s="311" t="s">
        <v>607</v>
      </c>
      <c r="F101" s="311"/>
      <c r="G101" s="312" t="s">
        <v>610</v>
      </c>
      <c r="H101" s="351"/>
      <c r="I101" s="360" t="s">
        <v>119</v>
      </c>
      <c r="J101" s="224">
        <f t="shared" ref="J101:K107" si="55">J100+1</f>
        <v>53</v>
      </c>
      <c r="K101" s="224"/>
      <c r="L101" s="381" t="s">
        <v>51</v>
      </c>
      <c r="M101" s="424" t="s">
        <v>49</v>
      </c>
      <c r="N101" s="424"/>
      <c r="O101" s="400"/>
      <c r="P101" s="32"/>
      <c r="Q101" s="32"/>
      <c r="R101" s="32"/>
      <c r="S101" s="32"/>
      <c r="T101" s="34" t="str">
        <f t="shared" si="45"/>
        <v/>
      </c>
      <c r="U101" s="32"/>
      <c r="V101" s="32"/>
      <c r="W101" s="32"/>
      <c r="X101" s="31"/>
      <c r="Y101" s="35" t="str">
        <f>IF(SUM($Q93:$S93)*INDEX('Таблица 6 (типы арм.)'!$F$6:$U$49,MATCH($I101,'Таблица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арм.)'!$F$54:$U$54,0))=0,"",ROUND(SUM($Q93:$S93)*INDEX('Таблица 6 (типы арм.)'!$F$6:$U$49,MATCH($I101,'Таблица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01" s="35" t="str">
        <f>IF(SUM($Q93:$S93)*INDEX('Таблица 6 (типы арм.)'!$F$6:$U$49,MATCH($I101,'Таблица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арм.)'!$F$54:$U$54,0))=0,"",ROUND(SUM($Q93:$S93)*INDEX('Таблица 6 (типы арм.)'!$F$6:$U$49,MATCH($I101,'Таблица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101" s="35" t="str">
        <f>IF(SUM($Q93:$S93)*INDEX('Таблица 6 (типы арм.)'!$F$6:$U$49,MATCH($I101,'Таблица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арм.)'!$F$54:$U$54,0))=0,"",ROUND(SUM($Q93:$S93)*INDEX('Таблица 6 (типы арм.)'!$F$6:$U$49,MATCH($I101,'Таблица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101" s="35" t="str">
        <f>IF(SUM($Q93:$S93)*INDEX('Таблица 6 (типы арм.)'!$F$6:$U$49,MATCH($I101,'Таблица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арм.)'!$F$54:$U$54,0))=0,"",ROUND(SUM($Q93:$S93)*INDEX('Таблица 6 (типы арм.)'!$F$6:$U$49,MATCH($I101,'Таблица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01" s="35" t="str">
        <f>IF(SUM($Q93:$S93)*INDEX('Таблица 6 (типы арм.)'!$F$6:$U$49,MATCH($I101,'Таблица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арм.)'!$F$54:$U$54,0))=0,"",ROUND(SUM($Q93:$S93)*INDEX('Таблица 6 (типы арм.)'!$F$6:$U$49,MATCH($I101,'Таблица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01" s="35" t="str">
        <f>IF(SUM($Q93:$S93)*INDEX('Таблица 6 (типы арм.)'!$F$6:$U$49,MATCH($I101,'Таблица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арм.)'!$F$54:$U$54,0))=0,"",ROUND(SUM($Q93:$S93)*INDEX('Таблица 6 (типы арм.)'!$F$6:$U$49,MATCH($I101,'Таблица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01" s="35" t="str">
        <f>IF(SUM($Q93:$S93)*INDEX('Таблица 6 (типы арм.)'!$F$6:$U$49,MATCH($I101,'Таблица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арм.)'!$F$54:$U$54,0))=0,"",ROUND(SUM($Q93:$S93)*INDEX('Таблица 6 (типы арм.)'!$F$6:$U$49,MATCH($I101,'Таблица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101" s="35" t="str">
        <f>IF(SUM($Q93:$S93)*INDEX('Таблица 6 (типы арм.)'!$F$6:$U$49,MATCH($I101,'Таблица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арм.)'!$F$54:$U$54,0))=0,"",ROUND(SUM($Q93:$S93)*INDEX('Таблица 6 (типы арм.)'!$F$6:$U$49,MATCH($I101,'Таблица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101" s="35" t="str">
        <f>IF(SUM($Q93:$S93)*INDEX('Таблица 6 (типы арм.)'!$F$6:$U$49,MATCH($I101,'Таблица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арм.)'!$F$54:$U$54,0))=0,"",ROUND(SUM($Q93:$S93)*INDEX('Таблица 6 (типы арм.)'!$F$6:$U$49,MATCH($I101,'Таблица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01" s="35" t="str">
        <f>IF(SUM($Q93:$S93)*INDEX('Таблица 6 (типы арм.)'!$F$6:$U$49,MATCH($I101,'Таблица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арм.)'!$F$54:$U$54,0))=0,"",ROUND(SUM($Q93:$S93)*INDEX('Таблица 6 (типы арм.)'!$F$6:$U$49,MATCH($I101,'Таблица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101" s="35" t="str">
        <f>IF(SUM($Q93:$S93)*INDEX('Таблица 6 (типы арм.)'!$F$6:$U$49,MATCH($I101,'Таблица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арм.)'!$F$54:$U$54,0))=0,"",ROUND(SUM($Q93:$S93)*INDEX('Таблица 6 (типы арм.)'!$F$6:$U$49,MATCH($I101,'Таблица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01" s="35" t="str">
        <f>IF(SUM($Q93:$S93)*INDEX('Таблица 6 (типы арм.)'!$F$6:$U$49,MATCH($I101,'Таблица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арм.)'!$F$54:$U$54,0))=0,"",ROUND(SUM($Q93:$S93)*INDEX('Таблица 6 (типы арм.)'!$F$6:$U$49,MATCH($I101,'Таблица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101" s="35" t="str">
        <f>IF(SUM($Q93:$S93)*INDEX('Таблица 6 (типы арм.)'!$F$6:$U$49,MATCH($I101,'Таблица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арм.)'!$F$54:$U$54,0))=0,"",ROUND(SUM($Q93:$S93)*INDEX('Таблица 6 (типы арм.)'!$F$6:$U$49,MATCH($I101,'Таблица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01" s="35" t="str">
        <f>IF(SUM($Q93:$S93)*INDEX('Таблица 6 (типы арм.)'!$F$6:$U$49,MATCH($I101,'Таблица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арм.)'!$F$54:$U$54,0))=0,"",ROUND(SUM($Q93:$S93)*INDEX('Таблица 6 (типы арм.)'!$F$6:$U$49,MATCH($I101,'Таблица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101" s="35" t="str">
        <f>IF(SUM($Q93:$S93)*INDEX('Таблица 6 (типы арм.)'!$F$6:$U$49,MATCH($I101,'Таблица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арм.)'!$F$54:$U$54,0))=0,"",ROUND(SUM($Q93:$S93)*INDEX('Таблица 6 (типы арм.)'!$F$6:$U$49,MATCH($I101,'Таблица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101" s="35" t="str">
        <f>IF(SUM($Q93:$S93)*INDEX('Таблица 6 (типы арм.)'!$F$6:$U$49,MATCH($I101,'Таблица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арм.)'!$F$54:$U$54,0))=0,"",ROUND(SUM($Q93:$S93)*INDEX('Таблица 6 (типы арм.)'!$F$6:$U$49,MATCH($I101,'Таблица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101" s="491" t="str">
        <f>IF((IF(Y101="",0,Y101)+IF(Z101="",0,Z101)+IF(AA101="",0,AA101)+IF(AB101="",0,AB101)+IF(AC101="",0,AC101)+IF(AD101="",0,AD101)+IF(AE101="",0,AE101)+IF(AF101="",0,AF101)+IF(AG101="",0,AG101)+IF(AH101="",0,AH101)+IF(AI101="",0,AI101)+IF(AJ101="",0,AJ101)+IF(AK101="",0,AK101)+IF(AL101="",0,AL101)+IF(AM101="",0,AM101)+IF(AN101="",0,AN101))=0,"",(IF(Y101="",0,Y101)+IF(Z101="",0,Z101)+IF(AA101="",0,AA101)+IF(AB101="",0,AB101)+IF(AC101="",0,AC101)+IF(AD101="",0,AD101)+IF(AE101="",0,AE101)+IF(AF101="",0,AF101)+IF(AG101="",0,AG101)+IF(AH101="",0,AH101)+IF(AI101="",0,AI101)+IF(AJ101="",0,AJ101)+IF(AK101="",0,AK101)+IF(AL101="",0,AL101)+IF(AM101="",0,AM101)+IF(AN101="",0,AN101)))</f>
        <v/>
      </c>
      <c r="AP101" s="298"/>
      <c r="AQ101" s="328"/>
      <c r="AR101" s="298"/>
      <c r="AS101" s="225"/>
      <c r="AT101" s="225"/>
      <c r="AU101" s="225"/>
      <c r="AV101" s="297"/>
      <c r="AW101" s="243"/>
      <c r="AX101" s="244"/>
    </row>
    <row r="102" spans="1:68" ht="40.5" customHeight="1" x14ac:dyDescent="0.25">
      <c r="A102" s="1"/>
      <c r="B102" s="1"/>
      <c r="C102" s="25" t="s">
        <v>52</v>
      </c>
      <c r="D102" s="311"/>
      <c r="E102" s="311"/>
      <c r="F102" s="311"/>
      <c r="G102" s="311"/>
      <c r="H102" s="349"/>
      <c r="I102" s="361"/>
      <c r="J102" s="364">
        <f t="shared" si="55"/>
        <v>54</v>
      </c>
      <c r="K102" s="364">
        <f>K93+1</f>
        <v>50</v>
      </c>
      <c r="L102" s="429" t="s">
        <v>53</v>
      </c>
      <c r="M102" s="298" t="s">
        <v>54</v>
      </c>
      <c r="N102" s="298" t="s">
        <v>54</v>
      </c>
      <c r="O102" s="400"/>
      <c r="P102" s="32"/>
      <c r="Q102" s="32"/>
      <c r="R102" s="32"/>
      <c r="S102" s="32"/>
      <c r="T102" s="27" t="str">
        <f t="shared" si="45"/>
        <v/>
      </c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198"/>
      <c r="AP102" s="339" t="s">
        <v>558</v>
      </c>
      <c r="AQ102" s="328" t="str">
        <f>AP102</f>
        <v>55/34,00</v>
      </c>
      <c r="AR102" s="298" t="str">
        <f>IF(AQ102="","",IF(AQ102=0,"",AQ102))</f>
        <v>55/34,00</v>
      </c>
      <c r="AS102" s="33"/>
      <c r="AT102" s="33"/>
      <c r="AU102" s="33"/>
      <c r="AV102" s="297"/>
      <c r="AW102" s="243"/>
      <c r="AX102" s="244"/>
    </row>
    <row r="103" spans="1:68" ht="40.5" customHeight="1" x14ac:dyDescent="0.25">
      <c r="A103" s="1"/>
      <c r="B103" s="1"/>
      <c r="C103" s="25" t="s">
        <v>120</v>
      </c>
      <c r="D103" s="311"/>
      <c r="E103" s="311"/>
      <c r="F103" s="311"/>
      <c r="G103" s="311"/>
      <c r="H103" s="349"/>
      <c r="I103" s="361"/>
      <c r="J103" s="364">
        <f t="shared" si="55"/>
        <v>55</v>
      </c>
      <c r="K103" s="364">
        <f t="shared" si="55"/>
        <v>51</v>
      </c>
      <c r="L103" s="429" t="s">
        <v>121</v>
      </c>
      <c r="M103" s="298" t="s">
        <v>54</v>
      </c>
      <c r="N103" s="298" t="s">
        <v>54</v>
      </c>
      <c r="O103" s="400"/>
      <c r="P103" s="41"/>
      <c r="Q103" s="41"/>
      <c r="R103" s="41"/>
      <c r="S103" s="41"/>
      <c r="T103" s="27" t="str">
        <f t="shared" si="45"/>
        <v/>
      </c>
      <c r="U103" s="41"/>
      <c r="V103" s="41"/>
      <c r="W103" s="41"/>
      <c r="X103" s="52" t="s">
        <v>122</v>
      </c>
      <c r="Y103" s="226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198"/>
      <c r="AP103" s="342"/>
      <c r="AQ103" s="328" t="str">
        <f>X103</f>
        <v>4/1200</v>
      </c>
      <c r="AR103" s="298" t="str">
        <f t="shared" ref="AR103:AR107" si="56">IF(AQ103="","",IF(AQ103=0,"",AQ103))</f>
        <v>4/1200</v>
      </c>
      <c r="AS103" s="33"/>
      <c r="AT103" s="33"/>
      <c r="AU103" s="33"/>
      <c r="AV103" s="297"/>
      <c r="AW103" s="243"/>
      <c r="AX103" s="244"/>
    </row>
    <row r="104" spans="1:68" ht="109.5" customHeight="1" x14ac:dyDescent="0.25">
      <c r="A104" s="1"/>
      <c r="B104" s="1"/>
      <c r="C104" s="57" t="s">
        <v>538</v>
      </c>
      <c r="D104" s="311"/>
      <c r="E104" s="311"/>
      <c r="F104" s="311"/>
      <c r="G104" s="311"/>
      <c r="H104" s="349"/>
      <c r="I104" s="361"/>
      <c r="J104" s="364">
        <f t="shared" si="55"/>
        <v>56</v>
      </c>
      <c r="K104" s="364">
        <f t="shared" si="55"/>
        <v>52</v>
      </c>
      <c r="L104" s="429" t="s">
        <v>56</v>
      </c>
      <c r="M104" s="298" t="s">
        <v>36</v>
      </c>
      <c r="N104" s="298" t="s">
        <v>36</v>
      </c>
      <c r="O104" s="401"/>
      <c r="P104" s="33">
        <v>280.97000000000003</v>
      </c>
      <c r="Q104" s="32"/>
      <c r="R104" s="32"/>
      <c r="S104" s="32"/>
      <c r="T104" s="34">
        <f t="shared" si="45"/>
        <v>280.97000000000003</v>
      </c>
      <c r="U104" s="32" t="s">
        <v>57</v>
      </c>
      <c r="V104" s="32" t="s">
        <v>58</v>
      </c>
      <c r="W104" s="32"/>
      <c r="X104" s="32"/>
      <c r="Y104" s="225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198"/>
      <c r="AP104" s="298"/>
      <c r="AQ104" s="328">
        <f>T104</f>
        <v>280.97000000000003</v>
      </c>
      <c r="AR104" s="298">
        <f t="shared" si="56"/>
        <v>280.97000000000003</v>
      </c>
      <c r="AS104" s="33"/>
      <c r="AT104" s="33"/>
      <c r="AU104" s="33"/>
      <c r="AV104" s="297"/>
      <c r="AW104" s="243"/>
      <c r="AX104" s="244"/>
    </row>
    <row r="105" spans="1:68" ht="33" customHeight="1" x14ac:dyDescent="0.25">
      <c r="A105" s="1"/>
      <c r="B105" s="1"/>
      <c r="C105" s="509" t="s">
        <v>539</v>
      </c>
      <c r="D105" s="311"/>
      <c r="E105" s="311"/>
      <c r="F105" s="311"/>
      <c r="G105" s="311"/>
      <c r="H105" s="349"/>
      <c r="I105" s="361"/>
      <c r="J105" s="364">
        <f t="shared" si="55"/>
        <v>57</v>
      </c>
      <c r="K105" s="364">
        <f t="shared" si="55"/>
        <v>53</v>
      </c>
      <c r="L105" s="429" t="s">
        <v>59</v>
      </c>
      <c r="M105" s="298" t="s">
        <v>36</v>
      </c>
      <c r="N105" s="298" t="s">
        <v>36</v>
      </c>
      <c r="O105" s="400"/>
      <c r="P105" s="32"/>
      <c r="Q105" s="32"/>
      <c r="R105" s="32"/>
      <c r="S105" s="32"/>
      <c r="T105" s="27"/>
      <c r="U105" s="31" t="s">
        <v>37</v>
      </c>
      <c r="V105" s="31" t="s">
        <v>58</v>
      </c>
      <c r="W105" s="32"/>
      <c r="X105" s="33">
        <v>402</v>
      </c>
      <c r="Y105" s="225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198"/>
      <c r="AP105" s="340"/>
      <c r="AQ105" s="328">
        <f>X105</f>
        <v>402</v>
      </c>
      <c r="AR105" s="298">
        <f t="shared" si="56"/>
        <v>402</v>
      </c>
      <c r="AS105" s="33"/>
      <c r="AT105" s="33"/>
      <c r="AU105" s="33"/>
      <c r="AV105" s="297"/>
      <c r="AW105" s="243"/>
      <c r="AX105" s="244"/>
    </row>
    <row r="106" spans="1:68" ht="33" customHeight="1" x14ac:dyDescent="0.25">
      <c r="A106" s="1"/>
      <c r="B106" s="1"/>
      <c r="C106" s="508"/>
      <c r="D106" s="311"/>
      <c r="E106" s="311"/>
      <c r="F106" s="311"/>
      <c r="G106" s="311"/>
      <c r="H106" s="349"/>
      <c r="I106" s="361"/>
      <c r="J106" s="364">
        <f t="shared" si="55"/>
        <v>58</v>
      </c>
      <c r="K106" s="364">
        <f t="shared" si="55"/>
        <v>54</v>
      </c>
      <c r="L106" s="429" t="s">
        <v>60</v>
      </c>
      <c r="M106" s="298" t="s">
        <v>61</v>
      </c>
      <c r="N106" s="298" t="s">
        <v>61</v>
      </c>
      <c r="O106" s="400"/>
      <c r="P106" s="32"/>
      <c r="Q106" s="32"/>
      <c r="R106" s="32"/>
      <c r="S106" s="32"/>
      <c r="T106" s="27"/>
      <c r="U106" s="32"/>
      <c r="V106" s="32"/>
      <c r="W106" s="32"/>
      <c r="X106" s="33">
        <v>2679</v>
      </c>
      <c r="Y106" s="225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198"/>
      <c r="AP106" s="340"/>
      <c r="AQ106" s="328">
        <f>X106</f>
        <v>2679</v>
      </c>
      <c r="AR106" s="298">
        <f t="shared" si="56"/>
        <v>2679</v>
      </c>
      <c r="AS106" s="33"/>
      <c r="AT106" s="33"/>
      <c r="AU106" s="33"/>
      <c r="AV106" s="297"/>
      <c r="AW106" s="243"/>
      <c r="AX106" s="244"/>
    </row>
    <row r="107" spans="1:68" ht="43.5" customHeight="1" x14ac:dyDescent="0.25">
      <c r="A107" s="1"/>
      <c r="B107" s="1"/>
      <c r="C107" s="25" t="s">
        <v>62</v>
      </c>
      <c r="D107" s="311"/>
      <c r="E107" s="311"/>
      <c r="F107" s="311"/>
      <c r="G107" s="311"/>
      <c r="H107" s="349"/>
      <c r="I107" s="361"/>
      <c r="J107" s="364">
        <f t="shared" si="55"/>
        <v>59</v>
      </c>
      <c r="K107" s="364">
        <f t="shared" si="55"/>
        <v>55</v>
      </c>
      <c r="L107" s="429" t="s">
        <v>63</v>
      </c>
      <c r="M107" s="298" t="s">
        <v>36</v>
      </c>
      <c r="N107" s="298" t="s">
        <v>36</v>
      </c>
      <c r="O107" s="400"/>
      <c r="P107" s="32"/>
      <c r="Q107" s="32"/>
      <c r="R107" s="32"/>
      <c r="S107" s="32"/>
      <c r="T107" s="27"/>
      <c r="U107" s="32"/>
      <c r="V107" s="32"/>
      <c r="W107" s="32"/>
      <c r="X107" s="33">
        <v>392.15</v>
      </c>
      <c r="Y107" s="225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198"/>
      <c r="AP107" s="340"/>
      <c r="AQ107" s="328">
        <f>X107</f>
        <v>392.15</v>
      </c>
      <c r="AR107" s="298">
        <f t="shared" si="56"/>
        <v>392.15</v>
      </c>
      <c r="AS107" s="33"/>
      <c r="AT107" s="33"/>
      <c r="AU107" s="33"/>
      <c r="AV107" s="297"/>
      <c r="AW107" s="243"/>
      <c r="AX107" s="244"/>
    </row>
    <row r="108" spans="1:68" ht="40.5" customHeight="1" x14ac:dyDescent="0.25">
      <c r="A108" s="1"/>
      <c r="B108" s="1"/>
      <c r="C108" s="505" t="s">
        <v>580</v>
      </c>
      <c r="D108" s="311"/>
      <c r="E108" s="311"/>
      <c r="F108" s="311"/>
      <c r="G108" s="311"/>
      <c r="H108" s="349"/>
      <c r="I108" s="361"/>
      <c r="J108" s="364"/>
      <c r="K108" s="364"/>
      <c r="L108" s="431" t="s">
        <v>64</v>
      </c>
      <c r="M108" s="298"/>
      <c r="N108" s="298"/>
      <c r="O108" s="400"/>
      <c r="P108" s="38"/>
      <c r="Q108" s="38"/>
      <c r="R108" s="38"/>
      <c r="S108" s="38"/>
      <c r="T108" s="34"/>
      <c r="U108" s="38"/>
      <c r="V108" s="38"/>
      <c r="W108" s="38"/>
      <c r="X108" s="39"/>
      <c r="Y108" s="226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198"/>
      <c r="AP108" s="341"/>
      <c r="AQ108" s="328"/>
      <c r="AR108" s="298"/>
      <c r="AS108" s="225"/>
      <c r="AT108" s="225"/>
      <c r="AU108" s="225"/>
      <c r="AV108" s="297"/>
      <c r="AW108" s="243"/>
      <c r="AX108" s="244"/>
    </row>
    <row r="109" spans="1:68" ht="40.5" customHeight="1" x14ac:dyDescent="0.25">
      <c r="A109" s="1"/>
      <c r="B109" s="1"/>
      <c r="C109" s="506"/>
      <c r="D109" s="311"/>
      <c r="E109" s="311"/>
      <c r="F109" s="311"/>
      <c r="G109" s="311"/>
      <c r="H109" s="349"/>
      <c r="I109" s="361"/>
      <c r="J109" s="364">
        <f>J107+1</f>
        <v>60</v>
      </c>
      <c r="K109" s="364">
        <f>K107+1</f>
        <v>56</v>
      </c>
      <c r="L109" s="429" t="s">
        <v>65</v>
      </c>
      <c r="M109" s="424" t="s">
        <v>66</v>
      </c>
      <c r="N109" s="424" t="s">
        <v>66</v>
      </c>
      <c r="O109" s="400"/>
      <c r="P109" s="32"/>
      <c r="Q109" s="32"/>
      <c r="R109" s="32"/>
      <c r="S109" s="32"/>
      <c r="T109" s="34" t="str">
        <f>IF((IF(O109="",0,O109)+IF(P109="",0,P109)+IF(Q109="",0,Q109)+IF(R109="",0,R109)+IF(S109="",0,S109))=0,"",(IF(O109="",0,O109)+IF(P109="",0,P109)+IF(Q109="",0,Q109)+IF(R109="",0,R109)+IF(S109="",0,S109)))</f>
        <v/>
      </c>
      <c r="U109" s="32"/>
      <c r="V109" s="32"/>
      <c r="W109" s="32"/>
      <c r="X109" s="40" t="str">
        <f>CONCATENATE("955/",ROUNDUP((12*0.3*0.3+1/3*0.25*(0.3*0.3+0.08*0.08+SQRT(0.3*0.3*0.08*0.08)))*955,1))</f>
        <v>955/1041</v>
      </c>
      <c r="Y109" s="227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198"/>
      <c r="AP109" s="298"/>
      <c r="AQ109" s="328" t="str">
        <f>X109</f>
        <v>955/1041</v>
      </c>
      <c r="AR109" s="298" t="str">
        <f>IF(AQ109="","",IF(AQ109=0,"",AQ109))</f>
        <v>955/1041</v>
      </c>
      <c r="AS109" s="33"/>
      <c r="AT109" s="33"/>
      <c r="AU109" s="33"/>
      <c r="AV109" s="297"/>
      <c r="AW109" s="243"/>
      <c r="AX109" s="244"/>
    </row>
    <row r="110" spans="1:68" ht="40.5" customHeight="1" x14ac:dyDescent="0.25">
      <c r="A110" s="1"/>
      <c r="B110" s="1"/>
      <c r="C110" s="506"/>
      <c r="D110" s="311"/>
      <c r="E110" s="311"/>
      <c r="F110" s="311"/>
      <c r="G110" s="311"/>
      <c r="H110" s="349"/>
      <c r="I110" s="361"/>
      <c r="J110" s="364"/>
      <c r="K110" s="364"/>
      <c r="L110" s="431" t="s">
        <v>67</v>
      </c>
      <c r="M110" s="424"/>
      <c r="N110" s="424"/>
      <c r="O110" s="400"/>
      <c r="P110" s="38"/>
      <c r="Q110" s="38"/>
      <c r="R110" s="38"/>
      <c r="S110" s="38"/>
      <c r="T110" s="34"/>
      <c r="U110" s="38"/>
      <c r="V110" s="38"/>
      <c r="W110" s="38"/>
      <c r="X110" s="32"/>
      <c r="Y110" s="225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198"/>
      <c r="AP110" s="341"/>
      <c r="AQ110" s="328"/>
      <c r="AR110" s="298"/>
      <c r="AS110" s="225"/>
      <c r="AT110" s="225"/>
      <c r="AU110" s="225"/>
      <c r="AV110" s="297"/>
      <c r="AW110" s="243"/>
      <c r="AX110" s="244"/>
    </row>
    <row r="111" spans="1:68" ht="40.5" customHeight="1" x14ac:dyDescent="0.25">
      <c r="A111" s="1"/>
      <c r="B111" s="1"/>
      <c r="C111" s="506"/>
      <c r="D111" s="311"/>
      <c r="E111" s="311"/>
      <c r="F111" s="311"/>
      <c r="G111" s="311"/>
      <c r="H111" s="349"/>
      <c r="I111" s="361"/>
      <c r="J111" s="364">
        <f>J109+1</f>
        <v>61</v>
      </c>
      <c r="K111" s="364">
        <f>K109+1</f>
        <v>57</v>
      </c>
      <c r="L111" s="429" t="s">
        <v>68</v>
      </c>
      <c r="M111" s="424" t="s">
        <v>66</v>
      </c>
      <c r="N111" s="424" t="s">
        <v>66</v>
      </c>
      <c r="O111" s="400"/>
      <c r="P111" s="32"/>
      <c r="Q111" s="32"/>
      <c r="R111" s="32"/>
      <c r="S111" s="32"/>
      <c r="T111" s="34" t="str">
        <f t="shared" ref="T111:T119" si="57">IF((IF(O111="",0,O111)+IF(P111="",0,P111)+IF(Q111="",0,Q111)+IF(R111="",0,R111)+IF(S111="",0,S111))=0,"",(IF(O111="",0,O111)+IF(P111="",0,P111)+IF(Q111="",0,Q111)+IF(R111="",0,R111)+IF(S111="",0,S111)))</f>
        <v/>
      </c>
      <c r="U111" s="32"/>
      <c r="V111" s="32"/>
      <c r="W111" s="32"/>
      <c r="X111" s="40" t="str">
        <f>CONCATENATE("955/",ROUNDUP((8*0.3*0.3+1/3*0.25*(0.3*0.3+0.08*0.08+SQRT(0.3*0.3*0.08*0.08)))*955,1))</f>
        <v>955/697,2</v>
      </c>
      <c r="Y111" s="227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198"/>
      <c r="AP111" s="298"/>
      <c r="AQ111" s="328" t="str">
        <f t="shared" ref="AQ111:AQ116" si="58">X111</f>
        <v>955/697,2</v>
      </c>
      <c r="AR111" s="298" t="str">
        <f>IF(AQ111="","",IF(AQ111=0,"",AQ111))</f>
        <v>955/697,2</v>
      </c>
      <c r="AS111" s="33"/>
      <c r="AT111" s="33"/>
      <c r="AU111" s="33"/>
      <c r="AV111" s="297"/>
      <c r="AW111" s="243"/>
      <c r="AX111" s="244"/>
    </row>
    <row r="112" spans="1:68" ht="40.5" customHeight="1" x14ac:dyDescent="0.25">
      <c r="A112" s="1"/>
      <c r="B112" s="1"/>
      <c r="C112" s="506"/>
      <c r="D112" s="311"/>
      <c r="E112" s="311"/>
      <c r="F112" s="311"/>
      <c r="G112" s="311"/>
      <c r="H112" s="349"/>
      <c r="I112" s="361"/>
      <c r="J112" s="364">
        <f t="shared" ref="J112:K116" si="59">J111+1</f>
        <v>62</v>
      </c>
      <c r="K112" s="364">
        <f t="shared" si="59"/>
        <v>58</v>
      </c>
      <c r="L112" s="429" t="s">
        <v>69</v>
      </c>
      <c r="M112" s="424" t="s">
        <v>66</v>
      </c>
      <c r="N112" s="424" t="s">
        <v>66</v>
      </c>
      <c r="O112" s="400"/>
      <c r="P112" s="32"/>
      <c r="Q112" s="32"/>
      <c r="R112" s="32"/>
      <c r="S112" s="32"/>
      <c r="T112" s="34" t="str">
        <f t="shared" si="57"/>
        <v/>
      </c>
      <c r="U112" s="32"/>
      <c r="V112" s="32"/>
      <c r="W112" s="32"/>
      <c r="X112" s="40" t="str">
        <f>CONCATENATE("955/",ROUNDUP((7*0.3*0.3)*955,1))</f>
        <v>955/601,7</v>
      </c>
      <c r="Y112" s="227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198"/>
      <c r="AP112" s="341"/>
      <c r="AQ112" s="328" t="str">
        <f t="shared" si="58"/>
        <v>955/601,7</v>
      </c>
      <c r="AR112" s="298" t="str">
        <f t="shared" ref="AR112:AR116" si="60">IF(AQ112="","",IF(AQ112=0,"",AQ112))</f>
        <v>955/601,7</v>
      </c>
      <c r="AS112" s="33"/>
      <c r="AT112" s="33"/>
      <c r="AU112" s="33"/>
      <c r="AV112" s="297"/>
      <c r="AW112" s="243"/>
      <c r="AX112" s="244"/>
    </row>
    <row r="113" spans="1:50" ht="40.5" customHeight="1" x14ac:dyDescent="0.25">
      <c r="A113" s="1"/>
      <c r="B113" s="1"/>
      <c r="C113" s="506"/>
      <c r="D113" s="311"/>
      <c r="E113" s="311"/>
      <c r="F113" s="311"/>
      <c r="G113" s="311"/>
      <c r="H113" s="349"/>
      <c r="I113" s="361"/>
      <c r="J113" s="364">
        <f t="shared" si="59"/>
        <v>63</v>
      </c>
      <c r="K113" s="364">
        <f t="shared" si="59"/>
        <v>59</v>
      </c>
      <c r="L113" s="381" t="s">
        <v>70</v>
      </c>
      <c r="M113" s="424" t="s">
        <v>71</v>
      </c>
      <c r="N113" s="424" t="s">
        <v>71</v>
      </c>
      <c r="O113" s="400"/>
      <c r="P113" s="41"/>
      <c r="Q113" s="41"/>
      <c r="R113" s="41"/>
      <c r="S113" s="41"/>
      <c r="T113" s="27" t="str">
        <f t="shared" si="57"/>
        <v/>
      </c>
      <c r="U113" s="41"/>
      <c r="V113" s="41"/>
      <c r="W113" s="41"/>
      <c r="X113" s="33">
        <f>955*(12-1.1-0.43-0.05-0.24)</f>
        <v>9721.9</v>
      </c>
      <c r="Y113" s="225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198"/>
      <c r="AP113" s="342"/>
      <c r="AQ113" s="328">
        <f t="shared" si="58"/>
        <v>9721.9</v>
      </c>
      <c r="AR113" s="298">
        <f t="shared" si="60"/>
        <v>9721.9</v>
      </c>
      <c r="AS113" s="33"/>
      <c r="AT113" s="33"/>
      <c r="AU113" s="33"/>
      <c r="AV113" s="297"/>
      <c r="AW113" s="243"/>
      <c r="AX113" s="244"/>
    </row>
    <row r="114" spans="1:50" ht="40.5" customHeight="1" x14ac:dyDescent="0.25">
      <c r="A114" s="1"/>
      <c r="B114" s="1"/>
      <c r="C114" s="506"/>
      <c r="D114" s="311"/>
      <c r="E114" s="311"/>
      <c r="F114" s="311"/>
      <c r="G114" s="311"/>
      <c r="H114" s="349"/>
      <c r="I114" s="361"/>
      <c r="J114" s="364">
        <f t="shared" si="59"/>
        <v>64</v>
      </c>
      <c r="K114" s="364">
        <f t="shared" si="59"/>
        <v>60</v>
      </c>
      <c r="L114" s="381" t="s">
        <v>72</v>
      </c>
      <c r="M114" s="424" t="s">
        <v>66</v>
      </c>
      <c r="N114" s="424" t="s">
        <v>66</v>
      </c>
      <c r="O114" s="400"/>
      <c r="P114" s="41"/>
      <c r="Q114" s="41"/>
      <c r="R114" s="41"/>
      <c r="S114" s="41"/>
      <c r="T114" s="27" t="str">
        <f t="shared" si="57"/>
        <v/>
      </c>
      <c r="U114" s="41"/>
      <c r="V114" s="41"/>
      <c r="W114" s="41"/>
      <c r="X114" s="33" t="str">
        <f>CONCATENATE("674/",ROUNDUP(0.3*0.3*0.43*674,1))</f>
        <v>674/26,1</v>
      </c>
      <c r="Y114" s="225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198"/>
      <c r="AP114" s="342"/>
      <c r="AQ114" s="328" t="str">
        <f t="shared" si="58"/>
        <v>674/26,1</v>
      </c>
      <c r="AR114" s="298" t="str">
        <f t="shared" si="60"/>
        <v>674/26,1</v>
      </c>
      <c r="AS114" s="33"/>
      <c r="AT114" s="33"/>
      <c r="AU114" s="33"/>
      <c r="AV114" s="297"/>
      <c r="AW114" s="243"/>
      <c r="AX114" s="244"/>
    </row>
    <row r="115" spans="1:50" ht="40.5" customHeight="1" x14ac:dyDescent="0.25">
      <c r="A115" s="1"/>
      <c r="B115" s="1"/>
      <c r="C115" s="506"/>
      <c r="D115" s="311"/>
      <c r="E115" s="311"/>
      <c r="F115" s="311"/>
      <c r="G115" s="311"/>
      <c r="H115" s="349"/>
      <c r="I115" s="361"/>
      <c r="J115" s="364">
        <f t="shared" si="59"/>
        <v>65</v>
      </c>
      <c r="K115" s="364">
        <f t="shared" si="59"/>
        <v>61</v>
      </c>
      <c r="L115" s="381" t="s">
        <v>73</v>
      </c>
      <c r="M115" s="424" t="s">
        <v>74</v>
      </c>
      <c r="N115" s="424" t="s">
        <v>74</v>
      </c>
      <c r="O115" s="400"/>
      <c r="P115" s="41"/>
      <c r="Q115" s="41"/>
      <c r="R115" s="41"/>
      <c r="S115" s="41"/>
      <c r="T115" s="27" t="str">
        <f t="shared" si="57"/>
        <v/>
      </c>
      <c r="U115" s="41"/>
      <c r="V115" s="41"/>
      <c r="W115" s="41"/>
      <c r="X115" s="494">
        <f>ROUNDUP(955*0.01,0)</f>
        <v>10</v>
      </c>
      <c r="Y115" s="225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198"/>
      <c r="AP115" s="342"/>
      <c r="AQ115" s="495">
        <f t="shared" si="58"/>
        <v>10</v>
      </c>
      <c r="AR115" s="367">
        <f t="shared" si="60"/>
        <v>10</v>
      </c>
      <c r="AS115" s="33"/>
      <c r="AT115" s="33"/>
      <c r="AU115" s="33"/>
      <c r="AV115" s="297"/>
      <c r="AW115" s="243"/>
      <c r="AX115" s="244"/>
    </row>
    <row r="116" spans="1:50" ht="40.5" customHeight="1" x14ac:dyDescent="0.25">
      <c r="A116" s="1"/>
      <c r="B116" s="1"/>
      <c r="C116" s="506"/>
      <c r="D116" s="311"/>
      <c r="E116" s="311"/>
      <c r="F116" s="311"/>
      <c r="G116" s="311"/>
      <c r="H116" s="349"/>
      <c r="I116" s="361"/>
      <c r="J116" s="364">
        <f t="shared" si="59"/>
        <v>66</v>
      </c>
      <c r="K116" s="364">
        <f t="shared" si="59"/>
        <v>62</v>
      </c>
      <c r="L116" s="381" t="s">
        <v>75</v>
      </c>
      <c r="M116" s="424" t="s">
        <v>74</v>
      </c>
      <c r="N116" s="424" t="s">
        <v>74</v>
      </c>
      <c r="O116" s="400"/>
      <c r="P116" s="41"/>
      <c r="Q116" s="41"/>
      <c r="R116" s="41"/>
      <c r="S116" s="41"/>
      <c r="T116" s="27" t="str">
        <f t="shared" si="57"/>
        <v/>
      </c>
      <c r="U116" s="41"/>
      <c r="V116" s="41"/>
      <c r="W116" s="41"/>
      <c r="X116" s="494">
        <f>ROUNDUP(955*0.02,0)</f>
        <v>20</v>
      </c>
      <c r="Y116" s="225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198"/>
      <c r="AP116" s="342"/>
      <c r="AQ116" s="495">
        <f t="shared" si="58"/>
        <v>20</v>
      </c>
      <c r="AR116" s="367">
        <f t="shared" si="60"/>
        <v>20</v>
      </c>
      <c r="AS116" s="33"/>
      <c r="AT116" s="33"/>
      <c r="AU116" s="33"/>
      <c r="AV116" s="297"/>
      <c r="AW116" s="243"/>
      <c r="AX116" s="244"/>
    </row>
    <row r="117" spans="1:50" ht="40.5" customHeight="1" x14ac:dyDescent="0.25">
      <c r="A117" s="1"/>
      <c r="B117" s="1"/>
      <c r="C117" s="506"/>
      <c r="D117" s="311"/>
      <c r="E117" s="311"/>
      <c r="F117" s="311"/>
      <c r="G117" s="311"/>
      <c r="H117" s="349"/>
      <c r="I117" s="361"/>
      <c r="J117" s="366"/>
      <c r="K117" s="366"/>
      <c r="L117" s="432" t="s">
        <v>123</v>
      </c>
      <c r="M117" s="425"/>
      <c r="N117" s="425"/>
      <c r="O117" s="402"/>
      <c r="P117" s="42"/>
      <c r="Q117" s="42"/>
      <c r="R117" s="42"/>
      <c r="S117" s="42"/>
      <c r="T117" s="43" t="str">
        <f t="shared" si="57"/>
        <v/>
      </c>
      <c r="U117" s="42"/>
      <c r="V117" s="42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58"/>
      <c r="AP117" s="299"/>
      <c r="AQ117" s="329"/>
      <c r="AR117" s="299"/>
      <c r="AS117" s="299"/>
      <c r="AT117" s="299"/>
      <c r="AU117" s="299"/>
      <c r="AV117" s="297"/>
      <c r="AW117" s="243"/>
      <c r="AX117" s="244"/>
    </row>
    <row r="118" spans="1:50" ht="40.5" customHeight="1" x14ac:dyDescent="0.25">
      <c r="A118" s="1"/>
      <c r="B118" s="1"/>
      <c r="C118" s="506"/>
      <c r="D118" s="311"/>
      <c r="E118" s="311"/>
      <c r="F118" s="311"/>
      <c r="G118" s="311"/>
      <c r="H118" s="349"/>
      <c r="I118" s="361"/>
      <c r="J118" s="364">
        <f>J116+1</f>
        <v>67</v>
      </c>
      <c r="K118" s="364">
        <f>K116+1</f>
        <v>63</v>
      </c>
      <c r="L118" s="429" t="s">
        <v>77</v>
      </c>
      <c r="M118" s="298" t="s">
        <v>54</v>
      </c>
      <c r="N118" s="298" t="s">
        <v>54</v>
      </c>
      <c r="O118" s="400"/>
      <c r="P118" s="32"/>
      <c r="Q118" s="32"/>
      <c r="R118" s="32"/>
      <c r="S118" s="32"/>
      <c r="T118" s="27" t="str">
        <f t="shared" si="57"/>
        <v/>
      </c>
      <c r="U118" s="32"/>
      <c r="V118" s="32"/>
      <c r="W118" s="32"/>
      <c r="X118" s="32"/>
      <c r="Y118" s="207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198"/>
      <c r="AP118" s="343" t="s">
        <v>124</v>
      </c>
      <c r="AQ118" s="328" t="str">
        <f>AP118</f>
        <v>674/5042,00</v>
      </c>
      <c r="AR118" s="298" t="str">
        <f>IF(AQ118="","",IF(AQ118=0,"",AQ118))</f>
        <v>674/5042,00</v>
      </c>
      <c r="AS118" s="33"/>
      <c r="AT118" s="33"/>
      <c r="AU118" s="33"/>
      <c r="AV118" s="297"/>
      <c r="AW118" s="243"/>
      <c r="AX118" s="244"/>
    </row>
    <row r="119" spans="1:50" ht="40.5" customHeight="1" x14ac:dyDescent="0.25">
      <c r="A119" s="1"/>
      <c r="B119" s="1"/>
      <c r="C119" s="506"/>
      <c r="D119" s="311"/>
      <c r="E119" s="311"/>
      <c r="F119" s="311"/>
      <c r="G119" s="311"/>
      <c r="H119" s="349"/>
      <c r="I119" s="361"/>
      <c r="J119" s="364">
        <f>J118+1</f>
        <v>68</v>
      </c>
      <c r="K119" s="364">
        <f>K118+1</f>
        <v>64</v>
      </c>
      <c r="L119" s="433" t="s">
        <v>78</v>
      </c>
      <c r="M119" s="298" t="s">
        <v>54</v>
      </c>
      <c r="N119" s="298" t="s">
        <v>54</v>
      </c>
      <c r="O119" s="403"/>
      <c r="P119" s="47"/>
      <c r="Q119" s="47"/>
      <c r="R119" s="47"/>
      <c r="S119" s="47"/>
      <c r="T119" s="27" t="str">
        <f t="shared" si="57"/>
        <v/>
      </c>
      <c r="U119" s="32"/>
      <c r="V119" s="32"/>
      <c r="W119" s="47"/>
      <c r="X119" s="40" t="s">
        <v>79</v>
      </c>
      <c r="Y119" s="227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198"/>
      <c r="AP119" s="340"/>
      <c r="AQ119" s="328" t="str">
        <f>X119</f>
        <v>674/471,8</v>
      </c>
      <c r="AR119" s="298" t="str">
        <f>IF(AQ119="","",IF(AQ119=0,"",AQ119))</f>
        <v>674/471,8</v>
      </c>
      <c r="AS119" s="33"/>
      <c r="AT119" s="33"/>
      <c r="AU119" s="33"/>
      <c r="AV119" s="297"/>
      <c r="AW119" s="243"/>
      <c r="AX119" s="244"/>
    </row>
    <row r="120" spans="1:50" ht="40.5" customHeight="1" x14ac:dyDescent="0.25">
      <c r="A120" s="1"/>
      <c r="B120" s="1"/>
      <c r="C120" s="506"/>
      <c r="D120" s="311"/>
      <c r="E120" s="311"/>
      <c r="F120" s="311"/>
      <c r="G120" s="311"/>
      <c r="H120" s="349"/>
      <c r="I120" s="361"/>
      <c r="J120" s="364"/>
      <c r="K120" s="364"/>
      <c r="L120" s="434" t="s">
        <v>80</v>
      </c>
      <c r="M120" s="298"/>
      <c r="N120" s="298"/>
      <c r="O120" s="403"/>
      <c r="P120" s="47"/>
      <c r="Q120" s="47"/>
      <c r="R120" s="47"/>
      <c r="S120" s="47"/>
      <c r="T120" s="27"/>
      <c r="U120" s="32"/>
      <c r="V120" s="32"/>
      <c r="W120" s="47"/>
      <c r="X120" s="32"/>
      <c r="Y120" s="225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198"/>
      <c r="AP120" s="340"/>
      <c r="AQ120" s="328"/>
      <c r="AR120" s="298"/>
      <c r="AS120" s="225"/>
      <c r="AT120" s="225"/>
      <c r="AU120" s="225"/>
      <c r="AV120" s="297"/>
      <c r="AW120" s="243"/>
      <c r="AX120" s="244"/>
    </row>
    <row r="121" spans="1:50" ht="40.5" customHeight="1" x14ac:dyDescent="0.25">
      <c r="A121" s="1"/>
      <c r="B121" s="1"/>
      <c r="C121" s="506"/>
      <c r="D121" s="311"/>
      <c r="E121" s="311"/>
      <c r="F121" s="311"/>
      <c r="G121" s="311"/>
      <c r="H121" s="349"/>
      <c r="I121" s="361"/>
      <c r="J121" s="364">
        <f>J119+1</f>
        <v>69</v>
      </c>
      <c r="K121" s="364">
        <f>K119+1</f>
        <v>65</v>
      </c>
      <c r="L121" s="435" t="s">
        <v>81</v>
      </c>
      <c r="M121" s="298" t="s">
        <v>49</v>
      </c>
      <c r="N121" s="298" t="s">
        <v>49</v>
      </c>
      <c r="O121" s="403"/>
      <c r="P121" s="47"/>
      <c r="Q121" s="47"/>
      <c r="R121" s="47"/>
      <c r="S121" s="47"/>
      <c r="T121" s="27" t="str">
        <f t="shared" ref="T121:T199" si="61">IF((IF(O121="",0,O121)+IF(P121="",0,P121)+IF(Q121="",0,Q121)+IF(R121="",0,R121)+IF(S121="",0,S121))=0,"",(IF(O121="",0,O121)+IF(P121="",0,P121)+IF(Q121="",0,Q121)+IF(R121="",0,R121)+IF(S121="",0,S121)))</f>
        <v/>
      </c>
      <c r="U121" s="32"/>
      <c r="V121" s="32"/>
      <c r="W121" s="47"/>
      <c r="X121" s="33">
        <v>43.66</v>
      </c>
      <c r="Y121" s="225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198"/>
      <c r="AP121" s="340"/>
      <c r="AQ121" s="328">
        <f>X121</f>
        <v>43.66</v>
      </c>
      <c r="AR121" s="298">
        <f>IF(AQ121="","",IF(AQ121=0,"",AQ121))</f>
        <v>43.66</v>
      </c>
      <c r="AS121" s="33"/>
      <c r="AT121" s="33"/>
      <c r="AU121" s="33"/>
      <c r="AV121" s="297"/>
      <c r="AW121" s="243"/>
      <c r="AX121" s="244"/>
    </row>
    <row r="122" spans="1:50" ht="40.5" customHeight="1" x14ac:dyDescent="0.25">
      <c r="A122" s="1"/>
      <c r="B122" s="1"/>
      <c r="C122" s="506"/>
      <c r="D122" s="311"/>
      <c r="E122" s="311"/>
      <c r="F122" s="311"/>
      <c r="G122" s="311"/>
      <c r="H122" s="349"/>
      <c r="I122" s="361"/>
      <c r="J122" s="364">
        <f>J121+1</f>
        <v>70</v>
      </c>
      <c r="K122" s="364">
        <f>K121+1</f>
        <v>66</v>
      </c>
      <c r="L122" s="435" t="s">
        <v>82</v>
      </c>
      <c r="M122" s="298" t="s">
        <v>49</v>
      </c>
      <c r="N122" s="298" t="s">
        <v>49</v>
      </c>
      <c r="O122" s="403"/>
      <c r="P122" s="47"/>
      <c r="Q122" s="47"/>
      <c r="R122" s="47"/>
      <c r="S122" s="47"/>
      <c r="T122" s="27" t="str">
        <f t="shared" si="61"/>
        <v/>
      </c>
      <c r="U122" s="32"/>
      <c r="V122" s="32"/>
      <c r="W122" s="47"/>
      <c r="X122" s="33">
        <v>27.5</v>
      </c>
      <c r="Y122" s="225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198"/>
      <c r="AP122" s="340"/>
      <c r="AQ122" s="328">
        <f>X122</f>
        <v>27.5</v>
      </c>
      <c r="AR122" s="298">
        <f>IF(AQ122="","",IF(AQ122=0,"",AQ122))</f>
        <v>27.5</v>
      </c>
      <c r="AS122" s="33"/>
      <c r="AT122" s="33"/>
      <c r="AU122" s="33"/>
      <c r="AV122" s="297"/>
      <c r="AW122" s="243"/>
      <c r="AX122" s="244"/>
    </row>
    <row r="123" spans="1:50" ht="40.5" customHeight="1" x14ac:dyDescent="0.25">
      <c r="A123" s="1"/>
      <c r="B123" s="1"/>
      <c r="C123" s="506"/>
      <c r="D123" s="311"/>
      <c r="E123" s="311"/>
      <c r="F123" s="311"/>
      <c r="G123" s="311"/>
      <c r="H123" s="349"/>
      <c r="I123" s="361"/>
      <c r="J123" s="366"/>
      <c r="K123" s="366"/>
      <c r="L123" s="432" t="s">
        <v>125</v>
      </c>
      <c r="M123" s="425"/>
      <c r="N123" s="425"/>
      <c r="O123" s="402"/>
      <c r="P123" s="42"/>
      <c r="Q123" s="42"/>
      <c r="R123" s="42"/>
      <c r="S123" s="42"/>
      <c r="T123" s="43" t="str">
        <f t="shared" si="61"/>
        <v/>
      </c>
      <c r="U123" s="42"/>
      <c r="V123" s="42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58"/>
      <c r="AP123" s="299"/>
      <c r="AQ123" s="329"/>
      <c r="AR123" s="299"/>
      <c r="AS123" s="299"/>
      <c r="AT123" s="299"/>
      <c r="AU123" s="299"/>
      <c r="AV123" s="297"/>
      <c r="AW123" s="243"/>
      <c r="AX123" s="244"/>
    </row>
    <row r="124" spans="1:50" ht="40.5" customHeight="1" x14ac:dyDescent="0.25">
      <c r="A124" s="1"/>
      <c r="B124" s="1"/>
      <c r="C124" s="506"/>
      <c r="D124" s="311"/>
      <c r="E124" s="311"/>
      <c r="F124" s="311"/>
      <c r="G124" s="311"/>
      <c r="H124" s="349"/>
      <c r="I124" s="361"/>
      <c r="J124" s="364">
        <f>J122+1</f>
        <v>71</v>
      </c>
      <c r="K124" s="364">
        <f>K122+1</f>
        <v>67</v>
      </c>
      <c r="L124" s="429" t="s">
        <v>84</v>
      </c>
      <c r="M124" s="298" t="s">
        <v>61</v>
      </c>
      <c r="N124" s="298" t="s">
        <v>61</v>
      </c>
      <c r="O124" s="400"/>
      <c r="P124" s="32"/>
      <c r="Q124" s="32"/>
      <c r="R124" s="32"/>
      <c r="S124" s="32"/>
      <c r="T124" s="27" t="str">
        <f t="shared" si="61"/>
        <v/>
      </c>
      <c r="U124" s="32"/>
      <c r="V124" s="32"/>
      <c r="W124" s="32"/>
      <c r="X124" s="33">
        <v>315</v>
      </c>
      <c r="Y124" s="228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6"/>
      <c r="AM124" s="46"/>
      <c r="AN124" s="46"/>
      <c r="AO124" s="198"/>
      <c r="AP124" s="340"/>
      <c r="AQ124" s="328">
        <f>X124</f>
        <v>315</v>
      </c>
      <c r="AR124" s="298">
        <f>IF(AQ124="","",IF(AQ124=0,"",AQ124))</f>
        <v>315</v>
      </c>
      <c r="AS124" s="33"/>
      <c r="AT124" s="33"/>
      <c r="AU124" s="33"/>
      <c r="AV124" s="297"/>
      <c r="AW124" s="243"/>
      <c r="AX124" s="244"/>
    </row>
    <row r="125" spans="1:50" ht="40.5" customHeight="1" x14ac:dyDescent="0.25">
      <c r="A125" s="1"/>
      <c r="B125" s="1"/>
      <c r="C125" s="506"/>
      <c r="D125" s="311"/>
      <c r="E125" s="311"/>
      <c r="F125" s="311"/>
      <c r="G125" s="311"/>
      <c r="H125" s="349"/>
      <c r="I125" s="361"/>
      <c r="J125" s="364">
        <f t="shared" ref="J125:K127" si="62">J124+1</f>
        <v>72</v>
      </c>
      <c r="K125" s="364">
        <f t="shared" si="62"/>
        <v>68</v>
      </c>
      <c r="L125" s="433" t="s">
        <v>85</v>
      </c>
      <c r="M125" s="298" t="s">
        <v>71</v>
      </c>
      <c r="N125" s="298" t="s">
        <v>71</v>
      </c>
      <c r="O125" s="403"/>
      <c r="P125" s="47"/>
      <c r="Q125" s="47"/>
      <c r="R125" s="47"/>
      <c r="S125" s="47"/>
      <c r="T125" s="27" t="str">
        <f t="shared" si="61"/>
        <v/>
      </c>
      <c r="U125" s="32"/>
      <c r="V125" s="32"/>
      <c r="W125" s="47"/>
      <c r="X125" s="48">
        <v>809</v>
      </c>
      <c r="Y125" s="228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198"/>
      <c r="AP125" s="340"/>
      <c r="AQ125" s="328">
        <f>X125</f>
        <v>809</v>
      </c>
      <c r="AR125" s="298">
        <f t="shared" ref="AR125:AR127" si="63">IF(AQ125="","",IF(AQ125=0,"",AQ125))</f>
        <v>809</v>
      </c>
      <c r="AS125" s="33"/>
      <c r="AT125" s="33"/>
      <c r="AU125" s="33"/>
      <c r="AV125" s="297"/>
      <c r="AW125" s="243"/>
      <c r="AX125" s="244"/>
    </row>
    <row r="126" spans="1:50" ht="40.5" customHeight="1" x14ac:dyDescent="0.25">
      <c r="A126" s="1"/>
      <c r="B126" s="1"/>
      <c r="C126" s="506"/>
      <c r="D126" s="311"/>
      <c r="E126" s="311"/>
      <c r="F126" s="311"/>
      <c r="G126" s="311"/>
      <c r="H126" s="349"/>
      <c r="I126" s="361"/>
      <c r="J126" s="364">
        <f t="shared" si="62"/>
        <v>73</v>
      </c>
      <c r="K126" s="364">
        <f t="shared" si="62"/>
        <v>69</v>
      </c>
      <c r="L126" s="429" t="s">
        <v>86</v>
      </c>
      <c r="M126" s="298" t="s">
        <v>61</v>
      </c>
      <c r="N126" s="298" t="s">
        <v>61</v>
      </c>
      <c r="O126" s="400"/>
      <c r="P126" s="32"/>
      <c r="Q126" s="32"/>
      <c r="R126" s="32"/>
      <c r="S126" s="32"/>
      <c r="T126" s="27" t="str">
        <f t="shared" si="61"/>
        <v/>
      </c>
      <c r="U126" s="32"/>
      <c r="V126" s="32"/>
      <c r="W126" s="32"/>
      <c r="X126" s="33">
        <v>73</v>
      </c>
      <c r="Y126" s="225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198"/>
      <c r="AP126" s="340"/>
      <c r="AQ126" s="328">
        <f>X126</f>
        <v>73</v>
      </c>
      <c r="AR126" s="298">
        <f t="shared" si="63"/>
        <v>73</v>
      </c>
      <c r="AS126" s="33"/>
      <c r="AT126" s="33"/>
      <c r="AU126" s="33"/>
      <c r="AV126" s="297"/>
      <c r="AW126" s="243"/>
      <c r="AX126" s="244"/>
    </row>
    <row r="127" spans="1:50" ht="40.5" customHeight="1" x14ac:dyDescent="0.25">
      <c r="A127" s="1"/>
      <c r="B127" s="1"/>
      <c r="C127" s="508"/>
      <c r="D127" s="311"/>
      <c r="E127" s="311"/>
      <c r="F127" s="311"/>
      <c r="G127" s="311"/>
      <c r="H127" s="349"/>
      <c r="I127" s="361"/>
      <c r="J127" s="364">
        <f t="shared" si="62"/>
        <v>74</v>
      </c>
      <c r="K127" s="364">
        <f t="shared" si="62"/>
        <v>70</v>
      </c>
      <c r="L127" s="381" t="s">
        <v>87</v>
      </c>
      <c r="M127" s="298" t="s">
        <v>61</v>
      </c>
      <c r="N127" s="298" t="s">
        <v>61</v>
      </c>
      <c r="O127" s="400"/>
      <c r="P127" s="41"/>
      <c r="Q127" s="41"/>
      <c r="R127" s="41"/>
      <c r="S127" s="41"/>
      <c r="T127" s="27" t="str">
        <f t="shared" si="61"/>
        <v/>
      </c>
      <c r="U127" s="41"/>
      <c r="V127" s="41"/>
      <c r="W127" s="41"/>
      <c r="X127" s="33">
        <v>61</v>
      </c>
      <c r="Y127" s="225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198"/>
      <c r="AP127" s="342"/>
      <c r="AQ127" s="328">
        <f>X127</f>
        <v>61</v>
      </c>
      <c r="AR127" s="298">
        <f t="shared" si="63"/>
        <v>61</v>
      </c>
      <c r="AS127" s="33"/>
      <c r="AT127" s="33"/>
      <c r="AU127" s="33"/>
      <c r="AV127" s="297"/>
      <c r="AW127" s="243"/>
      <c r="AX127" s="244"/>
    </row>
    <row r="128" spans="1:50" ht="65.25" customHeight="1" x14ac:dyDescent="0.25">
      <c r="A128" s="1"/>
      <c r="B128" s="1"/>
      <c r="C128" s="51" t="s">
        <v>502</v>
      </c>
      <c r="D128" s="311"/>
      <c r="E128" s="311"/>
      <c r="F128" s="311"/>
      <c r="G128" s="311"/>
      <c r="H128" s="349"/>
      <c r="I128" s="361"/>
      <c r="J128" s="366"/>
      <c r="K128" s="366"/>
      <c r="L128" s="432" t="s">
        <v>126</v>
      </c>
      <c r="M128" s="425"/>
      <c r="N128" s="425"/>
      <c r="O128" s="402"/>
      <c r="P128" s="42"/>
      <c r="Q128" s="42"/>
      <c r="R128" s="42"/>
      <c r="S128" s="42"/>
      <c r="T128" s="43" t="str">
        <f t="shared" si="61"/>
        <v/>
      </c>
      <c r="U128" s="42"/>
      <c r="V128" s="42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58"/>
      <c r="AP128" s="299"/>
      <c r="AQ128" s="329"/>
      <c r="AR128" s="299"/>
      <c r="AS128" s="299"/>
      <c r="AT128" s="299"/>
      <c r="AU128" s="299"/>
      <c r="AV128" s="297"/>
      <c r="AW128" s="243"/>
      <c r="AX128" s="244"/>
    </row>
    <row r="129" spans="1:68" ht="40.5" customHeight="1" x14ac:dyDescent="0.25">
      <c r="A129" s="1"/>
      <c r="B129" s="1"/>
      <c r="C129" s="49" t="s">
        <v>541</v>
      </c>
      <c r="D129" s="311"/>
      <c r="E129" s="311"/>
      <c r="F129" s="311"/>
      <c r="G129" s="311"/>
      <c r="H129" s="349"/>
      <c r="I129" s="361"/>
      <c r="J129" s="364">
        <f>J127+1</f>
        <v>75</v>
      </c>
      <c r="K129" s="364">
        <f>K127+1</f>
        <v>71</v>
      </c>
      <c r="L129" s="429" t="s">
        <v>89</v>
      </c>
      <c r="M129" s="298" t="s">
        <v>61</v>
      </c>
      <c r="N129" s="298" t="s">
        <v>61</v>
      </c>
      <c r="O129" s="400"/>
      <c r="P129" s="32"/>
      <c r="Q129" s="32"/>
      <c r="R129" s="32"/>
      <c r="S129" s="32"/>
      <c r="T129" s="27" t="str">
        <f t="shared" si="61"/>
        <v/>
      </c>
      <c r="U129" s="32"/>
      <c r="V129" s="32"/>
      <c r="W129" s="32"/>
      <c r="X129" s="33">
        <v>2679</v>
      </c>
      <c r="Y129" s="225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198"/>
      <c r="AP129" s="340"/>
      <c r="AQ129" s="328">
        <f>X129</f>
        <v>2679</v>
      </c>
      <c r="AR129" s="298">
        <f>IF(AQ129="","",IF(AQ129=0,"",AQ129))</f>
        <v>2679</v>
      </c>
      <c r="AS129" s="33"/>
      <c r="AT129" s="33"/>
      <c r="AU129" s="33"/>
      <c r="AV129" s="297"/>
      <c r="AW129" s="243"/>
      <c r="AX129" s="244"/>
    </row>
    <row r="130" spans="1:68" ht="40.5" customHeight="1" x14ac:dyDescent="0.25">
      <c r="A130" s="1"/>
      <c r="B130" s="1"/>
      <c r="C130" s="49" t="s">
        <v>542</v>
      </c>
      <c r="D130" s="311"/>
      <c r="E130" s="311"/>
      <c r="F130" s="311"/>
      <c r="G130" s="311"/>
      <c r="H130" s="349"/>
      <c r="I130" s="361"/>
      <c r="J130" s="364">
        <f t="shared" ref="J130:K131" si="64">J129+1</f>
        <v>76</v>
      </c>
      <c r="K130" s="364">
        <f t="shared" si="64"/>
        <v>72</v>
      </c>
      <c r="L130" s="429" t="s">
        <v>127</v>
      </c>
      <c r="M130" s="298" t="s">
        <v>61</v>
      </c>
      <c r="N130" s="298" t="s">
        <v>61</v>
      </c>
      <c r="O130" s="400"/>
      <c r="P130" s="32"/>
      <c r="Q130" s="32"/>
      <c r="R130" s="32"/>
      <c r="S130" s="32"/>
      <c r="T130" s="27" t="str">
        <f t="shared" si="61"/>
        <v/>
      </c>
      <c r="U130" s="32"/>
      <c r="V130" s="32"/>
      <c r="W130" s="32"/>
      <c r="X130" s="33">
        <v>2679</v>
      </c>
      <c r="Y130" s="225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198"/>
      <c r="AP130" s="340"/>
      <c r="AQ130" s="328">
        <f>X130</f>
        <v>2679</v>
      </c>
      <c r="AR130" s="298">
        <f t="shared" ref="AR130:AR133" si="65">IF(AQ130="","",IF(AQ130=0,"",AQ130))</f>
        <v>2679</v>
      </c>
      <c r="AS130" s="33"/>
      <c r="AT130" s="33"/>
      <c r="AU130" s="33"/>
      <c r="AV130" s="297"/>
      <c r="AW130" s="243"/>
      <c r="AX130" s="244"/>
    </row>
    <row r="131" spans="1:68" s="242" customFormat="1" ht="40.5" customHeight="1" x14ac:dyDescent="0.25">
      <c r="A131" s="170"/>
      <c r="B131" s="170"/>
      <c r="C131" s="50"/>
      <c r="D131" s="311"/>
      <c r="E131" s="311"/>
      <c r="F131" s="311"/>
      <c r="G131" s="311"/>
      <c r="H131" s="349"/>
      <c r="I131" s="361"/>
      <c r="J131" s="364">
        <f t="shared" si="64"/>
        <v>77</v>
      </c>
      <c r="K131" s="364">
        <f t="shared" si="64"/>
        <v>73</v>
      </c>
      <c r="L131" s="429" t="s">
        <v>86</v>
      </c>
      <c r="M131" s="298" t="s">
        <v>61</v>
      </c>
      <c r="N131" s="298" t="s">
        <v>61</v>
      </c>
      <c r="O131" s="400"/>
      <c r="P131" s="32"/>
      <c r="Q131" s="32"/>
      <c r="R131" s="32"/>
      <c r="S131" s="32"/>
      <c r="T131" s="27" t="str">
        <f t="shared" ref="T131" si="66">IF((IF(O131="",0,O131)+IF(P131="",0,P131)+IF(Q131="",0,Q131)+IF(R131="",0,R131)+IF(S131="",0,S131))=0,"",(IF(O131="",0,O131)+IF(P131="",0,P131)+IF(Q131="",0,Q131)+IF(R131="",0,R131)+IF(S131="",0,S131)))</f>
        <v/>
      </c>
      <c r="U131" s="32"/>
      <c r="V131" s="32"/>
      <c r="W131" s="32"/>
      <c r="X131" s="33">
        <v>2679</v>
      </c>
      <c r="Y131" s="225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198"/>
      <c r="AP131" s="340"/>
      <c r="AQ131" s="328">
        <f>X131</f>
        <v>2679</v>
      </c>
      <c r="AR131" s="298">
        <f t="shared" si="65"/>
        <v>2679</v>
      </c>
      <c r="AS131" s="33"/>
      <c r="AT131" s="33"/>
      <c r="AU131" s="33"/>
      <c r="AV131" s="297"/>
      <c r="AW131" s="243"/>
      <c r="AX131" s="244"/>
      <c r="AY131" s="222"/>
      <c r="AZ131" s="222"/>
      <c r="BA131" s="222"/>
      <c r="BB131" s="222"/>
      <c r="BC131" s="222"/>
      <c r="BD131" s="222"/>
      <c r="BE131" s="222"/>
      <c r="BF131" s="222"/>
      <c r="BG131" s="222"/>
      <c r="BH131" s="222"/>
      <c r="BI131" s="222"/>
      <c r="BJ131" s="222"/>
      <c r="BK131" s="222"/>
      <c r="BL131" s="222"/>
      <c r="BM131" s="222"/>
      <c r="BN131" s="222"/>
      <c r="BO131" s="222"/>
      <c r="BP131" s="222"/>
    </row>
    <row r="132" spans="1:68" ht="40.5" customHeight="1" x14ac:dyDescent="0.25">
      <c r="A132" s="1"/>
      <c r="B132" s="1"/>
      <c r="C132" s="50"/>
      <c r="D132" s="311"/>
      <c r="E132" s="311"/>
      <c r="F132" s="311"/>
      <c r="G132" s="311"/>
      <c r="H132" s="349"/>
      <c r="I132" s="361"/>
      <c r="J132" s="364">
        <f>J131+1</f>
        <v>78</v>
      </c>
      <c r="K132" s="364">
        <f>K131+1</f>
        <v>74</v>
      </c>
      <c r="L132" s="429" t="s">
        <v>90</v>
      </c>
      <c r="M132" s="298" t="s">
        <v>71</v>
      </c>
      <c r="N132" s="298" t="s">
        <v>71</v>
      </c>
      <c r="O132" s="400"/>
      <c r="P132" s="32"/>
      <c r="Q132" s="32"/>
      <c r="R132" s="32"/>
      <c r="S132" s="32"/>
      <c r="T132" s="27" t="str">
        <f t="shared" si="61"/>
        <v/>
      </c>
      <c r="U132" s="32"/>
      <c r="V132" s="32"/>
      <c r="W132" s="32"/>
      <c r="X132" s="33">
        <v>186</v>
      </c>
      <c r="Y132" s="225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198"/>
      <c r="AP132" s="340"/>
      <c r="AQ132" s="328">
        <f>X132</f>
        <v>186</v>
      </c>
      <c r="AR132" s="298">
        <f t="shared" si="65"/>
        <v>186</v>
      </c>
      <c r="AS132" s="33"/>
      <c r="AT132" s="33"/>
      <c r="AU132" s="33"/>
      <c r="AV132" s="297"/>
      <c r="AW132" s="243"/>
      <c r="AX132" s="244"/>
    </row>
    <row r="133" spans="1:68" ht="77.45" customHeight="1" x14ac:dyDescent="0.25">
      <c r="A133" s="1"/>
      <c r="B133" s="1"/>
      <c r="C133" s="25" t="s">
        <v>503</v>
      </c>
      <c r="D133" s="311"/>
      <c r="E133" s="311"/>
      <c r="F133" s="311"/>
      <c r="G133" s="311"/>
      <c r="H133" s="349"/>
      <c r="I133" s="361"/>
      <c r="J133" s="364">
        <f>J132+1</f>
        <v>79</v>
      </c>
      <c r="K133" s="364">
        <f>K132+1</f>
        <v>75</v>
      </c>
      <c r="L133" s="429" t="s">
        <v>91</v>
      </c>
      <c r="M133" s="298" t="s">
        <v>71</v>
      </c>
      <c r="N133" s="298" t="s">
        <v>71</v>
      </c>
      <c r="O133" s="400"/>
      <c r="P133" s="32"/>
      <c r="Q133" s="32"/>
      <c r="R133" s="32"/>
      <c r="S133" s="32"/>
      <c r="T133" s="27" t="str">
        <f t="shared" si="61"/>
        <v/>
      </c>
      <c r="U133" s="32"/>
      <c r="V133" s="32"/>
      <c r="W133" s="32"/>
      <c r="X133" s="33">
        <v>92.8</v>
      </c>
      <c r="Y133" s="225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198"/>
      <c r="AP133" s="340"/>
      <c r="AQ133" s="328">
        <f>X133</f>
        <v>92.8</v>
      </c>
      <c r="AR133" s="298">
        <f t="shared" si="65"/>
        <v>92.8</v>
      </c>
      <c r="AS133" s="33"/>
      <c r="AT133" s="33"/>
      <c r="AU133" s="33"/>
      <c r="AV133" s="297"/>
      <c r="AW133" s="243"/>
      <c r="AX133" s="244"/>
    </row>
    <row r="134" spans="1:68" ht="40.5" customHeight="1" x14ac:dyDescent="0.25">
      <c r="A134" s="1"/>
      <c r="B134" s="1"/>
      <c r="C134" s="509" t="s">
        <v>504</v>
      </c>
      <c r="D134" s="311"/>
      <c r="E134" s="311"/>
      <c r="F134" s="311"/>
      <c r="G134" s="311"/>
      <c r="H134" s="349"/>
      <c r="I134" s="361"/>
      <c r="J134" s="366"/>
      <c r="K134" s="366"/>
      <c r="L134" s="432" t="s">
        <v>128</v>
      </c>
      <c r="M134" s="300"/>
      <c r="N134" s="300"/>
      <c r="O134" s="404"/>
      <c r="P134" s="45"/>
      <c r="Q134" s="45"/>
      <c r="R134" s="45"/>
      <c r="S134" s="45"/>
      <c r="T134" s="43" t="str">
        <f t="shared" si="61"/>
        <v/>
      </c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58"/>
      <c r="AP134" s="300"/>
      <c r="AQ134" s="330"/>
      <c r="AR134" s="300"/>
      <c r="AS134" s="300"/>
      <c r="AT134" s="300"/>
      <c r="AU134" s="300"/>
      <c r="AV134" s="297"/>
      <c r="AW134" s="243"/>
      <c r="AX134" s="244"/>
    </row>
    <row r="135" spans="1:68" ht="40.5" customHeight="1" x14ac:dyDescent="0.25">
      <c r="A135" s="1"/>
      <c r="B135" s="1"/>
      <c r="C135" s="506"/>
      <c r="D135" s="311"/>
      <c r="E135" s="311"/>
      <c r="F135" s="311"/>
      <c r="G135" s="311"/>
      <c r="H135" s="349"/>
      <c r="I135" s="361"/>
      <c r="J135" s="364">
        <f>J133+1</f>
        <v>80</v>
      </c>
      <c r="K135" s="364">
        <f>K133+1</f>
        <v>76</v>
      </c>
      <c r="L135" s="429" t="s">
        <v>93</v>
      </c>
      <c r="M135" s="298" t="s">
        <v>61</v>
      </c>
      <c r="N135" s="298" t="s">
        <v>61</v>
      </c>
      <c r="O135" s="405"/>
      <c r="P135" s="32"/>
      <c r="Q135" s="32"/>
      <c r="R135" s="32"/>
      <c r="S135" s="32"/>
      <c r="T135" s="27" t="str">
        <f t="shared" si="61"/>
        <v/>
      </c>
      <c r="U135" s="32"/>
      <c r="V135" s="32"/>
      <c r="W135" s="32"/>
      <c r="X135" s="33">
        <v>147.06</v>
      </c>
      <c r="Y135" s="225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198"/>
      <c r="AP135" s="340"/>
      <c r="AQ135" s="328">
        <f>X135</f>
        <v>147.06</v>
      </c>
      <c r="AR135" s="298">
        <f>IF(AQ135="","",IF(AQ135=0,"",AQ135))</f>
        <v>147.06</v>
      </c>
      <c r="AS135" s="33"/>
      <c r="AT135" s="33"/>
      <c r="AU135" s="33"/>
      <c r="AV135" s="297"/>
      <c r="AW135" s="243"/>
      <c r="AX135" s="244"/>
    </row>
    <row r="136" spans="1:68" ht="40.5" customHeight="1" x14ac:dyDescent="0.25">
      <c r="A136" s="1"/>
      <c r="B136" s="1"/>
      <c r="C136" s="506"/>
      <c r="D136" s="311"/>
      <c r="E136" s="311"/>
      <c r="F136" s="311"/>
      <c r="G136" s="311"/>
      <c r="H136" s="349"/>
      <c r="I136" s="361"/>
      <c r="J136" s="364">
        <f t="shared" ref="J136:K139" si="67">J135+1</f>
        <v>81</v>
      </c>
      <c r="K136" s="364">
        <f t="shared" si="67"/>
        <v>77</v>
      </c>
      <c r="L136" s="429" t="s">
        <v>129</v>
      </c>
      <c r="M136" s="298" t="s">
        <v>61</v>
      </c>
      <c r="N136" s="298" t="s">
        <v>61</v>
      </c>
      <c r="O136" s="405"/>
      <c r="P136" s="32"/>
      <c r="Q136" s="32"/>
      <c r="R136" s="32"/>
      <c r="S136" s="32"/>
      <c r="T136" s="27" t="str">
        <f t="shared" si="61"/>
        <v/>
      </c>
      <c r="U136" s="32"/>
      <c r="V136" s="32"/>
      <c r="W136" s="32"/>
      <c r="X136" s="33">
        <v>147.06</v>
      </c>
      <c r="Y136" s="225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198"/>
      <c r="AP136" s="340"/>
      <c r="AQ136" s="328">
        <f>X136</f>
        <v>147.06</v>
      </c>
      <c r="AR136" s="298">
        <f t="shared" ref="AR136:AR139" si="68">IF(AQ136="","",IF(AQ136=0,"",AQ136))</f>
        <v>147.06</v>
      </c>
      <c r="AS136" s="33"/>
      <c r="AT136" s="33"/>
      <c r="AU136" s="33"/>
      <c r="AV136" s="297"/>
      <c r="AW136" s="243"/>
      <c r="AX136" s="244"/>
    </row>
    <row r="137" spans="1:68" ht="40.5" customHeight="1" x14ac:dyDescent="0.25">
      <c r="A137" s="1"/>
      <c r="B137" s="1"/>
      <c r="C137" s="508"/>
      <c r="D137" s="311"/>
      <c r="E137" s="311"/>
      <c r="F137" s="311"/>
      <c r="G137" s="311"/>
      <c r="H137" s="349"/>
      <c r="I137" s="361"/>
      <c r="J137" s="364">
        <f t="shared" si="67"/>
        <v>82</v>
      </c>
      <c r="K137" s="364">
        <f t="shared" si="67"/>
        <v>78</v>
      </c>
      <c r="L137" s="429" t="s">
        <v>86</v>
      </c>
      <c r="M137" s="298" t="s">
        <v>61</v>
      </c>
      <c r="N137" s="298" t="s">
        <v>61</v>
      </c>
      <c r="O137" s="405"/>
      <c r="P137" s="32"/>
      <c r="Q137" s="32"/>
      <c r="R137" s="32"/>
      <c r="S137" s="32"/>
      <c r="T137" s="27" t="str">
        <f t="shared" si="61"/>
        <v/>
      </c>
      <c r="U137" s="32"/>
      <c r="V137" s="32"/>
      <c r="W137" s="32"/>
      <c r="X137" s="33">
        <v>147.06</v>
      </c>
      <c r="Y137" s="225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198"/>
      <c r="AP137" s="340"/>
      <c r="AQ137" s="328">
        <f>X137</f>
        <v>147.06</v>
      </c>
      <c r="AR137" s="298">
        <f t="shared" si="68"/>
        <v>147.06</v>
      </c>
      <c r="AS137" s="33"/>
      <c r="AT137" s="33"/>
      <c r="AU137" s="33"/>
      <c r="AV137" s="297"/>
      <c r="AW137" s="243"/>
      <c r="AX137" s="244"/>
    </row>
    <row r="138" spans="1:68" ht="40.5" customHeight="1" x14ac:dyDescent="0.25">
      <c r="A138" s="1"/>
      <c r="B138" s="1"/>
      <c r="C138" s="514" t="s">
        <v>505</v>
      </c>
      <c r="D138" s="311"/>
      <c r="E138" s="311"/>
      <c r="F138" s="311"/>
      <c r="G138" s="311"/>
      <c r="H138" s="349"/>
      <c r="I138" s="361"/>
      <c r="J138" s="364">
        <f t="shared" si="67"/>
        <v>83</v>
      </c>
      <c r="K138" s="364">
        <f t="shared" si="67"/>
        <v>79</v>
      </c>
      <c r="L138" s="429" t="s">
        <v>95</v>
      </c>
      <c r="M138" s="298" t="s">
        <v>36</v>
      </c>
      <c r="N138" s="298" t="s">
        <v>36</v>
      </c>
      <c r="O138" s="400"/>
      <c r="P138" s="32"/>
      <c r="Q138" s="32"/>
      <c r="R138" s="32"/>
      <c r="S138" s="32"/>
      <c r="T138" s="27" t="str">
        <f t="shared" si="61"/>
        <v/>
      </c>
      <c r="U138" s="32"/>
      <c r="V138" s="32"/>
      <c r="W138" s="32"/>
      <c r="X138" s="33">
        <v>7.7</v>
      </c>
      <c r="Y138" s="225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198"/>
      <c r="AP138" s="340"/>
      <c r="AQ138" s="328">
        <f>X138</f>
        <v>7.7</v>
      </c>
      <c r="AR138" s="298">
        <f t="shared" si="68"/>
        <v>7.7</v>
      </c>
      <c r="AS138" s="33"/>
      <c r="AT138" s="33"/>
      <c r="AU138" s="33"/>
      <c r="AV138" s="297"/>
      <c r="AW138" s="243"/>
      <c r="AX138" s="244"/>
    </row>
    <row r="139" spans="1:68" ht="40.5" customHeight="1" x14ac:dyDescent="0.25">
      <c r="A139" s="1"/>
      <c r="B139" s="1"/>
      <c r="C139" s="515"/>
      <c r="D139" s="311"/>
      <c r="E139" s="311"/>
      <c r="F139" s="311"/>
      <c r="G139" s="311"/>
      <c r="H139" s="349"/>
      <c r="I139" s="361"/>
      <c r="J139" s="364">
        <f t="shared" si="67"/>
        <v>84</v>
      </c>
      <c r="K139" s="364">
        <f t="shared" si="67"/>
        <v>80</v>
      </c>
      <c r="L139" s="429" t="s">
        <v>96</v>
      </c>
      <c r="M139" s="298" t="s">
        <v>61</v>
      </c>
      <c r="N139" s="298" t="s">
        <v>61</v>
      </c>
      <c r="O139" s="405"/>
      <c r="P139" s="32"/>
      <c r="Q139" s="32"/>
      <c r="R139" s="32"/>
      <c r="S139" s="32"/>
      <c r="T139" s="27" t="str">
        <f t="shared" si="61"/>
        <v/>
      </c>
      <c r="U139" s="32"/>
      <c r="V139" s="32"/>
      <c r="W139" s="32"/>
      <c r="X139" s="33">
        <v>37.799999999999997</v>
      </c>
      <c r="Y139" s="225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198"/>
      <c r="AP139" s="340"/>
      <c r="AQ139" s="328">
        <f>X139</f>
        <v>37.799999999999997</v>
      </c>
      <c r="AR139" s="298">
        <f t="shared" si="68"/>
        <v>37.799999999999997</v>
      </c>
      <c r="AS139" s="33"/>
      <c r="AT139" s="33"/>
      <c r="AU139" s="33"/>
      <c r="AV139" s="297"/>
      <c r="AW139" s="243"/>
      <c r="AX139" s="244"/>
    </row>
    <row r="140" spans="1:68" ht="40.5" customHeight="1" x14ac:dyDescent="0.25">
      <c r="A140" s="1"/>
      <c r="B140" s="1"/>
      <c r="C140" s="25" t="s">
        <v>506</v>
      </c>
      <c r="D140" s="311"/>
      <c r="E140" s="311"/>
      <c r="F140" s="311"/>
      <c r="G140" s="311"/>
      <c r="H140" s="349"/>
      <c r="I140" s="361"/>
      <c r="J140" s="366"/>
      <c r="K140" s="366"/>
      <c r="L140" s="432" t="s">
        <v>130</v>
      </c>
      <c r="M140" s="425"/>
      <c r="N140" s="425"/>
      <c r="O140" s="402"/>
      <c r="P140" s="42"/>
      <c r="Q140" s="42"/>
      <c r="R140" s="42"/>
      <c r="S140" s="42"/>
      <c r="T140" s="43" t="str">
        <f t="shared" si="61"/>
        <v/>
      </c>
      <c r="U140" s="42"/>
      <c r="V140" s="42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58"/>
      <c r="AP140" s="299"/>
      <c r="AQ140" s="329"/>
      <c r="AR140" s="299"/>
      <c r="AS140" s="299"/>
      <c r="AT140" s="299"/>
      <c r="AU140" s="299"/>
      <c r="AV140" s="297"/>
      <c r="AW140" s="243"/>
      <c r="AX140" s="244"/>
    </row>
    <row r="141" spans="1:68" ht="40.5" customHeight="1" x14ac:dyDescent="0.25">
      <c r="A141" s="1"/>
      <c r="B141" s="1"/>
      <c r="C141" s="50"/>
      <c r="D141" s="311"/>
      <c r="E141" s="311"/>
      <c r="F141" s="311"/>
      <c r="G141" s="311"/>
      <c r="H141" s="349"/>
      <c r="I141" s="361"/>
      <c r="J141" s="364">
        <f>J139+1</f>
        <v>85</v>
      </c>
      <c r="K141" s="364">
        <f>K139+1</f>
        <v>81</v>
      </c>
      <c r="L141" s="429" t="s">
        <v>93</v>
      </c>
      <c r="M141" s="298" t="s">
        <v>61</v>
      </c>
      <c r="N141" s="298" t="s">
        <v>61</v>
      </c>
      <c r="O141" s="400"/>
      <c r="P141" s="32"/>
      <c r="Q141" s="32"/>
      <c r="R141" s="32"/>
      <c r="S141" s="32"/>
      <c r="T141" s="27" t="str">
        <f t="shared" si="61"/>
        <v/>
      </c>
      <c r="U141" s="32"/>
      <c r="V141" s="32"/>
      <c r="W141" s="32"/>
      <c r="X141" s="33">
        <v>149.29</v>
      </c>
      <c r="Y141" s="225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198"/>
      <c r="AP141" s="340"/>
      <c r="AQ141" s="328">
        <f>X141</f>
        <v>149.29</v>
      </c>
      <c r="AR141" s="298">
        <f>IF(AQ141="","",IF(AQ141=0,"",AQ141))</f>
        <v>149.29</v>
      </c>
      <c r="AS141" s="33"/>
      <c r="AT141" s="33"/>
      <c r="AU141" s="33"/>
      <c r="AV141" s="297"/>
      <c r="AW141" s="243"/>
      <c r="AX141" s="244"/>
    </row>
    <row r="142" spans="1:68" ht="40.5" customHeight="1" x14ac:dyDescent="0.25">
      <c r="A142" s="1"/>
      <c r="B142" s="1"/>
      <c r="C142" s="25" t="s">
        <v>98</v>
      </c>
      <c r="D142" s="311"/>
      <c r="E142" s="311"/>
      <c r="F142" s="311"/>
      <c r="G142" s="311"/>
      <c r="H142" s="349"/>
      <c r="I142" s="361"/>
      <c r="J142" s="364">
        <f t="shared" ref="J142:K144" si="69">J141+1</f>
        <v>86</v>
      </c>
      <c r="K142" s="364">
        <f t="shared" si="69"/>
        <v>82</v>
      </c>
      <c r="L142" s="429" t="s">
        <v>131</v>
      </c>
      <c r="M142" s="298" t="s">
        <v>61</v>
      </c>
      <c r="N142" s="298" t="s">
        <v>61</v>
      </c>
      <c r="O142" s="400"/>
      <c r="P142" s="32"/>
      <c r="Q142" s="32"/>
      <c r="R142" s="32"/>
      <c r="S142" s="32"/>
      <c r="T142" s="27" t="str">
        <f t="shared" si="61"/>
        <v/>
      </c>
      <c r="U142" s="32"/>
      <c r="V142" s="32"/>
      <c r="W142" s="32"/>
      <c r="X142" s="33">
        <v>149.29</v>
      </c>
      <c r="Y142" s="225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198"/>
      <c r="AP142" s="340"/>
      <c r="AQ142" s="328">
        <f>X142</f>
        <v>149.29</v>
      </c>
      <c r="AR142" s="298">
        <f t="shared" ref="AR142:AR144" si="70">IF(AQ142="","",IF(AQ142=0,"",AQ142))</f>
        <v>149.29</v>
      </c>
      <c r="AS142" s="33"/>
      <c r="AT142" s="33"/>
      <c r="AU142" s="33"/>
      <c r="AV142" s="297"/>
      <c r="AW142" s="243"/>
      <c r="AX142" s="244"/>
    </row>
    <row r="143" spans="1:68" ht="40.5" customHeight="1" x14ac:dyDescent="0.25">
      <c r="A143" s="1"/>
      <c r="B143" s="1"/>
      <c r="C143" s="50"/>
      <c r="D143" s="311"/>
      <c r="E143" s="311"/>
      <c r="F143" s="311"/>
      <c r="G143" s="311"/>
      <c r="H143" s="349"/>
      <c r="I143" s="361"/>
      <c r="J143" s="367">
        <f t="shared" si="69"/>
        <v>87</v>
      </c>
      <c r="K143" s="367">
        <f t="shared" si="69"/>
        <v>83</v>
      </c>
      <c r="L143" s="429" t="s">
        <v>86</v>
      </c>
      <c r="M143" s="298" t="s">
        <v>61</v>
      </c>
      <c r="N143" s="298" t="s">
        <v>61</v>
      </c>
      <c r="O143" s="400"/>
      <c r="P143" s="32"/>
      <c r="Q143" s="32"/>
      <c r="R143" s="32"/>
      <c r="S143" s="32"/>
      <c r="T143" s="27" t="str">
        <f t="shared" si="61"/>
        <v/>
      </c>
      <c r="U143" s="32"/>
      <c r="V143" s="32"/>
      <c r="W143" s="32"/>
      <c r="X143" s="33">
        <v>149.29</v>
      </c>
      <c r="Y143" s="225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198"/>
      <c r="AP143" s="340"/>
      <c r="AQ143" s="328">
        <f>X143</f>
        <v>149.29</v>
      </c>
      <c r="AR143" s="298">
        <f t="shared" si="70"/>
        <v>149.29</v>
      </c>
      <c r="AS143" s="33"/>
      <c r="AT143" s="33"/>
      <c r="AU143" s="33"/>
      <c r="AV143" s="297"/>
      <c r="AW143" s="243"/>
      <c r="AX143" s="244"/>
    </row>
    <row r="144" spans="1:68" ht="40.5" customHeight="1" x14ac:dyDescent="0.25">
      <c r="A144" s="1"/>
      <c r="B144" s="1"/>
      <c r="C144" s="50"/>
      <c r="D144" s="311"/>
      <c r="E144" s="311"/>
      <c r="F144" s="311"/>
      <c r="G144" s="311"/>
      <c r="H144" s="349"/>
      <c r="I144" s="361"/>
      <c r="J144" s="364">
        <f t="shared" si="69"/>
        <v>88</v>
      </c>
      <c r="K144" s="364">
        <f t="shared" si="69"/>
        <v>84</v>
      </c>
      <c r="L144" s="429" t="s">
        <v>100</v>
      </c>
      <c r="M144" s="298" t="s">
        <v>71</v>
      </c>
      <c r="N144" s="298" t="s">
        <v>71</v>
      </c>
      <c r="O144" s="400"/>
      <c r="P144" s="32"/>
      <c r="Q144" s="32"/>
      <c r="R144" s="32"/>
      <c r="S144" s="32"/>
      <c r="T144" s="27" t="str">
        <f t="shared" si="61"/>
        <v/>
      </c>
      <c r="U144" s="32"/>
      <c r="V144" s="32"/>
      <c r="W144" s="32"/>
      <c r="X144" s="33">
        <v>195.44</v>
      </c>
      <c r="Y144" s="225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198"/>
      <c r="AP144" s="340"/>
      <c r="AQ144" s="328">
        <f>X144</f>
        <v>195.44</v>
      </c>
      <c r="AR144" s="298">
        <f t="shared" si="70"/>
        <v>195.44</v>
      </c>
      <c r="AS144" s="33"/>
      <c r="AT144" s="33"/>
      <c r="AU144" s="33"/>
      <c r="AV144" s="297"/>
      <c r="AW144" s="243"/>
      <c r="AX144" s="244"/>
    </row>
    <row r="145" spans="1:68" ht="46.9" customHeight="1" x14ac:dyDescent="0.25">
      <c r="A145" s="1"/>
      <c r="B145" s="1"/>
      <c r="C145" s="509" t="s">
        <v>547</v>
      </c>
      <c r="D145" s="311"/>
      <c r="E145" s="311"/>
      <c r="F145" s="311"/>
      <c r="G145" s="311"/>
      <c r="H145" s="349"/>
      <c r="I145" s="361"/>
      <c r="J145" s="366"/>
      <c r="K145" s="366"/>
      <c r="L145" s="432" t="s">
        <v>132</v>
      </c>
      <c r="M145" s="425"/>
      <c r="N145" s="425"/>
      <c r="O145" s="402"/>
      <c r="P145" s="42"/>
      <c r="Q145" s="42"/>
      <c r="R145" s="42"/>
      <c r="S145" s="42"/>
      <c r="T145" s="43" t="str">
        <f t="shared" si="61"/>
        <v/>
      </c>
      <c r="U145" s="42"/>
      <c r="V145" s="42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58"/>
      <c r="AP145" s="299"/>
      <c r="AQ145" s="329"/>
      <c r="AR145" s="299"/>
      <c r="AS145" s="299"/>
      <c r="AT145" s="299"/>
      <c r="AU145" s="299"/>
      <c r="AV145" s="297"/>
      <c r="AW145" s="243"/>
      <c r="AX145" s="244"/>
    </row>
    <row r="146" spans="1:68" ht="46.9" customHeight="1" x14ac:dyDescent="0.25">
      <c r="A146" s="1"/>
      <c r="B146" s="1"/>
      <c r="C146" s="506"/>
      <c r="D146" s="311"/>
      <c r="E146" s="311"/>
      <c r="F146" s="311"/>
      <c r="G146" s="311"/>
      <c r="H146" s="349"/>
      <c r="I146" s="361"/>
      <c r="J146" s="364">
        <f>J144+1</f>
        <v>89</v>
      </c>
      <c r="K146" s="364">
        <f>K144+1</f>
        <v>85</v>
      </c>
      <c r="L146" s="429" t="s">
        <v>96</v>
      </c>
      <c r="M146" s="298" t="s">
        <v>61</v>
      </c>
      <c r="N146" s="298" t="s">
        <v>61</v>
      </c>
      <c r="O146" s="400"/>
      <c r="P146" s="32"/>
      <c r="Q146" s="32"/>
      <c r="R146" s="32"/>
      <c r="S146" s="32"/>
      <c r="T146" s="27" t="str">
        <f t="shared" si="61"/>
        <v/>
      </c>
      <c r="U146" s="32"/>
      <c r="V146" s="32"/>
      <c r="W146" s="32"/>
      <c r="X146" s="33">
        <v>8.4499999999999993</v>
      </c>
      <c r="Y146" s="225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198"/>
      <c r="AP146" s="340"/>
      <c r="AQ146" s="328">
        <f>X146</f>
        <v>8.4499999999999993</v>
      </c>
      <c r="AR146" s="298">
        <f>IF(AQ146="","",IF(AQ146=0,"",AQ146))</f>
        <v>8.4499999999999993</v>
      </c>
      <c r="AS146" s="33"/>
      <c r="AT146" s="33"/>
      <c r="AU146" s="33"/>
      <c r="AV146" s="297"/>
      <c r="AW146" s="243"/>
      <c r="AX146" s="244"/>
    </row>
    <row r="147" spans="1:68" ht="46.9" customHeight="1" x14ac:dyDescent="0.25">
      <c r="A147" s="1"/>
      <c r="B147" s="1"/>
      <c r="C147" s="506"/>
      <c r="D147" s="311"/>
      <c r="E147" s="311"/>
      <c r="F147" s="311"/>
      <c r="G147" s="311"/>
      <c r="H147" s="349"/>
      <c r="I147" s="361"/>
      <c r="J147" s="364">
        <f t="shared" ref="J147:K149" si="71">J146+1</f>
        <v>90</v>
      </c>
      <c r="K147" s="364">
        <f t="shared" si="71"/>
        <v>86</v>
      </c>
      <c r="L147" s="429" t="s">
        <v>109</v>
      </c>
      <c r="M147" s="298" t="s">
        <v>61</v>
      </c>
      <c r="N147" s="298" t="s">
        <v>61</v>
      </c>
      <c r="O147" s="400"/>
      <c r="P147" s="32"/>
      <c r="Q147" s="32"/>
      <c r="R147" s="32"/>
      <c r="S147" s="32"/>
      <c r="T147" s="27" t="str">
        <f t="shared" si="61"/>
        <v/>
      </c>
      <c r="U147" s="32"/>
      <c r="V147" s="32"/>
      <c r="W147" s="32"/>
      <c r="X147" s="33">
        <v>8.4499999999999993</v>
      </c>
      <c r="Y147" s="225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198"/>
      <c r="AP147" s="340"/>
      <c r="AQ147" s="328">
        <f>X147</f>
        <v>8.4499999999999993</v>
      </c>
      <c r="AR147" s="298">
        <f t="shared" ref="AR147:AR150" si="72">IF(AQ147="","",IF(AQ147=0,"",AQ147))</f>
        <v>8.4499999999999993</v>
      </c>
      <c r="AS147" s="33"/>
      <c r="AT147" s="33"/>
      <c r="AU147" s="33"/>
      <c r="AV147" s="297"/>
      <c r="AW147" s="243"/>
      <c r="AX147" s="244"/>
    </row>
    <row r="148" spans="1:68" ht="46.9" customHeight="1" x14ac:dyDescent="0.25">
      <c r="A148" s="1"/>
      <c r="B148" s="1"/>
      <c r="C148" s="506"/>
      <c r="D148" s="311"/>
      <c r="E148" s="311"/>
      <c r="F148" s="311"/>
      <c r="G148" s="311"/>
      <c r="H148" s="349"/>
      <c r="I148" s="361"/>
      <c r="J148" s="367">
        <f t="shared" si="71"/>
        <v>91</v>
      </c>
      <c r="K148" s="367">
        <f t="shared" si="71"/>
        <v>87</v>
      </c>
      <c r="L148" s="429" t="s">
        <v>133</v>
      </c>
      <c r="M148" s="298" t="s">
        <v>61</v>
      </c>
      <c r="N148" s="298" t="s">
        <v>61</v>
      </c>
      <c r="O148" s="400"/>
      <c r="P148" s="32"/>
      <c r="Q148" s="32"/>
      <c r="R148" s="32"/>
      <c r="S148" s="32"/>
      <c r="T148" s="27" t="str">
        <f t="shared" si="61"/>
        <v/>
      </c>
      <c r="U148" s="32"/>
      <c r="V148" s="32"/>
      <c r="W148" s="32"/>
      <c r="X148" s="33">
        <v>8.4499999999999993</v>
      </c>
      <c r="Y148" s="225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198"/>
      <c r="AP148" s="340"/>
      <c r="AQ148" s="328">
        <f>X148</f>
        <v>8.4499999999999993</v>
      </c>
      <c r="AR148" s="298">
        <f t="shared" si="72"/>
        <v>8.4499999999999993</v>
      </c>
      <c r="AS148" s="33"/>
      <c r="AT148" s="33"/>
      <c r="AU148" s="33"/>
      <c r="AV148" s="297"/>
      <c r="AW148" s="243"/>
      <c r="AX148" s="244"/>
    </row>
    <row r="149" spans="1:68" s="242" customFormat="1" ht="46.9" customHeight="1" x14ac:dyDescent="0.25">
      <c r="A149" s="170"/>
      <c r="B149" s="170"/>
      <c r="C149" s="507"/>
      <c r="D149" s="311"/>
      <c r="E149" s="311"/>
      <c r="F149" s="311"/>
      <c r="G149" s="311"/>
      <c r="H149" s="349"/>
      <c r="I149" s="361"/>
      <c r="J149" s="367">
        <f t="shared" si="71"/>
        <v>92</v>
      </c>
      <c r="K149" s="367">
        <f t="shared" si="71"/>
        <v>88</v>
      </c>
      <c r="L149" s="429" t="s">
        <v>86</v>
      </c>
      <c r="M149" s="298" t="s">
        <v>61</v>
      </c>
      <c r="N149" s="298" t="s">
        <v>61</v>
      </c>
      <c r="O149" s="400"/>
      <c r="P149" s="32"/>
      <c r="Q149" s="32"/>
      <c r="R149" s="32"/>
      <c r="S149" s="32"/>
      <c r="T149" s="27" t="str">
        <f t="shared" ref="T149" si="73">IF((IF(O149="",0,O149)+IF(P149="",0,P149)+IF(Q149="",0,Q149)+IF(R149="",0,R149)+IF(S149="",0,S149))=0,"",(IF(O149="",0,O149)+IF(P149="",0,P149)+IF(Q149="",0,Q149)+IF(R149="",0,R149)+IF(S149="",0,S149)))</f>
        <v/>
      </c>
      <c r="U149" s="32"/>
      <c r="V149" s="32"/>
      <c r="W149" s="32"/>
      <c r="X149" s="33">
        <v>8.4499999999999993</v>
      </c>
      <c r="Y149" s="225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198"/>
      <c r="AP149" s="340"/>
      <c r="AQ149" s="328">
        <f>X149</f>
        <v>8.4499999999999993</v>
      </c>
      <c r="AR149" s="298">
        <f t="shared" si="72"/>
        <v>8.4499999999999993</v>
      </c>
      <c r="AS149" s="33"/>
      <c r="AT149" s="33"/>
      <c r="AU149" s="33"/>
      <c r="AV149" s="297"/>
      <c r="AW149" s="243"/>
      <c r="AX149" s="244"/>
      <c r="AY149" s="222"/>
      <c r="AZ149" s="222"/>
      <c r="BA149" s="222"/>
      <c r="BB149" s="222"/>
      <c r="BC149" s="222"/>
      <c r="BD149" s="222"/>
      <c r="BE149" s="222"/>
      <c r="BF149" s="222"/>
      <c r="BG149" s="222"/>
      <c r="BH149" s="222"/>
      <c r="BI149" s="222"/>
      <c r="BJ149" s="222"/>
      <c r="BK149" s="222"/>
      <c r="BL149" s="222"/>
      <c r="BM149" s="222"/>
      <c r="BN149" s="222"/>
      <c r="BO149" s="222"/>
      <c r="BP149" s="222"/>
    </row>
    <row r="150" spans="1:68" ht="46.9" customHeight="1" x14ac:dyDescent="0.25">
      <c r="A150" s="1"/>
      <c r="B150" s="1"/>
      <c r="C150" s="508"/>
      <c r="D150" s="311"/>
      <c r="E150" s="311"/>
      <c r="F150" s="311"/>
      <c r="G150" s="311"/>
      <c r="H150" s="349"/>
      <c r="I150" s="361"/>
      <c r="J150" s="364">
        <f>J149+1</f>
        <v>93</v>
      </c>
      <c r="K150" s="364">
        <f>K149+1</f>
        <v>89</v>
      </c>
      <c r="L150" s="429" t="s">
        <v>111</v>
      </c>
      <c r="M150" s="298" t="s">
        <v>71</v>
      </c>
      <c r="N150" s="298" t="s">
        <v>71</v>
      </c>
      <c r="O150" s="400"/>
      <c r="P150" s="32"/>
      <c r="Q150" s="32"/>
      <c r="R150" s="32"/>
      <c r="S150" s="32"/>
      <c r="T150" s="27" t="str">
        <f t="shared" si="61"/>
        <v/>
      </c>
      <c r="U150" s="32"/>
      <c r="V150" s="32"/>
      <c r="W150" s="32"/>
      <c r="X150" s="33">
        <v>14.65</v>
      </c>
      <c r="Y150" s="225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198"/>
      <c r="AP150" s="340"/>
      <c r="AQ150" s="328">
        <f>X150</f>
        <v>14.65</v>
      </c>
      <c r="AR150" s="298">
        <f t="shared" si="72"/>
        <v>14.65</v>
      </c>
      <c r="AS150" s="33"/>
      <c r="AT150" s="33"/>
      <c r="AU150" s="33"/>
      <c r="AV150" s="297"/>
      <c r="AW150" s="243"/>
      <c r="AX150" s="244"/>
    </row>
    <row r="151" spans="1:68" ht="72" customHeight="1" x14ac:dyDescent="0.25">
      <c r="A151" s="1"/>
      <c r="B151" s="1"/>
      <c r="C151" s="510" t="s">
        <v>635</v>
      </c>
      <c r="D151" s="311"/>
      <c r="E151" s="311"/>
      <c r="F151" s="311"/>
      <c r="G151" s="311"/>
      <c r="H151" s="349"/>
      <c r="I151" s="361"/>
      <c r="J151" s="366"/>
      <c r="K151" s="366"/>
      <c r="L151" s="437" t="s">
        <v>545</v>
      </c>
      <c r="M151" s="425"/>
      <c r="N151" s="425"/>
      <c r="O151" s="402"/>
      <c r="P151" s="42"/>
      <c r="Q151" s="42"/>
      <c r="R151" s="42"/>
      <c r="S151" s="42"/>
      <c r="T151" s="43" t="str">
        <f t="shared" si="61"/>
        <v/>
      </c>
      <c r="U151" s="42"/>
      <c r="V151" s="42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58"/>
      <c r="AP151" s="299"/>
      <c r="AQ151" s="329"/>
      <c r="AR151" s="299"/>
      <c r="AS151" s="299"/>
      <c r="AT151" s="299"/>
      <c r="AU151" s="299"/>
      <c r="AV151" s="297"/>
      <c r="AW151" s="243"/>
      <c r="AX151" s="244"/>
    </row>
    <row r="152" spans="1:68" ht="72" customHeight="1" x14ac:dyDescent="0.25">
      <c r="A152" s="1"/>
      <c r="B152" s="1"/>
      <c r="C152" s="511"/>
      <c r="D152" s="311"/>
      <c r="E152" s="311"/>
      <c r="F152" s="311"/>
      <c r="G152" s="311"/>
      <c r="H152" s="349"/>
      <c r="I152" s="361"/>
      <c r="J152" s="364">
        <f>J150+1</f>
        <v>94</v>
      </c>
      <c r="K152" s="364">
        <f>K150+1</f>
        <v>90</v>
      </c>
      <c r="L152" s="440" t="s">
        <v>112</v>
      </c>
      <c r="M152" s="298" t="s">
        <v>71</v>
      </c>
      <c r="N152" s="298" t="s">
        <v>71</v>
      </c>
      <c r="O152" s="403"/>
      <c r="P152" s="46"/>
      <c r="Q152" s="46"/>
      <c r="R152" s="46"/>
      <c r="S152" s="46"/>
      <c r="T152" s="59" t="str">
        <f t="shared" si="61"/>
        <v/>
      </c>
      <c r="U152" s="46"/>
      <c r="V152" s="46"/>
      <c r="W152" s="46"/>
      <c r="X152" s="48">
        <v>52</v>
      </c>
      <c r="Y152" s="228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  <c r="AM152" s="46"/>
      <c r="AN152" s="46"/>
      <c r="AO152" s="61"/>
      <c r="AP152" s="340"/>
      <c r="AQ152" s="328">
        <f>X152</f>
        <v>52</v>
      </c>
      <c r="AR152" s="298">
        <f>IF(AQ152="","",IF(AQ152=0,"",AQ152))</f>
        <v>52</v>
      </c>
      <c r="AS152" s="33"/>
      <c r="AT152" s="33"/>
      <c r="AU152" s="33"/>
      <c r="AV152" s="297"/>
      <c r="AW152" s="243"/>
      <c r="AX152" s="244"/>
    </row>
    <row r="153" spans="1:68" s="245" customFormat="1" ht="72" customHeight="1" x14ac:dyDescent="0.25">
      <c r="A153" s="170"/>
      <c r="B153" s="170"/>
      <c r="C153" s="512"/>
      <c r="D153" s="311"/>
      <c r="E153" s="311"/>
      <c r="F153" s="311"/>
      <c r="G153" s="311"/>
      <c r="H153" s="349"/>
      <c r="I153" s="361"/>
      <c r="J153" s="369">
        <f>J152+1</f>
        <v>95</v>
      </c>
      <c r="K153" s="369">
        <f>K152+1</f>
        <v>91</v>
      </c>
      <c r="L153" s="438" t="s">
        <v>106</v>
      </c>
      <c r="M153" s="298" t="s">
        <v>61</v>
      </c>
      <c r="N153" s="298" t="s">
        <v>61</v>
      </c>
      <c r="O153" s="400"/>
      <c r="P153" s="32"/>
      <c r="Q153" s="32"/>
      <c r="R153" s="32"/>
      <c r="S153" s="32"/>
      <c r="T153" s="27" t="str">
        <f t="shared" si="61"/>
        <v/>
      </c>
      <c r="U153" s="32"/>
      <c r="V153" s="32"/>
      <c r="W153" s="32"/>
      <c r="X153" s="33">
        <f>X152*0.3</f>
        <v>15.6</v>
      </c>
      <c r="Y153" s="225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198"/>
      <c r="AP153" s="340"/>
      <c r="AQ153" s="328">
        <f>X153</f>
        <v>15.6</v>
      </c>
      <c r="AR153" s="298">
        <f>IF(AQ153="","",IF(AQ153=0,"",AQ153))</f>
        <v>15.6</v>
      </c>
      <c r="AS153" s="33"/>
      <c r="AT153" s="33"/>
      <c r="AU153" s="33"/>
      <c r="AV153" s="297"/>
      <c r="AW153" s="243"/>
      <c r="AX153" s="244"/>
      <c r="AY153" s="222"/>
      <c r="AZ153" s="222"/>
      <c r="BA153" s="222"/>
      <c r="BB153" s="222"/>
      <c r="BC153" s="222"/>
      <c r="BD153" s="222"/>
      <c r="BE153" s="222"/>
      <c r="BF153" s="222"/>
      <c r="BG153" s="222"/>
      <c r="BH153" s="222"/>
      <c r="BI153" s="222"/>
      <c r="BJ153" s="222"/>
      <c r="BK153" s="222"/>
      <c r="BL153" s="222"/>
      <c r="BM153" s="222"/>
      <c r="BN153" s="222"/>
      <c r="BO153" s="222"/>
      <c r="BP153" s="222"/>
    </row>
    <row r="154" spans="1:68" ht="24.75" customHeight="1" x14ac:dyDescent="0.25">
      <c r="A154" s="1"/>
      <c r="B154" s="1"/>
      <c r="C154" s="62"/>
      <c r="D154" s="311"/>
      <c r="E154" s="311"/>
      <c r="F154" s="311"/>
      <c r="G154" s="311"/>
      <c r="H154" s="349"/>
      <c r="I154" s="361"/>
      <c r="J154" s="549" t="s">
        <v>134</v>
      </c>
      <c r="K154" s="550"/>
      <c r="L154" s="551"/>
      <c r="M154" s="426"/>
      <c r="N154" s="426"/>
      <c r="O154" s="370"/>
      <c r="P154" s="63"/>
      <c r="Q154" s="63"/>
      <c r="R154" s="63"/>
      <c r="S154" s="63"/>
      <c r="T154" s="64" t="str">
        <f t="shared" si="61"/>
        <v/>
      </c>
      <c r="U154" s="63"/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  <c r="AG154" s="65"/>
      <c r="AH154" s="65"/>
      <c r="AI154" s="65"/>
      <c r="AJ154" s="65"/>
      <c r="AK154" s="65"/>
      <c r="AL154" s="65"/>
      <c r="AM154" s="65"/>
      <c r="AN154" s="65"/>
      <c r="AO154" s="323"/>
      <c r="AP154" s="302"/>
      <c r="AQ154" s="332"/>
      <c r="AR154" s="302"/>
      <c r="AS154" s="302"/>
      <c r="AT154" s="302"/>
      <c r="AU154" s="302"/>
      <c r="AV154" s="295"/>
      <c r="AW154" s="12"/>
      <c r="AX154" s="1"/>
    </row>
    <row r="155" spans="1:68" ht="108" customHeight="1" x14ac:dyDescent="0.25">
      <c r="A155" s="1"/>
      <c r="B155" s="1"/>
      <c r="C155" s="505" t="s">
        <v>636</v>
      </c>
      <c r="D155" s="311"/>
      <c r="E155" s="311"/>
      <c r="F155" s="311"/>
      <c r="G155" s="311"/>
      <c r="H155" s="349"/>
      <c r="I155" s="361"/>
      <c r="J155" s="362">
        <f>J153+1</f>
        <v>96</v>
      </c>
      <c r="K155" s="362">
        <f>K153+1</f>
        <v>92</v>
      </c>
      <c r="L155" s="439" t="s">
        <v>135</v>
      </c>
      <c r="M155" s="344" t="s">
        <v>36</v>
      </c>
      <c r="N155" s="344"/>
      <c r="O155" s="406" t="str">
        <f t="shared" ref="O155:S155" si="74">IF(SUM(O156:O158)=0,"",SUM(O156:O158))</f>
        <v/>
      </c>
      <c r="P155" s="66" t="str">
        <f t="shared" si="74"/>
        <v/>
      </c>
      <c r="Q155" s="66" t="str">
        <f t="shared" si="74"/>
        <v/>
      </c>
      <c r="R155" s="66">
        <f t="shared" si="74"/>
        <v>115.76</v>
      </c>
      <c r="S155" s="66">
        <f t="shared" si="74"/>
        <v>319.5</v>
      </c>
      <c r="T155" s="67">
        <f t="shared" si="61"/>
        <v>435.26</v>
      </c>
      <c r="U155" s="68" t="s">
        <v>136</v>
      </c>
      <c r="V155" s="66" t="s">
        <v>38</v>
      </c>
      <c r="W155" s="240">
        <f>IF(SUM(W156:W158)=0,"",SUM(W156:W158))</f>
        <v>2178.2444444444445</v>
      </c>
      <c r="X155" s="66"/>
      <c r="Y155" s="69" t="str">
        <f t="shared" ref="Y155:AC155" si="75">IF(SUM(Y156:Y158)=0,"",SUM(Y156:Y158))</f>
        <v/>
      </c>
      <c r="Z155" s="69">
        <f t="shared" si="75"/>
        <v>2549</v>
      </c>
      <c r="AA155" s="69">
        <f t="shared" si="75"/>
        <v>1940</v>
      </c>
      <c r="AB155" s="69" t="str">
        <f t="shared" si="75"/>
        <v/>
      </c>
      <c r="AC155" s="69" t="str">
        <f t="shared" si="75"/>
        <v/>
      </c>
      <c r="AD155" s="69" t="str">
        <f t="shared" ref="AD155:AN155" si="76">IF(SUM(AD156:AD158)=0,"",SUM(AD156:AD158))</f>
        <v/>
      </c>
      <c r="AE155" s="69">
        <f t="shared" si="76"/>
        <v>8372</v>
      </c>
      <c r="AF155" s="69">
        <f t="shared" si="76"/>
        <v>53705</v>
      </c>
      <c r="AG155" s="69" t="str">
        <f t="shared" si="76"/>
        <v/>
      </c>
      <c r="AH155" s="69">
        <f t="shared" si="76"/>
        <v>12930</v>
      </c>
      <c r="AI155" s="69" t="str">
        <f t="shared" si="76"/>
        <v/>
      </c>
      <c r="AJ155" s="69">
        <f t="shared" si="76"/>
        <v>12862</v>
      </c>
      <c r="AK155" s="69" t="str">
        <f t="shared" si="76"/>
        <v/>
      </c>
      <c r="AL155" s="69">
        <f t="shared" si="76"/>
        <v>3442</v>
      </c>
      <c r="AM155" s="69">
        <f t="shared" si="76"/>
        <v>1274</v>
      </c>
      <c r="AN155" s="69">
        <f t="shared" si="76"/>
        <v>9427</v>
      </c>
      <c r="AO155" s="321">
        <f>IF((IF(Y155="",0,Y155)+IF(Z155="",0,Z155)+IF(AA155="",0,AA155)+IF(AB155="",0,AB155)+IF(AC155="",0,AC155)+IF(AD155="",0,AD155)+IF(AE155="",0,AE155)+IF(AF155="",0,AF155)+IF(AG155="",0,AG155)+IF(AH155="",0,AH155)+IF(AI155="",0,AI155)+IF(AJ155="",0,AJ155)+IF(AK155="",0,AK155)+IF(AL155="",0,AL155)+IF(AM155="",0,AM155)+IF(AN155="",0,AN155))=0,"",(IF(Y155="",0,Y155)+IF(Z155="",0,Z155)+IF(AA155="",0,AA155)+IF(AB155="",0,AB155)+IF(AC155="",0,AC155)+IF(AD155="",0,AD155)+IF(AE155="",0,AE155)+IF(AF155="",0,AF155)+IF(AG155="",0,AG155)+IF(AH155="",0,AH155)+IF(AI155="",0,AI155)+IF(AJ155="",0,AJ155)+IF(AK155="",0,AK155)+IF(AL155="",0,AL155)+IF(AM155="",0,AM155)+IF(AN155="",0,AN155)))</f>
        <v>106501</v>
      </c>
      <c r="AP155" s="344" t="str">
        <f>IF(SUM(AP156:AP158)=0,"",SUM(AP156:AP158))</f>
        <v/>
      </c>
      <c r="AQ155" s="328"/>
      <c r="AR155" s="298"/>
      <c r="AS155" s="225"/>
      <c r="AT155" s="225"/>
      <c r="AU155" s="225"/>
      <c r="AV155" s="296"/>
      <c r="AW155" s="12"/>
      <c r="AX155" s="1"/>
    </row>
    <row r="156" spans="1:68" ht="36" customHeight="1" outlineLevel="1" x14ac:dyDescent="0.25">
      <c r="A156" s="1"/>
      <c r="B156" s="1"/>
      <c r="C156" s="506"/>
      <c r="D156" s="311" t="s">
        <v>606</v>
      </c>
      <c r="E156" s="311" t="s">
        <v>607</v>
      </c>
      <c r="F156" s="311"/>
      <c r="G156" s="312" t="s">
        <v>610</v>
      </c>
      <c r="H156" s="351"/>
      <c r="I156" s="360">
        <v>3</v>
      </c>
      <c r="J156" s="363" t="str">
        <f t="shared" ref="J156:J158" si="77">CONCATENATE($J$155,".",(ROW(M156)-ROW($M$155)))</f>
        <v>96.1</v>
      </c>
      <c r="K156" s="363"/>
      <c r="L156" s="429" t="s">
        <v>137</v>
      </c>
      <c r="M156" s="298" t="s">
        <v>36</v>
      </c>
      <c r="N156" s="298"/>
      <c r="O156" s="400"/>
      <c r="P156" s="32"/>
      <c r="Q156" s="33"/>
      <c r="R156" s="33"/>
      <c r="S156" s="33">
        <v>3.5</v>
      </c>
      <c r="T156" s="34">
        <f t="shared" si="61"/>
        <v>3.5</v>
      </c>
      <c r="U156" s="32"/>
      <c r="V156" s="32" t="s">
        <v>38</v>
      </c>
      <c r="W156" s="237">
        <f>IF(T156="","",IF(T156=0,"",IF(MID(L156,1,4)="Стен",T156/(VALUE(MID(L156,SEARCH(" ",L156,1)+1,SEARCH("мм",L156,1)-SEARCH(" ",L156,1)-2))/1000),IF(MID(L156,1,10)="Плита фунд",SQRT(T156/(VALUE(MID(L156,SEARCH(" ",L156,1)+14,SEARCH("мм",L156,1)-SEARCH(" ",L156,1)-15))/1000))*(4+1)*(VALUE(MID(L156,SEARCH(" ",L156,1)+14,SEARCH("мм",L156,1)-SEARCH(" ",L156,1)-15))/1000),IF(MID(L156,1,4)="Плит",T156/(VALUE(MID(L156,SEARCH(" ",L156,1)+1,SEARCH("мм",L156,1)-SEARCH(" ",L156,1)-2))/1000),IF(MID(L156,1,4)="Площ",T156/(VALUE(MID(L156,SEARCH(" ",L156,1)+12,SEARCH("мм",L156,1)-SEARCH(" ",L156,1)-13))/1000),IF(MID(L156,1,4)="Марш",T156/0.263,IF(MID(L156,1,4)="Коло",T156/((VALUE(LEFT(MID(L156,SEARCH(" ",L156,1)+1,SEARCH("мм",L156,1)-SEARCH(" ",L156,1)-2),SEARCH("х",MID(L156,SEARCH(" ",L156,1)+1,SEARCH("мм",L156,1)-SEARCH(" ",L156,1)-2),1)-1))*VALUE(RIGHT(MID(L156,SEARCH(" ",L156,1)+1,SEARCH("мм",L156,1)-SEARCH(" ",L156,1)-2),LEN(MID(L156,SEARCH(" ",L156,1)+1,SEARCH("мм",L156,1)-SEARCH(" ",L156,1)-2))-SEARCH("х",MID(L156,SEARCH(" ",L156,1)+1,SEARCH("мм",L156,1)-SEARCH(" ",L156,1)-2),1))))/1000000*3.2)*((VALUE(LEFT(MID(L156,SEARCH(" ",L156,1)+1,SEARCH("мм",L156,1)-SEARCH(" ",L156,1)-2),SEARCH("х",MID(L156,SEARCH(" ",L156,1)+1,SEARCH("мм",L156,1)-SEARCH(" ",L156,1)-2),1)-1))+VALUE(RIGHT(MID(L156,SEARCH(" ",L156,1)+1,SEARCH("мм",L156,1)-SEARCH(" ",L156,1)-2),LEN(MID(L156,SEARCH(" ",L156,1)+1,SEARCH("мм",L156,1)-SEARCH(" ",L156,1)-2))-SEARCH("х",MID(L156,SEARCH(" ",L156,1)+1,SEARCH("мм",L156,1)-SEARCH(" ",L156,1)-2),1))))/1000*2*3.2),IF(MID(L156,1,4)="Балк",T156/((VALUE(LEFT(MID(L156,SEARCH(" ",L156,1)+1,SEARCH("мм",L156,1)-SEARCH(" ",L156,1)-5),SEARCH("х",MID(L156,SEARCH(" ",L156,1)+1,SEARCH("мм",L156,1)-SEARCH(" ",L156,1)-5),1)-1))*VALUE(RIGHT(MID(L156,SEARCH(" ",L156,1)+1,SEARCH("мм",L156,1)-SEARCH(" ",L156,1)-5),LEN(MID(L156,SEARCH(" ",L156,1)+1,SEARCH("мм",L156,1)-SEARCH(" ",L156,1)-5))-SEARCH("х",MID(L156,SEARCH(" ",L156,1)+1,SEARCH("мм",L156,1)-SEARCH(" ",L156,1)-5),1))))/1000000*1)*((2*VALUE(LEFT(MID(L156,SEARCH(" ",L156,1)+1,SEARCH("мм",L156,1)-SEARCH(" ",L156,1)-5),SEARCH("х",MID(L156,SEARCH(" ",L156,1)+1,SEARCH("мм",L156,1)-SEARCH(" ",L156,1)-5),1)-1))+VALUE(RIGHT(MID(L156,SEARCH(" ",L156,1)+1,SEARCH("мм",L156,1)-SEARCH(" ",L156,1)-5),LEN(MID(L156,SEARCH(" ",L156,1)+1,SEARCH("мм",L156,1)-SEARCH(" ",L156,1)-5))-SEARCH("х",MID(L156,SEARCH(" ",L156,1)+1,SEARCH("мм",L156,1)-SEARCH(" ",L156,1)-5),1))))/1000*1),IF(MID(L156,1,4)="Капи",T156/(2.8*3.6*0.4)*((2.8+3.6)*2*0.4),""))))))))))</f>
        <v>19.444444444444446</v>
      </c>
      <c r="X156" s="234">
        <f>VALUE(MID(L156,SEARCH(" ",L156,1)+1,SEARCH("мм",L156,1)-SEARCH(" ",L156,1)-2))</f>
        <v>180</v>
      </c>
      <c r="Y156" s="35" t="str">
        <f>IF(SUM($Q156:$S156)*INDEX('Таблица 6 (типы арм.)'!$F$6:$U$49,MATCH($I156,'Таблица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арм.)'!$F$54:$U$54,0))=0,"",ROUND(SUM($Q156:$S156)*INDEX('Таблица 6 (типы арм.)'!$F$6:$U$49,MATCH($I156,'Таблица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56" s="35">
        <f>IF(SUM($Q156:$S156)*INDEX('Таблица 6 (типы арм.)'!$F$6:$U$49,MATCH($I156,'Таблица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арм.)'!$F$54:$U$54,0))=0,"",ROUND(SUM($Q156:$S156)*INDEX('Таблица 6 (типы арм.)'!$F$6:$U$49,MATCH($I156,'Таблица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24</v>
      </c>
      <c r="AA156" s="35">
        <f>IF(SUM($Q156:$S156)*INDEX('Таблица 6 (типы арм.)'!$F$6:$U$49,MATCH($I156,'Таблица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арм.)'!$F$54:$U$54,0))=0,"",ROUND(SUM($Q156:$S156)*INDEX('Таблица 6 (типы арм.)'!$F$6:$U$49,MATCH($I156,'Таблица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11</v>
      </c>
      <c r="AB156" s="35" t="str">
        <f>IF(SUM($Q156:$S156)*INDEX('Таблица 6 (типы арм.)'!$F$6:$U$49,MATCH($I156,'Таблица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арм.)'!$F$54:$U$54,0))=0,"",ROUND(SUM($Q156:$S156)*INDEX('Таблица 6 (типы арм.)'!$F$6:$U$49,MATCH($I156,'Таблица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56" s="35" t="str">
        <f>IF(SUM($Q156:$S156)*INDEX('Таблица 6 (типы арм.)'!$F$6:$U$49,MATCH($I156,'Таблица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арм.)'!$F$54:$U$54,0))=0,"",ROUND(SUM($Q156:$S156)*INDEX('Таблица 6 (типы арм.)'!$F$6:$U$49,MATCH($I156,'Таблица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56" s="35" t="str">
        <f>IF(SUM($Q156:$S156)*INDEX('Таблица 6 (типы арм.)'!$F$6:$U$49,MATCH($I156,'Таблица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арм.)'!$F$54:$U$54,0))=0,"",ROUND(SUM($Q156:$S156)*INDEX('Таблица 6 (типы арм.)'!$F$6:$U$49,MATCH($I156,'Таблица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56" s="35">
        <f>IF(SUM($Q156:$S156)*INDEX('Таблица 6 (типы арм.)'!$F$6:$U$49,MATCH($I156,'Таблица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арм.)'!$F$54:$U$54,0))=0,"",ROUND(SUM($Q156:$S156)*INDEX('Таблица 6 (типы арм.)'!$F$6:$U$49,MATCH($I156,'Таблица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61</v>
      </c>
      <c r="AF156" s="35">
        <f>IF(SUM($Q156:$S156)*INDEX('Таблица 6 (типы арм.)'!$F$6:$U$49,MATCH($I156,'Таблица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арм.)'!$F$54:$U$54,0))=0,"",ROUND(SUM($Q156:$S156)*INDEX('Таблица 6 (типы арм.)'!$F$6:$U$49,MATCH($I156,'Таблица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502</v>
      </c>
      <c r="AG156" s="35" t="str">
        <f>IF(SUM($Q156:$S156)*INDEX('Таблица 6 (типы арм.)'!$F$6:$U$49,MATCH($I156,'Таблица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арм.)'!$F$54:$U$54,0))=0,"",ROUND(SUM($Q156:$S156)*INDEX('Таблица 6 (типы арм.)'!$F$6:$U$49,MATCH($I156,'Таблица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56" s="35">
        <f>IF(SUM($Q156:$S156)*INDEX('Таблица 6 (типы арм.)'!$F$6:$U$49,MATCH($I156,'Таблица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арм.)'!$F$54:$U$54,0))=0,"",ROUND(SUM($Q156:$S156)*INDEX('Таблица 6 (типы арм.)'!$F$6:$U$49,MATCH($I156,'Таблица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111</v>
      </c>
      <c r="AI156" s="35" t="str">
        <f>IF(SUM($Q156:$S156)*INDEX('Таблица 6 (типы арм.)'!$F$6:$U$49,MATCH($I156,'Таблица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арм.)'!$F$54:$U$54,0))=0,"",ROUND(SUM($Q156:$S156)*INDEX('Таблица 6 (типы арм.)'!$F$6:$U$49,MATCH($I156,'Таблица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56" s="35">
        <f>IF(SUM($Q156:$S156)*INDEX('Таблица 6 (типы арм.)'!$F$6:$U$49,MATCH($I156,'Таблица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арм.)'!$F$54:$U$54,0))=0,"",ROUND(SUM($Q156:$S156)*INDEX('Таблица 6 (типы арм.)'!$F$6:$U$49,MATCH($I156,'Таблица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98</v>
      </c>
      <c r="AK156" s="35" t="str">
        <f>IF(SUM($Q156:$S156)*INDEX('Таблица 6 (типы арм.)'!$F$6:$U$49,MATCH($I156,'Таблица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арм.)'!$F$54:$U$54,0))=0,"",ROUND(SUM($Q156:$S156)*INDEX('Таблица 6 (типы арм.)'!$F$6:$U$49,MATCH($I156,'Таблица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56" s="35">
        <f>IF(SUM($Q156:$S156)*INDEX('Таблица 6 (типы арм.)'!$F$6:$U$49,MATCH($I156,'Таблица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арм.)'!$F$54:$U$54,0))=0,"",ROUND(SUM($Q156:$S156)*INDEX('Таблица 6 (типы арм.)'!$F$6:$U$49,MATCH($I156,'Таблица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17</v>
      </c>
      <c r="AM156" s="35" t="str">
        <f>IF(SUM($Q156:$S156)*INDEX('Таблица 6 (типы арм.)'!$F$6:$U$49,MATCH($I156,'Таблица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арм.)'!$F$54:$U$54,0))=0,"",ROUND(SUM($Q156:$S156)*INDEX('Таблица 6 (типы арм.)'!$F$6:$U$49,MATCH($I156,'Таблица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156" s="35">
        <f>IF(SUM($Q156:$S156)*INDEX('Таблица 6 (типы арм.)'!$F$6:$U$49,MATCH($I156,'Таблица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арм.)'!$F$54:$U$54,0))=0,"",ROUND(SUM($Q156:$S156)*INDEX('Таблица 6 (типы арм.)'!$F$6:$U$49,MATCH($I156,'Таблица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50</v>
      </c>
      <c r="AO156" s="491">
        <f>IF((IF(Y156="",0,Y156)+IF(Z156="",0,Z156)+IF(AA156="",0,AA156)+IF(AB156="",0,AB156)+IF(AC156="",0,AC156)+IF(AD156="",0,AD156)+IF(AE156="",0,AE156)+IF(AF156="",0,AF156)+IF(AG156="",0,AG156)+IF(AH156="",0,AH156)+IF(AI156="",0,AI156)+IF(AJ156="",0,AJ156)+IF(AK156="",0,AK156)+IF(AL156="",0,AL156)+IF(AM156="",0,AM156)+IF(AN156="",0,AN156))=0,"",(IF(Y156="",0,Y156)+IF(Z156="",0,Z156)+IF(AA156="",0,AA156)+IF(AB156="",0,AB156)+IF(AC156="",0,AC156)+IF(AD156="",0,AD156)+IF(AE156="",0,AE156)+IF(AF156="",0,AF156)+IF(AG156="",0,AG156)+IF(AH156="",0,AH156)+IF(AI156="",0,AI156)+IF(AJ156="",0,AJ156)+IF(AK156="",0,AK156)+IF(AL156="",0,AL156)+IF(AM156="",0,AM156)+IF(AN156="",0,AN156)))</f>
        <v>874</v>
      </c>
      <c r="AP156" s="339"/>
      <c r="AQ156" s="328"/>
      <c r="AR156" s="298"/>
      <c r="AS156" s="225"/>
      <c r="AT156" s="225"/>
      <c r="AU156" s="225"/>
      <c r="AV156" s="296"/>
      <c r="AW156" s="12"/>
      <c r="AX156" s="1"/>
    </row>
    <row r="157" spans="1:68" ht="36" customHeight="1" outlineLevel="1" x14ac:dyDescent="0.25">
      <c r="A157" s="1"/>
      <c r="B157" s="1"/>
      <c r="C157" s="506"/>
      <c r="D157" s="311" t="s">
        <v>606</v>
      </c>
      <c r="E157" s="311" t="s">
        <v>607</v>
      </c>
      <c r="F157" s="311"/>
      <c r="G157" s="312" t="s">
        <v>610</v>
      </c>
      <c r="H157" s="351"/>
      <c r="I157" s="360">
        <v>3</v>
      </c>
      <c r="J157" s="363" t="str">
        <f t="shared" si="77"/>
        <v>96.2</v>
      </c>
      <c r="K157" s="363"/>
      <c r="L157" s="429" t="s">
        <v>138</v>
      </c>
      <c r="M157" s="298" t="s">
        <v>36</v>
      </c>
      <c r="N157" s="298"/>
      <c r="O157" s="400"/>
      <c r="P157" s="32"/>
      <c r="Q157" s="33"/>
      <c r="R157" s="33"/>
      <c r="S157" s="33">
        <v>316</v>
      </c>
      <c r="T157" s="34">
        <f t="shared" si="61"/>
        <v>316</v>
      </c>
      <c r="U157" s="32" t="s">
        <v>136</v>
      </c>
      <c r="V157" s="32" t="s">
        <v>38</v>
      </c>
      <c r="W157" s="237">
        <f>IF(T157="","",IF(T157=0,"",IF(MID(L157,1,4)="Стен",T157/(VALUE(MID(L157,SEARCH(" ",L157,1)+1,SEARCH("мм",L157,1)-SEARCH(" ",L157,1)-2))/1000),IF(MID(L157,1,10)="Плита фунд",SQRT(T157/(VALUE(MID(L157,SEARCH(" ",L157,1)+14,SEARCH("мм",L157,1)-SEARCH(" ",L157,1)-15))/1000))*(4+1)*(VALUE(MID(L157,SEARCH(" ",L157,1)+14,SEARCH("мм",L157,1)-SEARCH(" ",L157,1)-15))/1000),IF(MID(L157,1,4)="Плит",T157/(VALUE(MID(L157,SEARCH(" ",L157,1)+1,SEARCH("мм",L157,1)-SEARCH(" ",L157,1)-2))/1000),IF(MID(L157,1,4)="Площ",T157/(VALUE(MID(L157,SEARCH(" ",L157,1)+12,SEARCH("мм",L157,1)-SEARCH(" ",L157,1)-13))/1000),IF(MID(L157,1,4)="Марш",T157/0.263,IF(MID(L157,1,4)="Коло",T157/((VALUE(LEFT(MID(L157,SEARCH(" ",L157,1)+1,SEARCH("мм",L157,1)-SEARCH(" ",L157,1)-2),SEARCH("х",MID(L157,SEARCH(" ",L157,1)+1,SEARCH("мм",L157,1)-SEARCH(" ",L157,1)-2),1)-1))*VALUE(RIGHT(MID(L157,SEARCH(" ",L157,1)+1,SEARCH("мм",L157,1)-SEARCH(" ",L157,1)-2),LEN(MID(L157,SEARCH(" ",L157,1)+1,SEARCH("мм",L157,1)-SEARCH(" ",L157,1)-2))-SEARCH("х",MID(L157,SEARCH(" ",L157,1)+1,SEARCH("мм",L157,1)-SEARCH(" ",L157,1)-2),1))))/1000000*3.2)*((VALUE(LEFT(MID(L157,SEARCH(" ",L157,1)+1,SEARCH("мм",L157,1)-SEARCH(" ",L157,1)-2),SEARCH("х",MID(L157,SEARCH(" ",L157,1)+1,SEARCH("мм",L157,1)-SEARCH(" ",L157,1)-2),1)-1))+VALUE(RIGHT(MID(L157,SEARCH(" ",L157,1)+1,SEARCH("мм",L157,1)-SEARCH(" ",L157,1)-2),LEN(MID(L157,SEARCH(" ",L157,1)+1,SEARCH("мм",L157,1)-SEARCH(" ",L157,1)-2))-SEARCH("х",MID(L157,SEARCH(" ",L157,1)+1,SEARCH("мм",L157,1)-SEARCH(" ",L157,1)-2),1))))/1000*2*3.2),IF(MID(L157,1,4)="Балк",T157/((VALUE(LEFT(MID(L157,SEARCH(" ",L157,1)+1,SEARCH("мм",L157,1)-SEARCH(" ",L157,1)-5),SEARCH("х",MID(L157,SEARCH(" ",L157,1)+1,SEARCH("мм",L157,1)-SEARCH(" ",L157,1)-5),1)-1))*VALUE(RIGHT(MID(L157,SEARCH(" ",L157,1)+1,SEARCH("мм",L157,1)-SEARCH(" ",L157,1)-5),LEN(MID(L157,SEARCH(" ",L157,1)+1,SEARCH("мм",L157,1)-SEARCH(" ",L157,1)-5))-SEARCH("х",MID(L157,SEARCH(" ",L157,1)+1,SEARCH("мм",L157,1)-SEARCH(" ",L157,1)-5),1))))/1000000*1)*((2*VALUE(LEFT(MID(L157,SEARCH(" ",L157,1)+1,SEARCH("мм",L157,1)-SEARCH(" ",L157,1)-5),SEARCH("х",MID(L157,SEARCH(" ",L157,1)+1,SEARCH("мм",L157,1)-SEARCH(" ",L157,1)-5),1)-1))+VALUE(RIGHT(MID(L157,SEARCH(" ",L157,1)+1,SEARCH("мм",L157,1)-SEARCH(" ",L157,1)-5),LEN(MID(L157,SEARCH(" ",L157,1)+1,SEARCH("мм",L157,1)-SEARCH(" ",L157,1)-5))-SEARCH("х",MID(L157,SEARCH(" ",L157,1)+1,SEARCH("мм",L157,1)-SEARCH(" ",L157,1)-5),1))))/1000*1),IF(MID(L157,1,4)="Капи",T157/(2.8*3.6*0.4)*((2.8+3.6)*2*0.4),""))))))))))</f>
        <v>1580</v>
      </c>
      <c r="X157" s="234"/>
      <c r="Y157" s="35" t="str">
        <f>IF(SUM($Q157:$S157)*INDEX('Таблица 6 (типы арм.)'!$F$6:$U$49,MATCH($I157,'Таблица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арм.)'!$F$54:$U$54,0))=0,"",ROUND(SUM($Q157:$S157)*INDEX('Таблица 6 (типы арм.)'!$F$6:$U$49,MATCH($I157,'Таблица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57" s="35">
        <f>IF(SUM($Q157:$S157)*INDEX('Таблица 6 (типы арм.)'!$F$6:$U$49,MATCH($I157,'Таблица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арм.)'!$F$54:$U$54,0))=0,"",ROUND(SUM($Q157:$S157)*INDEX('Таблица 6 (типы арм.)'!$F$6:$U$49,MATCH($I157,'Таблица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2150</v>
      </c>
      <c r="AA157" s="35">
        <f>IF(SUM($Q157:$S157)*INDEX('Таблица 6 (типы арм.)'!$F$6:$U$49,MATCH($I157,'Таблица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арм.)'!$F$54:$U$54,0))=0,"",ROUND(SUM($Q157:$S157)*INDEX('Таблица 6 (типы арм.)'!$F$6:$U$49,MATCH($I157,'Таблица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1030</v>
      </c>
      <c r="AB157" s="35" t="str">
        <f>IF(SUM($Q157:$S157)*INDEX('Таблица 6 (типы арм.)'!$F$6:$U$49,MATCH($I157,'Таблица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арм.)'!$F$54:$U$54,0))=0,"",ROUND(SUM($Q157:$S157)*INDEX('Таблица 6 (типы арм.)'!$F$6:$U$49,MATCH($I157,'Таблица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57" s="35" t="str">
        <f>IF(SUM($Q157:$S157)*INDEX('Таблица 6 (типы арм.)'!$F$6:$U$49,MATCH($I157,'Таблица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арм.)'!$F$54:$U$54,0))=0,"",ROUND(SUM($Q157:$S157)*INDEX('Таблица 6 (типы арм.)'!$F$6:$U$49,MATCH($I157,'Таблица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57" s="35" t="str">
        <f>IF(SUM($Q157:$S157)*INDEX('Таблица 6 (типы арм.)'!$F$6:$U$49,MATCH($I157,'Таблица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арм.)'!$F$54:$U$54,0))=0,"",ROUND(SUM($Q157:$S157)*INDEX('Таблица 6 (типы арм.)'!$F$6:$U$49,MATCH($I157,'Таблица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57" s="35">
        <f>IF(SUM($Q157:$S157)*INDEX('Таблица 6 (типы арм.)'!$F$6:$U$49,MATCH($I157,'Таблица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арм.)'!$F$54:$U$54,0))=0,"",ROUND(SUM($Q157:$S157)*INDEX('Таблица 6 (типы арм.)'!$F$6:$U$49,MATCH($I157,'Таблица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5509</v>
      </c>
      <c r="AF157" s="35">
        <f>IF(SUM($Q157:$S157)*INDEX('Таблица 6 (типы арм.)'!$F$6:$U$49,MATCH($I157,'Таблица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арм.)'!$F$54:$U$54,0))=0,"",ROUND(SUM($Q157:$S157)*INDEX('Таблица 6 (типы арм.)'!$F$6:$U$49,MATCH($I157,'Таблица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45367</v>
      </c>
      <c r="AG157" s="35" t="str">
        <f>IF(SUM($Q157:$S157)*INDEX('Таблица 6 (типы арм.)'!$F$6:$U$49,MATCH($I157,'Таблица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арм.)'!$F$54:$U$54,0))=0,"",ROUND(SUM($Q157:$S157)*INDEX('Таблица 6 (типы арм.)'!$F$6:$U$49,MATCH($I157,'Таблица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57" s="35">
        <f>IF(SUM($Q157:$S157)*INDEX('Таблица 6 (типы арм.)'!$F$6:$U$49,MATCH($I157,'Таблица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арм.)'!$F$54:$U$54,0))=0,"",ROUND(SUM($Q157:$S157)*INDEX('Таблица 6 (типы арм.)'!$F$6:$U$49,MATCH($I157,'Таблица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10032</v>
      </c>
      <c r="AI157" s="35" t="str">
        <f>IF(SUM($Q157:$S157)*INDEX('Таблица 6 (типы арм.)'!$F$6:$U$49,MATCH($I157,'Таблица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арм.)'!$F$54:$U$54,0))=0,"",ROUND(SUM($Q157:$S157)*INDEX('Таблица 6 (типы арм.)'!$F$6:$U$49,MATCH($I157,'Таблица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57" s="35">
        <f>IF(SUM($Q157:$S157)*INDEX('Таблица 6 (типы арм.)'!$F$6:$U$49,MATCH($I157,'Таблица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арм.)'!$F$54:$U$54,0))=0,"",ROUND(SUM($Q157:$S157)*INDEX('Таблица 6 (типы арм.)'!$F$6:$U$49,MATCH($I157,'Таблица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8823</v>
      </c>
      <c r="AK157" s="35" t="str">
        <f>IF(SUM($Q157:$S157)*INDEX('Таблица 6 (типы арм.)'!$F$6:$U$49,MATCH($I157,'Таблица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арм.)'!$F$54:$U$54,0))=0,"",ROUND(SUM($Q157:$S157)*INDEX('Таблица 6 (типы арм.)'!$F$6:$U$49,MATCH($I157,'Таблица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57" s="35">
        <f>IF(SUM($Q157:$S157)*INDEX('Таблица 6 (типы арм.)'!$F$6:$U$49,MATCH($I157,'Таблица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арм.)'!$F$54:$U$54,0))=0,"",ROUND(SUM($Q157:$S157)*INDEX('Таблица 6 (типы арм.)'!$F$6:$U$49,MATCH($I157,'Таблица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1567</v>
      </c>
      <c r="AM157" s="35" t="str">
        <f>IF(SUM($Q157:$S157)*INDEX('Таблица 6 (типы арм.)'!$F$6:$U$49,MATCH($I157,'Таблица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арм.)'!$F$54:$U$54,0))=0,"",ROUND(SUM($Q157:$S157)*INDEX('Таблица 6 (типы арм.)'!$F$6:$U$49,MATCH($I157,'Таблица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157" s="35">
        <f>IF(SUM($Q157:$S157)*INDEX('Таблица 6 (типы арм.)'!$F$6:$U$49,MATCH($I157,'Таблица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арм.)'!$F$54:$U$54,0))=0,"",ROUND(SUM($Q157:$S157)*INDEX('Таблица 6 (типы арм.)'!$F$6:$U$49,MATCH($I157,'Таблица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4523</v>
      </c>
      <c r="AO157" s="491">
        <f>IF((IF(Y157="",0,Y157)+IF(Z157="",0,Z157)+IF(AA157="",0,AA157)+IF(AB157="",0,AB157)+IF(AC157="",0,AC157)+IF(AD157="",0,AD157)+IF(AE157="",0,AE157)+IF(AF157="",0,AF157)+IF(AG157="",0,AG157)+IF(AH157="",0,AH157)+IF(AI157="",0,AI157)+IF(AJ157="",0,AJ157)+IF(AK157="",0,AK157)+IF(AL157="",0,AL157)+IF(AM157="",0,AM157)+IF(AN157="",0,AN157))=0,"",(IF(Y157="",0,Y157)+IF(Z157="",0,Z157)+IF(AA157="",0,AA157)+IF(AB157="",0,AB157)+IF(AC157="",0,AC157)+IF(AD157="",0,AD157)+IF(AE157="",0,AE157)+IF(AF157="",0,AF157)+IF(AG157="",0,AG157)+IF(AH157="",0,AH157)+IF(AI157="",0,AI157)+IF(AJ157="",0,AJ157)+IF(AK157="",0,AK157)+IF(AL157="",0,AL157)+IF(AM157="",0,AM157)+IF(AN157="",0,AN157)))</f>
        <v>79001</v>
      </c>
      <c r="AP157" s="339"/>
      <c r="AQ157" s="328"/>
      <c r="AR157" s="298"/>
      <c r="AS157" s="225"/>
      <c r="AT157" s="225"/>
      <c r="AU157" s="225"/>
      <c r="AV157" s="296"/>
      <c r="AW157" s="12"/>
      <c r="AX157" s="1"/>
    </row>
    <row r="158" spans="1:68" ht="37.5" customHeight="1" outlineLevel="1" x14ac:dyDescent="0.25">
      <c r="A158" s="1"/>
      <c r="B158" s="1"/>
      <c r="C158" s="506"/>
      <c r="D158" s="311" t="s">
        <v>606</v>
      </c>
      <c r="E158" s="311" t="s">
        <v>607</v>
      </c>
      <c r="F158" s="311"/>
      <c r="G158" s="312" t="s">
        <v>610</v>
      </c>
      <c r="H158" s="351"/>
      <c r="I158" s="360">
        <v>4</v>
      </c>
      <c r="J158" s="363" t="str">
        <f t="shared" si="77"/>
        <v>96.3</v>
      </c>
      <c r="K158" s="363"/>
      <c r="L158" s="429" t="s">
        <v>139</v>
      </c>
      <c r="M158" s="298" t="s">
        <v>36</v>
      </c>
      <c r="N158" s="298"/>
      <c r="O158" s="400"/>
      <c r="P158" s="32"/>
      <c r="Q158" s="33"/>
      <c r="R158" s="33">
        <v>115.76</v>
      </c>
      <c r="S158" s="33"/>
      <c r="T158" s="34">
        <f t="shared" si="61"/>
        <v>115.76</v>
      </c>
      <c r="U158" s="32"/>
      <c r="V158" s="32" t="s">
        <v>38</v>
      </c>
      <c r="W158" s="237">
        <f>IF(T158="","",IF(T158=0,"",IF(MID(L158,1,4)="Стен",T158/(VALUE(MID(L158,SEARCH(" ",L158,1)+1,SEARCH("мм",L158,1)-SEARCH(" ",L158,1)-2))/1000),IF(MID(L158,1,10)="Плита фунд",SQRT(T158/(VALUE(MID(L158,SEARCH(" ",L158,1)+14,SEARCH("мм",L158,1)-SEARCH(" ",L158,1)-15))/1000))*(4+1)*(VALUE(MID(L158,SEARCH(" ",L158,1)+14,SEARCH("мм",L158,1)-SEARCH(" ",L158,1)-15))/1000),IF(MID(L158,1,4)="Плит",T158/(VALUE(MID(L158,SEARCH(" ",L158,1)+1,SEARCH("мм",L158,1)-SEARCH(" ",L158,1)-2))/1000),IF(MID(L158,1,4)="Площ",T158/(VALUE(MID(L158,SEARCH(" ",L158,1)+12,SEARCH("мм",L158,1)-SEARCH(" ",L158,1)-13))/1000),IF(MID(L158,1,4)="Марш",T158/0.263,IF(MID(L158,1,4)="Коло",T158/((VALUE(LEFT(MID(L158,SEARCH(" ",L158,1)+1,SEARCH("мм",L158,1)-SEARCH(" ",L158,1)-2),SEARCH("х",MID(L158,SEARCH(" ",L158,1)+1,SEARCH("мм",L158,1)-SEARCH(" ",L158,1)-2),1)-1))*VALUE(RIGHT(MID(L158,SEARCH(" ",L158,1)+1,SEARCH("мм",L158,1)-SEARCH(" ",L158,1)-2),LEN(MID(L158,SEARCH(" ",L158,1)+1,SEARCH("мм",L158,1)-SEARCH(" ",L158,1)-2))-SEARCH("х",MID(L158,SEARCH(" ",L158,1)+1,SEARCH("мм",L158,1)-SEARCH(" ",L158,1)-2),1))))/1000000*3.2)*((VALUE(LEFT(MID(L158,SEARCH(" ",L158,1)+1,SEARCH("мм",L158,1)-SEARCH(" ",L158,1)-2),SEARCH("х",MID(L158,SEARCH(" ",L158,1)+1,SEARCH("мм",L158,1)-SEARCH(" ",L158,1)-2),1)-1))+VALUE(RIGHT(MID(L158,SEARCH(" ",L158,1)+1,SEARCH("мм",L158,1)-SEARCH(" ",L158,1)-2),LEN(MID(L158,SEARCH(" ",L158,1)+1,SEARCH("мм",L158,1)-SEARCH(" ",L158,1)-2))-SEARCH("х",MID(L158,SEARCH(" ",L158,1)+1,SEARCH("мм",L158,1)-SEARCH(" ",L158,1)-2),1))))/1000*2*3.2),IF(MID(L158,1,4)="Балк",T158/((VALUE(LEFT(MID(L158,SEARCH(" ",L158,1)+1,SEARCH("мм",L158,1)-SEARCH(" ",L158,1)-5),SEARCH("х",MID(L158,SEARCH(" ",L158,1)+1,SEARCH("мм",L158,1)-SEARCH(" ",L158,1)-5),1)-1))*VALUE(RIGHT(MID(L158,SEARCH(" ",L158,1)+1,SEARCH("мм",L158,1)-SEARCH(" ",L158,1)-5),LEN(MID(L158,SEARCH(" ",L158,1)+1,SEARCH("мм",L158,1)-SEARCH(" ",L158,1)-5))-SEARCH("х",MID(L158,SEARCH(" ",L158,1)+1,SEARCH("мм",L158,1)-SEARCH(" ",L158,1)-5),1))))/1000000*1)*((2*VALUE(LEFT(MID(L158,SEARCH(" ",L158,1)+1,SEARCH("мм",L158,1)-SEARCH(" ",L158,1)-5),SEARCH("х",MID(L158,SEARCH(" ",L158,1)+1,SEARCH("мм",L158,1)-SEARCH(" ",L158,1)-5),1)-1))+VALUE(RIGHT(MID(L158,SEARCH(" ",L158,1)+1,SEARCH("мм",L158,1)-SEARCH(" ",L158,1)-5),LEN(MID(L158,SEARCH(" ",L158,1)+1,SEARCH("мм",L158,1)-SEARCH(" ",L158,1)-5))-SEARCH("х",MID(L158,SEARCH(" ",L158,1)+1,SEARCH("мм",L158,1)-SEARCH(" ",L158,1)-5),1))))/1000*1),IF(MID(L158,1,4)="Капи",T158/(2.8*3.6*0.4)*((2.8+3.6)*2*0.4),""))))))))))</f>
        <v>578.79999999999995</v>
      </c>
      <c r="X158" s="234"/>
      <c r="Y158" s="35" t="str">
        <f>IF(SUM($Q158:$S158)*INDEX('Таблица 6 (типы арм.)'!$F$6:$U$49,MATCH($I158,'Таблица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арм.)'!$F$54:$U$54,0))=0,"",ROUND(SUM($Q158:$S158)*INDEX('Таблица 6 (типы арм.)'!$F$6:$U$49,MATCH($I158,'Таблица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58" s="35">
        <f>IF(SUM($Q158:$S158)*INDEX('Таблица 6 (типы арм.)'!$F$6:$U$49,MATCH($I158,'Таблица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арм.)'!$F$54:$U$54,0))=0,"",ROUND(SUM($Q158:$S158)*INDEX('Таблица 6 (типы арм.)'!$F$6:$U$49,MATCH($I158,'Таблица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375</v>
      </c>
      <c r="AA158" s="35">
        <f>IF(SUM($Q158:$S158)*INDEX('Таблица 6 (типы арм.)'!$F$6:$U$49,MATCH($I158,'Таблица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арм.)'!$F$54:$U$54,0))=0,"",ROUND(SUM($Q158:$S158)*INDEX('Таблица 6 (типы арм.)'!$F$6:$U$49,MATCH($I158,'Таблица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899</v>
      </c>
      <c r="AB158" s="35" t="str">
        <f>IF(SUM($Q158:$S158)*INDEX('Таблица 6 (типы арм.)'!$F$6:$U$49,MATCH($I158,'Таблица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арм.)'!$F$54:$U$54,0))=0,"",ROUND(SUM($Q158:$S158)*INDEX('Таблица 6 (типы арм.)'!$F$6:$U$49,MATCH($I158,'Таблица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58" s="35" t="str">
        <f>IF(SUM($Q158:$S158)*INDEX('Таблица 6 (типы арм.)'!$F$6:$U$49,MATCH($I158,'Таблица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арм.)'!$F$54:$U$54,0))=0,"",ROUND(SUM($Q158:$S158)*INDEX('Таблица 6 (типы арм.)'!$F$6:$U$49,MATCH($I158,'Таблица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58" s="35" t="str">
        <f>IF(SUM($Q158:$S158)*INDEX('Таблица 6 (типы арм.)'!$F$6:$U$49,MATCH($I158,'Таблица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арм.)'!$F$54:$U$54,0))=0,"",ROUND(SUM($Q158:$S158)*INDEX('Таблица 6 (типы арм.)'!$F$6:$U$49,MATCH($I158,'Таблица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58" s="35">
        <f>IF(SUM($Q158:$S158)*INDEX('Таблица 6 (типы арм.)'!$F$6:$U$49,MATCH($I158,'Таблица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арм.)'!$F$54:$U$54,0))=0,"",ROUND(SUM($Q158:$S158)*INDEX('Таблица 6 (типы арм.)'!$F$6:$U$49,MATCH($I158,'Таблица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2802</v>
      </c>
      <c r="AF158" s="35">
        <f>IF(SUM($Q158:$S158)*INDEX('Таблица 6 (типы арм.)'!$F$6:$U$49,MATCH($I158,'Таблица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арм.)'!$F$54:$U$54,0))=0,"",ROUND(SUM($Q158:$S158)*INDEX('Таблица 6 (типы арм.)'!$F$6:$U$49,MATCH($I158,'Таблица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7836</v>
      </c>
      <c r="AG158" s="35" t="str">
        <f>IF(SUM($Q158:$S158)*INDEX('Таблица 6 (типы арм.)'!$F$6:$U$49,MATCH($I158,'Таблица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арм.)'!$F$54:$U$54,0))=0,"",ROUND(SUM($Q158:$S158)*INDEX('Таблица 6 (типы арм.)'!$F$6:$U$49,MATCH($I158,'Таблица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58" s="35">
        <f>IF(SUM($Q158:$S158)*INDEX('Таблица 6 (типы арм.)'!$F$6:$U$49,MATCH($I158,'Таблица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арм.)'!$F$54:$U$54,0))=0,"",ROUND(SUM($Q158:$S158)*INDEX('Таблица 6 (типы арм.)'!$F$6:$U$49,MATCH($I158,'Таблица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2787</v>
      </c>
      <c r="AI158" s="35" t="str">
        <f>IF(SUM($Q158:$S158)*INDEX('Таблица 6 (типы арм.)'!$F$6:$U$49,MATCH($I158,'Таблица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арм.)'!$F$54:$U$54,0))=0,"",ROUND(SUM($Q158:$S158)*INDEX('Таблица 6 (типы арм.)'!$F$6:$U$49,MATCH($I158,'Таблица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58" s="35">
        <f>IF(SUM($Q158:$S158)*INDEX('Таблица 6 (типы арм.)'!$F$6:$U$49,MATCH($I158,'Таблица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арм.)'!$F$54:$U$54,0))=0,"",ROUND(SUM($Q158:$S158)*INDEX('Таблица 6 (типы арм.)'!$F$6:$U$49,MATCH($I158,'Таблица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3941</v>
      </c>
      <c r="AK158" s="35" t="str">
        <f>IF(SUM($Q158:$S158)*INDEX('Таблица 6 (типы арм.)'!$F$6:$U$49,MATCH($I158,'Таблица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арм.)'!$F$54:$U$54,0))=0,"",ROUND(SUM($Q158:$S158)*INDEX('Таблица 6 (типы арм.)'!$F$6:$U$49,MATCH($I158,'Таблица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58" s="35">
        <f>IF(SUM($Q158:$S158)*INDEX('Таблица 6 (типы арм.)'!$F$6:$U$49,MATCH($I158,'Таблица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арм.)'!$F$54:$U$54,0))=0,"",ROUND(SUM($Q158:$S158)*INDEX('Таблица 6 (типы арм.)'!$F$6:$U$49,MATCH($I158,'Таблица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1858</v>
      </c>
      <c r="AM158" s="35">
        <f>IF(SUM($Q158:$S158)*INDEX('Таблица 6 (типы арм.)'!$F$6:$U$49,MATCH($I158,'Таблица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арм.)'!$F$54:$U$54,0))=0,"",ROUND(SUM($Q158:$S158)*INDEX('Таблица 6 (типы арм.)'!$F$6:$U$49,MATCH($I158,'Таблица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1274</v>
      </c>
      <c r="AN158" s="35">
        <f>IF(SUM($Q158:$S158)*INDEX('Таблица 6 (типы арм.)'!$F$6:$U$49,MATCH($I158,'Таблица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арм.)'!$F$54:$U$54,0))=0,"",ROUND(SUM($Q158:$S158)*INDEX('Таблица 6 (типы арм.)'!$F$6:$U$49,MATCH($I158,'Таблица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4854</v>
      </c>
      <c r="AO158" s="491">
        <f>IF((IF(Y158="",0,Y158)+IF(Z158="",0,Z158)+IF(AA158="",0,AA158)+IF(AB158="",0,AB158)+IF(AC158="",0,AC158)+IF(AD158="",0,AD158)+IF(AE158="",0,AE158)+IF(AF158="",0,AF158)+IF(AG158="",0,AG158)+IF(AH158="",0,AH158)+IF(AI158="",0,AI158)+IF(AJ158="",0,AJ158)+IF(AK158="",0,AK158)+IF(AL158="",0,AL158)+IF(AM158="",0,AM158)+IF(AN158="",0,AN158))=0,"",(IF(Y158="",0,Y158)+IF(Z158="",0,Z158)+IF(AA158="",0,AA158)+IF(AB158="",0,AB158)+IF(AC158="",0,AC158)+IF(AD158="",0,AD158)+IF(AE158="",0,AE158)+IF(AF158="",0,AF158)+IF(AG158="",0,AG158)+IF(AH158="",0,AH158)+IF(AI158="",0,AI158)+IF(AJ158="",0,AJ158)+IF(AK158="",0,AK158)+IF(AL158="",0,AL158)+IF(AM158="",0,AM158)+IF(AN158="",0,AN158)))</f>
        <v>26626</v>
      </c>
      <c r="AP158" s="339"/>
      <c r="AQ158" s="328"/>
      <c r="AR158" s="298"/>
      <c r="AS158" s="225"/>
      <c r="AT158" s="225"/>
      <c r="AU158" s="225"/>
      <c r="AV158" s="192"/>
      <c r="AW158" s="12"/>
      <c r="AX158" s="1"/>
    </row>
    <row r="159" spans="1:68" s="459" customFormat="1" ht="20.100000000000001" customHeight="1" collapsed="1" x14ac:dyDescent="0.25">
      <c r="A159" s="170"/>
      <c r="B159" s="170"/>
      <c r="C159" s="507"/>
      <c r="D159" s="387" t="s">
        <v>606</v>
      </c>
      <c r="E159" s="387"/>
      <c r="F159" s="388" t="s">
        <v>608</v>
      </c>
      <c r="G159" s="388"/>
      <c r="H159" s="351"/>
      <c r="I159" s="363"/>
      <c r="J159" s="363"/>
      <c r="K159" s="363"/>
      <c r="L159" s="430" t="s">
        <v>616</v>
      </c>
      <c r="M159" s="392" t="s">
        <v>36</v>
      </c>
      <c r="N159" s="392" t="s">
        <v>36</v>
      </c>
      <c r="O159" s="399"/>
      <c r="P159" s="225"/>
      <c r="Q159" s="225"/>
      <c r="R159" s="225"/>
      <c r="S159" s="225"/>
      <c r="T159" s="389"/>
      <c r="U159" s="225"/>
      <c r="V159" s="225"/>
      <c r="W159" s="225"/>
      <c r="X159" s="225"/>
      <c r="Y159" s="390"/>
      <c r="Z159" s="390"/>
      <c r="AA159" s="390"/>
      <c r="AB159" s="390"/>
      <c r="AC159" s="390"/>
      <c r="AD159" s="390"/>
      <c r="AE159" s="390"/>
      <c r="AF159" s="390"/>
      <c r="AG159" s="390"/>
      <c r="AH159" s="390"/>
      <c r="AI159" s="390"/>
      <c r="AJ159" s="390"/>
      <c r="AK159" s="390"/>
      <c r="AL159" s="390"/>
      <c r="AM159" s="390"/>
      <c r="AN159" s="390"/>
      <c r="AO159" s="391"/>
      <c r="AP159" s="392"/>
      <c r="AQ159" s="393">
        <f>T155</f>
        <v>435.26</v>
      </c>
      <c r="AR159" s="298">
        <f>IF(AQ159="","",IF(AQ159=0,"",AQ159))</f>
        <v>435.26</v>
      </c>
      <c r="AS159" s="33"/>
      <c r="AT159" s="33"/>
      <c r="AU159" s="33"/>
      <c r="AV159" s="192"/>
      <c r="AW159" s="171"/>
      <c r="AX159" s="170"/>
      <c r="AY159" s="222"/>
      <c r="AZ159" s="222"/>
      <c r="BA159" s="222"/>
      <c r="BB159" s="222"/>
      <c r="BC159" s="222"/>
      <c r="BD159" s="222"/>
      <c r="BE159" s="222"/>
      <c r="BF159" s="222"/>
      <c r="BG159" s="222"/>
      <c r="BH159" s="222"/>
      <c r="BI159" s="222"/>
      <c r="BJ159" s="222"/>
      <c r="BK159" s="222"/>
      <c r="BL159" s="222"/>
      <c r="BM159" s="222"/>
      <c r="BN159" s="222"/>
      <c r="BO159" s="222"/>
      <c r="BP159" s="222"/>
    </row>
    <row r="160" spans="1:68" s="459" customFormat="1" ht="20.100000000000001" customHeight="1" x14ac:dyDescent="0.25">
      <c r="A160" s="170"/>
      <c r="B160" s="170"/>
      <c r="C160" s="507"/>
      <c r="D160" s="387" t="s">
        <v>606</v>
      </c>
      <c r="E160" s="387"/>
      <c r="F160" s="388" t="s">
        <v>608</v>
      </c>
      <c r="G160" s="388"/>
      <c r="H160" s="351"/>
      <c r="I160" s="363"/>
      <c r="J160" s="363"/>
      <c r="K160" s="363"/>
      <c r="L160" s="430" t="s">
        <v>615</v>
      </c>
      <c r="M160" s="423" t="s">
        <v>49</v>
      </c>
      <c r="N160" s="423" t="s">
        <v>49</v>
      </c>
      <c r="O160" s="399"/>
      <c r="P160" s="225"/>
      <c r="Q160" s="225"/>
      <c r="R160" s="225"/>
      <c r="S160" s="225"/>
      <c r="T160" s="389"/>
      <c r="U160" s="225"/>
      <c r="V160" s="225"/>
      <c r="W160" s="225"/>
      <c r="X160" s="225"/>
      <c r="Y160" s="390"/>
      <c r="Z160" s="390"/>
      <c r="AA160" s="390"/>
      <c r="AB160" s="390"/>
      <c r="AC160" s="390"/>
      <c r="AD160" s="390"/>
      <c r="AE160" s="390"/>
      <c r="AF160" s="390"/>
      <c r="AG160" s="390"/>
      <c r="AH160" s="390"/>
      <c r="AI160" s="390"/>
      <c r="AJ160" s="390"/>
      <c r="AK160" s="390"/>
      <c r="AL160" s="390"/>
      <c r="AM160" s="390"/>
      <c r="AN160" s="390"/>
      <c r="AO160" s="391"/>
      <c r="AP160" s="392"/>
      <c r="AQ160" s="493">
        <f>AO155</f>
        <v>106501</v>
      </c>
      <c r="AR160" s="367">
        <f t="shared" ref="AR160:AR161" si="78">IF(AQ160="","",IF(AQ160=0,"",AQ160))</f>
        <v>106501</v>
      </c>
      <c r="AS160" s="33"/>
      <c r="AT160" s="33"/>
      <c r="AU160" s="33"/>
      <c r="AV160" s="192"/>
      <c r="AW160" s="171"/>
      <c r="AX160" s="170"/>
      <c r="AY160" s="222"/>
      <c r="AZ160" s="222"/>
      <c r="BA160" s="222"/>
      <c r="BB160" s="222"/>
      <c r="BC160" s="222"/>
      <c r="BD160" s="222"/>
      <c r="BE160" s="222"/>
      <c r="BF160" s="222"/>
      <c r="BG160" s="222"/>
      <c r="BH160" s="222"/>
      <c r="BI160" s="222"/>
      <c r="BJ160" s="222"/>
      <c r="BK160" s="222"/>
      <c r="BL160" s="222"/>
      <c r="BM160" s="222"/>
      <c r="BN160" s="222"/>
      <c r="BO160" s="222"/>
      <c r="BP160" s="222"/>
    </row>
    <row r="161" spans="1:68" s="462" customFormat="1" ht="20.100000000000001" customHeight="1" x14ac:dyDescent="0.25">
      <c r="A161" s="170"/>
      <c r="B161" s="170"/>
      <c r="C161" s="507"/>
      <c r="D161" s="387" t="s">
        <v>606</v>
      </c>
      <c r="E161" s="387"/>
      <c r="F161" s="388" t="s">
        <v>608</v>
      </c>
      <c r="G161" s="388"/>
      <c r="H161" s="351"/>
      <c r="I161" s="363"/>
      <c r="J161" s="363"/>
      <c r="K161" s="363"/>
      <c r="L161" s="430" t="s">
        <v>614</v>
      </c>
      <c r="M161" s="392" t="s">
        <v>61</v>
      </c>
      <c r="N161" s="392" t="s">
        <v>61</v>
      </c>
      <c r="O161" s="399"/>
      <c r="P161" s="225"/>
      <c r="Q161" s="225"/>
      <c r="R161" s="225"/>
      <c r="S161" s="225"/>
      <c r="T161" s="389"/>
      <c r="U161" s="225"/>
      <c r="V161" s="225"/>
      <c r="W161" s="225"/>
      <c r="X161" s="225"/>
      <c r="Y161" s="390"/>
      <c r="Z161" s="390"/>
      <c r="AA161" s="390"/>
      <c r="AB161" s="390"/>
      <c r="AC161" s="390"/>
      <c r="AD161" s="390"/>
      <c r="AE161" s="390"/>
      <c r="AF161" s="390"/>
      <c r="AG161" s="390"/>
      <c r="AH161" s="390"/>
      <c r="AI161" s="390"/>
      <c r="AJ161" s="390"/>
      <c r="AK161" s="390"/>
      <c r="AL161" s="390"/>
      <c r="AM161" s="390"/>
      <c r="AN161" s="390"/>
      <c r="AO161" s="391"/>
      <c r="AP161" s="392"/>
      <c r="AQ161" s="393">
        <f>W155</f>
        <v>2178.2444444444445</v>
      </c>
      <c r="AR161" s="298">
        <f t="shared" si="78"/>
        <v>2178.2444444444445</v>
      </c>
      <c r="AS161" s="33"/>
      <c r="AT161" s="33"/>
      <c r="AU161" s="33"/>
      <c r="AV161" s="192"/>
      <c r="AW161" s="171"/>
      <c r="AX161" s="170"/>
      <c r="AY161" s="222"/>
      <c r="AZ161" s="222"/>
      <c r="BA161" s="222"/>
      <c r="BB161" s="222"/>
      <c r="BC161" s="222"/>
      <c r="BD161" s="222"/>
      <c r="BE161" s="222"/>
      <c r="BF161" s="222"/>
      <c r="BG161" s="222"/>
      <c r="BH161" s="222"/>
      <c r="BI161" s="222"/>
      <c r="BJ161" s="222"/>
      <c r="BK161" s="222"/>
      <c r="BL161" s="222"/>
      <c r="BM161" s="222"/>
      <c r="BN161" s="222"/>
      <c r="BO161" s="222"/>
      <c r="BP161" s="222"/>
    </row>
    <row r="162" spans="1:68" s="459" customFormat="1" ht="20.100000000000001" customHeight="1" x14ac:dyDescent="0.25">
      <c r="A162" s="170"/>
      <c r="B162" s="170"/>
      <c r="C162" s="507"/>
      <c r="D162" s="387" t="s">
        <v>606</v>
      </c>
      <c r="E162" s="387" t="str">
        <f>IF(AQ162="","xyz2","")</f>
        <v>xyz2</v>
      </c>
      <c r="F162" s="388" t="s">
        <v>608</v>
      </c>
      <c r="G162" s="388" t="str">
        <f>IF(AQ162="","xyz4","")</f>
        <v>xyz4</v>
      </c>
      <c r="H162" s="351"/>
      <c r="I162" s="363"/>
      <c r="J162" s="363"/>
      <c r="K162" s="363"/>
      <c r="L162" s="430" t="s">
        <v>623</v>
      </c>
      <c r="M162" s="423" t="s">
        <v>49</v>
      </c>
      <c r="N162" s="423" t="s">
        <v>49</v>
      </c>
      <c r="O162" s="399"/>
      <c r="P162" s="225"/>
      <c r="Q162" s="225"/>
      <c r="R162" s="225"/>
      <c r="S162" s="225"/>
      <c r="T162" s="389"/>
      <c r="U162" s="225"/>
      <c r="V162" s="225"/>
      <c r="W162" s="225"/>
      <c r="X162" s="225"/>
      <c r="Y162" s="390"/>
      <c r="Z162" s="390"/>
      <c r="AA162" s="390"/>
      <c r="AB162" s="390"/>
      <c r="AC162" s="390"/>
      <c r="AD162" s="390"/>
      <c r="AE162" s="390"/>
      <c r="AF162" s="390"/>
      <c r="AG162" s="390"/>
      <c r="AH162" s="390"/>
      <c r="AI162" s="390"/>
      <c r="AJ162" s="390"/>
      <c r="AK162" s="390"/>
      <c r="AL162" s="390"/>
      <c r="AM162" s="390"/>
      <c r="AN162" s="390"/>
      <c r="AO162" s="391"/>
      <c r="AP162" s="392"/>
      <c r="AQ162" s="393" t="str">
        <f>IF(AP155="","",IF(AP155=0,"",AP155))</f>
        <v/>
      </c>
      <c r="AR162" s="298" t="str">
        <f>IF(AQ162="","",IF(AQ162=0,"",AQ162))</f>
        <v/>
      </c>
      <c r="AS162" s="33"/>
      <c r="AT162" s="33"/>
      <c r="AU162" s="33"/>
      <c r="AV162" s="192"/>
      <c r="AW162" s="171"/>
      <c r="AX162" s="170"/>
      <c r="AY162" s="222"/>
      <c r="AZ162" s="222"/>
      <c r="BA162" s="222"/>
      <c r="BB162" s="222"/>
      <c r="BC162" s="222"/>
      <c r="BD162" s="222"/>
      <c r="BE162" s="222"/>
      <c r="BF162" s="222"/>
      <c r="BG162" s="222"/>
      <c r="BH162" s="222"/>
      <c r="BI162" s="222"/>
      <c r="BJ162" s="222"/>
      <c r="BK162" s="222"/>
      <c r="BL162" s="222"/>
      <c r="BM162" s="222"/>
      <c r="BN162" s="222"/>
      <c r="BO162" s="222"/>
      <c r="BP162" s="222"/>
    </row>
    <row r="163" spans="1:68" ht="97.9" customHeight="1" x14ac:dyDescent="0.25">
      <c r="A163" s="1"/>
      <c r="B163" s="1"/>
      <c r="C163" s="506"/>
      <c r="D163" s="311"/>
      <c r="E163" s="311"/>
      <c r="F163" s="311"/>
      <c r="G163" s="311"/>
      <c r="H163" s="349"/>
      <c r="I163" s="361"/>
      <c r="J163" s="371">
        <f>J155+1</f>
        <v>97</v>
      </c>
      <c r="K163" s="371">
        <f>K155+1</f>
        <v>93</v>
      </c>
      <c r="L163" s="428" t="s">
        <v>140</v>
      </c>
      <c r="M163" s="344" t="s">
        <v>36</v>
      </c>
      <c r="N163" s="344"/>
      <c r="O163" s="397" t="str">
        <f t="shared" ref="O163:S163" si="79">IF(SUM(O164:O168)=0,"",SUM(O164:O168))</f>
        <v/>
      </c>
      <c r="P163" s="26" t="str">
        <f t="shared" si="79"/>
        <v/>
      </c>
      <c r="Q163" s="26" t="str">
        <f t="shared" si="79"/>
        <v/>
      </c>
      <c r="R163" s="26">
        <f t="shared" si="79"/>
        <v>157.5</v>
      </c>
      <c r="S163" s="26">
        <f t="shared" si="79"/>
        <v>451.1</v>
      </c>
      <c r="T163" s="27">
        <f t="shared" si="61"/>
        <v>608.6</v>
      </c>
      <c r="U163" s="70" t="s">
        <v>136</v>
      </c>
      <c r="V163" s="26" t="s">
        <v>38</v>
      </c>
      <c r="W163" s="231">
        <f>IF(SUM(W164:W168)=0,"",SUM(W164:W168))</f>
        <v>2614.1878787878791</v>
      </c>
      <c r="X163" s="225"/>
      <c r="Y163" s="28" t="str">
        <f t="shared" ref="Y163:AC163" si="80">IF(SUM(Y164:Y168)=0,"",SUM(Y164:Y168))</f>
        <v/>
      </c>
      <c r="Z163" s="28">
        <f t="shared" si="80"/>
        <v>3579</v>
      </c>
      <c r="AA163" s="28">
        <f t="shared" si="80"/>
        <v>2693</v>
      </c>
      <c r="AB163" s="28" t="str">
        <f t="shared" si="80"/>
        <v/>
      </c>
      <c r="AC163" s="28" t="str">
        <f t="shared" si="80"/>
        <v/>
      </c>
      <c r="AD163" s="28" t="str">
        <f t="shared" ref="AD163:AN163" si="81">IF(SUM(AD164:AD168)=0,"",SUM(AD164:AD168))</f>
        <v/>
      </c>
      <c r="AE163" s="28">
        <f t="shared" si="81"/>
        <v>11676</v>
      </c>
      <c r="AF163" s="28">
        <f t="shared" si="81"/>
        <v>75425</v>
      </c>
      <c r="AG163" s="28" t="str">
        <f t="shared" si="81"/>
        <v/>
      </c>
      <c r="AH163" s="28">
        <f t="shared" si="81"/>
        <v>18112</v>
      </c>
      <c r="AI163" s="28" t="str">
        <f t="shared" si="81"/>
        <v/>
      </c>
      <c r="AJ163" s="28">
        <f t="shared" si="81"/>
        <v>17955</v>
      </c>
      <c r="AK163" s="28" t="str">
        <f t="shared" si="81"/>
        <v/>
      </c>
      <c r="AL163" s="28">
        <f t="shared" si="81"/>
        <v>4765</v>
      </c>
      <c r="AM163" s="28">
        <f t="shared" si="81"/>
        <v>1733</v>
      </c>
      <c r="AN163" s="28">
        <f t="shared" si="81"/>
        <v>13062</v>
      </c>
      <c r="AO163" s="321">
        <f t="shared" ref="AO163:AO168" si="82">IF((IF(Y163="",0,Y163)+IF(Z163="",0,Z163)+IF(AA163="",0,AA163)+IF(AB163="",0,AB163)+IF(AC163="",0,AC163)+IF(AD163="",0,AD163)+IF(AE163="",0,AE163)+IF(AF163="",0,AF163)+IF(AG163="",0,AG163)+IF(AH163="",0,AH163)+IF(AI163="",0,AI163)+IF(AJ163="",0,AJ163)+IF(AK163="",0,AK163)+IF(AL163="",0,AL163)+IF(AM163="",0,AM163)+IF(AN163="",0,AN163))=0,"",(IF(Y163="",0,Y163)+IF(Z163="",0,Z163)+IF(AA163="",0,AA163)+IF(AB163="",0,AB163)+IF(AC163="",0,AC163)+IF(AD163="",0,AD163)+IF(AE163="",0,AE163)+IF(AF163="",0,AF163)+IF(AG163="",0,AG163)+IF(AH163="",0,AH163)+IF(AI163="",0,AI163)+IF(AJ163="",0,AJ163)+IF(AK163="",0,AK163)+IF(AL163="",0,AL163)+IF(AM163="",0,AM163)+IF(AN163="",0,AN163)))</f>
        <v>149000</v>
      </c>
      <c r="AP163" s="338">
        <f>IF(SUM(AP164:AP168)=0,"",SUM(AP164:AP168))</f>
        <v>209</v>
      </c>
      <c r="AQ163" s="328"/>
      <c r="AR163" s="298"/>
      <c r="AS163" s="225"/>
      <c r="AT163" s="225"/>
      <c r="AU163" s="225"/>
      <c r="AV163" s="296"/>
      <c r="AW163" s="12"/>
      <c r="AX163" s="1"/>
    </row>
    <row r="164" spans="1:68" ht="37.5" customHeight="1" outlineLevel="1" x14ac:dyDescent="0.25">
      <c r="A164" s="1"/>
      <c r="B164" s="1"/>
      <c r="C164" s="506"/>
      <c r="D164" s="311" t="s">
        <v>606</v>
      </c>
      <c r="E164" s="311" t="s">
        <v>607</v>
      </c>
      <c r="F164" s="311"/>
      <c r="G164" s="312" t="s">
        <v>610</v>
      </c>
      <c r="H164" s="351"/>
      <c r="I164" s="360">
        <v>3</v>
      </c>
      <c r="J164" s="363" t="str">
        <f t="shared" ref="J164:J168" si="83">CONCATENATE($J$163,".",(ROW(M164)-ROW($M$163)))</f>
        <v>97.1</v>
      </c>
      <c r="K164" s="363"/>
      <c r="L164" s="429" t="s">
        <v>141</v>
      </c>
      <c r="M164" s="298" t="s">
        <v>36</v>
      </c>
      <c r="N164" s="298"/>
      <c r="O164" s="400"/>
      <c r="P164" s="32"/>
      <c r="Q164" s="33"/>
      <c r="R164" s="33"/>
      <c r="S164" s="33">
        <v>334.5</v>
      </c>
      <c r="T164" s="34">
        <f t="shared" si="61"/>
        <v>334.5</v>
      </c>
      <c r="U164" s="32" t="s">
        <v>136</v>
      </c>
      <c r="V164" s="32" t="s">
        <v>38</v>
      </c>
      <c r="W164" s="237">
        <f>IF(T164="","",IF(T164=0,"",IF(MID(L164,1,4)="Стен",T164/(VALUE(MID(L164,SEARCH(" ",L164,1)+1,SEARCH("мм",L164,1)-SEARCH(" ",L164,1)-2))/1000),IF(MID(L164,1,10)="Плита фунд",SQRT(T164/(VALUE(MID(L164,SEARCH(" ",L164,1)+14,SEARCH("мм",L164,1)-SEARCH(" ",L164,1)-15))/1000))*(4+1)*(VALUE(MID(L164,SEARCH(" ",L164,1)+14,SEARCH("мм",L164,1)-SEARCH(" ",L164,1)-15))/1000),IF(MID(L164,1,4)="Плит",T164/(VALUE(MID(L164,SEARCH(" ",L164,1)+1,SEARCH("мм",L164,1)-SEARCH(" ",L164,1)-2))/1000),IF(MID(L164,1,4)="Площ",T164/(VALUE(MID(L164,SEARCH(" ",L164,1)+12,SEARCH("мм",L164,1)-SEARCH(" ",L164,1)-13))/1000),IF(MID(L164,1,4)="Марш",T164/0.263,IF(MID(L164,1,4)="Коло",T164/((VALUE(LEFT(MID(L164,SEARCH(" ",L164,1)+1,SEARCH("мм",L164,1)-SEARCH(" ",L164,1)-2),SEARCH("х",MID(L164,SEARCH(" ",L164,1)+1,SEARCH("мм",L164,1)-SEARCH(" ",L164,1)-2),1)-1))*VALUE(RIGHT(MID(L164,SEARCH(" ",L164,1)+1,SEARCH("мм",L164,1)-SEARCH(" ",L164,1)-2),LEN(MID(L164,SEARCH(" ",L164,1)+1,SEARCH("мм",L164,1)-SEARCH(" ",L164,1)-2))-SEARCH("х",MID(L164,SEARCH(" ",L164,1)+1,SEARCH("мм",L164,1)-SEARCH(" ",L164,1)-2),1))))/1000000*3.2)*((VALUE(LEFT(MID(L164,SEARCH(" ",L164,1)+1,SEARCH("мм",L164,1)-SEARCH(" ",L164,1)-2),SEARCH("х",MID(L164,SEARCH(" ",L164,1)+1,SEARCH("мм",L164,1)-SEARCH(" ",L164,1)-2),1)-1))+VALUE(RIGHT(MID(L164,SEARCH(" ",L164,1)+1,SEARCH("мм",L164,1)-SEARCH(" ",L164,1)-2),LEN(MID(L164,SEARCH(" ",L164,1)+1,SEARCH("мм",L164,1)-SEARCH(" ",L164,1)-2))-SEARCH("х",MID(L164,SEARCH(" ",L164,1)+1,SEARCH("мм",L164,1)-SEARCH(" ",L164,1)-2),1))))/1000*2*3.2),IF(MID(L164,1,4)="Балк",T164/((VALUE(LEFT(MID(L164,SEARCH(" ",L164,1)+1,SEARCH("мм",L164,1)-SEARCH(" ",L164,1)-5),SEARCH("х",MID(L164,SEARCH(" ",L164,1)+1,SEARCH("мм",L164,1)-SEARCH(" ",L164,1)-5),1)-1))*VALUE(RIGHT(MID(L164,SEARCH(" ",L164,1)+1,SEARCH("мм",L164,1)-SEARCH(" ",L164,1)-5),LEN(MID(L164,SEARCH(" ",L164,1)+1,SEARCH("мм",L164,1)-SEARCH(" ",L164,1)-5))-SEARCH("х",MID(L164,SEARCH(" ",L164,1)+1,SEARCH("мм",L164,1)-SEARCH(" ",L164,1)-5),1))))/1000000*1)*((2*VALUE(LEFT(MID(L164,SEARCH(" ",L164,1)+1,SEARCH("мм",L164,1)-SEARCH(" ",L164,1)-5),SEARCH("х",MID(L164,SEARCH(" ",L164,1)+1,SEARCH("мм",L164,1)-SEARCH(" ",L164,1)-5),1)-1))+VALUE(RIGHT(MID(L164,SEARCH(" ",L164,1)+1,SEARCH("мм",L164,1)-SEARCH(" ",L164,1)-5),LEN(MID(L164,SEARCH(" ",L164,1)+1,SEARCH("мм",L164,1)-SEARCH(" ",L164,1)-5))-SEARCH("х",MID(L164,SEARCH(" ",L164,1)+1,SEARCH("мм",L164,1)-SEARCH(" ",L164,1)-5),1))))/1000*1),IF(MID(L164,1,4)="Капи",T164/(2.8*3.6*0.4)*((2.8+3.6)*2*0.4),""))))))))))</f>
        <v>1520.4545454545455</v>
      </c>
      <c r="X164" s="234"/>
      <c r="Y164" s="35" t="str">
        <f>IF(SUM($Q164:$S164)*INDEX('Таблица 6 (типы арм.)'!$F$6:$U$49,MATCH($I164,'Таблица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арм.)'!$F$54:$U$54,0))=0,"",ROUND(SUM($Q164:$S164)*INDEX('Таблица 6 (типы арм.)'!$F$6:$U$49,MATCH($I164,'Таблица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64" s="35">
        <f>IF(SUM($Q164:$S164)*INDEX('Таблица 6 (типы арм.)'!$F$6:$U$49,MATCH($I164,'Таблица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арм.)'!$F$54:$U$54,0))=0,"",ROUND(SUM($Q164:$S164)*INDEX('Таблица 6 (типы арм.)'!$F$6:$U$49,MATCH($I164,'Таблица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2276</v>
      </c>
      <c r="AA164" s="35">
        <f>IF(SUM($Q164:$S164)*INDEX('Таблица 6 (типы арм.)'!$F$6:$U$49,MATCH($I164,'Таблица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арм.)'!$F$54:$U$54,0))=0,"",ROUND(SUM($Q164:$S164)*INDEX('Таблица 6 (типы арм.)'!$F$6:$U$49,MATCH($I164,'Таблица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1090</v>
      </c>
      <c r="AB164" s="35" t="str">
        <f>IF(SUM($Q164:$S164)*INDEX('Таблица 6 (типы арм.)'!$F$6:$U$49,MATCH($I164,'Таблица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арм.)'!$F$54:$U$54,0))=0,"",ROUND(SUM($Q164:$S164)*INDEX('Таблица 6 (типы арм.)'!$F$6:$U$49,MATCH($I164,'Таблица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64" s="35" t="str">
        <f>IF(SUM($Q164:$S164)*INDEX('Таблица 6 (типы арм.)'!$F$6:$U$49,MATCH($I164,'Таблица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арм.)'!$F$54:$U$54,0))=0,"",ROUND(SUM($Q164:$S164)*INDEX('Таблица 6 (типы арм.)'!$F$6:$U$49,MATCH($I164,'Таблица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64" s="35" t="str">
        <f>IF(SUM($Q164:$S164)*INDEX('Таблица 6 (типы арм.)'!$F$6:$U$49,MATCH($I164,'Таблица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арм.)'!$F$54:$U$54,0))=0,"",ROUND(SUM($Q164:$S164)*INDEX('Таблица 6 (типы арм.)'!$F$6:$U$49,MATCH($I164,'Таблица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64" s="35">
        <f>IF(SUM($Q164:$S164)*INDEX('Таблица 6 (типы арм.)'!$F$6:$U$49,MATCH($I164,'Таблица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арм.)'!$F$54:$U$54,0))=0,"",ROUND(SUM($Q164:$S164)*INDEX('Таблица 6 (типы арм.)'!$F$6:$U$49,MATCH($I164,'Таблица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5831</v>
      </c>
      <c r="AF164" s="35">
        <f>IF(SUM($Q164:$S164)*INDEX('Таблица 6 (типы арм.)'!$F$6:$U$49,MATCH($I164,'Таблица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арм.)'!$F$54:$U$54,0))=0,"",ROUND(SUM($Q164:$S164)*INDEX('Таблица 6 (типы арм.)'!$F$6:$U$49,MATCH($I164,'Таблица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48023</v>
      </c>
      <c r="AG164" s="35" t="str">
        <f>IF(SUM($Q164:$S164)*INDEX('Таблица 6 (типы арм.)'!$F$6:$U$49,MATCH($I164,'Таблица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арм.)'!$F$54:$U$54,0))=0,"",ROUND(SUM($Q164:$S164)*INDEX('Таблица 6 (типы арм.)'!$F$6:$U$49,MATCH($I164,'Таблица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64" s="35">
        <f>IF(SUM($Q164:$S164)*INDEX('Таблица 6 (типы арм.)'!$F$6:$U$49,MATCH($I164,'Таблица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арм.)'!$F$54:$U$54,0))=0,"",ROUND(SUM($Q164:$S164)*INDEX('Таблица 6 (типы арм.)'!$F$6:$U$49,MATCH($I164,'Таблица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10619</v>
      </c>
      <c r="AI164" s="35" t="str">
        <f>IF(SUM($Q164:$S164)*INDEX('Таблица 6 (типы арм.)'!$F$6:$U$49,MATCH($I164,'Таблица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арм.)'!$F$54:$U$54,0))=0,"",ROUND(SUM($Q164:$S164)*INDEX('Таблица 6 (типы арм.)'!$F$6:$U$49,MATCH($I164,'Таблица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64" s="35">
        <f>IF(SUM($Q164:$S164)*INDEX('Таблица 6 (типы арм.)'!$F$6:$U$49,MATCH($I164,'Таблица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арм.)'!$F$54:$U$54,0))=0,"",ROUND(SUM($Q164:$S164)*INDEX('Таблица 6 (типы арм.)'!$F$6:$U$49,MATCH($I164,'Таблица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9339</v>
      </c>
      <c r="AK164" s="35" t="str">
        <f>IF(SUM($Q164:$S164)*INDEX('Таблица 6 (типы арм.)'!$F$6:$U$49,MATCH($I164,'Таблица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арм.)'!$F$54:$U$54,0))=0,"",ROUND(SUM($Q164:$S164)*INDEX('Таблица 6 (типы арм.)'!$F$6:$U$49,MATCH($I164,'Таблица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64" s="35">
        <f>IF(SUM($Q164:$S164)*INDEX('Таблица 6 (типы арм.)'!$F$6:$U$49,MATCH($I164,'Таблица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арм.)'!$F$54:$U$54,0))=0,"",ROUND(SUM($Q164:$S164)*INDEX('Таблица 6 (типы арм.)'!$F$6:$U$49,MATCH($I164,'Таблица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1659</v>
      </c>
      <c r="AM164" s="35" t="str">
        <f>IF(SUM($Q164:$S164)*INDEX('Таблица 6 (типы арм.)'!$F$6:$U$49,MATCH($I164,'Таблица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арм.)'!$F$54:$U$54,0))=0,"",ROUND(SUM($Q164:$S164)*INDEX('Таблица 6 (типы арм.)'!$F$6:$U$49,MATCH($I164,'Таблица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164" s="35">
        <f>IF(SUM($Q164:$S164)*INDEX('Таблица 6 (типы арм.)'!$F$6:$U$49,MATCH($I164,'Таблица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арм.)'!$F$54:$U$54,0))=0,"",ROUND(SUM($Q164:$S164)*INDEX('Таблица 6 (типы арм.)'!$F$6:$U$49,MATCH($I164,'Таблица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4788</v>
      </c>
      <c r="AO164" s="491">
        <f t="shared" si="82"/>
        <v>83625</v>
      </c>
      <c r="AP164" s="339">
        <v>166</v>
      </c>
      <c r="AQ164" s="328"/>
      <c r="AR164" s="298"/>
      <c r="AS164" s="225"/>
      <c r="AT164" s="225"/>
      <c r="AU164" s="225"/>
      <c r="AV164" s="210"/>
      <c r="AW164" s="12"/>
      <c r="AX164" s="1"/>
    </row>
    <row r="165" spans="1:68" ht="37.5" customHeight="1" outlineLevel="1" x14ac:dyDescent="0.25">
      <c r="A165" s="1"/>
      <c r="B165" s="1"/>
      <c r="C165" s="506"/>
      <c r="D165" s="311" t="s">
        <v>606</v>
      </c>
      <c r="E165" s="311" t="s">
        <v>607</v>
      </c>
      <c r="F165" s="311"/>
      <c r="G165" s="312" t="s">
        <v>610</v>
      </c>
      <c r="H165" s="351"/>
      <c r="I165" s="360">
        <v>3</v>
      </c>
      <c r="J165" s="363" t="str">
        <f t="shared" si="83"/>
        <v>97.2</v>
      </c>
      <c r="K165" s="363"/>
      <c r="L165" s="429" t="s">
        <v>142</v>
      </c>
      <c r="M165" s="298" t="s">
        <v>36</v>
      </c>
      <c r="N165" s="298"/>
      <c r="O165" s="400"/>
      <c r="P165" s="32"/>
      <c r="Q165" s="33"/>
      <c r="R165" s="33"/>
      <c r="S165" s="33">
        <v>116.6</v>
      </c>
      <c r="T165" s="34">
        <f t="shared" si="61"/>
        <v>116.6</v>
      </c>
      <c r="U165" s="32" t="s">
        <v>136</v>
      </c>
      <c r="V165" s="32" t="s">
        <v>38</v>
      </c>
      <c r="W165" s="237">
        <f>IF(T165="","",IF(T165=0,"",IF(MID(L165,1,4)="Стен",T165/(VALUE(MID(L165,SEARCH(" ",L165,1)+1,SEARCH("мм",L165,1)-SEARCH(" ",L165,1)-2))/1000),IF(MID(L165,1,10)="Плита фунд",SQRT(T165/(VALUE(MID(L165,SEARCH(" ",L165,1)+14,SEARCH("мм",L165,1)-SEARCH(" ",L165,1)-15))/1000))*(4+1)*(VALUE(MID(L165,SEARCH(" ",L165,1)+14,SEARCH("мм",L165,1)-SEARCH(" ",L165,1)-15))/1000),IF(MID(L165,1,4)="Плит",T165/(VALUE(MID(L165,SEARCH(" ",L165,1)+1,SEARCH("мм",L165,1)-SEARCH(" ",L165,1)-2))/1000),IF(MID(L165,1,4)="Площ",T165/(VALUE(MID(L165,SEARCH(" ",L165,1)+12,SEARCH("мм",L165,1)-SEARCH(" ",L165,1)-13))/1000),IF(MID(L165,1,4)="Марш",T165/0.263,IF(MID(L165,1,4)="Коло",T165/((VALUE(LEFT(MID(L165,SEARCH(" ",L165,1)+1,SEARCH("мм",L165,1)-SEARCH(" ",L165,1)-2),SEARCH("х",MID(L165,SEARCH(" ",L165,1)+1,SEARCH("мм",L165,1)-SEARCH(" ",L165,1)-2),1)-1))*VALUE(RIGHT(MID(L165,SEARCH(" ",L165,1)+1,SEARCH("мм",L165,1)-SEARCH(" ",L165,1)-2),LEN(MID(L165,SEARCH(" ",L165,1)+1,SEARCH("мм",L165,1)-SEARCH(" ",L165,1)-2))-SEARCH("х",MID(L165,SEARCH(" ",L165,1)+1,SEARCH("мм",L165,1)-SEARCH(" ",L165,1)-2),1))))/1000000*3.2)*((VALUE(LEFT(MID(L165,SEARCH(" ",L165,1)+1,SEARCH("мм",L165,1)-SEARCH(" ",L165,1)-2),SEARCH("х",MID(L165,SEARCH(" ",L165,1)+1,SEARCH("мм",L165,1)-SEARCH(" ",L165,1)-2),1)-1))+VALUE(RIGHT(MID(L165,SEARCH(" ",L165,1)+1,SEARCH("мм",L165,1)-SEARCH(" ",L165,1)-2),LEN(MID(L165,SEARCH(" ",L165,1)+1,SEARCH("мм",L165,1)-SEARCH(" ",L165,1)-2))-SEARCH("х",MID(L165,SEARCH(" ",L165,1)+1,SEARCH("мм",L165,1)-SEARCH(" ",L165,1)-2),1))))/1000*2*3.2),IF(MID(L165,1,4)="Балк",T165/((VALUE(LEFT(MID(L165,SEARCH(" ",L165,1)+1,SEARCH("мм",L165,1)-SEARCH(" ",L165,1)-5),SEARCH("х",MID(L165,SEARCH(" ",L165,1)+1,SEARCH("мм",L165,1)-SEARCH(" ",L165,1)-5),1)-1))*VALUE(RIGHT(MID(L165,SEARCH(" ",L165,1)+1,SEARCH("мм",L165,1)-SEARCH(" ",L165,1)-5),LEN(MID(L165,SEARCH(" ",L165,1)+1,SEARCH("мм",L165,1)-SEARCH(" ",L165,1)-5))-SEARCH("х",MID(L165,SEARCH(" ",L165,1)+1,SEARCH("мм",L165,1)-SEARCH(" ",L165,1)-5),1))))/1000000*1)*((2*VALUE(LEFT(MID(L165,SEARCH(" ",L165,1)+1,SEARCH("мм",L165,1)-SEARCH(" ",L165,1)-5),SEARCH("х",MID(L165,SEARCH(" ",L165,1)+1,SEARCH("мм",L165,1)-SEARCH(" ",L165,1)-5),1)-1))+VALUE(RIGHT(MID(L165,SEARCH(" ",L165,1)+1,SEARCH("мм",L165,1)-SEARCH(" ",L165,1)-5),LEN(MID(L165,SEARCH(" ",L165,1)+1,SEARCH("мм",L165,1)-SEARCH(" ",L165,1)-5))-SEARCH("х",MID(L165,SEARCH(" ",L165,1)+1,SEARCH("мм",L165,1)-SEARCH(" ",L165,1)-5),1))))/1000*1),IF(MID(L165,1,4)="Капи",T165/(2.8*3.6*0.4)*((2.8+3.6)*2*0.4),""))))))))))</f>
        <v>466.4</v>
      </c>
      <c r="X165" s="234"/>
      <c r="Y165" s="35" t="str">
        <f>IF(SUM($Q165:$S165)*INDEX('Таблица 6 (типы арм.)'!$F$6:$U$49,MATCH($I165,'Таблица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арм.)'!$F$54:$U$54,0))=0,"",ROUND(SUM($Q165:$S165)*INDEX('Таблица 6 (типы арм.)'!$F$6:$U$49,MATCH($I165,'Таблица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65" s="35">
        <f>IF(SUM($Q165:$S165)*INDEX('Таблица 6 (типы арм.)'!$F$6:$U$49,MATCH($I165,'Таблица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арм.)'!$F$54:$U$54,0))=0,"",ROUND(SUM($Q165:$S165)*INDEX('Таблица 6 (типы арм.)'!$F$6:$U$49,MATCH($I165,'Таблица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793</v>
      </c>
      <c r="AA165" s="35">
        <f>IF(SUM($Q165:$S165)*INDEX('Таблица 6 (типы арм.)'!$F$6:$U$49,MATCH($I165,'Таблица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арм.)'!$F$54:$U$54,0))=0,"",ROUND(SUM($Q165:$S165)*INDEX('Таблица 6 (типы арм.)'!$F$6:$U$49,MATCH($I165,'Таблица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380</v>
      </c>
      <c r="AB165" s="35" t="str">
        <f>IF(SUM($Q165:$S165)*INDEX('Таблица 6 (типы арм.)'!$F$6:$U$49,MATCH($I165,'Таблица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арм.)'!$F$54:$U$54,0))=0,"",ROUND(SUM($Q165:$S165)*INDEX('Таблица 6 (типы арм.)'!$F$6:$U$49,MATCH($I165,'Таблица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65" s="35" t="str">
        <f>IF(SUM($Q165:$S165)*INDEX('Таблица 6 (типы арм.)'!$F$6:$U$49,MATCH($I165,'Таблица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арм.)'!$F$54:$U$54,0))=0,"",ROUND(SUM($Q165:$S165)*INDEX('Таблица 6 (типы арм.)'!$F$6:$U$49,MATCH($I165,'Таблица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65" s="35" t="str">
        <f>IF(SUM($Q165:$S165)*INDEX('Таблица 6 (типы арм.)'!$F$6:$U$49,MATCH($I165,'Таблица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арм.)'!$F$54:$U$54,0))=0,"",ROUND(SUM($Q165:$S165)*INDEX('Таблица 6 (типы арм.)'!$F$6:$U$49,MATCH($I165,'Таблица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65" s="35">
        <f>IF(SUM($Q165:$S165)*INDEX('Таблица 6 (типы арм.)'!$F$6:$U$49,MATCH($I165,'Таблица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арм.)'!$F$54:$U$54,0))=0,"",ROUND(SUM($Q165:$S165)*INDEX('Таблица 6 (типы арм.)'!$F$6:$U$49,MATCH($I165,'Таблица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2033</v>
      </c>
      <c r="AF165" s="35">
        <f>IF(SUM($Q165:$S165)*INDEX('Таблица 6 (типы арм.)'!$F$6:$U$49,MATCH($I165,'Таблица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арм.)'!$F$54:$U$54,0))=0,"",ROUND(SUM($Q165:$S165)*INDEX('Таблица 6 (типы арм.)'!$F$6:$U$49,MATCH($I165,'Таблица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16740</v>
      </c>
      <c r="AG165" s="35" t="str">
        <f>IF(SUM($Q165:$S165)*INDEX('Таблица 6 (типы арм.)'!$F$6:$U$49,MATCH($I165,'Таблица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арм.)'!$F$54:$U$54,0))=0,"",ROUND(SUM($Q165:$S165)*INDEX('Таблица 6 (типы арм.)'!$F$6:$U$49,MATCH($I165,'Таблица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65" s="35">
        <f>IF(SUM($Q165:$S165)*INDEX('Таблица 6 (типы арм.)'!$F$6:$U$49,MATCH($I165,'Таблица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арм.)'!$F$54:$U$54,0))=0,"",ROUND(SUM($Q165:$S165)*INDEX('Таблица 6 (типы арм.)'!$F$6:$U$49,MATCH($I165,'Таблица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3702</v>
      </c>
      <c r="AI165" s="35" t="str">
        <f>IF(SUM($Q165:$S165)*INDEX('Таблица 6 (типы арм.)'!$F$6:$U$49,MATCH($I165,'Таблица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арм.)'!$F$54:$U$54,0))=0,"",ROUND(SUM($Q165:$S165)*INDEX('Таблица 6 (типы арм.)'!$F$6:$U$49,MATCH($I165,'Таблица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65" s="35">
        <f>IF(SUM($Q165:$S165)*INDEX('Таблица 6 (типы арм.)'!$F$6:$U$49,MATCH($I165,'Таблица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арм.)'!$F$54:$U$54,0))=0,"",ROUND(SUM($Q165:$S165)*INDEX('Таблица 6 (типы арм.)'!$F$6:$U$49,MATCH($I165,'Таблица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3255</v>
      </c>
      <c r="AK165" s="35" t="str">
        <f>IF(SUM($Q165:$S165)*INDEX('Таблица 6 (типы арм.)'!$F$6:$U$49,MATCH($I165,'Таблица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арм.)'!$F$54:$U$54,0))=0,"",ROUND(SUM($Q165:$S165)*INDEX('Таблица 6 (типы арм.)'!$F$6:$U$49,MATCH($I165,'Таблица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65" s="35">
        <f>IF(SUM($Q165:$S165)*INDEX('Таблица 6 (типы арм.)'!$F$6:$U$49,MATCH($I165,'Таблица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арм.)'!$F$54:$U$54,0))=0,"",ROUND(SUM($Q165:$S165)*INDEX('Таблица 6 (типы арм.)'!$F$6:$U$49,MATCH($I165,'Таблица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578</v>
      </c>
      <c r="AM165" s="35" t="str">
        <f>IF(SUM($Q165:$S165)*INDEX('Таблица 6 (типы арм.)'!$F$6:$U$49,MATCH($I165,'Таблица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арм.)'!$F$54:$U$54,0))=0,"",ROUND(SUM($Q165:$S165)*INDEX('Таблица 6 (типы арм.)'!$F$6:$U$49,MATCH($I165,'Таблица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165" s="35">
        <f>IF(SUM($Q165:$S165)*INDEX('Таблица 6 (типы арм.)'!$F$6:$U$49,MATCH($I165,'Таблица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арм.)'!$F$54:$U$54,0))=0,"",ROUND(SUM($Q165:$S165)*INDEX('Таблица 6 (типы арм.)'!$F$6:$U$49,MATCH($I165,'Таблица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1669</v>
      </c>
      <c r="AO165" s="491">
        <f t="shared" si="82"/>
        <v>29150</v>
      </c>
      <c r="AP165" s="339">
        <v>43</v>
      </c>
      <c r="AQ165" s="328"/>
      <c r="AR165" s="298"/>
      <c r="AS165" s="225"/>
      <c r="AT165" s="225"/>
      <c r="AU165" s="225"/>
      <c r="AV165" s="210"/>
      <c r="AW165" s="12"/>
      <c r="AX165" s="1"/>
    </row>
    <row r="166" spans="1:68" ht="37.5" customHeight="1" outlineLevel="1" x14ac:dyDescent="0.25">
      <c r="A166" s="1"/>
      <c r="B166" s="1"/>
      <c r="C166" s="506"/>
      <c r="D166" s="311" t="s">
        <v>606</v>
      </c>
      <c r="E166" s="311" t="s">
        <v>607</v>
      </c>
      <c r="F166" s="311"/>
      <c r="G166" s="312" t="s">
        <v>610</v>
      </c>
      <c r="H166" s="351"/>
      <c r="I166" s="360">
        <v>4</v>
      </c>
      <c r="J166" s="363" t="str">
        <f t="shared" si="83"/>
        <v>97.3</v>
      </c>
      <c r="K166" s="363"/>
      <c r="L166" s="429" t="s">
        <v>143</v>
      </c>
      <c r="M166" s="298" t="s">
        <v>36</v>
      </c>
      <c r="N166" s="298"/>
      <c r="O166" s="400"/>
      <c r="P166" s="32"/>
      <c r="Q166" s="33"/>
      <c r="R166" s="33">
        <v>3.3</v>
      </c>
      <c r="S166" s="33"/>
      <c r="T166" s="34">
        <f t="shared" si="61"/>
        <v>3.3</v>
      </c>
      <c r="U166" s="32" t="s">
        <v>136</v>
      </c>
      <c r="V166" s="32" t="s">
        <v>38</v>
      </c>
      <c r="W166" s="237">
        <f>IF(T166="","",IF(T166=0,"",IF(MID(L166,1,4)="Стен",T166/(VALUE(MID(L166,SEARCH(" ",L166,1)+1,SEARCH("мм",L166,1)-SEARCH(" ",L166,1)-2))/1000),IF(MID(L166,1,10)="Плита фунд",SQRT(T166/(VALUE(MID(L166,SEARCH(" ",L166,1)+14,SEARCH("мм",L166,1)-SEARCH(" ",L166,1)-15))/1000))*(4+1)*(VALUE(MID(L166,SEARCH(" ",L166,1)+14,SEARCH("мм",L166,1)-SEARCH(" ",L166,1)-15))/1000),IF(MID(L166,1,4)="Плит",T166/(VALUE(MID(L166,SEARCH(" ",L166,1)+1,SEARCH("мм",L166,1)-SEARCH(" ",L166,1)-2))/1000),IF(MID(L166,1,4)="Площ",T166/(VALUE(MID(L166,SEARCH(" ",L166,1)+12,SEARCH("мм",L166,1)-SEARCH(" ",L166,1)-13))/1000),IF(MID(L166,1,4)="Марш",T166/0.263,IF(MID(L166,1,4)="Коло",T166/((VALUE(LEFT(MID(L166,SEARCH(" ",L166,1)+1,SEARCH("мм",L166,1)-SEARCH(" ",L166,1)-2),SEARCH("х",MID(L166,SEARCH(" ",L166,1)+1,SEARCH("мм",L166,1)-SEARCH(" ",L166,1)-2),1)-1))*VALUE(RIGHT(MID(L166,SEARCH(" ",L166,1)+1,SEARCH("мм",L166,1)-SEARCH(" ",L166,1)-2),LEN(MID(L166,SEARCH(" ",L166,1)+1,SEARCH("мм",L166,1)-SEARCH(" ",L166,1)-2))-SEARCH("х",MID(L166,SEARCH(" ",L166,1)+1,SEARCH("мм",L166,1)-SEARCH(" ",L166,1)-2),1))))/1000000*3.2)*((VALUE(LEFT(MID(L166,SEARCH(" ",L166,1)+1,SEARCH("мм",L166,1)-SEARCH(" ",L166,1)-2),SEARCH("х",MID(L166,SEARCH(" ",L166,1)+1,SEARCH("мм",L166,1)-SEARCH(" ",L166,1)-2),1)-1))+VALUE(RIGHT(MID(L166,SEARCH(" ",L166,1)+1,SEARCH("мм",L166,1)-SEARCH(" ",L166,1)-2),LEN(MID(L166,SEARCH(" ",L166,1)+1,SEARCH("мм",L166,1)-SEARCH(" ",L166,1)-2))-SEARCH("х",MID(L166,SEARCH(" ",L166,1)+1,SEARCH("мм",L166,1)-SEARCH(" ",L166,1)-2),1))))/1000*2*3.2),IF(MID(L166,1,4)="Балк",T166/((VALUE(LEFT(MID(L166,SEARCH(" ",L166,1)+1,SEARCH("мм",L166,1)-SEARCH(" ",L166,1)-5),SEARCH("х",MID(L166,SEARCH(" ",L166,1)+1,SEARCH("мм",L166,1)-SEARCH(" ",L166,1)-5),1)-1))*VALUE(RIGHT(MID(L166,SEARCH(" ",L166,1)+1,SEARCH("мм",L166,1)-SEARCH(" ",L166,1)-5),LEN(MID(L166,SEARCH(" ",L166,1)+1,SEARCH("мм",L166,1)-SEARCH(" ",L166,1)-5))-SEARCH("х",MID(L166,SEARCH(" ",L166,1)+1,SEARCH("мм",L166,1)-SEARCH(" ",L166,1)-5),1))))/1000000*1)*((2*VALUE(LEFT(MID(L166,SEARCH(" ",L166,1)+1,SEARCH("мм",L166,1)-SEARCH(" ",L166,1)-5),SEARCH("х",MID(L166,SEARCH(" ",L166,1)+1,SEARCH("мм",L166,1)-SEARCH(" ",L166,1)-5),1)-1))+VALUE(RIGHT(MID(L166,SEARCH(" ",L166,1)+1,SEARCH("мм",L166,1)-SEARCH(" ",L166,1)-5),LEN(MID(L166,SEARCH(" ",L166,1)+1,SEARCH("мм",L166,1)-SEARCH(" ",L166,1)-5))-SEARCH("х",MID(L166,SEARCH(" ",L166,1)+1,SEARCH("мм",L166,1)-SEARCH(" ",L166,1)-5),1))))/1000*1),IF(MID(L166,1,4)="Капи",T166/(2.8*3.6*0.4)*((2.8+3.6)*2*0.4),""))))))))))</f>
        <v>15</v>
      </c>
      <c r="X166" s="234"/>
      <c r="Y166" s="35" t="str">
        <f>IF(SUM($Q166:$S166)*INDEX('Таблица 6 (типы арм.)'!$F$6:$U$49,MATCH($I166,'Таблица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арм.)'!$F$54:$U$54,0))=0,"",ROUND(SUM($Q166:$S166)*INDEX('Таблица 6 (типы арм.)'!$F$6:$U$49,MATCH($I166,'Таблица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66" s="35">
        <f>IF(SUM($Q166:$S166)*INDEX('Таблица 6 (типы арм.)'!$F$6:$U$49,MATCH($I166,'Таблица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арм.)'!$F$54:$U$54,0))=0,"",ROUND(SUM($Q166:$S166)*INDEX('Таблица 6 (типы арм.)'!$F$6:$U$49,MATCH($I166,'Таблица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11</v>
      </c>
      <c r="AA166" s="35">
        <f>IF(SUM($Q166:$S166)*INDEX('Таблица 6 (типы арм.)'!$F$6:$U$49,MATCH($I166,'Таблица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арм.)'!$F$54:$U$54,0))=0,"",ROUND(SUM($Q166:$S166)*INDEX('Таблица 6 (типы арм.)'!$F$6:$U$49,MATCH($I166,'Таблица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26</v>
      </c>
      <c r="AB166" s="35" t="str">
        <f>IF(SUM($Q166:$S166)*INDEX('Таблица 6 (типы арм.)'!$F$6:$U$49,MATCH($I166,'Таблица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арм.)'!$F$54:$U$54,0))=0,"",ROUND(SUM($Q166:$S166)*INDEX('Таблица 6 (типы арм.)'!$F$6:$U$49,MATCH($I166,'Таблица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66" s="35" t="str">
        <f>IF(SUM($Q166:$S166)*INDEX('Таблица 6 (типы арм.)'!$F$6:$U$49,MATCH($I166,'Таблица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арм.)'!$F$54:$U$54,0))=0,"",ROUND(SUM($Q166:$S166)*INDEX('Таблица 6 (типы арм.)'!$F$6:$U$49,MATCH($I166,'Таблица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66" s="35" t="str">
        <f>IF(SUM($Q166:$S166)*INDEX('Таблица 6 (типы арм.)'!$F$6:$U$49,MATCH($I166,'Таблица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арм.)'!$F$54:$U$54,0))=0,"",ROUND(SUM($Q166:$S166)*INDEX('Таблица 6 (типы арм.)'!$F$6:$U$49,MATCH($I166,'Таблица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66" s="35">
        <f>IF(SUM($Q166:$S166)*INDEX('Таблица 6 (типы арм.)'!$F$6:$U$49,MATCH($I166,'Таблица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арм.)'!$F$54:$U$54,0))=0,"",ROUND(SUM($Q166:$S166)*INDEX('Таблица 6 (типы арм.)'!$F$6:$U$49,MATCH($I166,'Таблица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80</v>
      </c>
      <c r="AF166" s="35">
        <f>IF(SUM($Q166:$S166)*INDEX('Таблица 6 (типы арм.)'!$F$6:$U$49,MATCH($I166,'Таблица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арм.)'!$F$54:$U$54,0))=0,"",ROUND(SUM($Q166:$S166)*INDEX('Таблица 6 (типы арм.)'!$F$6:$U$49,MATCH($I166,'Таблица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223</v>
      </c>
      <c r="AG166" s="35" t="str">
        <f>IF(SUM($Q166:$S166)*INDEX('Таблица 6 (типы арм.)'!$F$6:$U$49,MATCH($I166,'Таблица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арм.)'!$F$54:$U$54,0))=0,"",ROUND(SUM($Q166:$S166)*INDEX('Таблица 6 (типы арм.)'!$F$6:$U$49,MATCH($I166,'Таблица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66" s="35">
        <f>IF(SUM($Q166:$S166)*INDEX('Таблица 6 (типы арм.)'!$F$6:$U$49,MATCH($I166,'Таблица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арм.)'!$F$54:$U$54,0))=0,"",ROUND(SUM($Q166:$S166)*INDEX('Таблица 6 (типы арм.)'!$F$6:$U$49,MATCH($I166,'Таблица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79</v>
      </c>
      <c r="AI166" s="35" t="str">
        <f>IF(SUM($Q166:$S166)*INDEX('Таблица 6 (типы арм.)'!$F$6:$U$49,MATCH($I166,'Таблица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арм.)'!$F$54:$U$54,0))=0,"",ROUND(SUM($Q166:$S166)*INDEX('Таблица 6 (типы арм.)'!$F$6:$U$49,MATCH($I166,'Таблица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66" s="35">
        <f>IF(SUM($Q166:$S166)*INDEX('Таблица 6 (типы арм.)'!$F$6:$U$49,MATCH($I166,'Таблица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арм.)'!$F$54:$U$54,0))=0,"",ROUND(SUM($Q166:$S166)*INDEX('Таблица 6 (типы арм.)'!$F$6:$U$49,MATCH($I166,'Таблица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112</v>
      </c>
      <c r="AK166" s="35" t="str">
        <f>IF(SUM($Q166:$S166)*INDEX('Таблица 6 (типы арм.)'!$F$6:$U$49,MATCH($I166,'Таблица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арм.)'!$F$54:$U$54,0))=0,"",ROUND(SUM($Q166:$S166)*INDEX('Таблица 6 (типы арм.)'!$F$6:$U$49,MATCH($I166,'Таблица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66" s="35">
        <f>IF(SUM($Q166:$S166)*INDEX('Таблица 6 (типы арм.)'!$F$6:$U$49,MATCH($I166,'Таблица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арм.)'!$F$54:$U$54,0))=0,"",ROUND(SUM($Q166:$S166)*INDEX('Таблица 6 (типы арм.)'!$F$6:$U$49,MATCH($I166,'Таблица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53</v>
      </c>
      <c r="AM166" s="35">
        <f>IF(SUM($Q166:$S166)*INDEX('Таблица 6 (типы арм.)'!$F$6:$U$49,MATCH($I166,'Таблица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арм.)'!$F$54:$U$54,0))=0,"",ROUND(SUM($Q166:$S166)*INDEX('Таблица 6 (типы арм.)'!$F$6:$U$49,MATCH($I166,'Таблица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36</v>
      </c>
      <c r="AN166" s="35">
        <f>IF(SUM($Q166:$S166)*INDEX('Таблица 6 (типы арм.)'!$F$6:$U$49,MATCH($I166,'Таблица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арм.)'!$F$54:$U$54,0))=0,"",ROUND(SUM($Q166:$S166)*INDEX('Таблица 6 (типы арм.)'!$F$6:$U$49,MATCH($I166,'Таблица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138</v>
      </c>
      <c r="AO166" s="491">
        <f t="shared" si="82"/>
        <v>758</v>
      </c>
      <c r="AP166" s="339"/>
      <c r="AQ166" s="328"/>
      <c r="AR166" s="298"/>
      <c r="AS166" s="225"/>
      <c r="AT166" s="225"/>
      <c r="AU166" s="225"/>
      <c r="AV166" s="210"/>
      <c r="AW166" s="12"/>
      <c r="AX166" s="1"/>
    </row>
    <row r="167" spans="1:68" ht="37.5" customHeight="1" outlineLevel="1" x14ac:dyDescent="0.25">
      <c r="A167" s="1"/>
      <c r="B167" s="1"/>
      <c r="C167" s="506"/>
      <c r="D167" s="311" t="s">
        <v>606</v>
      </c>
      <c r="E167" s="311" t="s">
        <v>607</v>
      </c>
      <c r="F167" s="311"/>
      <c r="G167" s="312" t="s">
        <v>610</v>
      </c>
      <c r="H167" s="351"/>
      <c r="I167" s="360">
        <v>4</v>
      </c>
      <c r="J167" s="363" t="str">
        <f t="shared" si="83"/>
        <v>97.4</v>
      </c>
      <c r="K167" s="363"/>
      <c r="L167" s="429" t="s">
        <v>144</v>
      </c>
      <c r="M167" s="298" t="s">
        <v>36</v>
      </c>
      <c r="N167" s="298"/>
      <c r="O167" s="400"/>
      <c r="P167" s="32"/>
      <c r="Q167" s="33"/>
      <c r="R167" s="33">
        <v>147.5</v>
      </c>
      <c r="S167" s="33"/>
      <c r="T167" s="34">
        <f t="shared" si="61"/>
        <v>147.5</v>
      </c>
      <c r="U167" s="32" t="s">
        <v>136</v>
      </c>
      <c r="V167" s="32" t="s">
        <v>38</v>
      </c>
      <c r="W167" s="237">
        <f>IF(T167="","",IF(T167=0,"",IF(MID(L167,1,4)="Стен",T167/(VALUE(MID(L167,SEARCH(" ",L167,1)+1,SEARCH("мм",L167,1)-SEARCH(" ",L167,1)-2))/1000),IF(MID(L167,1,10)="Плита фунд",SQRT(T167/(VALUE(MID(L167,SEARCH(" ",L167,1)+14,SEARCH("мм",L167,1)-SEARCH(" ",L167,1)-15))/1000))*(4+1)*(VALUE(MID(L167,SEARCH(" ",L167,1)+14,SEARCH("мм",L167,1)-SEARCH(" ",L167,1)-15))/1000),IF(MID(L167,1,4)="Плит",T167/(VALUE(MID(L167,SEARCH(" ",L167,1)+1,SEARCH("мм",L167,1)-SEARCH(" ",L167,1)-2))/1000),IF(MID(L167,1,4)="Площ",T167/(VALUE(MID(L167,SEARCH(" ",L167,1)+12,SEARCH("мм",L167,1)-SEARCH(" ",L167,1)-13))/1000),IF(MID(L167,1,4)="Марш",T167/0.263,IF(MID(L167,1,4)="Коло",T167/((VALUE(LEFT(MID(L167,SEARCH(" ",L167,1)+1,SEARCH("мм",L167,1)-SEARCH(" ",L167,1)-2),SEARCH("х",MID(L167,SEARCH(" ",L167,1)+1,SEARCH("мм",L167,1)-SEARCH(" ",L167,1)-2),1)-1))*VALUE(RIGHT(MID(L167,SEARCH(" ",L167,1)+1,SEARCH("мм",L167,1)-SEARCH(" ",L167,1)-2),LEN(MID(L167,SEARCH(" ",L167,1)+1,SEARCH("мм",L167,1)-SEARCH(" ",L167,1)-2))-SEARCH("х",MID(L167,SEARCH(" ",L167,1)+1,SEARCH("мм",L167,1)-SEARCH(" ",L167,1)-2),1))))/1000000*3.2)*((VALUE(LEFT(MID(L167,SEARCH(" ",L167,1)+1,SEARCH("мм",L167,1)-SEARCH(" ",L167,1)-2),SEARCH("х",MID(L167,SEARCH(" ",L167,1)+1,SEARCH("мм",L167,1)-SEARCH(" ",L167,1)-2),1)-1))+VALUE(RIGHT(MID(L167,SEARCH(" ",L167,1)+1,SEARCH("мм",L167,1)-SEARCH(" ",L167,1)-2),LEN(MID(L167,SEARCH(" ",L167,1)+1,SEARCH("мм",L167,1)-SEARCH(" ",L167,1)-2))-SEARCH("х",MID(L167,SEARCH(" ",L167,1)+1,SEARCH("мм",L167,1)-SEARCH(" ",L167,1)-2),1))))/1000*2*3.2),IF(MID(L167,1,4)="Балк",T167/((VALUE(LEFT(MID(L167,SEARCH(" ",L167,1)+1,SEARCH("мм",L167,1)-SEARCH(" ",L167,1)-5),SEARCH("х",MID(L167,SEARCH(" ",L167,1)+1,SEARCH("мм",L167,1)-SEARCH(" ",L167,1)-5),1)-1))*VALUE(RIGHT(MID(L167,SEARCH(" ",L167,1)+1,SEARCH("мм",L167,1)-SEARCH(" ",L167,1)-5),LEN(MID(L167,SEARCH(" ",L167,1)+1,SEARCH("мм",L167,1)-SEARCH(" ",L167,1)-5))-SEARCH("х",MID(L167,SEARCH(" ",L167,1)+1,SEARCH("мм",L167,1)-SEARCH(" ",L167,1)-5),1))))/1000000*1)*((2*VALUE(LEFT(MID(L167,SEARCH(" ",L167,1)+1,SEARCH("мм",L167,1)-SEARCH(" ",L167,1)-5),SEARCH("х",MID(L167,SEARCH(" ",L167,1)+1,SEARCH("мм",L167,1)-SEARCH(" ",L167,1)-5),1)-1))+VALUE(RIGHT(MID(L167,SEARCH(" ",L167,1)+1,SEARCH("мм",L167,1)-SEARCH(" ",L167,1)-5),LEN(MID(L167,SEARCH(" ",L167,1)+1,SEARCH("мм",L167,1)-SEARCH(" ",L167,1)-5))-SEARCH("х",MID(L167,SEARCH(" ",L167,1)+1,SEARCH("мм",L167,1)-SEARCH(" ",L167,1)-5),1))))/1000*1),IF(MID(L167,1,4)="Капи",T167/(2.8*3.6*0.4)*((2.8+3.6)*2*0.4),""))))))))))</f>
        <v>590</v>
      </c>
      <c r="X167" s="234"/>
      <c r="Y167" s="35" t="str">
        <f>IF(SUM($Q167:$S167)*INDEX('Таблица 6 (типы арм.)'!$F$6:$U$49,MATCH($I167,'Таблица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арм.)'!$F$54:$U$54,0))=0,"",ROUND(SUM($Q167:$S167)*INDEX('Таблица 6 (типы арм.)'!$F$6:$U$49,MATCH($I167,'Таблица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67" s="35">
        <f>IF(SUM($Q167:$S167)*INDEX('Таблица 6 (типы арм.)'!$F$6:$U$49,MATCH($I167,'Таблица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арм.)'!$F$54:$U$54,0))=0,"",ROUND(SUM($Q167:$S167)*INDEX('Таблица 6 (типы арм.)'!$F$6:$U$49,MATCH($I167,'Таблица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477</v>
      </c>
      <c r="AA167" s="35">
        <f>IF(SUM($Q167:$S167)*INDEX('Таблица 6 (типы арм.)'!$F$6:$U$49,MATCH($I167,'Таблица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арм.)'!$F$54:$U$54,0))=0,"",ROUND(SUM($Q167:$S167)*INDEX('Таблица 6 (типы арм.)'!$F$6:$U$49,MATCH($I167,'Таблица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1145</v>
      </c>
      <c r="AB167" s="35" t="str">
        <f>IF(SUM($Q167:$S167)*INDEX('Таблица 6 (типы арм.)'!$F$6:$U$49,MATCH($I167,'Таблица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арм.)'!$F$54:$U$54,0))=0,"",ROUND(SUM($Q167:$S167)*INDEX('Таблица 6 (типы арм.)'!$F$6:$U$49,MATCH($I167,'Таблица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67" s="35" t="str">
        <f>IF(SUM($Q167:$S167)*INDEX('Таблица 6 (типы арм.)'!$F$6:$U$49,MATCH($I167,'Таблица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арм.)'!$F$54:$U$54,0))=0,"",ROUND(SUM($Q167:$S167)*INDEX('Таблица 6 (типы арм.)'!$F$6:$U$49,MATCH($I167,'Таблица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67" s="35" t="str">
        <f>IF(SUM($Q167:$S167)*INDEX('Таблица 6 (типы арм.)'!$F$6:$U$49,MATCH($I167,'Таблица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арм.)'!$F$54:$U$54,0))=0,"",ROUND(SUM($Q167:$S167)*INDEX('Таблица 6 (типы арм.)'!$F$6:$U$49,MATCH($I167,'Таблица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67" s="35">
        <f>IF(SUM($Q167:$S167)*INDEX('Таблица 6 (типы арм.)'!$F$6:$U$49,MATCH($I167,'Таблица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арм.)'!$F$54:$U$54,0))=0,"",ROUND(SUM($Q167:$S167)*INDEX('Таблица 6 (типы арм.)'!$F$6:$U$49,MATCH($I167,'Таблица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3570</v>
      </c>
      <c r="AF167" s="35">
        <f>IF(SUM($Q167:$S167)*INDEX('Таблица 6 (типы арм.)'!$F$6:$U$49,MATCH($I167,'Таблица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арм.)'!$F$54:$U$54,0))=0,"",ROUND(SUM($Q167:$S167)*INDEX('Таблица 6 (типы арм.)'!$F$6:$U$49,MATCH($I167,'Таблица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9985</v>
      </c>
      <c r="AG167" s="35" t="str">
        <f>IF(SUM($Q167:$S167)*INDEX('Таблица 6 (типы арм.)'!$F$6:$U$49,MATCH($I167,'Таблица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арм.)'!$F$54:$U$54,0))=0,"",ROUND(SUM($Q167:$S167)*INDEX('Таблица 6 (типы арм.)'!$F$6:$U$49,MATCH($I167,'Таблица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67" s="35">
        <f>IF(SUM($Q167:$S167)*INDEX('Таблица 6 (типы арм.)'!$F$6:$U$49,MATCH($I167,'Таблица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арм.)'!$F$54:$U$54,0))=0,"",ROUND(SUM($Q167:$S167)*INDEX('Таблица 6 (типы арм.)'!$F$6:$U$49,MATCH($I167,'Таблица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3551</v>
      </c>
      <c r="AI167" s="35" t="str">
        <f>IF(SUM($Q167:$S167)*INDEX('Таблица 6 (типы арм.)'!$F$6:$U$49,MATCH($I167,'Таблица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арм.)'!$F$54:$U$54,0))=0,"",ROUND(SUM($Q167:$S167)*INDEX('Таблица 6 (типы арм.)'!$F$6:$U$49,MATCH($I167,'Таблица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67" s="35">
        <f>IF(SUM($Q167:$S167)*INDEX('Таблица 6 (типы арм.)'!$F$6:$U$49,MATCH($I167,'Таблица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арм.)'!$F$54:$U$54,0))=0,"",ROUND(SUM($Q167:$S167)*INDEX('Таблица 6 (типы арм.)'!$F$6:$U$49,MATCH($I167,'Таблица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5021</v>
      </c>
      <c r="AK167" s="35" t="str">
        <f>IF(SUM($Q167:$S167)*INDEX('Таблица 6 (типы арм.)'!$F$6:$U$49,MATCH($I167,'Таблица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арм.)'!$F$54:$U$54,0))=0,"",ROUND(SUM($Q167:$S167)*INDEX('Таблица 6 (типы арм.)'!$F$6:$U$49,MATCH($I167,'Таблица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67" s="35">
        <f>IF(SUM($Q167:$S167)*INDEX('Таблица 6 (типы арм.)'!$F$6:$U$49,MATCH($I167,'Таблица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арм.)'!$F$54:$U$54,0))=0,"",ROUND(SUM($Q167:$S167)*INDEX('Таблица 6 (типы арм.)'!$F$6:$U$49,MATCH($I167,'Таблица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2367</v>
      </c>
      <c r="AM167" s="35">
        <f>IF(SUM($Q167:$S167)*INDEX('Таблица 6 (типы арм.)'!$F$6:$U$49,MATCH($I167,'Таблица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арм.)'!$F$54:$U$54,0))=0,"",ROUND(SUM($Q167:$S167)*INDEX('Таблица 6 (типы арм.)'!$F$6:$U$49,MATCH($I167,'Таблица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1623</v>
      </c>
      <c r="AN167" s="35">
        <f>IF(SUM($Q167:$S167)*INDEX('Таблица 6 (типы арм.)'!$F$6:$U$49,MATCH($I167,'Таблица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арм.)'!$F$54:$U$54,0))=0,"",ROUND(SUM($Q167:$S167)*INDEX('Таблица 6 (типы арм.)'!$F$6:$U$49,MATCH($I167,'Таблица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6186</v>
      </c>
      <c r="AO167" s="491">
        <f t="shared" si="82"/>
        <v>33925</v>
      </c>
      <c r="AP167" s="339"/>
      <c r="AQ167" s="328"/>
      <c r="AR167" s="298"/>
      <c r="AS167" s="225"/>
      <c r="AT167" s="225"/>
      <c r="AU167" s="225"/>
      <c r="AV167" s="210"/>
      <c r="AW167" s="12"/>
      <c r="AX167" s="1"/>
    </row>
    <row r="168" spans="1:68" ht="28.5" customHeight="1" outlineLevel="1" x14ac:dyDescent="0.25">
      <c r="A168" s="1"/>
      <c r="B168" s="1"/>
      <c r="C168" s="508"/>
      <c r="D168" s="311" t="s">
        <v>606</v>
      </c>
      <c r="E168" s="311" t="s">
        <v>607</v>
      </c>
      <c r="F168" s="311"/>
      <c r="G168" s="312" t="s">
        <v>610</v>
      </c>
      <c r="H168" s="351"/>
      <c r="I168" s="360">
        <v>4</v>
      </c>
      <c r="J168" s="363" t="str">
        <f t="shared" si="83"/>
        <v>97.5</v>
      </c>
      <c r="K168" s="363"/>
      <c r="L168" s="429" t="s">
        <v>145</v>
      </c>
      <c r="M168" s="298" t="s">
        <v>36</v>
      </c>
      <c r="N168" s="298"/>
      <c r="O168" s="400"/>
      <c r="P168" s="32"/>
      <c r="Q168" s="33"/>
      <c r="R168" s="33">
        <v>6.7</v>
      </c>
      <c r="S168" s="33"/>
      <c r="T168" s="34">
        <f t="shared" si="61"/>
        <v>6.7</v>
      </c>
      <c r="U168" s="32" t="s">
        <v>37</v>
      </c>
      <c r="V168" s="32" t="s">
        <v>38</v>
      </c>
      <c r="W168" s="237">
        <f>IF(T168="","",IF(T168=0,"",IF(MID(L168,1,4)="Стен",T168/(VALUE(MID(L168,SEARCH(" ",L168,1)+1,SEARCH("мм",L168,1)-SEARCH(" ",L168,1)-2))/1000),IF(MID(L168,1,10)="Плита фунд",SQRT(T168/(VALUE(MID(L168,SEARCH(" ",L168,1)+14,SEARCH("мм",L168,1)-SEARCH(" ",L168,1)-15))/1000))*(4+1)*(VALUE(MID(L168,SEARCH(" ",L168,1)+14,SEARCH("мм",L168,1)-SEARCH(" ",L168,1)-15))/1000),IF(MID(L168,1,4)="Плит",T168/(VALUE(MID(L168,SEARCH(" ",L168,1)+1,SEARCH("мм",L168,1)-SEARCH(" ",L168,1)-2))/1000),IF(MID(L168,1,4)="Площ",T168/(VALUE(MID(L168,SEARCH(" ",L168,1)+12,SEARCH("мм",L168,1)-SEARCH(" ",L168,1)-13))/1000),IF(MID(L168,1,4)="Марш",T168/0.263,IF(MID(L168,1,4)="Коло",T168/((VALUE(LEFT(MID(L168,SEARCH(" ",L168,1)+1,SEARCH("мм",L168,1)-SEARCH(" ",L168,1)-2),SEARCH("х",MID(L168,SEARCH(" ",L168,1)+1,SEARCH("мм",L168,1)-SEARCH(" ",L168,1)-2),1)-1))*VALUE(RIGHT(MID(L168,SEARCH(" ",L168,1)+1,SEARCH("мм",L168,1)-SEARCH(" ",L168,1)-2),LEN(MID(L168,SEARCH(" ",L168,1)+1,SEARCH("мм",L168,1)-SEARCH(" ",L168,1)-2))-SEARCH("х",MID(L168,SEARCH(" ",L168,1)+1,SEARCH("мм",L168,1)-SEARCH(" ",L168,1)-2),1))))/1000000*3.2)*((VALUE(LEFT(MID(L168,SEARCH(" ",L168,1)+1,SEARCH("мм",L168,1)-SEARCH(" ",L168,1)-2),SEARCH("х",MID(L168,SEARCH(" ",L168,1)+1,SEARCH("мм",L168,1)-SEARCH(" ",L168,1)-2),1)-1))+VALUE(RIGHT(MID(L168,SEARCH(" ",L168,1)+1,SEARCH("мм",L168,1)-SEARCH(" ",L168,1)-2),LEN(MID(L168,SEARCH(" ",L168,1)+1,SEARCH("мм",L168,1)-SEARCH(" ",L168,1)-2))-SEARCH("х",MID(L168,SEARCH(" ",L168,1)+1,SEARCH("мм",L168,1)-SEARCH(" ",L168,1)-2),1))))/1000*2*3.2),IF(MID(L168,1,4)="Балк",T168/((VALUE(LEFT(MID(L168,SEARCH(" ",L168,1)+1,SEARCH("мм",L168,1)-SEARCH(" ",L168,1)-5),SEARCH("х",MID(L168,SEARCH(" ",L168,1)+1,SEARCH("мм",L168,1)-SEARCH(" ",L168,1)-5),1)-1))*VALUE(RIGHT(MID(L168,SEARCH(" ",L168,1)+1,SEARCH("мм",L168,1)-SEARCH(" ",L168,1)-5),LEN(MID(L168,SEARCH(" ",L168,1)+1,SEARCH("мм",L168,1)-SEARCH(" ",L168,1)-5))-SEARCH("х",MID(L168,SEARCH(" ",L168,1)+1,SEARCH("мм",L168,1)-SEARCH(" ",L168,1)-5),1))))/1000000*1)*((2*VALUE(LEFT(MID(L168,SEARCH(" ",L168,1)+1,SEARCH("мм",L168,1)-SEARCH(" ",L168,1)-5),SEARCH("х",MID(L168,SEARCH(" ",L168,1)+1,SEARCH("мм",L168,1)-SEARCH(" ",L168,1)-5),1)-1))+VALUE(RIGHT(MID(L168,SEARCH(" ",L168,1)+1,SEARCH("мм",L168,1)-SEARCH(" ",L168,1)-5),LEN(MID(L168,SEARCH(" ",L168,1)+1,SEARCH("мм",L168,1)-SEARCH(" ",L168,1)-5))-SEARCH("х",MID(L168,SEARCH(" ",L168,1)+1,SEARCH("мм",L168,1)-SEARCH(" ",L168,1)-5),1))))/1000*1),IF(MID(L168,1,4)="Капи",T168/(2.8*3.6*0.4)*((2.8+3.6)*2*0.4),""))))))))))</f>
        <v>22.333333333333336</v>
      </c>
      <c r="X168" s="234"/>
      <c r="Y168" s="35" t="str">
        <f>IF(SUM($Q168:$S168)*INDEX('Таблица 6 (типы арм.)'!$F$6:$U$49,MATCH($I168,'Таблица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арм.)'!$F$54:$U$54,0))=0,"",ROUND(SUM($Q168:$S168)*INDEX('Таблица 6 (типы арм.)'!$F$6:$U$49,MATCH($I168,'Таблица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68" s="35">
        <f>IF(SUM($Q168:$S168)*INDEX('Таблица 6 (типы арм.)'!$F$6:$U$49,MATCH($I168,'Таблица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арм.)'!$F$54:$U$54,0))=0,"",ROUND(SUM($Q168:$S168)*INDEX('Таблица 6 (типы арм.)'!$F$6:$U$49,MATCH($I168,'Таблица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22</v>
      </c>
      <c r="AA168" s="35">
        <f>IF(SUM($Q168:$S168)*INDEX('Таблица 6 (типы арм.)'!$F$6:$U$49,MATCH($I168,'Таблица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арм.)'!$F$54:$U$54,0))=0,"",ROUND(SUM($Q168:$S168)*INDEX('Таблица 6 (типы арм.)'!$F$6:$U$49,MATCH($I168,'Таблица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52</v>
      </c>
      <c r="AB168" s="35" t="str">
        <f>IF(SUM($Q168:$S168)*INDEX('Таблица 6 (типы арм.)'!$F$6:$U$49,MATCH($I168,'Таблица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арм.)'!$F$54:$U$54,0))=0,"",ROUND(SUM($Q168:$S168)*INDEX('Таблица 6 (типы арм.)'!$F$6:$U$49,MATCH($I168,'Таблица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68" s="35" t="str">
        <f>IF(SUM($Q168:$S168)*INDEX('Таблица 6 (типы арм.)'!$F$6:$U$49,MATCH($I168,'Таблица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арм.)'!$F$54:$U$54,0))=0,"",ROUND(SUM($Q168:$S168)*INDEX('Таблица 6 (типы арм.)'!$F$6:$U$49,MATCH($I168,'Таблица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68" s="35" t="str">
        <f>IF(SUM($Q168:$S168)*INDEX('Таблица 6 (типы арм.)'!$F$6:$U$49,MATCH($I168,'Таблица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арм.)'!$F$54:$U$54,0))=0,"",ROUND(SUM($Q168:$S168)*INDEX('Таблица 6 (типы арм.)'!$F$6:$U$49,MATCH($I168,'Таблица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68" s="35">
        <f>IF(SUM($Q168:$S168)*INDEX('Таблица 6 (типы арм.)'!$F$6:$U$49,MATCH($I168,'Таблица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арм.)'!$F$54:$U$54,0))=0,"",ROUND(SUM($Q168:$S168)*INDEX('Таблица 6 (типы арм.)'!$F$6:$U$49,MATCH($I168,'Таблица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162</v>
      </c>
      <c r="AF168" s="35">
        <f>IF(SUM($Q168:$S168)*INDEX('Таблица 6 (типы арм.)'!$F$6:$U$49,MATCH($I168,'Таблица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арм.)'!$F$54:$U$54,0))=0,"",ROUND(SUM($Q168:$S168)*INDEX('Таблица 6 (типы арм.)'!$F$6:$U$49,MATCH($I168,'Таблица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454</v>
      </c>
      <c r="AG168" s="35" t="str">
        <f>IF(SUM($Q168:$S168)*INDEX('Таблица 6 (типы арм.)'!$F$6:$U$49,MATCH($I168,'Таблица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арм.)'!$F$54:$U$54,0))=0,"",ROUND(SUM($Q168:$S168)*INDEX('Таблица 6 (типы арм.)'!$F$6:$U$49,MATCH($I168,'Таблица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68" s="35">
        <f>IF(SUM($Q168:$S168)*INDEX('Таблица 6 (типы арм.)'!$F$6:$U$49,MATCH($I168,'Таблица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арм.)'!$F$54:$U$54,0))=0,"",ROUND(SUM($Q168:$S168)*INDEX('Таблица 6 (типы арм.)'!$F$6:$U$49,MATCH($I168,'Таблица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161</v>
      </c>
      <c r="AI168" s="35" t="str">
        <f>IF(SUM($Q168:$S168)*INDEX('Таблица 6 (типы арм.)'!$F$6:$U$49,MATCH($I168,'Таблица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арм.)'!$F$54:$U$54,0))=0,"",ROUND(SUM($Q168:$S168)*INDEX('Таблица 6 (типы арм.)'!$F$6:$U$49,MATCH($I168,'Таблица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68" s="35">
        <f>IF(SUM($Q168:$S168)*INDEX('Таблица 6 (типы арм.)'!$F$6:$U$49,MATCH($I168,'Таблица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арм.)'!$F$54:$U$54,0))=0,"",ROUND(SUM($Q168:$S168)*INDEX('Таблица 6 (типы арм.)'!$F$6:$U$49,MATCH($I168,'Таблица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228</v>
      </c>
      <c r="AK168" s="35" t="str">
        <f>IF(SUM($Q168:$S168)*INDEX('Таблица 6 (типы арм.)'!$F$6:$U$49,MATCH($I168,'Таблица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арм.)'!$F$54:$U$54,0))=0,"",ROUND(SUM($Q168:$S168)*INDEX('Таблица 6 (типы арм.)'!$F$6:$U$49,MATCH($I168,'Таблица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68" s="35">
        <f>IF(SUM($Q168:$S168)*INDEX('Таблица 6 (типы арм.)'!$F$6:$U$49,MATCH($I168,'Таблица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арм.)'!$F$54:$U$54,0))=0,"",ROUND(SUM($Q168:$S168)*INDEX('Таблица 6 (типы арм.)'!$F$6:$U$49,MATCH($I168,'Таблица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108</v>
      </c>
      <c r="AM168" s="35">
        <f>IF(SUM($Q168:$S168)*INDEX('Таблица 6 (типы арм.)'!$F$6:$U$49,MATCH($I168,'Таблица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арм.)'!$F$54:$U$54,0))=0,"",ROUND(SUM($Q168:$S168)*INDEX('Таблица 6 (типы арм.)'!$F$6:$U$49,MATCH($I168,'Таблица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74</v>
      </c>
      <c r="AN168" s="35">
        <f>IF(SUM($Q168:$S168)*INDEX('Таблица 6 (типы арм.)'!$F$6:$U$49,MATCH($I168,'Таблица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арм.)'!$F$54:$U$54,0))=0,"",ROUND(SUM($Q168:$S168)*INDEX('Таблица 6 (типы арм.)'!$F$6:$U$49,MATCH($I168,'Таблица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281</v>
      </c>
      <c r="AO168" s="491">
        <f t="shared" si="82"/>
        <v>1542</v>
      </c>
      <c r="AP168" s="339"/>
      <c r="AQ168" s="328"/>
      <c r="AR168" s="298"/>
      <c r="AS168" s="225"/>
      <c r="AT168" s="225"/>
      <c r="AU168" s="225"/>
      <c r="AV168" s="210"/>
      <c r="AW168" s="12"/>
      <c r="AX168" s="1"/>
    </row>
    <row r="169" spans="1:68" s="459" customFormat="1" ht="20.100000000000001" customHeight="1" collapsed="1" x14ac:dyDescent="0.25">
      <c r="A169" s="170"/>
      <c r="B169" s="170"/>
      <c r="C169" s="460"/>
      <c r="D169" s="387" t="s">
        <v>606</v>
      </c>
      <c r="E169" s="387"/>
      <c r="F169" s="388" t="s">
        <v>608</v>
      </c>
      <c r="G169" s="388"/>
      <c r="H169" s="351"/>
      <c r="I169" s="363"/>
      <c r="J169" s="363"/>
      <c r="K169" s="363"/>
      <c r="L169" s="430" t="s">
        <v>616</v>
      </c>
      <c r="M169" s="392" t="s">
        <v>36</v>
      </c>
      <c r="N169" s="392" t="s">
        <v>36</v>
      </c>
      <c r="O169" s="399"/>
      <c r="P169" s="225"/>
      <c r="Q169" s="225"/>
      <c r="R169" s="225"/>
      <c r="S169" s="225"/>
      <c r="T169" s="389"/>
      <c r="U169" s="225"/>
      <c r="V169" s="225"/>
      <c r="W169" s="225"/>
      <c r="X169" s="225"/>
      <c r="Y169" s="390"/>
      <c r="Z169" s="390"/>
      <c r="AA169" s="390"/>
      <c r="AB169" s="390"/>
      <c r="AC169" s="390"/>
      <c r="AD169" s="390"/>
      <c r="AE169" s="390"/>
      <c r="AF169" s="390"/>
      <c r="AG169" s="390"/>
      <c r="AH169" s="390"/>
      <c r="AI169" s="390"/>
      <c r="AJ169" s="390"/>
      <c r="AK169" s="390"/>
      <c r="AL169" s="390"/>
      <c r="AM169" s="390"/>
      <c r="AN169" s="390"/>
      <c r="AO169" s="391"/>
      <c r="AP169" s="392"/>
      <c r="AQ169" s="393">
        <f>T163</f>
        <v>608.6</v>
      </c>
      <c r="AR169" s="298">
        <f>IF(AQ169="","",IF(AQ169=0,"",AQ169))</f>
        <v>608.6</v>
      </c>
      <c r="AS169" s="33"/>
      <c r="AT169" s="33"/>
      <c r="AU169" s="33"/>
      <c r="AV169" s="210"/>
      <c r="AW169" s="171"/>
      <c r="AX169" s="170"/>
      <c r="AY169" s="222"/>
      <c r="AZ169" s="222"/>
      <c r="BA169" s="222"/>
      <c r="BB169" s="222"/>
      <c r="BC169" s="222"/>
      <c r="BD169" s="222"/>
      <c r="BE169" s="222"/>
      <c r="BF169" s="222"/>
      <c r="BG169" s="222"/>
      <c r="BH169" s="222"/>
      <c r="BI169" s="222"/>
      <c r="BJ169" s="222"/>
      <c r="BK169" s="222"/>
      <c r="BL169" s="222"/>
      <c r="BM169" s="222"/>
      <c r="BN169" s="222"/>
      <c r="BO169" s="222"/>
      <c r="BP169" s="222"/>
    </row>
    <row r="170" spans="1:68" s="459" customFormat="1" ht="20.100000000000001" customHeight="1" x14ac:dyDescent="0.25">
      <c r="A170" s="170"/>
      <c r="B170" s="170"/>
      <c r="C170" s="460"/>
      <c r="D170" s="387" t="s">
        <v>606</v>
      </c>
      <c r="E170" s="387"/>
      <c r="F170" s="388" t="s">
        <v>608</v>
      </c>
      <c r="G170" s="388"/>
      <c r="H170" s="351"/>
      <c r="I170" s="363"/>
      <c r="J170" s="363"/>
      <c r="K170" s="363"/>
      <c r="L170" s="430" t="s">
        <v>615</v>
      </c>
      <c r="M170" s="423" t="s">
        <v>49</v>
      </c>
      <c r="N170" s="423" t="s">
        <v>49</v>
      </c>
      <c r="O170" s="399"/>
      <c r="P170" s="225"/>
      <c r="Q170" s="225"/>
      <c r="R170" s="225"/>
      <c r="S170" s="225"/>
      <c r="T170" s="389"/>
      <c r="U170" s="225"/>
      <c r="V170" s="225"/>
      <c r="W170" s="225"/>
      <c r="X170" s="225"/>
      <c r="Y170" s="390"/>
      <c r="Z170" s="390"/>
      <c r="AA170" s="390"/>
      <c r="AB170" s="390"/>
      <c r="AC170" s="390"/>
      <c r="AD170" s="390"/>
      <c r="AE170" s="390"/>
      <c r="AF170" s="390"/>
      <c r="AG170" s="390"/>
      <c r="AH170" s="390"/>
      <c r="AI170" s="390"/>
      <c r="AJ170" s="390"/>
      <c r="AK170" s="390"/>
      <c r="AL170" s="390"/>
      <c r="AM170" s="390"/>
      <c r="AN170" s="390"/>
      <c r="AO170" s="391"/>
      <c r="AP170" s="392"/>
      <c r="AQ170" s="493">
        <f>AO163</f>
        <v>149000</v>
      </c>
      <c r="AR170" s="367">
        <f t="shared" ref="AR170:AR172" si="84">IF(AQ170="","",IF(AQ170=0,"",AQ170))</f>
        <v>149000</v>
      </c>
      <c r="AS170" s="33"/>
      <c r="AT170" s="33"/>
      <c r="AU170" s="33"/>
      <c r="AV170" s="210"/>
      <c r="AW170" s="171"/>
      <c r="AX170" s="170"/>
      <c r="AY170" s="222"/>
      <c r="AZ170" s="222"/>
      <c r="BA170" s="222"/>
      <c r="BB170" s="222"/>
      <c r="BC170" s="222"/>
      <c r="BD170" s="222"/>
      <c r="BE170" s="222"/>
      <c r="BF170" s="222"/>
      <c r="BG170" s="222"/>
      <c r="BH170" s="222"/>
      <c r="BI170" s="222"/>
      <c r="BJ170" s="222"/>
      <c r="BK170" s="222"/>
      <c r="BL170" s="222"/>
      <c r="BM170" s="222"/>
      <c r="BN170" s="222"/>
      <c r="BO170" s="222"/>
      <c r="BP170" s="222"/>
    </row>
    <row r="171" spans="1:68" s="459" customFormat="1" ht="20.100000000000001" customHeight="1" x14ac:dyDescent="0.25">
      <c r="A171" s="170"/>
      <c r="B171" s="170"/>
      <c r="C171" s="460"/>
      <c r="D171" s="387" t="s">
        <v>606</v>
      </c>
      <c r="E171" s="387"/>
      <c r="F171" s="388" t="s">
        <v>608</v>
      </c>
      <c r="G171" s="388"/>
      <c r="H171" s="351"/>
      <c r="I171" s="363"/>
      <c r="J171" s="363"/>
      <c r="K171" s="363"/>
      <c r="L171" s="430" t="s">
        <v>614</v>
      </c>
      <c r="M171" s="392" t="s">
        <v>61</v>
      </c>
      <c r="N171" s="392" t="s">
        <v>61</v>
      </c>
      <c r="O171" s="399"/>
      <c r="P171" s="225"/>
      <c r="Q171" s="225"/>
      <c r="R171" s="225"/>
      <c r="S171" s="225"/>
      <c r="T171" s="389"/>
      <c r="U171" s="225"/>
      <c r="V171" s="225"/>
      <c r="W171" s="225"/>
      <c r="X171" s="225"/>
      <c r="Y171" s="390"/>
      <c r="Z171" s="390"/>
      <c r="AA171" s="390"/>
      <c r="AB171" s="390"/>
      <c r="AC171" s="390"/>
      <c r="AD171" s="390"/>
      <c r="AE171" s="390"/>
      <c r="AF171" s="390"/>
      <c r="AG171" s="390"/>
      <c r="AH171" s="390"/>
      <c r="AI171" s="390"/>
      <c r="AJ171" s="390"/>
      <c r="AK171" s="390"/>
      <c r="AL171" s="390"/>
      <c r="AM171" s="390"/>
      <c r="AN171" s="390"/>
      <c r="AO171" s="391"/>
      <c r="AP171" s="392"/>
      <c r="AQ171" s="393">
        <f>W163</f>
        <v>2614.1878787878791</v>
      </c>
      <c r="AR171" s="298">
        <f t="shared" si="84"/>
        <v>2614.1878787878791</v>
      </c>
      <c r="AS171" s="33"/>
      <c r="AT171" s="33"/>
      <c r="AU171" s="33"/>
      <c r="AV171" s="210"/>
      <c r="AW171" s="171"/>
      <c r="AX171" s="170"/>
      <c r="AY171" s="222"/>
      <c r="AZ171" s="222"/>
      <c r="BA171" s="222"/>
      <c r="BB171" s="222"/>
      <c r="BC171" s="222"/>
      <c r="BD171" s="222"/>
      <c r="BE171" s="222"/>
      <c r="BF171" s="222"/>
      <c r="BG171" s="222"/>
      <c r="BH171" s="222"/>
      <c r="BI171" s="222"/>
      <c r="BJ171" s="222"/>
      <c r="BK171" s="222"/>
      <c r="BL171" s="222"/>
      <c r="BM171" s="222"/>
      <c r="BN171" s="222"/>
      <c r="BO171" s="222"/>
      <c r="BP171" s="222"/>
    </row>
    <row r="172" spans="1:68" s="459" customFormat="1" ht="20.100000000000001" customHeight="1" x14ac:dyDescent="0.25">
      <c r="A172" s="170"/>
      <c r="B172" s="170"/>
      <c r="C172" s="460"/>
      <c r="D172" s="387" t="s">
        <v>606</v>
      </c>
      <c r="E172" s="387" t="str">
        <f>IF(AQ172="","xyz2","")</f>
        <v/>
      </c>
      <c r="F172" s="388" t="s">
        <v>608</v>
      </c>
      <c r="G172" s="388" t="str">
        <f>IF(AQ172="","xyz4","")</f>
        <v/>
      </c>
      <c r="H172" s="351"/>
      <c r="I172" s="363"/>
      <c r="J172" s="363"/>
      <c r="K172" s="363"/>
      <c r="L172" s="430" t="s">
        <v>623</v>
      </c>
      <c r="M172" s="423" t="s">
        <v>49</v>
      </c>
      <c r="N172" s="423" t="s">
        <v>49</v>
      </c>
      <c r="O172" s="399"/>
      <c r="P172" s="225"/>
      <c r="Q172" s="225"/>
      <c r="R172" s="225"/>
      <c r="S172" s="225"/>
      <c r="T172" s="389"/>
      <c r="U172" s="225"/>
      <c r="V172" s="225"/>
      <c r="W172" s="225"/>
      <c r="X172" s="225"/>
      <c r="Y172" s="390"/>
      <c r="Z172" s="390"/>
      <c r="AA172" s="390"/>
      <c r="AB172" s="390"/>
      <c r="AC172" s="390"/>
      <c r="AD172" s="390"/>
      <c r="AE172" s="390"/>
      <c r="AF172" s="390"/>
      <c r="AG172" s="390"/>
      <c r="AH172" s="390"/>
      <c r="AI172" s="390"/>
      <c r="AJ172" s="390"/>
      <c r="AK172" s="390"/>
      <c r="AL172" s="390"/>
      <c r="AM172" s="390"/>
      <c r="AN172" s="390"/>
      <c r="AO172" s="391"/>
      <c r="AP172" s="392"/>
      <c r="AQ172" s="393">
        <f>IF(AP163="","",IF(AP163=0,"",AP163))</f>
        <v>209</v>
      </c>
      <c r="AR172" s="298">
        <f t="shared" si="84"/>
        <v>209</v>
      </c>
      <c r="AS172" s="33"/>
      <c r="AT172" s="33"/>
      <c r="AU172" s="33"/>
      <c r="AV172" s="210"/>
      <c r="AW172" s="171"/>
      <c r="AX172" s="170"/>
      <c r="AY172" s="222"/>
      <c r="AZ172" s="222"/>
      <c r="BA172" s="222"/>
      <c r="BB172" s="222"/>
      <c r="BC172" s="222"/>
      <c r="BD172" s="222"/>
      <c r="BE172" s="222"/>
      <c r="BF172" s="222"/>
      <c r="BG172" s="222"/>
      <c r="BH172" s="222"/>
      <c r="BI172" s="222"/>
      <c r="BJ172" s="222"/>
      <c r="BK172" s="222"/>
      <c r="BL172" s="222"/>
      <c r="BM172" s="222"/>
      <c r="BN172" s="222"/>
      <c r="BO172" s="222"/>
      <c r="BP172" s="222"/>
    </row>
    <row r="173" spans="1:68" ht="190.9" customHeight="1" x14ac:dyDescent="0.25">
      <c r="A173" s="1"/>
      <c r="B173" s="1"/>
      <c r="C173" s="49" t="s">
        <v>146</v>
      </c>
      <c r="D173" s="311"/>
      <c r="E173" s="311"/>
      <c r="F173" s="311"/>
      <c r="G173" s="311"/>
      <c r="H173" s="349"/>
      <c r="I173" s="361"/>
      <c r="J173" s="362">
        <f>J163+1</f>
        <v>98</v>
      </c>
      <c r="K173" s="362">
        <f>K163+1</f>
        <v>94</v>
      </c>
      <c r="L173" s="428" t="s">
        <v>147</v>
      </c>
      <c r="M173" s="344" t="s">
        <v>36</v>
      </c>
      <c r="N173" s="344"/>
      <c r="O173" s="397" t="str">
        <f t="shared" ref="O173:S173" si="85">IF(SUM(O174:O177)=0,"",SUM(O174:O177))</f>
        <v/>
      </c>
      <c r="P173" s="26" t="str">
        <f t="shared" si="85"/>
        <v/>
      </c>
      <c r="Q173" s="26" t="str">
        <f t="shared" si="85"/>
        <v/>
      </c>
      <c r="R173" s="26">
        <f t="shared" si="85"/>
        <v>74.12</v>
      </c>
      <c r="S173" s="26">
        <f t="shared" si="85"/>
        <v>14.4</v>
      </c>
      <c r="T173" s="27">
        <f t="shared" si="61"/>
        <v>88.52000000000001</v>
      </c>
      <c r="U173" s="26"/>
      <c r="V173" s="26" t="s">
        <v>38</v>
      </c>
      <c r="W173" s="231">
        <f>IF(SUM(W174:W177)=0,"",SUM(W174:W177))</f>
        <v>557.13820512820507</v>
      </c>
      <c r="X173" s="26"/>
      <c r="Y173" s="28" t="str">
        <f t="shared" ref="Y173:AC173" si="86">IF(SUM(Y174:Y177)=0,"",SUM(Y174:Y177))</f>
        <v/>
      </c>
      <c r="Z173" s="28">
        <f t="shared" si="86"/>
        <v>337</v>
      </c>
      <c r="AA173" s="28">
        <f t="shared" si="86"/>
        <v>622</v>
      </c>
      <c r="AB173" s="28" t="str">
        <f t="shared" si="86"/>
        <v/>
      </c>
      <c r="AC173" s="28" t="str">
        <f t="shared" si="86"/>
        <v/>
      </c>
      <c r="AD173" s="28" t="str">
        <f t="shared" ref="AD173:AN173" si="87">IF(SUM(AD174:AD177)=0,"",SUM(AD174:AD177))</f>
        <v/>
      </c>
      <c r="AE173" s="28">
        <f t="shared" si="87"/>
        <v>2045</v>
      </c>
      <c r="AF173" s="28">
        <f t="shared" si="87"/>
        <v>7084</v>
      </c>
      <c r="AG173" s="28" t="str">
        <f t="shared" si="87"/>
        <v/>
      </c>
      <c r="AH173" s="28">
        <f t="shared" si="87"/>
        <v>2241</v>
      </c>
      <c r="AI173" s="28" t="str">
        <f t="shared" si="87"/>
        <v/>
      </c>
      <c r="AJ173" s="28">
        <f t="shared" si="87"/>
        <v>2925</v>
      </c>
      <c r="AK173" s="28" t="str">
        <f t="shared" si="87"/>
        <v/>
      </c>
      <c r="AL173" s="28">
        <f t="shared" si="87"/>
        <v>1260</v>
      </c>
      <c r="AM173" s="28">
        <f t="shared" si="87"/>
        <v>816</v>
      </c>
      <c r="AN173" s="28">
        <f t="shared" si="87"/>
        <v>3314</v>
      </c>
      <c r="AO173" s="321">
        <f>IF((IF(Y173="",0,Y173)+IF(Z173="",0,Z173)+IF(AA173="",0,AA173)+IF(AB173="",0,AB173)+IF(AC173="",0,AC173)+IF(AD173="",0,AD173)+IF(AE173="",0,AE173)+IF(AF173="",0,AF173)+IF(AG173="",0,AG173)+IF(AH173="",0,AH173)+IF(AI173="",0,AI173)+IF(AJ173="",0,AJ173)+IF(AK173="",0,AK173)+IF(AL173="",0,AL173)+IF(AM173="",0,AM173)+IF(AN173="",0,AN173))=0,"",(IF(Y173="",0,Y173)+IF(Z173="",0,Z173)+IF(AA173="",0,AA173)+IF(AB173="",0,AB173)+IF(AC173="",0,AC173)+IF(AD173="",0,AD173)+IF(AE173="",0,AE173)+IF(AF173="",0,AF173)+IF(AG173="",0,AG173)+IF(AH173="",0,AH173)+IF(AI173="",0,AI173)+IF(AJ173="",0,AJ173)+IF(AK173="",0,AK173)+IF(AL173="",0,AL173)+IF(AM173="",0,AM173)+IF(AN173="",0,AN173)))</f>
        <v>20644</v>
      </c>
      <c r="AP173" s="338">
        <f>IF(SUM(AP174:AP177)=0,"",SUM(AP174:AP177))</f>
        <v>1704</v>
      </c>
      <c r="AQ173" s="328"/>
      <c r="AR173" s="298"/>
      <c r="AS173" s="225"/>
      <c r="AT173" s="225"/>
      <c r="AU173" s="225"/>
      <c r="AV173" s="296"/>
      <c r="AW173" s="12"/>
      <c r="AX173" s="1"/>
    </row>
    <row r="174" spans="1:68" ht="22.5" customHeight="1" outlineLevel="1" x14ac:dyDescent="0.25">
      <c r="A174" s="1"/>
      <c r="B174" s="1"/>
      <c r="C174" s="509" t="s">
        <v>148</v>
      </c>
      <c r="D174" s="311" t="s">
        <v>606</v>
      </c>
      <c r="E174" s="311" t="s">
        <v>607</v>
      </c>
      <c r="F174" s="311"/>
      <c r="G174" s="312" t="s">
        <v>610</v>
      </c>
      <c r="H174" s="351"/>
      <c r="I174" s="360">
        <v>3</v>
      </c>
      <c r="J174" s="363" t="str">
        <f t="shared" ref="J174:J177" si="88">CONCATENATE($J$173,".",(ROW(M174)-ROW($M$173)))</f>
        <v>98.1</v>
      </c>
      <c r="K174" s="363"/>
      <c r="L174" s="429" t="s">
        <v>149</v>
      </c>
      <c r="M174" s="298" t="s">
        <v>36</v>
      </c>
      <c r="N174" s="298"/>
      <c r="O174" s="400"/>
      <c r="P174" s="32"/>
      <c r="Q174" s="33"/>
      <c r="R174" s="33"/>
      <c r="S174" s="33">
        <v>1.1000000000000001</v>
      </c>
      <c r="T174" s="34">
        <f t="shared" si="61"/>
        <v>1.1000000000000001</v>
      </c>
      <c r="U174" s="32"/>
      <c r="V174" s="32" t="s">
        <v>38</v>
      </c>
      <c r="W174" s="237">
        <f>IF(T174="","",IF(T174=0,"",IF(MID(L174,1,4)="Стен",T174/(VALUE(MID(L174,SEARCH(" ",L174,1)+1,SEARCH("мм",L174,1)-SEARCH(" ",L174,1)-2))/1000),IF(MID(L174,1,10)="Плита фунд",SQRT(T174/(VALUE(MID(L174,SEARCH(" ",L174,1)+14,SEARCH("мм",L174,1)-SEARCH(" ",L174,1)-15))/1000))*(4+1)*(VALUE(MID(L174,SEARCH(" ",L174,1)+14,SEARCH("мм",L174,1)-SEARCH(" ",L174,1)-15))/1000),IF(MID(L174,1,4)="Плит",T174/(VALUE(MID(L174,SEARCH(" ",L174,1)+1,SEARCH("мм",L174,1)-SEARCH(" ",L174,1)-2))/1000),IF(MID(L174,1,4)="Площ",T174/(VALUE(MID(L174,SEARCH(" ",L174,1)+12,SEARCH("мм",L174,1)-SEARCH(" ",L174,1)-13))/1000),IF(MID(L174,1,4)="Марш",T174/0.263,IF(MID(L174,1,4)="Коло",T174/((VALUE(LEFT(MID(L174,SEARCH(" ",L174,1)+1,SEARCH("мм",L174,1)-SEARCH(" ",L174,1)-2),SEARCH("х",MID(L174,SEARCH(" ",L174,1)+1,SEARCH("мм",L174,1)-SEARCH(" ",L174,1)-2),1)-1))*VALUE(RIGHT(MID(L174,SEARCH(" ",L174,1)+1,SEARCH("мм",L174,1)-SEARCH(" ",L174,1)-2),LEN(MID(L174,SEARCH(" ",L174,1)+1,SEARCH("мм",L174,1)-SEARCH(" ",L174,1)-2))-SEARCH("х",MID(L174,SEARCH(" ",L174,1)+1,SEARCH("мм",L174,1)-SEARCH(" ",L174,1)-2),1))))/1000000*3.2)*((VALUE(LEFT(MID(L174,SEARCH(" ",L174,1)+1,SEARCH("мм",L174,1)-SEARCH(" ",L174,1)-2),SEARCH("х",MID(L174,SEARCH(" ",L174,1)+1,SEARCH("мм",L174,1)-SEARCH(" ",L174,1)-2),1)-1))+VALUE(RIGHT(MID(L174,SEARCH(" ",L174,1)+1,SEARCH("мм",L174,1)-SEARCH(" ",L174,1)-2),LEN(MID(L174,SEARCH(" ",L174,1)+1,SEARCH("мм",L174,1)-SEARCH(" ",L174,1)-2))-SEARCH("х",MID(L174,SEARCH(" ",L174,1)+1,SEARCH("мм",L174,1)-SEARCH(" ",L174,1)-2),1))))/1000*2*3.2),IF(MID(L174,1,4)="Балк",T174/((VALUE(LEFT(MID(L174,SEARCH(" ",L174,1)+1,SEARCH("мм",L174,1)-SEARCH(" ",L174,1)-5),SEARCH("х",MID(L174,SEARCH(" ",L174,1)+1,SEARCH("мм",L174,1)-SEARCH(" ",L174,1)-5),1)-1))*VALUE(RIGHT(MID(L174,SEARCH(" ",L174,1)+1,SEARCH("мм",L174,1)-SEARCH(" ",L174,1)-5),LEN(MID(L174,SEARCH(" ",L174,1)+1,SEARCH("мм",L174,1)-SEARCH(" ",L174,1)-5))-SEARCH("х",MID(L174,SEARCH(" ",L174,1)+1,SEARCH("мм",L174,1)-SEARCH(" ",L174,1)-5),1))))/1000000*1)*((2*VALUE(LEFT(MID(L174,SEARCH(" ",L174,1)+1,SEARCH("мм",L174,1)-SEARCH(" ",L174,1)-5),SEARCH("х",MID(L174,SEARCH(" ",L174,1)+1,SEARCH("мм",L174,1)-SEARCH(" ",L174,1)-5),1)-1))+VALUE(RIGHT(MID(L174,SEARCH(" ",L174,1)+1,SEARCH("мм",L174,1)-SEARCH(" ",L174,1)-5),LEN(MID(L174,SEARCH(" ",L174,1)+1,SEARCH("мм",L174,1)-SEARCH(" ",L174,1)-5))-SEARCH("х",MID(L174,SEARCH(" ",L174,1)+1,SEARCH("мм",L174,1)-SEARCH(" ",L174,1)-5),1))))/1000*1),IF(MID(L174,1,4)="Капи",T174/(2.8*3.6*0.4)*((2.8+3.6)*2*0.4),""))))))))))</f>
        <v>7.3333333333333348</v>
      </c>
      <c r="X174" s="234"/>
      <c r="Y174" s="35" t="str">
        <f>IF(SUM($Q174:$S174)*INDEX('Таблица 6 (типы арм.)'!$F$6:$U$49,MATCH($I174,'Таблица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арм.)'!$F$54:$U$54,0))=0,"",ROUND(SUM($Q174:$S174)*INDEX('Таблица 6 (типы арм.)'!$F$6:$U$49,MATCH($I174,'Таблица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74" s="35">
        <f>IF(SUM($Q174:$S174)*INDEX('Таблица 6 (типы арм.)'!$F$6:$U$49,MATCH($I174,'Таблица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арм.)'!$F$54:$U$54,0))=0,"",ROUND(SUM($Q174:$S174)*INDEX('Таблица 6 (типы арм.)'!$F$6:$U$49,MATCH($I174,'Таблица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7</v>
      </c>
      <c r="AA174" s="35">
        <f>IF(SUM($Q174:$S174)*INDEX('Таблица 6 (типы арм.)'!$F$6:$U$49,MATCH($I174,'Таблица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арм.)'!$F$54:$U$54,0))=0,"",ROUND(SUM($Q174:$S174)*INDEX('Таблица 6 (типы арм.)'!$F$6:$U$49,MATCH($I174,'Таблица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4</v>
      </c>
      <c r="AB174" s="35" t="str">
        <f>IF(SUM($Q174:$S174)*INDEX('Таблица 6 (типы арм.)'!$F$6:$U$49,MATCH($I174,'Таблица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арм.)'!$F$54:$U$54,0))=0,"",ROUND(SUM($Q174:$S174)*INDEX('Таблица 6 (типы арм.)'!$F$6:$U$49,MATCH($I174,'Таблица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74" s="35" t="str">
        <f>IF(SUM($Q174:$S174)*INDEX('Таблица 6 (типы арм.)'!$F$6:$U$49,MATCH($I174,'Таблица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арм.)'!$F$54:$U$54,0))=0,"",ROUND(SUM($Q174:$S174)*INDEX('Таблица 6 (типы арм.)'!$F$6:$U$49,MATCH($I174,'Таблица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74" s="35" t="str">
        <f>IF(SUM($Q174:$S174)*INDEX('Таблица 6 (типы арм.)'!$F$6:$U$49,MATCH($I174,'Таблица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арм.)'!$F$54:$U$54,0))=0,"",ROUND(SUM($Q174:$S174)*INDEX('Таблица 6 (типы арм.)'!$F$6:$U$49,MATCH($I174,'Таблица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74" s="35">
        <f>IF(SUM($Q174:$S174)*INDEX('Таблица 6 (типы арм.)'!$F$6:$U$49,MATCH($I174,'Таблица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арм.)'!$F$54:$U$54,0))=0,"",ROUND(SUM($Q174:$S174)*INDEX('Таблица 6 (типы арм.)'!$F$6:$U$49,MATCH($I174,'Таблица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19</v>
      </c>
      <c r="AF174" s="35">
        <f>IF(SUM($Q174:$S174)*INDEX('Таблица 6 (типы арм.)'!$F$6:$U$49,MATCH($I174,'Таблица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арм.)'!$F$54:$U$54,0))=0,"",ROUND(SUM($Q174:$S174)*INDEX('Таблица 6 (типы арм.)'!$F$6:$U$49,MATCH($I174,'Таблица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158</v>
      </c>
      <c r="AG174" s="35" t="str">
        <f>IF(SUM($Q174:$S174)*INDEX('Таблица 6 (типы арм.)'!$F$6:$U$49,MATCH($I174,'Таблица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арм.)'!$F$54:$U$54,0))=0,"",ROUND(SUM($Q174:$S174)*INDEX('Таблица 6 (типы арм.)'!$F$6:$U$49,MATCH($I174,'Таблица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74" s="35">
        <f>IF(SUM($Q174:$S174)*INDEX('Таблица 6 (типы арм.)'!$F$6:$U$49,MATCH($I174,'Таблица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арм.)'!$F$54:$U$54,0))=0,"",ROUND(SUM($Q174:$S174)*INDEX('Таблица 6 (типы арм.)'!$F$6:$U$49,MATCH($I174,'Таблица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35</v>
      </c>
      <c r="AI174" s="35" t="str">
        <f>IF(SUM($Q174:$S174)*INDEX('Таблица 6 (типы арм.)'!$F$6:$U$49,MATCH($I174,'Таблица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арм.)'!$F$54:$U$54,0))=0,"",ROUND(SUM($Q174:$S174)*INDEX('Таблица 6 (типы арм.)'!$F$6:$U$49,MATCH($I174,'Таблица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74" s="35">
        <f>IF(SUM($Q174:$S174)*INDEX('Таблица 6 (типы арм.)'!$F$6:$U$49,MATCH($I174,'Таблица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арм.)'!$F$54:$U$54,0))=0,"",ROUND(SUM($Q174:$S174)*INDEX('Таблица 6 (типы арм.)'!$F$6:$U$49,MATCH($I174,'Таблица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31</v>
      </c>
      <c r="AK174" s="35" t="str">
        <f>IF(SUM($Q174:$S174)*INDEX('Таблица 6 (типы арм.)'!$F$6:$U$49,MATCH($I174,'Таблица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арм.)'!$F$54:$U$54,0))=0,"",ROUND(SUM($Q174:$S174)*INDEX('Таблица 6 (типы арм.)'!$F$6:$U$49,MATCH($I174,'Таблица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74" s="35">
        <f>IF(SUM($Q174:$S174)*INDEX('Таблица 6 (типы арм.)'!$F$6:$U$49,MATCH($I174,'Таблица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арм.)'!$F$54:$U$54,0))=0,"",ROUND(SUM($Q174:$S174)*INDEX('Таблица 6 (типы арм.)'!$F$6:$U$49,MATCH($I174,'Таблица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5</v>
      </c>
      <c r="AM174" s="35" t="str">
        <f>IF(SUM($Q174:$S174)*INDEX('Таблица 6 (типы арм.)'!$F$6:$U$49,MATCH($I174,'Таблица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арм.)'!$F$54:$U$54,0))=0,"",ROUND(SUM($Q174:$S174)*INDEX('Таблица 6 (типы арм.)'!$F$6:$U$49,MATCH($I174,'Таблица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174" s="35">
        <f>IF(SUM($Q174:$S174)*INDEX('Таблица 6 (типы арм.)'!$F$6:$U$49,MATCH($I174,'Таблица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арм.)'!$F$54:$U$54,0))=0,"",ROUND(SUM($Q174:$S174)*INDEX('Таблица 6 (типы арм.)'!$F$6:$U$49,MATCH($I174,'Таблица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16</v>
      </c>
      <c r="AO174" s="491">
        <f>IF((IF(Y174="",0,Y174)+IF(Z174="",0,Z174)+IF(AA174="",0,AA174)+IF(AB174="",0,AB174)+IF(AC174="",0,AC174)+IF(AD174="",0,AD174)+IF(AE174="",0,AE174)+IF(AF174="",0,AF174)+IF(AG174="",0,AG174)+IF(AH174="",0,AH174)+IF(AI174="",0,AI174)+IF(AJ174="",0,AJ174)+IF(AK174="",0,AK174)+IF(AL174="",0,AL174)+IF(AM174="",0,AM174)+IF(AN174="",0,AN174))=0,"",(IF(Y174="",0,Y174)+IF(Z174="",0,Z174)+IF(AA174="",0,AA174)+IF(AB174="",0,AB174)+IF(AC174="",0,AC174)+IF(AD174="",0,AD174)+IF(AE174="",0,AE174)+IF(AF174="",0,AF174)+IF(AG174="",0,AG174)+IF(AH174="",0,AH174)+IF(AI174="",0,AI174)+IF(AJ174="",0,AJ174)+IF(AK174="",0,AK174)+IF(AL174="",0,AL174)+IF(AM174="",0,AM174)+IF(AN174="",0,AN174)))</f>
        <v>275</v>
      </c>
      <c r="AP174" s="339"/>
      <c r="AQ174" s="328"/>
      <c r="AR174" s="298"/>
      <c r="AS174" s="225"/>
      <c r="AT174" s="225"/>
      <c r="AU174" s="225"/>
      <c r="AV174" s="210"/>
      <c r="AW174" s="12"/>
      <c r="AX174" s="1"/>
    </row>
    <row r="175" spans="1:68" ht="22.5" customHeight="1" outlineLevel="1" x14ac:dyDescent="0.25">
      <c r="A175" s="1"/>
      <c r="B175" s="1"/>
      <c r="C175" s="508"/>
      <c r="D175" s="311" t="s">
        <v>606</v>
      </c>
      <c r="E175" s="311" t="s">
        <v>607</v>
      </c>
      <c r="F175" s="311"/>
      <c r="G175" s="312" t="s">
        <v>610</v>
      </c>
      <c r="H175" s="351"/>
      <c r="I175" s="360">
        <v>3</v>
      </c>
      <c r="J175" s="363" t="str">
        <f t="shared" si="88"/>
        <v>98.2</v>
      </c>
      <c r="K175" s="363"/>
      <c r="L175" s="429" t="s">
        <v>150</v>
      </c>
      <c r="M175" s="298" t="s">
        <v>36</v>
      </c>
      <c r="N175" s="298"/>
      <c r="O175" s="400"/>
      <c r="P175" s="32"/>
      <c r="Q175" s="33"/>
      <c r="R175" s="33"/>
      <c r="S175" s="33">
        <v>13.3</v>
      </c>
      <c r="T175" s="34">
        <f t="shared" si="61"/>
        <v>13.3</v>
      </c>
      <c r="U175" s="32"/>
      <c r="V175" s="32" t="s">
        <v>38</v>
      </c>
      <c r="W175" s="237">
        <f>IF(T175="","",IF(T175=0,"",IF(MID(L175,1,4)="Стен",T175/(VALUE(MID(L175,SEARCH(" ",L175,1)+1,SEARCH("мм",L175,1)-SEARCH(" ",L175,1)-2))/1000),IF(MID(L175,1,10)="Плита фунд",SQRT(T175/(VALUE(MID(L175,SEARCH(" ",L175,1)+14,SEARCH("мм",L175,1)-SEARCH(" ",L175,1)-15))/1000))*(4+1)*(VALUE(MID(L175,SEARCH(" ",L175,1)+14,SEARCH("мм",L175,1)-SEARCH(" ",L175,1)-15))/1000),IF(MID(L175,1,4)="Плит",T175/(VALUE(MID(L175,SEARCH(" ",L175,1)+1,SEARCH("мм",L175,1)-SEARCH(" ",L175,1)-2))/1000),IF(MID(L175,1,4)="Площ",T175/(VALUE(MID(L175,SEARCH(" ",L175,1)+12,SEARCH("мм",L175,1)-SEARCH(" ",L175,1)-13))/1000),IF(MID(L175,1,4)="Марш",T175/0.263,IF(MID(L175,1,4)="Коло",T175/((VALUE(LEFT(MID(L175,SEARCH(" ",L175,1)+1,SEARCH("мм",L175,1)-SEARCH(" ",L175,1)-2),SEARCH("х",MID(L175,SEARCH(" ",L175,1)+1,SEARCH("мм",L175,1)-SEARCH(" ",L175,1)-2),1)-1))*VALUE(RIGHT(MID(L175,SEARCH(" ",L175,1)+1,SEARCH("мм",L175,1)-SEARCH(" ",L175,1)-2),LEN(MID(L175,SEARCH(" ",L175,1)+1,SEARCH("мм",L175,1)-SEARCH(" ",L175,1)-2))-SEARCH("х",MID(L175,SEARCH(" ",L175,1)+1,SEARCH("мм",L175,1)-SEARCH(" ",L175,1)-2),1))))/1000000*3.2)*((VALUE(LEFT(MID(L175,SEARCH(" ",L175,1)+1,SEARCH("мм",L175,1)-SEARCH(" ",L175,1)-2),SEARCH("х",MID(L175,SEARCH(" ",L175,1)+1,SEARCH("мм",L175,1)-SEARCH(" ",L175,1)-2),1)-1))+VALUE(RIGHT(MID(L175,SEARCH(" ",L175,1)+1,SEARCH("мм",L175,1)-SEARCH(" ",L175,1)-2),LEN(MID(L175,SEARCH(" ",L175,1)+1,SEARCH("мм",L175,1)-SEARCH(" ",L175,1)-2))-SEARCH("х",MID(L175,SEARCH(" ",L175,1)+1,SEARCH("мм",L175,1)-SEARCH(" ",L175,1)-2),1))))/1000*2*3.2),IF(MID(L175,1,4)="Балк",T175/((VALUE(LEFT(MID(L175,SEARCH(" ",L175,1)+1,SEARCH("мм",L175,1)-SEARCH(" ",L175,1)-5),SEARCH("х",MID(L175,SEARCH(" ",L175,1)+1,SEARCH("мм",L175,1)-SEARCH(" ",L175,1)-5),1)-1))*VALUE(RIGHT(MID(L175,SEARCH(" ",L175,1)+1,SEARCH("мм",L175,1)-SEARCH(" ",L175,1)-5),LEN(MID(L175,SEARCH(" ",L175,1)+1,SEARCH("мм",L175,1)-SEARCH(" ",L175,1)-5))-SEARCH("х",MID(L175,SEARCH(" ",L175,1)+1,SEARCH("мм",L175,1)-SEARCH(" ",L175,1)-5),1))))/1000000*1)*((2*VALUE(LEFT(MID(L175,SEARCH(" ",L175,1)+1,SEARCH("мм",L175,1)-SEARCH(" ",L175,1)-5),SEARCH("х",MID(L175,SEARCH(" ",L175,1)+1,SEARCH("мм",L175,1)-SEARCH(" ",L175,1)-5),1)-1))+VALUE(RIGHT(MID(L175,SEARCH(" ",L175,1)+1,SEARCH("мм",L175,1)-SEARCH(" ",L175,1)-5),LEN(MID(L175,SEARCH(" ",L175,1)+1,SEARCH("мм",L175,1)-SEARCH(" ",L175,1)-5))-SEARCH("х",MID(L175,SEARCH(" ",L175,1)+1,SEARCH("мм",L175,1)-SEARCH(" ",L175,1)-5),1))))/1000*1),IF(MID(L175,1,4)="Капи",T175/(2.8*3.6*0.4)*((2.8+3.6)*2*0.4),""))))))))))</f>
        <v>73.66153846153847</v>
      </c>
      <c r="X175" s="235"/>
      <c r="Y175" s="35" t="str">
        <f>IF(SUM($Q175:$S175)*INDEX('Таблица 6 (типы арм.)'!$F$6:$U$49,MATCH($I175,'Таблица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арм.)'!$F$54:$U$54,0))=0,"",ROUND(SUM($Q175:$S175)*INDEX('Таблица 6 (типы арм.)'!$F$6:$U$49,MATCH($I175,'Таблица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75" s="35">
        <f>IF(SUM($Q175:$S175)*INDEX('Таблица 6 (типы арм.)'!$F$6:$U$49,MATCH($I175,'Таблица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арм.)'!$F$54:$U$54,0))=0,"",ROUND(SUM($Q175:$S175)*INDEX('Таблица 6 (типы арм.)'!$F$6:$U$49,MATCH($I175,'Таблица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90</v>
      </c>
      <c r="AA175" s="35">
        <f>IF(SUM($Q175:$S175)*INDEX('Таблица 6 (типы арм.)'!$F$6:$U$49,MATCH($I175,'Таблица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арм.)'!$F$54:$U$54,0))=0,"",ROUND(SUM($Q175:$S175)*INDEX('Таблица 6 (типы арм.)'!$F$6:$U$49,MATCH($I175,'Таблица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43</v>
      </c>
      <c r="AB175" s="35" t="str">
        <f>IF(SUM($Q175:$S175)*INDEX('Таблица 6 (типы арм.)'!$F$6:$U$49,MATCH($I175,'Таблица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арм.)'!$F$54:$U$54,0))=0,"",ROUND(SUM($Q175:$S175)*INDEX('Таблица 6 (типы арм.)'!$F$6:$U$49,MATCH($I175,'Таблица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75" s="35" t="str">
        <f>IF(SUM($Q175:$S175)*INDEX('Таблица 6 (типы арм.)'!$F$6:$U$49,MATCH($I175,'Таблица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арм.)'!$F$54:$U$54,0))=0,"",ROUND(SUM($Q175:$S175)*INDEX('Таблица 6 (типы арм.)'!$F$6:$U$49,MATCH($I175,'Таблица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75" s="35" t="str">
        <f>IF(SUM($Q175:$S175)*INDEX('Таблица 6 (типы арм.)'!$F$6:$U$49,MATCH($I175,'Таблица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арм.)'!$F$54:$U$54,0))=0,"",ROUND(SUM($Q175:$S175)*INDEX('Таблица 6 (типы арм.)'!$F$6:$U$49,MATCH($I175,'Таблица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75" s="35">
        <f>IF(SUM($Q175:$S175)*INDEX('Таблица 6 (типы арм.)'!$F$6:$U$49,MATCH($I175,'Таблица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арм.)'!$F$54:$U$54,0))=0,"",ROUND(SUM($Q175:$S175)*INDEX('Таблица 6 (типы арм.)'!$F$6:$U$49,MATCH($I175,'Таблица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232</v>
      </c>
      <c r="AF175" s="35">
        <f>IF(SUM($Q175:$S175)*INDEX('Таблица 6 (типы арм.)'!$F$6:$U$49,MATCH($I175,'Таблица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арм.)'!$F$54:$U$54,0))=0,"",ROUND(SUM($Q175:$S175)*INDEX('Таблица 6 (типы арм.)'!$F$6:$U$49,MATCH($I175,'Таблица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1909</v>
      </c>
      <c r="AG175" s="35" t="str">
        <f>IF(SUM($Q175:$S175)*INDEX('Таблица 6 (типы арм.)'!$F$6:$U$49,MATCH($I175,'Таблица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арм.)'!$F$54:$U$54,0))=0,"",ROUND(SUM($Q175:$S175)*INDEX('Таблица 6 (типы арм.)'!$F$6:$U$49,MATCH($I175,'Таблица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75" s="35">
        <f>IF(SUM($Q175:$S175)*INDEX('Таблица 6 (типы арм.)'!$F$6:$U$49,MATCH($I175,'Таблица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арм.)'!$F$54:$U$54,0))=0,"",ROUND(SUM($Q175:$S175)*INDEX('Таблица 6 (типы арм.)'!$F$6:$U$49,MATCH($I175,'Таблица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422</v>
      </c>
      <c r="AI175" s="35" t="str">
        <f>IF(SUM($Q175:$S175)*INDEX('Таблица 6 (типы арм.)'!$F$6:$U$49,MATCH($I175,'Таблица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арм.)'!$F$54:$U$54,0))=0,"",ROUND(SUM($Q175:$S175)*INDEX('Таблица 6 (типы арм.)'!$F$6:$U$49,MATCH($I175,'Таблица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75" s="35">
        <f>IF(SUM($Q175:$S175)*INDEX('Таблица 6 (типы арм.)'!$F$6:$U$49,MATCH($I175,'Таблица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арм.)'!$F$54:$U$54,0))=0,"",ROUND(SUM($Q175:$S175)*INDEX('Таблица 6 (типы арм.)'!$F$6:$U$49,MATCH($I175,'Таблица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371</v>
      </c>
      <c r="AK175" s="35" t="str">
        <f>IF(SUM($Q175:$S175)*INDEX('Таблица 6 (типы арм.)'!$F$6:$U$49,MATCH($I175,'Таблица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арм.)'!$F$54:$U$54,0))=0,"",ROUND(SUM($Q175:$S175)*INDEX('Таблица 6 (типы арм.)'!$F$6:$U$49,MATCH($I175,'Таблица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75" s="35">
        <f>IF(SUM($Q175:$S175)*INDEX('Таблица 6 (типы арм.)'!$F$6:$U$49,MATCH($I175,'Таблица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арм.)'!$F$54:$U$54,0))=0,"",ROUND(SUM($Q175:$S175)*INDEX('Таблица 6 (типы арм.)'!$F$6:$U$49,MATCH($I175,'Таблица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66</v>
      </c>
      <c r="AM175" s="35" t="str">
        <f>IF(SUM($Q175:$S175)*INDEX('Таблица 6 (типы арм.)'!$F$6:$U$49,MATCH($I175,'Таблица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арм.)'!$F$54:$U$54,0))=0,"",ROUND(SUM($Q175:$S175)*INDEX('Таблица 6 (типы арм.)'!$F$6:$U$49,MATCH($I175,'Таблица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175" s="35">
        <f>IF(SUM($Q175:$S175)*INDEX('Таблица 6 (типы арм.)'!$F$6:$U$49,MATCH($I175,'Таблица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арм.)'!$F$54:$U$54,0))=0,"",ROUND(SUM($Q175:$S175)*INDEX('Таблица 6 (типы арм.)'!$F$6:$U$49,MATCH($I175,'Таблица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190</v>
      </c>
      <c r="AO175" s="491">
        <f>IF((IF(Y175="",0,Y175)+IF(Z175="",0,Z175)+IF(AA175="",0,AA175)+IF(AB175="",0,AB175)+IF(AC175="",0,AC175)+IF(AD175="",0,AD175)+IF(AE175="",0,AE175)+IF(AF175="",0,AF175)+IF(AG175="",0,AG175)+IF(AH175="",0,AH175)+IF(AI175="",0,AI175)+IF(AJ175="",0,AJ175)+IF(AK175="",0,AK175)+IF(AL175="",0,AL175)+IF(AM175="",0,AM175)+IF(AN175="",0,AN175))=0,"",(IF(Y175="",0,Y175)+IF(Z175="",0,Z175)+IF(AA175="",0,AA175)+IF(AB175="",0,AB175)+IF(AC175="",0,AC175)+IF(AD175="",0,AD175)+IF(AE175="",0,AE175)+IF(AF175="",0,AF175)+IF(AG175="",0,AG175)+IF(AH175="",0,AH175)+IF(AI175="",0,AI175)+IF(AJ175="",0,AJ175)+IF(AK175="",0,AK175)+IF(AL175="",0,AL175)+IF(AM175="",0,AM175)+IF(AN175="",0,AN175)))</f>
        <v>3323</v>
      </c>
      <c r="AP175" s="339"/>
      <c r="AQ175" s="328"/>
      <c r="AR175" s="298"/>
      <c r="AS175" s="225"/>
      <c r="AT175" s="225"/>
      <c r="AU175" s="225"/>
      <c r="AV175" s="210"/>
      <c r="AW175" s="12"/>
      <c r="AX175" s="1"/>
    </row>
    <row r="176" spans="1:68" ht="22.5" customHeight="1" outlineLevel="1" x14ac:dyDescent="0.25">
      <c r="A176" s="1"/>
      <c r="B176" s="1"/>
      <c r="C176" s="509" t="s">
        <v>151</v>
      </c>
      <c r="D176" s="311" t="s">
        <v>606</v>
      </c>
      <c r="E176" s="311" t="s">
        <v>607</v>
      </c>
      <c r="F176" s="311"/>
      <c r="G176" s="312" t="s">
        <v>610</v>
      </c>
      <c r="H176" s="351"/>
      <c r="I176" s="360">
        <v>4</v>
      </c>
      <c r="J176" s="363" t="str">
        <f t="shared" si="88"/>
        <v>98.3</v>
      </c>
      <c r="K176" s="363"/>
      <c r="L176" s="429" t="s">
        <v>152</v>
      </c>
      <c r="M176" s="298" t="s">
        <v>36</v>
      </c>
      <c r="N176" s="298"/>
      <c r="O176" s="400"/>
      <c r="P176" s="32"/>
      <c r="Q176" s="33"/>
      <c r="R176" s="33">
        <v>20.149999999999999</v>
      </c>
      <c r="S176" s="33"/>
      <c r="T176" s="34">
        <f t="shared" si="61"/>
        <v>20.149999999999999</v>
      </c>
      <c r="U176" s="32"/>
      <c r="V176" s="32" t="s">
        <v>38</v>
      </c>
      <c r="W176" s="237">
        <f>IF(T176="","",IF(T176=0,"",IF(MID(L176,1,4)="Стен",T176/(VALUE(MID(L176,SEARCH(" ",L176,1)+1,SEARCH("мм",L176,1)-SEARCH(" ",L176,1)-2))/1000),IF(MID(L176,1,10)="Плита фунд",SQRT(T176/(VALUE(MID(L176,SEARCH(" ",L176,1)+14,SEARCH("мм",L176,1)-SEARCH(" ",L176,1)-15))/1000))*(4+1)*(VALUE(MID(L176,SEARCH(" ",L176,1)+14,SEARCH("мм",L176,1)-SEARCH(" ",L176,1)-15))/1000),IF(MID(L176,1,4)="Плит",T176/(VALUE(MID(L176,SEARCH(" ",L176,1)+1,SEARCH("мм",L176,1)-SEARCH(" ",L176,1)-2))/1000),IF(MID(L176,1,4)="Площ",T176/(VALUE(MID(L176,SEARCH(" ",L176,1)+12,SEARCH("мм",L176,1)-SEARCH(" ",L176,1)-13))/1000),IF(MID(L176,1,4)="Марш",T176/0.263,IF(MID(L176,1,4)="Коло",T176/((VALUE(LEFT(MID(L176,SEARCH(" ",L176,1)+1,SEARCH("мм",L176,1)-SEARCH(" ",L176,1)-2),SEARCH("х",MID(L176,SEARCH(" ",L176,1)+1,SEARCH("мм",L176,1)-SEARCH(" ",L176,1)-2),1)-1))*VALUE(RIGHT(MID(L176,SEARCH(" ",L176,1)+1,SEARCH("мм",L176,1)-SEARCH(" ",L176,1)-2),LEN(MID(L176,SEARCH(" ",L176,1)+1,SEARCH("мм",L176,1)-SEARCH(" ",L176,1)-2))-SEARCH("х",MID(L176,SEARCH(" ",L176,1)+1,SEARCH("мм",L176,1)-SEARCH(" ",L176,1)-2),1))))/1000000*3.2)*((VALUE(LEFT(MID(L176,SEARCH(" ",L176,1)+1,SEARCH("мм",L176,1)-SEARCH(" ",L176,1)-2),SEARCH("х",MID(L176,SEARCH(" ",L176,1)+1,SEARCH("мм",L176,1)-SEARCH(" ",L176,1)-2),1)-1))+VALUE(RIGHT(MID(L176,SEARCH(" ",L176,1)+1,SEARCH("мм",L176,1)-SEARCH(" ",L176,1)-2),LEN(MID(L176,SEARCH(" ",L176,1)+1,SEARCH("мм",L176,1)-SEARCH(" ",L176,1)-2))-SEARCH("х",MID(L176,SEARCH(" ",L176,1)+1,SEARCH("мм",L176,1)-SEARCH(" ",L176,1)-2),1))))/1000*2*3.2),IF(MID(L176,1,4)="Балк",T176/((VALUE(LEFT(MID(L176,SEARCH(" ",L176,1)+1,SEARCH("мм",L176,1)-SEARCH(" ",L176,1)-5),SEARCH("х",MID(L176,SEARCH(" ",L176,1)+1,SEARCH("мм",L176,1)-SEARCH(" ",L176,1)-5),1)-1))*VALUE(RIGHT(MID(L176,SEARCH(" ",L176,1)+1,SEARCH("мм",L176,1)-SEARCH(" ",L176,1)-5),LEN(MID(L176,SEARCH(" ",L176,1)+1,SEARCH("мм",L176,1)-SEARCH(" ",L176,1)-5))-SEARCH("х",MID(L176,SEARCH(" ",L176,1)+1,SEARCH("мм",L176,1)-SEARCH(" ",L176,1)-5),1))))/1000000*1)*((2*VALUE(LEFT(MID(L176,SEARCH(" ",L176,1)+1,SEARCH("мм",L176,1)-SEARCH(" ",L176,1)-5),SEARCH("х",MID(L176,SEARCH(" ",L176,1)+1,SEARCH("мм",L176,1)-SEARCH(" ",L176,1)-5),1)-1))+VALUE(RIGHT(MID(L176,SEARCH(" ",L176,1)+1,SEARCH("мм",L176,1)-SEARCH(" ",L176,1)-5),LEN(MID(L176,SEARCH(" ",L176,1)+1,SEARCH("мм",L176,1)-SEARCH(" ",L176,1)-5))-SEARCH("х",MID(L176,SEARCH(" ",L176,1)+1,SEARCH("мм",L176,1)-SEARCH(" ",L176,1)-5),1))))/1000*1),IF(MID(L176,1,4)="Капи",T176/(2.8*3.6*0.4)*((2.8+3.6)*2*0.4),""))))))))))</f>
        <v>134.33333333333334</v>
      </c>
      <c r="X176" s="225"/>
      <c r="Y176" s="35" t="str">
        <f>IF(SUM($Q176:$S176)*INDEX('Таблица 6 (типы арм.)'!$F$6:$U$49,MATCH($I176,'Таблица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арм.)'!$F$54:$U$54,0))=0,"",ROUND(SUM($Q176:$S176)*INDEX('Таблица 6 (типы арм.)'!$F$6:$U$49,MATCH($I176,'Таблица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76" s="35">
        <f>IF(SUM($Q176:$S176)*INDEX('Таблица 6 (типы арм.)'!$F$6:$U$49,MATCH($I176,'Таблица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арм.)'!$F$54:$U$54,0))=0,"",ROUND(SUM($Q176:$S176)*INDEX('Таблица 6 (типы арм.)'!$F$6:$U$49,MATCH($I176,'Таблица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65</v>
      </c>
      <c r="AA176" s="35">
        <f>IF(SUM($Q176:$S176)*INDEX('Таблица 6 (типы арм.)'!$F$6:$U$49,MATCH($I176,'Таблица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арм.)'!$F$54:$U$54,0))=0,"",ROUND(SUM($Q176:$S176)*INDEX('Таблица 6 (типы арм.)'!$F$6:$U$49,MATCH($I176,'Таблица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156</v>
      </c>
      <c r="AB176" s="35" t="str">
        <f>IF(SUM($Q176:$S176)*INDEX('Таблица 6 (типы арм.)'!$F$6:$U$49,MATCH($I176,'Таблица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арм.)'!$F$54:$U$54,0))=0,"",ROUND(SUM($Q176:$S176)*INDEX('Таблица 6 (типы арм.)'!$F$6:$U$49,MATCH($I176,'Таблица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76" s="35" t="str">
        <f>IF(SUM($Q176:$S176)*INDEX('Таблица 6 (типы арм.)'!$F$6:$U$49,MATCH($I176,'Таблица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арм.)'!$F$54:$U$54,0))=0,"",ROUND(SUM($Q176:$S176)*INDEX('Таблица 6 (типы арм.)'!$F$6:$U$49,MATCH($I176,'Таблица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76" s="35" t="str">
        <f>IF(SUM($Q176:$S176)*INDEX('Таблица 6 (типы арм.)'!$F$6:$U$49,MATCH($I176,'Таблица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арм.)'!$F$54:$U$54,0))=0,"",ROUND(SUM($Q176:$S176)*INDEX('Таблица 6 (типы арм.)'!$F$6:$U$49,MATCH($I176,'Таблица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76" s="35">
        <f>IF(SUM($Q176:$S176)*INDEX('Таблица 6 (типы арм.)'!$F$6:$U$49,MATCH($I176,'Таблица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арм.)'!$F$54:$U$54,0))=0,"",ROUND(SUM($Q176:$S176)*INDEX('Таблица 6 (типы арм.)'!$F$6:$U$49,MATCH($I176,'Таблица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488</v>
      </c>
      <c r="AF176" s="35">
        <f>IF(SUM($Q176:$S176)*INDEX('Таблица 6 (типы арм.)'!$F$6:$U$49,MATCH($I176,'Таблица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арм.)'!$F$54:$U$54,0))=0,"",ROUND(SUM($Q176:$S176)*INDEX('Таблица 6 (типы арм.)'!$F$6:$U$49,MATCH($I176,'Таблица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1364</v>
      </c>
      <c r="AG176" s="35" t="str">
        <f>IF(SUM($Q176:$S176)*INDEX('Таблица 6 (типы арм.)'!$F$6:$U$49,MATCH($I176,'Таблица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арм.)'!$F$54:$U$54,0))=0,"",ROUND(SUM($Q176:$S176)*INDEX('Таблица 6 (типы арм.)'!$F$6:$U$49,MATCH($I176,'Таблица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76" s="35">
        <f>IF(SUM($Q176:$S176)*INDEX('Таблица 6 (типы арм.)'!$F$6:$U$49,MATCH($I176,'Таблица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арм.)'!$F$54:$U$54,0))=0,"",ROUND(SUM($Q176:$S176)*INDEX('Таблица 6 (типы арм.)'!$F$6:$U$49,MATCH($I176,'Таблица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485</v>
      </c>
      <c r="AI176" s="35" t="str">
        <f>IF(SUM($Q176:$S176)*INDEX('Таблица 6 (типы арм.)'!$F$6:$U$49,MATCH($I176,'Таблица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арм.)'!$F$54:$U$54,0))=0,"",ROUND(SUM($Q176:$S176)*INDEX('Таблица 6 (типы арм.)'!$F$6:$U$49,MATCH($I176,'Таблица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76" s="35">
        <f>IF(SUM($Q176:$S176)*INDEX('Таблица 6 (типы арм.)'!$F$6:$U$49,MATCH($I176,'Таблица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арм.)'!$F$54:$U$54,0))=0,"",ROUND(SUM($Q176:$S176)*INDEX('Таблица 6 (типы арм.)'!$F$6:$U$49,MATCH($I176,'Таблица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686</v>
      </c>
      <c r="AK176" s="35" t="str">
        <f>IF(SUM($Q176:$S176)*INDEX('Таблица 6 (типы арм.)'!$F$6:$U$49,MATCH($I176,'Таблица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арм.)'!$F$54:$U$54,0))=0,"",ROUND(SUM($Q176:$S176)*INDEX('Таблица 6 (типы арм.)'!$F$6:$U$49,MATCH($I176,'Таблица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76" s="35">
        <f>IF(SUM($Q176:$S176)*INDEX('Таблица 6 (типы арм.)'!$F$6:$U$49,MATCH($I176,'Таблица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арм.)'!$F$54:$U$54,0))=0,"",ROUND(SUM($Q176:$S176)*INDEX('Таблица 6 (типы арм.)'!$F$6:$U$49,MATCH($I176,'Таблица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323</v>
      </c>
      <c r="AM176" s="35">
        <f>IF(SUM($Q176:$S176)*INDEX('Таблица 6 (типы арм.)'!$F$6:$U$49,MATCH($I176,'Таблица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арм.)'!$F$54:$U$54,0))=0,"",ROUND(SUM($Q176:$S176)*INDEX('Таблица 6 (типы арм.)'!$F$6:$U$49,MATCH($I176,'Таблица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222</v>
      </c>
      <c r="AN176" s="35">
        <f>IF(SUM($Q176:$S176)*INDEX('Таблица 6 (типы арм.)'!$F$6:$U$49,MATCH($I176,'Таблица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арм.)'!$F$54:$U$54,0))=0,"",ROUND(SUM($Q176:$S176)*INDEX('Таблица 6 (типы арм.)'!$F$6:$U$49,MATCH($I176,'Таблица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845</v>
      </c>
      <c r="AO176" s="491">
        <f>IF((IF(Y176="",0,Y176)+IF(Z176="",0,Z176)+IF(AA176="",0,AA176)+IF(AB176="",0,AB176)+IF(AC176="",0,AC176)+IF(AD176="",0,AD176)+IF(AE176="",0,AE176)+IF(AF176="",0,AF176)+IF(AG176="",0,AG176)+IF(AH176="",0,AH176)+IF(AI176="",0,AI176)+IF(AJ176="",0,AJ176)+IF(AK176="",0,AK176)+IF(AL176="",0,AL176)+IF(AM176="",0,AM176)+IF(AN176="",0,AN176))=0,"",(IF(Y176="",0,Y176)+IF(Z176="",0,Z176)+IF(AA176="",0,AA176)+IF(AB176="",0,AB176)+IF(AC176="",0,AC176)+IF(AD176="",0,AD176)+IF(AE176="",0,AE176)+IF(AF176="",0,AF176)+IF(AG176="",0,AG176)+IF(AH176="",0,AH176)+IF(AI176="",0,AI176)+IF(AJ176="",0,AJ176)+IF(AK176="",0,AK176)+IF(AL176="",0,AL176)+IF(AM176="",0,AM176)+IF(AN176="",0,AN176)))</f>
        <v>4634</v>
      </c>
      <c r="AP176" s="339"/>
      <c r="AQ176" s="328"/>
      <c r="AR176" s="298"/>
      <c r="AS176" s="225"/>
      <c r="AT176" s="225"/>
      <c r="AU176" s="225"/>
      <c r="AV176" s="210"/>
      <c r="AW176" s="12"/>
      <c r="AX176" s="1"/>
    </row>
    <row r="177" spans="1:68" ht="34.5" customHeight="1" outlineLevel="1" x14ac:dyDescent="0.25">
      <c r="A177" s="1"/>
      <c r="B177" s="1"/>
      <c r="C177" s="508"/>
      <c r="D177" s="311" t="s">
        <v>606</v>
      </c>
      <c r="E177" s="311" t="s">
        <v>607</v>
      </c>
      <c r="F177" s="311"/>
      <c r="G177" s="312" t="s">
        <v>610</v>
      </c>
      <c r="H177" s="351"/>
      <c r="I177" s="360">
        <v>4</v>
      </c>
      <c r="J177" s="363" t="str">
        <f t="shared" si="88"/>
        <v>98.4</v>
      </c>
      <c r="K177" s="363"/>
      <c r="L177" s="429" t="s">
        <v>153</v>
      </c>
      <c r="M177" s="298" t="s">
        <v>36</v>
      </c>
      <c r="N177" s="298"/>
      <c r="O177" s="400"/>
      <c r="P177" s="32"/>
      <c r="Q177" s="33"/>
      <c r="R177" s="33">
        <v>53.97</v>
      </c>
      <c r="S177" s="33"/>
      <c r="T177" s="34">
        <f t="shared" si="61"/>
        <v>53.97</v>
      </c>
      <c r="U177" s="32"/>
      <c r="V177" s="32" t="s">
        <v>38</v>
      </c>
      <c r="W177" s="237">
        <f>IF(T177="","",IF(T177=0,"",IF(MID(L177,1,4)="Стен",T177/(VALUE(MID(L177,SEARCH(" ",L177,1)+1,SEARCH("мм",L177,1)-SEARCH(" ",L177,1)-2))/1000),IF(MID(L177,1,10)="Плита фунд",SQRT(T177/(VALUE(MID(L177,SEARCH(" ",L177,1)+14,SEARCH("мм",L177,1)-SEARCH(" ",L177,1)-15))/1000))*(4+1)*(VALUE(MID(L177,SEARCH(" ",L177,1)+14,SEARCH("мм",L177,1)-SEARCH(" ",L177,1)-15))/1000),IF(MID(L177,1,4)="Плит",T177/(VALUE(MID(L177,SEARCH(" ",L177,1)+1,SEARCH("мм",L177,1)-SEARCH(" ",L177,1)-2))/1000),IF(MID(L177,1,4)="Площ",T177/(VALUE(MID(L177,SEARCH(" ",L177,1)+12,SEARCH("мм",L177,1)-SEARCH(" ",L177,1)-13))/1000),IF(MID(L177,1,4)="Марш",T177/0.263,IF(MID(L177,1,4)="Коло",T177/((VALUE(LEFT(MID(L177,SEARCH(" ",L177,1)+1,SEARCH("мм",L177,1)-SEARCH(" ",L177,1)-2),SEARCH("х",MID(L177,SEARCH(" ",L177,1)+1,SEARCH("мм",L177,1)-SEARCH(" ",L177,1)-2),1)-1))*VALUE(RIGHT(MID(L177,SEARCH(" ",L177,1)+1,SEARCH("мм",L177,1)-SEARCH(" ",L177,1)-2),LEN(MID(L177,SEARCH(" ",L177,1)+1,SEARCH("мм",L177,1)-SEARCH(" ",L177,1)-2))-SEARCH("х",MID(L177,SEARCH(" ",L177,1)+1,SEARCH("мм",L177,1)-SEARCH(" ",L177,1)-2),1))))/1000000*3.2)*((VALUE(LEFT(MID(L177,SEARCH(" ",L177,1)+1,SEARCH("мм",L177,1)-SEARCH(" ",L177,1)-2),SEARCH("х",MID(L177,SEARCH(" ",L177,1)+1,SEARCH("мм",L177,1)-SEARCH(" ",L177,1)-2),1)-1))+VALUE(RIGHT(MID(L177,SEARCH(" ",L177,1)+1,SEARCH("мм",L177,1)-SEARCH(" ",L177,1)-2),LEN(MID(L177,SEARCH(" ",L177,1)+1,SEARCH("мм",L177,1)-SEARCH(" ",L177,1)-2))-SEARCH("х",MID(L177,SEARCH(" ",L177,1)+1,SEARCH("мм",L177,1)-SEARCH(" ",L177,1)-2),1))))/1000*2*3.2),IF(MID(L177,1,4)="Балк",T177/((VALUE(LEFT(MID(L177,SEARCH(" ",L177,1)+1,SEARCH("мм",L177,1)-SEARCH(" ",L177,1)-5),SEARCH("х",MID(L177,SEARCH(" ",L177,1)+1,SEARCH("мм",L177,1)-SEARCH(" ",L177,1)-5),1)-1))*VALUE(RIGHT(MID(L177,SEARCH(" ",L177,1)+1,SEARCH("мм",L177,1)-SEARCH(" ",L177,1)-5),LEN(MID(L177,SEARCH(" ",L177,1)+1,SEARCH("мм",L177,1)-SEARCH(" ",L177,1)-5))-SEARCH("х",MID(L177,SEARCH(" ",L177,1)+1,SEARCH("мм",L177,1)-SEARCH(" ",L177,1)-5),1))))/1000000*1)*((2*VALUE(LEFT(MID(L177,SEARCH(" ",L177,1)+1,SEARCH("мм",L177,1)-SEARCH(" ",L177,1)-5),SEARCH("х",MID(L177,SEARCH(" ",L177,1)+1,SEARCH("мм",L177,1)-SEARCH(" ",L177,1)-5),1)-1))+VALUE(RIGHT(MID(L177,SEARCH(" ",L177,1)+1,SEARCH("мм",L177,1)-SEARCH(" ",L177,1)-5),LEN(MID(L177,SEARCH(" ",L177,1)+1,SEARCH("мм",L177,1)-SEARCH(" ",L177,1)-5))-SEARCH("х",MID(L177,SEARCH(" ",L177,1)+1,SEARCH("мм",L177,1)-SEARCH(" ",L177,1)-5),1))))/1000*1),IF(MID(L177,1,4)="Капи",T177/(2.8*3.6*0.4)*((2.8+3.6)*2*0.4),""))))))))))</f>
        <v>341.81</v>
      </c>
      <c r="X177" s="225"/>
      <c r="Y177" s="35" t="str">
        <f>IF(SUM($Q177:$S177)*INDEX('Таблица 6 (типы арм.)'!$F$6:$U$49,MATCH($I177,'Таблица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арм.)'!$F$54:$U$54,0))=0,"",ROUND(SUM($Q177:$S177)*INDEX('Таблица 6 (типы арм.)'!$F$6:$U$49,MATCH($I177,'Таблица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77" s="35">
        <f>IF(SUM($Q177:$S177)*INDEX('Таблица 6 (типы арм.)'!$F$6:$U$49,MATCH($I177,'Таблица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арм.)'!$F$54:$U$54,0))=0,"",ROUND(SUM($Q177:$S177)*INDEX('Таблица 6 (типы арм.)'!$F$6:$U$49,MATCH($I177,'Таблица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175</v>
      </c>
      <c r="AA177" s="35">
        <f>IF(SUM($Q177:$S177)*INDEX('Таблица 6 (типы арм.)'!$F$6:$U$49,MATCH($I177,'Таблица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арм.)'!$F$54:$U$54,0))=0,"",ROUND(SUM($Q177:$S177)*INDEX('Таблица 6 (типы арм.)'!$F$6:$U$49,MATCH($I177,'Таблица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419</v>
      </c>
      <c r="AB177" s="35" t="str">
        <f>IF(SUM($Q177:$S177)*INDEX('Таблица 6 (типы арм.)'!$F$6:$U$49,MATCH($I177,'Таблица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арм.)'!$F$54:$U$54,0))=0,"",ROUND(SUM($Q177:$S177)*INDEX('Таблица 6 (типы арм.)'!$F$6:$U$49,MATCH($I177,'Таблица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77" s="35" t="str">
        <f>IF(SUM($Q177:$S177)*INDEX('Таблица 6 (типы арм.)'!$F$6:$U$49,MATCH($I177,'Таблица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арм.)'!$F$54:$U$54,0))=0,"",ROUND(SUM($Q177:$S177)*INDEX('Таблица 6 (типы арм.)'!$F$6:$U$49,MATCH($I177,'Таблица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77" s="35" t="str">
        <f>IF(SUM($Q177:$S177)*INDEX('Таблица 6 (типы арм.)'!$F$6:$U$49,MATCH($I177,'Таблица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арм.)'!$F$54:$U$54,0))=0,"",ROUND(SUM($Q177:$S177)*INDEX('Таблица 6 (типы арм.)'!$F$6:$U$49,MATCH($I177,'Таблица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77" s="35">
        <f>IF(SUM($Q177:$S177)*INDEX('Таблица 6 (типы арм.)'!$F$6:$U$49,MATCH($I177,'Таблица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арм.)'!$F$54:$U$54,0))=0,"",ROUND(SUM($Q177:$S177)*INDEX('Таблица 6 (типы арм.)'!$F$6:$U$49,MATCH($I177,'Таблица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1306</v>
      </c>
      <c r="AF177" s="35">
        <f>IF(SUM($Q177:$S177)*INDEX('Таблица 6 (типы арм.)'!$F$6:$U$49,MATCH($I177,'Таблица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арм.)'!$F$54:$U$54,0))=0,"",ROUND(SUM($Q177:$S177)*INDEX('Таблица 6 (типы арм.)'!$F$6:$U$49,MATCH($I177,'Таблица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3653</v>
      </c>
      <c r="AG177" s="35" t="str">
        <f>IF(SUM($Q177:$S177)*INDEX('Таблица 6 (типы арм.)'!$F$6:$U$49,MATCH($I177,'Таблица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арм.)'!$F$54:$U$54,0))=0,"",ROUND(SUM($Q177:$S177)*INDEX('Таблица 6 (типы арм.)'!$F$6:$U$49,MATCH($I177,'Таблица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77" s="35">
        <f>IF(SUM($Q177:$S177)*INDEX('Таблица 6 (типы арм.)'!$F$6:$U$49,MATCH($I177,'Таблица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арм.)'!$F$54:$U$54,0))=0,"",ROUND(SUM($Q177:$S177)*INDEX('Таблица 6 (типы арм.)'!$F$6:$U$49,MATCH($I177,'Таблица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1299</v>
      </c>
      <c r="AI177" s="35" t="str">
        <f>IF(SUM($Q177:$S177)*INDEX('Таблица 6 (типы арм.)'!$F$6:$U$49,MATCH($I177,'Таблица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арм.)'!$F$54:$U$54,0))=0,"",ROUND(SUM($Q177:$S177)*INDEX('Таблица 6 (типы арм.)'!$F$6:$U$49,MATCH($I177,'Таблица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77" s="35">
        <f>IF(SUM($Q177:$S177)*INDEX('Таблица 6 (типы арм.)'!$F$6:$U$49,MATCH($I177,'Таблица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арм.)'!$F$54:$U$54,0))=0,"",ROUND(SUM($Q177:$S177)*INDEX('Таблица 6 (типы арм.)'!$F$6:$U$49,MATCH($I177,'Таблица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1837</v>
      </c>
      <c r="AK177" s="35" t="str">
        <f>IF(SUM($Q177:$S177)*INDEX('Таблица 6 (типы арм.)'!$F$6:$U$49,MATCH($I177,'Таблица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арм.)'!$F$54:$U$54,0))=0,"",ROUND(SUM($Q177:$S177)*INDEX('Таблица 6 (типы арм.)'!$F$6:$U$49,MATCH($I177,'Таблица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77" s="35">
        <f>IF(SUM($Q177:$S177)*INDEX('Таблица 6 (типы арм.)'!$F$6:$U$49,MATCH($I177,'Таблица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арм.)'!$F$54:$U$54,0))=0,"",ROUND(SUM($Q177:$S177)*INDEX('Таблица 6 (типы арм.)'!$F$6:$U$49,MATCH($I177,'Таблица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866</v>
      </c>
      <c r="AM177" s="35">
        <f>IF(SUM($Q177:$S177)*INDEX('Таблица 6 (типы арм.)'!$F$6:$U$49,MATCH($I177,'Таблица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арм.)'!$F$54:$U$54,0))=0,"",ROUND(SUM($Q177:$S177)*INDEX('Таблица 6 (типы арм.)'!$F$6:$U$49,MATCH($I177,'Таблица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594</v>
      </c>
      <c r="AN177" s="35">
        <f>IF(SUM($Q177:$S177)*INDEX('Таблица 6 (типы арм.)'!$F$6:$U$49,MATCH($I177,'Таблица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арм.)'!$F$54:$U$54,0))=0,"",ROUND(SUM($Q177:$S177)*INDEX('Таблица 6 (типы арм.)'!$F$6:$U$49,MATCH($I177,'Таблица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2263</v>
      </c>
      <c r="AO177" s="491">
        <f>IF((IF(Y177="",0,Y177)+IF(Z177="",0,Z177)+IF(AA177="",0,AA177)+IF(AB177="",0,AB177)+IF(AC177="",0,AC177)+IF(AD177="",0,AD177)+IF(AE177="",0,AE177)+IF(AF177="",0,AF177)+IF(AG177="",0,AG177)+IF(AH177="",0,AH177)+IF(AI177="",0,AI177)+IF(AJ177="",0,AJ177)+IF(AK177="",0,AK177)+IF(AL177="",0,AL177)+IF(AM177="",0,AM177)+IF(AN177="",0,AN177))=0,"",(IF(Y177="",0,Y177)+IF(Z177="",0,Z177)+IF(AA177="",0,AA177)+IF(AB177="",0,AB177)+IF(AC177="",0,AC177)+IF(AD177="",0,AD177)+IF(AE177="",0,AE177)+IF(AF177="",0,AF177)+IF(AG177="",0,AG177)+IF(AH177="",0,AH177)+IF(AI177="",0,AI177)+IF(AJ177="",0,AJ177)+IF(AK177="",0,AK177)+IF(AL177="",0,AL177)+IF(AM177="",0,AM177)+IF(AN177="",0,AN177)))</f>
        <v>12412</v>
      </c>
      <c r="AP177" s="339">
        <v>1704</v>
      </c>
      <c r="AQ177" s="328"/>
      <c r="AR177" s="298"/>
      <c r="AS177" s="225"/>
      <c r="AT177" s="225"/>
      <c r="AU177" s="225"/>
      <c r="AV177" s="210"/>
      <c r="AW177" s="12"/>
      <c r="AX177" s="1"/>
    </row>
    <row r="178" spans="1:68" s="459" customFormat="1" ht="20.100000000000001" customHeight="1" collapsed="1" x14ac:dyDescent="0.25">
      <c r="A178" s="170"/>
      <c r="B178" s="170"/>
      <c r="C178" s="458"/>
      <c r="D178" s="387" t="s">
        <v>606</v>
      </c>
      <c r="E178" s="387"/>
      <c r="F178" s="388" t="s">
        <v>608</v>
      </c>
      <c r="G178" s="388"/>
      <c r="H178" s="351"/>
      <c r="I178" s="363"/>
      <c r="J178" s="363"/>
      <c r="K178" s="363"/>
      <c r="L178" s="430" t="s">
        <v>616</v>
      </c>
      <c r="M178" s="392" t="s">
        <v>36</v>
      </c>
      <c r="N178" s="392" t="s">
        <v>36</v>
      </c>
      <c r="O178" s="399"/>
      <c r="P178" s="225"/>
      <c r="Q178" s="225"/>
      <c r="R178" s="225"/>
      <c r="S178" s="225"/>
      <c r="T178" s="389"/>
      <c r="U178" s="225"/>
      <c r="V178" s="225"/>
      <c r="W178" s="225"/>
      <c r="X178" s="225"/>
      <c r="Y178" s="390"/>
      <c r="Z178" s="390"/>
      <c r="AA178" s="390"/>
      <c r="AB178" s="390"/>
      <c r="AC178" s="390"/>
      <c r="AD178" s="390"/>
      <c r="AE178" s="390"/>
      <c r="AF178" s="390"/>
      <c r="AG178" s="390"/>
      <c r="AH178" s="390"/>
      <c r="AI178" s="390"/>
      <c r="AJ178" s="390"/>
      <c r="AK178" s="390"/>
      <c r="AL178" s="390"/>
      <c r="AM178" s="390"/>
      <c r="AN178" s="390"/>
      <c r="AO178" s="391"/>
      <c r="AP178" s="392"/>
      <c r="AQ178" s="393">
        <f>T173</f>
        <v>88.52000000000001</v>
      </c>
      <c r="AR178" s="298">
        <f>IF(AQ178="","",IF(AQ178=0,"",AQ178))</f>
        <v>88.52000000000001</v>
      </c>
      <c r="AS178" s="33"/>
      <c r="AT178" s="33"/>
      <c r="AU178" s="33"/>
      <c r="AV178" s="210"/>
      <c r="AW178" s="171"/>
      <c r="AX178" s="170"/>
      <c r="AY178" s="222"/>
      <c r="AZ178" s="222"/>
      <c r="BA178" s="222"/>
      <c r="BB178" s="222"/>
      <c r="BC178" s="222"/>
      <c r="BD178" s="222"/>
      <c r="BE178" s="222"/>
      <c r="BF178" s="222"/>
      <c r="BG178" s="222"/>
      <c r="BH178" s="222"/>
      <c r="BI178" s="222"/>
      <c r="BJ178" s="222"/>
      <c r="BK178" s="222"/>
      <c r="BL178" s="222"/>
      <c r="BM178" s="222"/>
      <c r="BN178" s="222"/>
      <c r="BO178" s="222"/>
      <c r="BP178" s="222"/>
    </row>
    <row r="179" spans="1:68" s="459" customFormat="1" ht="20.100000000000001" customHeight="1" x14ac:dyDescent="0.25">
      <c r="A179" s="170"/>
      <c r="B179" s="170"/>
      <c r="C179" s="458"/>
      <c r="D179" s="387" t="s">
        <v>606</v>
      </c>
      <c r="E179" s="387"/>
      <c r="F179" s="388" t="s">
        <v>608</v>
      </c>
      <c r="G179" s="388"/>
      <c r="H179" s="351"/>
      <c r="I179" s="363"/>
      <c r="J179" s="363"/>
      <c r="K179" s="363"/>
      <c r="L179" s="430" t="s">
        <v>615</v>
      </c>
      <c r="M179" s="423" t="s">
        <v>49</v>
      </c>
      <c r="N179" s="423" t="s">
        <v>49</v>
      </c>
      <c r="O179" s="399"/>
      <c r="P179" s="225"/>
      <c r="Q179" s="225"/>
      <c r="R179" s="225"/>
      <c r="S179" s="225"/>
      <c r="T179" s="389"/>
      <c r="U179" s="225"/>
      <c r="V179" s="225"/>
      <c r="W179" s="225"/>
      <c r="X179" s="225"/>
      <c r="Y179" s="390"/>
      <c r="Z179" s="390"/>
      <c r="AA179" s="390"/>
      <c r="AB179" s="390"/>
      <c r="AC179" s="390"/>
      <c r="AD179" s="390"/>
      <c r="AE179" s="390"/>
      <c r="AF179" s="390"/>
      <c r="AG179" s="390"/>
      <c r="AH179" s="390"/>
      <c r="AI179" s="390"/>
      <c r="AJ179" s="390"/>
      <c r="AK179" s="390"/>
      <c r="AL179" s="390"/>
      <c r="AM179" s="390"/>
      <c r="AN179" s="390"/>
      <c r="AO179" s="391"/>
      <c r="AP179" s="392"/>
      <c r="AQ179" s="493">
        <f>AO173</f>
        <v>20644</v>
      </c>
      <c r="AR179" s="367">
        <f t="shared" ref="AR179:AR181" si="89">IF(AQ179="","",IF(AQ179=0,"",AQ179))</f>
        <v>20644</v>
      </c>
      <c r="AS179" s="33"/>
      <c r="AT179" s="33"/>
      <c r="AU179" s="33"/>
      <c r="AV179" s="210"/>
      <c r="AW179" s="171"/>
      <c r="AX179" s="170"/>
      <c r="AY179" s="222"/>
      <c r="AZ179" s="222"/>
      <c r="BA179" s="222"/>
      <c r="BB179" s="222"/>
      <c r="BC179" s="222"/>
      <c r="BD179" s="222"/>
      <c r="BE179" s="222"/>
      <c r="BF179" s="222"/>
      <c r="BG179" s="222"/>
      <c r="BH179" s="222"/>
      <c r="BI179" s="222"/>
      <c r="BJ179" s="222"/>
      <c r="BK179" s="222"/>
      <c r="BL179" s="222"/>
      <c r="BM179" s="222"/>
      <c r="BN179" s="222"/>
      <c r="BO179" s="222"/>
      <c r="BP179" s="222"/>
    </row>
    <row r="180" spans="1:68" s="459" customFormat="1" ht="20.100000000000001" customHeight="1" x14ac:dyDescent="0.25">
      <c r="A180" s="170"/>
      <c r="B180" s="170"/>
      <c r="C180" s="458"/>
      <c r="D180" s="387" t="s">
        <v>606</v>
      </c>
      <c r="E180" s="387"/>
      <c r="F180" s="388" t="s">
        <v>608</v>
      </c>
      <c r="G180" s="388"/>
      <c r="H180" s="351"/>
      <c r="I180" s="363"/>
      <c r="J180" s="363"/>
      <c r="K180" s="363"/>
      <c r="L180" s="430" t="s">
        <v>614</v>
      </c>
      <c r="M180" s="392" t="s">
        <v>61</v>
      </c>
      <c r="N180" s="392" t="s">
        <v>61</v>
      </c>
      <c r="O180" s="399"/>
      <c r="P180" s="225"/>
      <c r="Q180" s="225"/>
      <c r="R180" s="225"/>
      <c r="S180" s="225"/>
      <c r="T180" s="389"/>
      <c r="U180" s="225"/>
      <c r="V180" s="225"/>
      <c r="W180" s="225"/>
      <c r="X180" s="225"/>
      <c r="Y180" s="390"/>
      <c r="Z180" s="390"/>
      <c r="AA180" s="390"/>
      <c r="AB180" s="390"/>
      <c r="AC180" s="390"/>
      <c r="AD180" s="390"/>
      <c r="AE180" s="390"/>
      <c r="AF180" s="390"/>
      <c r="AG180" s="390"/>
      <c r="AH180" s="390"/>
      <c r="AI180" s="390"/>
      <c r="AJ180" s="390"/>
      <c r="AK180" s="390"/>
      <c r="AL180" s="390"/>
      <c r="AM180" s="390"/>
      <c r="AN180" s="390"/>
      <c r="AO180" s="391"/>
      <c r="AP180" s="392"/>
      <c r="AQ180" s="393">
        <f>W173</f>
        <v>557.13820512820507</v>
      </c>
      <c r="AR180" s="298">
        <f t="shared" si="89"/>
        <v>557.13820512820507</v>
      </c>
      <c r="AS180" s="33"/>
      <c r="AT180" s="33"/>
      <c r="AU180" s="33"/>
      <c r="AV180" s="210"/>
      <c r="AW180" s="171"/>
      <c r="AX180" s="170"/>
      <c r="AY180" s="222"/>
      <c r="AZ180" s="222"/>
      <c r="BA180" s="222"/>
      <c r="BB180" s="222"/>
      <c r="BC180" s="222"/>
      <c r="BD180" s="222"/>
      <c r="BE180" s="222"/>
      <c r="BF180" s="222"/>
      <c r="BG180" s="222"/>
      <c r="BH180" s="222"/>
      <c r="BI180" s="222"/>
      <c r="BJ180" s="222"/>
      <c r="BK180" s="222"/>
      <c r="BL180" s="222"/>
      <c r="BM180" s="222"/>
      <c r="BN180" s="222"/>
      <c r="BO180" s="222"/>
      <c r="BP180" s="222"/>
    </row>
    <row r="181" spans="1:68" s="459" customFormat="1" ht="20.100000000000001" customHeight="1" x14ac:dyDescent="0.25">
      <c r="A181" s="170"/>
      <c r="B181" s="170"/>
      <c r="C181" s="458"/>
      <c r="D181" s="387" t="s">
        <v>606</v>
      </c>
      <c r="E181" s="387" t="str">
        <f>IF(AQ181="","xyz2","")</f>
        <v/>
      </c>
      <c r="F181" s="388" t="s">
        <v>608</v>
      </c>
      <c r="G181" s="388" t="str">
        <f>IF(AQ181="","xyz4","")</f>
        <v/>
      </c>
      <c r="H181" s="351"/>
      <c r="I181" s="363"/>
      <c r="J181" s="363"/>
      <c r="K181" s="363"/>
      <c r="L181" s="430" t="s">
        <v>623</v>
      </c>
      <c r="M181" s="423" t="s">
        <v>49</v>
      </c>
      <c r="N181" s="423" t="s">
        <v>49</v>
      </c>
      <c r="O181" s="399"/>
      <c r="P181" s="225"/>
      <c r="Q181" s="225"/>
      <c r="R181" s="225"/>
      <c r="S181" s="225"/>
      <c r="T181" s="389"/>
      <c r="U181" s="225"/>
      <c r="V181" s="225"/>
      <c r="W181" s="225"/>
      <c r="X181" s="225"/>
      <c r="Y181" s="390"/>
      <c r="Z181" s="390"/>
      <c r="AA181" s="390"/>
      <c r="AB181" s="390"/>
      <c r="AC181" s="390"/>
      <c r="AD181" s="390"/>
      <c r="AE181" s="390"/>
      <c r="AF181" s="390"/>
      <c r="AG181" s="390"/>
      <c r="AH181" s="390"/>
      <c r="AI181" s="390"/>
      <c r="AJ181" s="390"/>
      <c r="AK181" s="390"/>
      <c r="AL181" s="390"/>
      <c r="AM181" s="390"/>
      <c r="AN181" s="390"/>
      <c r="AO181" s="391"/>
      <c r="AP181" s="392"/>
      <c r="AQ181" s="393">
        <f>IF(AP173="","",IF(AP173=0,"",AP173))</f>
        <v>1704</v>
      </c>
      <c r="AR181" s="298">
        <f t="shared" si="89"/>
        <v>1704</v>
      </c>
      <c r="AS181" s="33"/>
      <c r="AT181" s="33"/>
      <c r="AU181" s="33"/>
      <c r="AV181" s="210"/>
      <c r="AW181" s="171"/>
      <c r="AX181" s="170"/>
      <c r="AY181" s="222"/>
      <c r="AZ181" s="222"/>
      <c r="BA181" s="222"/>
      <c r="BB181" s="222"/>
      <c r="BC181" s="222"/>
      <c r="BD181" s="222"/>
      <c r="BE181" s="222"/>
      <c r="BF181" s="222"/>
      <c r="BG181" s="222"/>
      <c r="BH181" s="222"/>
      <c r="BI181" s="222"/>
      <c r="BJ181" s="222"/>
      <c r="BK181" s="222"/>
      <c r="BL181" s="222"/>
      <c r="BM181" s="222"/>
      <c r="BN181" s="222"/>
      <c r="BO181" s="222"/>
      <c r="BP181" s="222"/>
    </row>
    <row r="182" spans="1:68" ht="43.15" customHeight="1" x14ac:dyDescent="0.25">
      <c r="A182" s="1"/>
      <c r="B182" s="1"/>
      <c r="C182" s="513" t="s">
        <v>154</v>
      </c>
      <c r="D182" s="311"/>
      <c r="E182" s="311"/>
      <c r="F182" s="311"/>
      <c r="G182" s="311"/>
      <c r="H182" s="354"/>
      <c r="I182" s="359"/>
      <c r="J182" s="362">
        <f>J173+1</f>
        <v>99</v>
      </c>
      <c r="K182" s="362">
        <f>K173+1</f>
        <v>95</v>
      </c>
      <c r="L182" s="428" t="s">
        <v>155</v>
      </c>
      <c r="M182" s="344" t="s">
        <v>36</v>
      </c>
      <c r="N182" s="344"/>
      <c r="O182" s="407" t="str">
        <f t="shared" ref="O182:S182" si="90">IF(SUM(O183)=0,"",SUM(O183))</f>
        <v/>
      </c>
      <c r="P182" s="27" t="str">
        <f t="shared" si="90"/>
        <v/>
      </c>
      <c r="Q182" s="27" t="str">
        <f t="shared" si="90"/>
        <v/>
      </c>
      <c r="R182" s="27" t="str">
        <f t="shared" si="90"/>
        <v/>
      </c>
      <c r="S182" s="27">
        <f t="shared" si="90"/>
        <v>4</v>
      </c>
      <c r="T182" s="27">
        <f t="shared" si="61"/>
        <v>4</v>
      </c>
      <c r="U182" s="26"/>
      <c r="V182" s="26" t="s">
        <v>38</v>
      </c>
      <c r="W182" s="241">
        <f>IF(SUM(W183)=0,"",SUM(W183))</f>
        <v>20</v>
      </c>
      <c r="X182" s="26"/>
      <c r="Y182" s="29" t="str">
        <f t="shared" ref="Y182:AC182" si="91">IF(SUM(Y183)=0,"",SUM(Y183))</f>
        <v/>
      </c>
      <c r="Z182" s="29">
        <f t="shared" si="91"/>
        <v>4</v>
      </c>
      <c r="AA182" s="29">
        <f t="shared" si="91"/>
        <v>7</v>
      </c>
      <c r="AB182" s="29">
        <f t="shared" si="91"/>
        <v>2</v>
      </c>
      <c r="AC182" s="29" t="str">
        <f t="shared" si="91"/>
        <v/>
      </c>
      <c r="AD182" s="29" t="str">
        <f t="shared" ref="AD182:AN182" si="92">IF(SUM(AD183)=0,"",SUM(AD183))</f>
        <v/>
      </c>
      <c r="AE182" s="29">
        <f t="shared" si="92"/>
        <v>19</v>
      </c>
      <c r="AF182" s="29">
        <f t="shared" si="92"/>
        <v>457</v>
      </c>
      <c r="AG182" s="29" t="str">
        <f t="shared" si="92"/>
        <v/>
      </c>
      <c r="AH182" s="29">
        <f t="shared" si="92"/>
        <v>30</v>
      </c>
      <c r="AI182" s="29" t="str">
        <f t="shared" si="92"/>
        <v/>
      </c>
      <c r="AJ182" s="29">
        <f t="shared" si="92"/>
        <v>60</v>
      </c>
      <c r="AK182" s="29" t="str">
        <f t="shared" si="92"/>
        <v/>
      </c>
      <c r="AL182" s="29">
        <f t="shared" si="92"/>
        <v>48</v>
      </c>
      <c r="AM182" s="29" t="str">
        <f t="shared" si="92"/>
        <v/>
      </c>
      <c r="AN182" s="29">
        <f t="shared" si="92"/>
        <v>19</v>
      </c>
      <c r="AO182" s="321">
        <f>IF((IF(Y182="",0,Y182)+IF(Z182="",0,Z182)+IF(AA182="",0,AA182)+IF(AB182="",0,AB182)+IF(AC182="",0,AC182)+IF(AD182="",0,AD182)+IF(AE182="",0,AE182)+IF(AF182="",0,AF182)+IF(AG182="",0,AG182)+IF(AH182="",0,AH182)+IF(AI182="",0,AI182)+IF(AJ182="",0,AJ182)+IF(AK182="",0,AK182)+IF(AL182="",0,AL182)+IF(AM182="",0,AM182)+IF(AN182="",0,AN182))=0,"",(IF(Y182="",0,Y182)+IF(Z182="",0,Z182)+IF(AA182="",0,AA182)+IF(AB182="",0,AB182)+IF(AC182="",0,AC182)+IF(AD182="",0,AD182)+IF(AE182="",0,AE182)+IF(AF182="",0,AF182)+IF(AG182="",0,AG182)+IF(AH182="",0,AH182)+IF(AI182="",0,AI182)+IF(AJ182="",0,AJ182)+IF(AK182="",0,AK182)+IF(AL182="",0,AL182)+IF(AM182="",0,AM182)+IF(AN182="",0,AN182)))</f>
        <v>646</v>
      </c>
      <c r="AP182" s="345">
        <f>IF(SUM(AP183)=0,"",SUM(AP183))</f>
        <v>21</v>
      </c>
      <c r="AQ182" s="328"/>
      <c r="AR182" s="298"/>
      <c r="AS182" s="225"/>
      <c r="AT182" s="225"/>
      <c r="AU182" s="225"/>
      <c r="AV182" s="210"/>
      <c r="AW182" s="12"/>
      <c r="AX182" s="1"/>
    </row>
    <row r="183" spans="1:68" ht="26.25" customHeight="1" outlineLevel="1" x14ac:dyDescent="0.25">
      <c r="A183" s="1"/>
      <c r="B183" s="1"/>
      <c r="C183" s="508"/>
      <c r="D183" s="311" t="s">
        <v>606</v>
      </c>
      <c r="E183" s="311" t="s">
        <v>607</v>
      </c>
      <c r="F183" s="311"/>
      <c r="G183" s="312" t="s">
        <v>610</v>
      </c>
      <c r="H183" s="351"/>
      <c r="I183" s="360">
        <v>5</v>
      </c>
      <c r="J183" s="363" t="str">
        <f>CONCATENATE($J$182,".",(ROW(M189)-ROW($M$188)))</f>
        <v>99.1</v>
      </c>
      <c r="K183" s="363"/>
      <c r="L183" s="429" t="s">
        <v>156</v>
      </c>
      <c r="M183" s="298" t="s">
        <v>36</v>
      </c>
      <c r="N183" s="298"/>
      <c r="O183" s="400"/>
      <c r="P183" s="32"/>
      <c r="Q183" s="33"/>
      <c r="R183" s="33"/>
      <c r="S183" s="33">
        <v>4</v>
      </c>
      <c r="T183" s="34">
        <f t="shared" si="61"/>
        <v>4</v>
      </c>
      <c r="U183" s="32"/>
      <c r="V183" s="32" t="s">
        <v>38</v>
      </c>
      <c r="W183" s="237">
        <f>IF(T183="","",IF(T183=0,"",IF(MID(L183,1,4)="Стен",T183/(VALUE(MID(L183,SEARCH(" ",L183,1)+1,SEARCH("мм",L183,1)-SEARCH(" ",L183,1)-2))/1000),IF(MID(L183,1,10)="Плита фунд",SQRT(T183/(VALUE(MID(L183,SEARCH(" ",L183,1)+14,SEARCH("мм",L183,1)-SEARCH(" ",L183,1)-15))/1000))*(4+1)*(VALUE(MID(L183,SEARCH(" ",L183,1)+14,SEARCH("мм",L183,1)-SEARCH(" ",L183,1)-15))/1000),IF(MID(L183,1,4)="Плит",T183/(VALUE(MID(L183,SEARCH(" ",L183,1)+1,SEARCH("мм",L183,1)-SEARCH(" ",L183,1)-2))/1000),IF(MID(L183,1,4)="Площ",T183/(VALUE(MID(L183,SEARCH(" ",L183,1)+12,SEARCH("мм",L183,1)-SEARCH(" ",L183,1)-13))/1000),IF(MID(L183,1,4)="Марш",T183/0.263,IF(MID(L183,1,4)="Коло",T183/((VALUE(LEFT(MID(L183,SEARCH(" ",L183,1)+1,SEARCH("мм",L183,1)-SEARCH(" ",L183,1)-2),SEARCH("х",MID(L183,SEARCH(" ",L183,1)+1,SEARCH("мм",L183,1)-SEARCH(" ",L183,1)-2),1)-1))*VALUE(RIGHT(MID(L183,SEARCH(" ",L183,1)+1,SEARCH("мм",L183,1)-SEARCH(" ",L183,1)-2),LEN(MID(L183,SEARCH(" ",L183,1)+1,SEARCH("мм",L183,1)-SEARCH(" ",L183,1)-2))-SEARCH("х",MID(L183,SEARCH(" ",L183,1)+1,SEARCH("мм",L183,1)-SEARCH(" ",L183,1)-2),1))))/1000000*3.2)*((VALUE(LEFT(MID(L183,SEARCH(" ",L183,1)+1,SEARCH("мм",L183,1)-SEARCH(" ",L183,1)-2),SEARCH("х",MID(L183,SEARCH(" ",L183,1)+1,SEARCH("мм",L183,1)-SEARCH(" ",L183,1)-2),1)-1))+VALUE(RIGHT(MID(L183,SEARCH(" ",L183,1)+1,SEARCH("мм",L183,1)-SEARCH(" ",L183,1)-2),LEN(MID(L183,SEARCH(" ",L183,1)+1,SEARCH("мм",L183,1)-SEARCH(" ",L183,1)-2))-SEARCH("х",MID(L183,SEARCH(" ",L183,1)+1,SEARCH("мм",L183,1)-SEARCH(" ",L183,1)-2),1))))/1000*2*3.2),IF(MID(L183,1,4)="Балк",T183/((VALUE(LEFT(MID(L183,SEARCH(" ",L183,1)+1,SEARCH("мм",L183,1)-SEARCH(" ",L183,1)-5),SEARCH("х",MID(L183,SEARCH(" ",L183,1)+1,SEARCH("мм",L183,1)-SEARCH(" ",L183,1)-5),1)-1))*VALUE(RIGHT(MID(L183,SEARCH(" ",L183,1)+1,SEARCH("мм",L183,1)-SEARCH(" ",L183,1)-5),LEN(MID(L183,SEARCH(" ",L183,1)+1,SEARCH("мм",L183,1)-SEARCH(" ",L183,1)-5))-SEARCH("х",MID(L183,SEARCH(" ",L183,1)+1,SEARCH("мм",L183,1)-SEARCH(" ",L183,1)-5),1))))/1000000*1)*((2*VALUE(LEFT(MID(L183,SEARCH(" ",L183,1)+1,SEARCH("мм",L183,1)-SEARCH(" ",L183,1)-5),SEARCH("х",MID(L183,SEARCH(" ",L183,1)+1,SEARCH("мм",L183,1)-SEARCH(" ",L183,1)-5),1)-1))+VALUE(RIGHT(MID(L183,SEARCH(" ",L183,1)+1,SEARCH("мм",L183,1)-SEARCH(" ",L183,1)-5),LEN(MID(L183,SEARCH(" ",L183,1)+1,SEARCH("мм",L183,1)-SEARCH(" ",L183,1)-5))-SEARCH("х",MID(L183,SEARCH(" ",L183,1)+1,SEARCH("мм",L183,1)-SEARCH(" ",L183,1)-5),1))))/1000*1),IF(MID(L183,1,4)="Капи",T183/(2.8*3.6*0.4)*((2.8+3.6)*2*0.4),""))))))))))</f>
        <v>20</v>
      </c>
      <c r="X183" s="234"/>
      <c r="Y183" s="35" t="str">
        <f>IF(SUM($Q183:$S183)*INDEX('Таблица 6 (типы арм.)'!$F$6:$U$49,MATCH($I183,'Таблица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арм.)'!$F$54:$U$54,0))=0,"",ROUND(SUM($Q183:$S183)*INDEX('Таблица 6 (типы арм.)'!$F$6:$U$49,MATCH($I183,'Таблица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83" s="35">
        <f>IF(SUM($Q183:$S183)*INDEX('Таблица 6 (типы арм.)'!$F$6:$U$49,MATCH($I183,'Таблица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арм.)'!$F$54:$U$54,0))=0,"",ROUND(SUM($Q183:$S183)*INDEX('Таблица 6 (типы арм.)'!$F$6:$U$49,MATCH($I183,'Таблица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4</v>
      </c>
      <c r="AA183" s="35">
        <f>IF(SUM($Q183:$S183)*INDEX('Таблица 6 (типы арм.)'!$F$6:$U$49,MATCH($I183,'Таблица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арм.)'!$F$54:$U$54,0))=0,"",ROUND(SUM($Q183:$S183)*INDEX('Таблица 6 (типы арм.)'!$F$6:$U$49,MATCH($I183,'Таблица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7</v>
      </c>
      <c r="AB183" s="35">
        <f>IF(SUM($Q183:$S183)*INDEX('Таблица 6 (типы арм.)'!$F$6:$U$49,MATCH($I183,'Таблица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арм.)'!$F$54:$U$54,0))=0,"",ROUND(SUM($Q183:$S183)*INDEX('Таблица 6 (типы арм.)'!$F$6:$U$49,MATCH($I183,'Таблица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>2</v>
      </c>
      <c r="AC183" s="35" t="str">
        <f>IF(SUM($Q183:$S183)*INDEX('Таблица 6 (типы арм.)'!$F$6:$U$49,MATCH($I183,'Таблица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арм.)'!$F$54:$U$54,0))=0,"",ROUND(SUM($Q183:$S183)*INDEX('Таблица 6 (типы арм.)'!$F$6:$U$49,MATCH($I183,'Таблица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83" s="35" t="str">
        <f>IF(SUM($Q183:$S183)*INDEX('Таблица 6 (типы арм.)'!$F$6:$U$49,MATCH($I183,'Таблица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арм.)'!$F$54:$U$54,0))=0,"",ROUND(SUM($Q183:$S183)*INDEX('Таблица 6 (типы арм.)'!$F$6:$U$49,MATCH($I183,'Таблица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83" s="35">
        <f>IF(SUM($Q183:$S183)*INDEX('Таблица 6 (типы арм.)'!$F$6:$U$49,MATCH($I183,'Таблица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арм.)'!$F$54:$U$54,0))=0,"",ROUND(SUM($Q183:$S183)*INDEX('Таблица 6 (типы арм.)'!$F$6:$U$49,MATCH($I183,'Таблица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19</v>
      </c>
      <c r="AF183" s="35">
        <f>IF(SUM($Q183:$S183)*INDEX('Таблица 6 (типы арм.)'!$F$6:$U$49,MATCH($I183,'Таблица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арм.)'!$F$54:$U$54,0))=0,"",ROUND(SUM($Q183:$S183)*INDEX('Таблица 6 (типы арм.)'!$F$6:$U$49,MATCH($I183,'Таблица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457</v>
      </c>
      <c r="AG183" s="35" t="str">
        <f>IF(SUM($Q183:$S183)*INDEX('Таблица 6 (типы арм.)'!$F$6:$U$49,MATCH($I183,'Таблица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арм.)'!$F$54:$U$54,0))=0,"",ROUND(SUM($Q183:$S183)*INDEX('Таблица 6 (типы арм.)'!$F$6:$U$49,MATCH($I183,'Таблица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83" s="35">
        <f>IF(SUM($Q183:$S183)*INDEX('Таблица 6 (типы арм.)'!$F$6:$U$49,MATCH($I183,'Таблица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арм.)'!$F$54:$U$54,0))=0,"",ROUND(SUM($Q183:$S183)*INDEX('Таблица 6 (типы арм.)'!$F$6:$U$49,MATCH($I183,'Таблица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30</v>
      </c>
      <c r="AI183" s="35" t="str">
        <f>IF(SUM($Q183:$S183)*INDEX('Таблица 6 (типы арм.)'!$F$6:$U$49,MATCH($I183,'Таблица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арм.)'!$F$54:$U$54,0))=0,"",ROUND(SUM($Q183:$S183)*INDEX('Таблица 6 (типы арм.)'!$F$6:$U$49,MATCH($I183,'Таблица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83" s="35">
        <f>IF(SUM($Q183:$S183)*INDEX('Таблица 6 (типы арм.)'!$F$6:$U$49,MATCH($I183,'Таблица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арм.)'!$F$54:$U$54,0))=0,"",ROUND(SUM($Q183:$S183)*INDEX('Таблица 6 (типы арм.)'!$F$6:$U$49,MATCH($I183,'Таблица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60</v>
      </c>
      <c r="AK183" s="35" t="str">
        <f>IF(SUM($Q183:$S183)*INDEX('Таблица 6 (типы арм.)'!$F$6:$U$49,MATCH($I183,'Таблица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арм.)'!$F$54:$U$54,0))=0,"",ROUND(SUM($Q183:$S183)*INDEX('Таблица 6 (типы арм.)'!$F$6:$U$49,MATCH($I183,'Таблица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83" s="35">
        <f>IF(SUM($Q183:$S183)*INDEX('Таблица 6 (типы арм.)'!$F$6:$U$49,MATCH($I183,'Таблица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арм.)'!$F$54:$U$54,0))=0,"",ROUND(SUM($Q183:$S183)*INDEX('Таблица 6 (типы арм.)'!$F$6:$U$49,MATCH($I183,'Таблица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48</v>
      </c>
      <c r="AM183" s="35" t="str">
        <f>IF(SUM($Q183:$S183)*INDEX('Таблица 6 (типы арм.)'!$F$6:$U$49,MATCH($I183,'Таблица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арм.)'!$F$54:$U$54,0))=0,"",ROUND(SUM($Q183:$S183)*INDEX('Таблица 6 (типы арм.)'!$F$6:$U$49,MATCH($I183,'Таблица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183" s="35">
        <f>IF(SUM($Q183:$S183)*INDEX('Таблица 6 (типы арм.)'!$F$6:$U$49,MATCH($I183,'Таблица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арм.)'!$F$54:$U$54,0))=0,"",ROUND(SUM($Q183:$S183)*INDEX('Таблица 6 (типы арм.)'!$F$6:$U$49,MATCH($I183,'Таблица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19</v>
      </c>
      <c r="AO183" s="491">
        <f>IF((IF(Y183="",0,Y183)+IF(Z183="",0,Z183)+IF(AA183="",0,AA183)+IF(AB183="",0,AB183)+IF(AC183="",0,AC183)+IF(AD183="",0,AD183)+IF(AE183="",0,AE183)+IF(AF183="",0,AF183)+IF(AG183="",0,AG183)+IF(AH183="",0,AH183)+IF(AI183="",0,AI183)+IF(AJ183="",0,AJ183)+IF(AK183="",0,AK183)+IF(AL183="",0,AL183)+IF(AM183="",0,AM183)+IF(AN183="",0,AN183))=0,"",(IF(Y183="",0,Y183)+IF(Z183="",0,Z183)+IF(AA183="",0,AA183)+IF(AB183="",0,AB183)+IF(AC183="",0,AC183)+IF(AD183="",0,AD183)+IF(AE183="",0,AE183)+IF(AF183="",0,AF183)+IF(AG183="",0,AG183)+IF(AH183="",0,AH183)+IF(AI183="",0,AI183)+IF(AJ183="",0,AJ183)+IF(AK183="",0,AK183)+IF(AL183="",0,AL183)+IF(AM183="",0,AM183)+IF(AN183="",0,AN183)))</f>
        <v>646</v>
      </c>
      <c r="AP183" s="339">
        <v>21</v>
      </c>
      <c r="AQ183" s="328"/>
      <c r="AR183" s="298"/>
      <c r="AS183" s="225"/>
      <c r="AT183" s="225"/>
      <c r="AU183" s="225"/>
      <c r="AV183" s="210"/>
      <c r="AW183" s="12"/>
      <c r="AX183" s="1"/>
    </row>
    <row r="184" spans="1:68" s="459" customFormat="1" ht="20.100000000000001" customHeight="1" collapsed="1" x14ac:dyDescent="0.25">
      <c r="A184" s="170"/>
      <c r="B184" s="170"/>
      <c r="C184" s="458"/>
      <c r="D184" s="387" t="s">
        <v>606</v>
      </c>
      <c r="E184" s="387"/>
      <c r="F184" s="388" t="s">
        <v>608</v>
      </c>
      <c r="G184" s="388"/>
      <c r="H184" s="351"/>
      <c r="I184" s="363"/>
      <c r="J184" s="363"/>
      <c r="K184" s="363"/>
      <c r="L184" s="430" t="s">
        <v>616</v>
      </c>
      <c r="M184" s="392" t="s">
        <v>36</v>
      </c>
      <c r="N184" s="392" t="s">
        <v>36</v>
      </c>
      <c r="O184" s="399"/>
      <c r="P184" s="225"/>
      <c r="Q184" s="225"/>
      <c r="R184" s="225"/>
      <c r="S184" s="225"/>
      <c r="T184" s="389"/>
      <c r="U184" s="225"/>
      <c r="V184" s="225"/>
      <c r="W184" s="225"/>
      <c r="X184" s="225"/>
      <c r="Y184" s="390"/>
      <c r="Z184" s="390"/>
      <c r="AA184" s="390"/>
      <c r="AB184" s="390"/>
      <c r="AC184" s="390"/>
      <c r="AD184" s="390"/>
      <c r="AE184" s="390"/>
      <c r="AF184" s="390"/>
      <c r="AG184" s="390"/>
      <c r="AH184" s="390"/>
      <c r="AI184" s="390"/>
      <c r="AJ184" s="390"/>
      <c r="AK184" s="390"/>
      <c r="AL184" s="390"/>
      <c r="AM184" s="390"/>
      <c r="AN184" s="390"/>
      <c r="AO184" s="391"/>
      <c r="AP184" s="392"/>
      <c r="AQ184" s="393">
        <f>T182</f>
        <v>4</v>
      </c>
      <c r="AR184" s="298">
        <f>IF(AQ184="","",IF(AQ184=0,"",AQ184))</f>
        <v>4</v>
      </c>
      <c r="AS184" s="33"/>
      <c r="AT184" s="33"/>
      <c r="AU184" s="33"/>
      <c r="AV184" s="210"/>
      <c r="AW184" s="171"/>
      <c r="AX184" s="170"/>
      <c r="AY184" s="222"/>
      <c r="AZ184" s="222"/>
      <c r="BA184" s="222"/>
      <c r="BB184" s="222"/>
      <c r="BC184" s="222"/>
      <c r="BD184" s="222"/>
      <c r="BE184" s="222"/>
      <c r="BF184" s="222"/>
      <c r="BG184" s="222"/>
      <c r="BH184" s="222"/>
      <c r="BI184" s="222"/>
      <c r="BJ184" s="222"/>
      <c r="BK184" s="222"/>
      <c r="BL184" s="222"/>
      <c r="BM184" s="222"/>
      <c r="BN184" s="222"/>
      <c r="BO184" s="222"/>
      <c r="BP184" s="222"/>
    </row>
    <row r="185" spans="1:68" s="459" customFormat="1" ht="20.100000000000001" customHeight="1" x14ac:dyDescent="0.25">
      <c r="A185" s="170"/>
      <c r="B185" s="170"/>
      <c r="C185" s="458"/>
      <c r="D185" s="387" t="s">
        <v>606</v>
      </c>
      <c r="E185" s="387"/>
      <c r="F185" s="388" t="s">
        <v>608</v>
      </c>
      <c r="G185" s="388"/>
      <c r="H185" s="351"/>
      <c r="I185" s="363"/>
      <c r="J185" s="363"/>
      <c r="K185" s="363"/>
      <c r="L185" s="430" t="s">
        <v>615</v>
      </c>
      <c r="M185" s="423" t="s">
        <v>49</v>
      </c>
      <c r="N185" s="423" t="s">
        <v>49</v>
      </c>
      <c r="O185" s="399"/>
      <c r="P185" s="225"/>
      <c r="Q185" s="225"/>
      <c r="R185" s="225"/>
      <c r="S185" s="225"/>
      <c r="T185" s="389"/>
      <c r="U185" s="225"/>
      <c r="V185" s="225"/>
      <c r="W185" s="225"/>
      <c r="X185" s="225"/>
      <c r="Y185" s="390"/>
      <c r="Z185" s="390"/>
      <c r="AA185" s="390"/>
      <c r="AB185" s="390"/>
      <c r="AC185" s="390"/>
      <c r="AD185" s="390"/>
      <c r="AE185" s="390"/>
      <c r="AF185" s="390"/>
      <c r="AG185" s="390"/>
      <c r="AH185" s="390"/>
      <c r="AI185" s="390"/>
      <c r="AJ185" s="390"/>
      <c r="AK185" s="390"/>
      <c r="AL185" s="390"/>
      <c r="AM185" s="390"/>
      <c r="AN185" s="390"/>
      <c r="AO185" s="391"/>
      <c r="AP185" s="392"/>
      <c r="AQ185" s="493">
        <f>AO182</f>
        <v>646</v>
      </c>
      <c r="AR185" s="367">
        <f t="shared" ref="AR185:AR187" si="93">IF(AQ185="","",IF(AQ185=0,"",AQ185))</f>
        <v>646</v>
      </c>
      <c r="AS185" s="33"/>
      <c r="AT185" s="33"/>
      <c r="AU185" s="33"/>
      <c r="AV185" s="210"/>
      <c r="AW185" s="171"/>
      <c r="AX185" s="170"/>
      <c r="AY185" s="222"/>
      <c r="AZ185" s="222"/>
      <c r="BA185" s="222"/>
      <c r="BB185" s="222"/>
      <c r="BC185" s="222"/>
      <c r="BD185" s="222"/>
      <c r="BE185" s="222"/>
      <c r="BF185" s="222"/>
      <c r="BG185" s="222"/>
      <c r="BH185" s="222"/>
      <c r="BI185" s="222"/>
      <c r="BJ185" s="222"/>
      <c r="BK185" s="222"/>
      <c r="BL185" s="222"/>
      <c r="BM185" s="222"/>
      <c r="BN185" s="222"/>
      <c r="BO185" s="222"/>
      <c r="BP185" s="222"/>
    </row>
    <row r="186" spans="1:68" s="459" customFormat="1" ht="20.100000000000001" customHeight="1" x14ac:dyDescent="0.25">
      <c r="A186" s="170"/>
      <c r="B186" s="170"/>
      <c r="C186" s="458"/>
      <c r="D186" s="387" t="s">
        <v>606</v>
      </c>
      <c r="E186" s="387"/>
      <c r="F186" s="388" t="s">
        <v>608</v>
      </c>
      <c r="G186" s="388"/>
      <c r="H186" s="351"/>
      <c r="I186" s="363"/>
      <c r="J186" s="363"/>
      <c r="K186" s="363"/>
      <c r="L186" s="430" t="s">
        <v>614</v>
      </c>
      <c r="M186" s="392" t="s">
        <v>61</v>
      </c>
      <c r="N186" s="392" t="s">
        <v>61</v>
      </c>
      <c r="O186" s="399"/>
      <c r="P186" s="225"/>
      <c r="Q186" s="225"/>
      <c r="R186" s="225"/>
      <c r="S186" s="225"/>
      <c r="T186" s="389"/>
      <c r="U186" s="225"/>
      <c r="V186" s="225"/>
      <c r="W186" s="225"/>
      <c r="X186" s="225"/>
      <c r="Y186" s="390"/>
      <c r="Z186" s="390"/>
      <c r="AA186" s="390"/>
      <c r="AB186" s="390"/>
      <c r="AC186" s="390"/>
      <c r="AD186" s="390"/>
      <c r="AE186" s="390"/>
      <c r="AF186" s="390"/>
      <c r="AG186" s="390"/>
      <c r="AH186" s="390"/>
      <c r="AI186" s="390"/>
      <c r="AJ186" s="390"/>
      <c r="AK186" s="390"/>
      <c r="AL186" s="390"/>
      <c r="AM186" s="390"/>
      <c r="AN186" s="390"/>
      <c r="AO186" s="391"/>
      <c r="AP186" s="392"/>
      <c r="AQ186" s="393">
        <f>W182</f>
        <v>20</v>
      </c>
      <c r="AR186" s="298">
        <f t="shared" si="93"/>
        <v>20</v>
      </c>
      <c r="AS186" s="33"/>
      <c r="AT186" s="33"/>
      <c r="AU186" s="33"/>
      <c r="AV186" s="210"/>
      <c r="AW186" s="171"/>
      <c r="AX186" s="170"/>
      <c r="AY186" s="222"/>
      <c r="AZ186" s="222"/>
      <c r="BA186" s="222"/>
      <c r="BB186" s="222"/>
      <c r="BC186" s="222"/>
      <c r="BD186" s="222"/>
      <c r="BE186" s="222"/>
      <c r="BF186" s="222"/>
      <c r="BG186" s="222"/>
      <c r="BH186" s="222"/>
      <c r="BI186" s="222"/>
      <c r="BJ186" s="222"/>
      <c r="BK186" s="222"/>
      <c r="BL186" s="222"/>
      <c r="BM186" s="222"/>
      <c r="BN186" s="222"/>
      <c r="BO186" s="222"/>
      <c r="BP186" s="222"/>
    </row>
    <row r="187" spans="1:68" s="459" customFormat="1" ht="20.100000000000001" customHeight="1" x14ac:dyDescent="0.25">
      <c r="A187" s="170"/>
      <c r="B187" s="170"/>
      <c r="C187" s="458"/>
      <c r="D187" s="387" t="s">
        <v>606</v>
      </c>
      <c r="E187" s="387" t="str">
        <f>IF(AQ187="","xyz2","")</f>
        <v/>
      </c>
      <c r="F187" s="388" t="s">
        <v>608</v>
      </c>
      <c r="G187" s="388" t="str">
        <f>IF(AQ187="","xyz4","")</f>
        <v/>
      </c>
      <c r="H187" s="351"/>
      <c r="I187" s="363"/>
      <c r="J187" s="363"/>
      <c r="K187" s="363"/>
      <c r="L187" s="430" t="s">
        <v>623</v>
      </c>
      <c r="M187" s="423" t="s">
        <v>49</v>
      </c>
      <c r="N187" s="423" t="s">
        <v>49</v>
      </c>
      <c r="O187" s="399"/>
      <c r="P187" s="225"/>
      <c r="Q187" s="225"/>
      <c r="R187" s="225"/>
      <c r="S187" s="225"/>
      <c r="T187" s="389"/>
      <c r="U187" s="225"/>
      <c r="V187" s="225"/>
      <c r="W187" s="225"/>
      <c r="X187" s="225"/>
      <c r="Y187" s="390"/>
      <c r="Z187" s="390"/>
      <c r="AA187" s="390"/>
      <c r="AB187" s="390"/>
      <c r="AC187" s="390"/>
      <c r="AD187" s="390"/>
      <c r="AE187" s="390"/>
      <c r="AF187" s="390"/>
      <c r="AG187" s="390"/>
      <c r="AH187" s="390"/>
      <c r="AI187" s="390"/>
      <c r="AJ187" s="390"/>
      <c r="AK187" s="390"/>
      <c r="AL187" s="390"/>
      <c r="AM187" s="390"/>
      <c r="AN187" s="390"/>
      <c r="AO187" s="391"/>
      <c r="AP187" s="392"/>
      <c r="AQ187" s="393">
        <f>IF(AP182="","",IF(AP182=0,"",AP182))</f>
        <v>21</v>
      </c>
      <c r="AR187" s="298">
        <f t="shared" si="93"/>
        <v>21</v>
      </c>
      <c r="AS187" s="33"/>
      <c r="AT187" s="33"/>
      <c r="AU187" s="33"/>
      <c r="AV187" s="210"/>
      <c r="AW187" s="171"/>
      <c r="AX187" s="170"/>
      <c r="AY187" s="222"/>
      <c r="AZ187" s="222"/>
      <c r="BA187" s="222"/>
      <c r="BB187" s="222"/>
      <c r="BC187" s="222"/>
      <c r="BD187" s="222"/>
      <c r="BE187" s="222"/>
      <c r="BF187" s="222"/>
      <c r="BG187" s="222"/>
      <c r="BH187" s="222"/>
      <c r="BI187" s="222"/>
      <c r="BJ187" s="222"/>
      <c r="BK187" s="222"/>
      <c r="BL187" s="222"/>
      <c r="BM187" s="222"/>
      <c r="BN187" s="222"/>
      <c r="BO187" s="222"/>
      <c r="BP187" s="222"/>
    </row>
    <row r="188" spans="1:68" ht="36.75" customHeight="1" x14ac:dyDescent="0.25">
      <c r="A188" s="1"/>
      <c r="B188" s="1"/>
      <c r="C188" s="509" t="s">
        <v>157</v>
      </c>
      <c r="D188" s="311"/>
      <c r="E188" s="311"/>
      <c r="F188" s="311"/>
      <c r="G188" s="311"/>
      <c r="H188" s="354"/>
      <c r="I188" s="359"/>
      <c r="J188" s="362">
        <f>J182+1</f>
        <v>100</v>
      </c>
      <c r="K188" s="362">
        <f>K182+1</f>
        <v>96</v>
      </c>
      <c r="L188" s="428" t="s">
        <v>158</v>
      </c>
      <c r="M188" s="344" t="s">
        <v>36</v>
      </c>
      <c r="N188" s="344"/>
      <c r="O188" s="407" t="str">
        <f t="shared" ref="O188:S188" si="94">IF(SUM(O189)=0,"",SUM(O189))</f>
        <v/>
      </c>
      <c r="P188" s="27" t="str">
        <f t="shared" si="94"/>
        <v/>
      </c>
      <c r="Q188" s="27" t="str">
        <f t="shared" si="94"/>
        <v/>
      </c>
      <c r="R188" s="27" t="str">
        <f t="shared" si="94"/>
        <v/>
      </c>
      <c r="S188" s="27">
        <f t="shared" si="94"/>
        <v>4</v>
      </c>
      <c r="T188" s="27">
        <f t="shared" si="61"/>
        <v>4</v>
      </c>
      <c r="U188" s="26"/>
      <c r="V188" s="26" t="s">
        <v>38</v>
      </c>
      <c r="W188" s="27" t="str">
        <f>IF(SUM(W189)=0,"",SUM(W189))</f>
        <v/>
      </c>
      <c r="X188" s="26"/>
      <c r="Y188" s="29" t="str">
        <f t="shared" ref="Y188:AC188" si="95">IF(SUM(Y189)=0,"",SUM(Y189))</f>
        <v/>
      </c>
      <c r="Z188" s="29" t="str">
        <f t="shared" si="95"/>
        <v/>
      </c>
      <c r="AA188" s="29" t="str">
        <f t="shared" si="95"/>
        <v/>
      </c>
      <c r="AB188" s="29" t="str">
        <f t="shared" si="95"/>
        <v/>
      </c>
      <c r="AC188" s="29" t="str">
        <f t="shared" si="95"/>
        <v/>
      </c>
      <c r="AD188" s="29" t="str">
        <f t="shared" ref="AD188:AN188" si="96">IF(SUM(AD189)=0,"",SUM(AD189))</f>
        <v/>
      </c>
      <c r="AE188" s="29">
        <f t="shared" si="96"/>
        <v>161</v>
      </c>
      <c r="AF188" s="29">
        <f t="shared" si="96"/>
        <v>559</v>
      </c>
      <c r="AG188" s="29" t="str">
        <f t="shared" si="96"/>
        <v/>
      </c>
      <c r="AH188" s="29" t="str">
        <f t="shared" si="96"/>
        <v/>
      </c>
      <c r="AI188" s="29" t="str">
        <f t="shared" si="96"/>
        <v/>
      </c>
      <c r="AJ188" s="29" t="str">
        <f t="shared" si="96"/>
        <v/>
      </c>
      <c r="AK188" s="29" t="str">
        <f t="shared" si="96"/>
        <v/>
      </c>
      <c r="AL188" s="29" t="str">
        <f t="shared" si="96"/>
        <v/>
      </c>
      <c r="AM188" s="29" t="str">
        <f t="shared" si="96"/>
        <v/>
      </c>
      <c r="AN188" s="29" t="str">
        <f t="shared" si="96"/>
        <v/>
      </c>
      <c r="AO188" s="321">
        <f>IF((IF(Y188="",0,Y188)+IF(Z188="",0,Z188)+IF(AA188="",0,AA188)+IF(AB188="",0,AB188)+IF(AC188="",0,AC188)+IF(AD188="",0,AD188)+IF(AE188="",0,AE188)+IF(AF188="",0,AF188)+IF(AG188="",0,AG188)+IF(AH188="",0,AH188)+IF(AI188="",0,AI188)+IF(AJ188="",0,AJ188)+IF(AK188="",0,AK188)+IF(AL188="",0,AL188)+IF(AM188="",0,AM188)+IF(AN188="",0,AN188))=0,"",(IF(Y188="",0,Y188)+IF(Z188="",0,Z188)+IF(AA188="",0,AA188)+IF(AB188="",0,AB188)+IF(AC188="",0,AC188)+IF(AD188="",0,AD188)+IF(AE188="",0,AE188)+IF(AF188="",0,AF188)+IF(AG188="",0,AG188)+IF(AH188="",0,AH188)+IF(AI188="",0,AI188)+IF(AJ188="",0,AJ188)+IF(AK188="",0,AK188)+IF(AL188="",0,AL188)+IF(AM188="",0,AM188)+IF(AN188="",0,AN188)))</f>
        <v>720</v>
      </c>
      <c r="AP188" s="345">
        <f>IF(SUM(AP189)=0,"",SUM(AP189))</f>
        <v>21</v>
      </c>
      <c r="AQ188" s="328"/>
      <c r="AR188" s="298"/>
      <c r="AS188" s="225"/>
      <c r="AT188" s="225"/>
      <c r="AU188" s="225"/>
      <c r="AV188" s="210"/>
      <c r="AW188" s="12"/>
      <c r="AX188" s="1"/>
    </row>
    <row r="189" spans="1:68" ht="26.25" customHeight="1" outlineLevel="1" x14ac:dyDescent="0.25">
      <c r="A189" s="1"/>
      <c r="B189" s="1"/>
      <c r="C189" s="508"/>
      <c r="D189" s="311" t="s">
        <v>606</v>
      </c>
      <c r="E189" s="311" t="s">
        <v>607</v>
      </c>
      <c r="F189" s="311"/>
      <c r="G189" s="312" t="s">
        <v>610</v>
      </c>
      <c r="H189" s="351"/>
      <c r="I189" s="360">
        <v>17</v>
      </c>
      <c r="J189" s="363" t="str">
        <f>CONCATENATE($J$188,".",(ROW(M189)-ROW($M$188)))</f>
        <v>100.1</v>
      </c>
      <c r="K189" s="363"/>
      <c r="L189" s="429" t="s">
        <v>159</v>
      </c>
      <c r="M189" s="298" t="s">
        <v>36</v>
      </c>
      <c r="N189" s="298"/>
      <c r="O189" s="400"/>
      <c r="P189" s="32"/>
      <c r="Q189" s="33"/>
      <c r="R189" s="33"/>
      <c r="S189" s="33">
        <v>4</v>
      </c>
      <c r="T189" s="34">
        <f t="shared" si="61"/>
        <v>4</v>
      </c>
      <c r="U189" s="32"/>
      <c r="V189" s="32" t="s">
        <v>38</v>
      </c>
      <c r="W189" s="32"/>
      <c r="X189" s="32"/>
      <c r="Y189" s="35" t="str">
        <f>IF(SUM($Q189:$S189)*INDEX('Таблица 6 (типы арм.)'!$F$6:$U$49,MATCH($I189,'Таблица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арм.)'!$F$54:$U$54,0))=0,"",ROUND(SUM($Q189:$S189)*INDEX('Таблица 6 (типы арм.)'!$F$6:$U$49,MATCH($I189,'Таблица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89" s="35" t="str">
        <f>IF(SUM($Q189:$S189)*INDEX('Таблица 6 (типы арм.)'!$F$6:$U$49,MATCH($I189,'Таблица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арм.)'!$F$54:$U$54,0))=0,"",ROUND(SUM($Q189:$S189)*INDEX('Таблица 6 (типы арм.)'!$F$6:$U$49,MATCH($I189,'Таблица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189" s="35" t="str">
        <f>IF(SUM($Q189:$S189)*INDEX('Таблица 6 (типы арм.)'!$F$6:$U$49,MATCH($I189,'Таблица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арм.)'!$F$54:$U$54,0))=0,"",ROUND(SUM($Q189:$S189)*INDEX('Таблица 6 (типы арм.)'!$F$6:$U$49,MATCH($I189,'Таблица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189" s="35" t="str">
        <f>IF(SUM($Q189:$S189)*INDEX('Таблица 6 (типы арм.)'!$F$6:$U$49,MATCH($I189,'Таблица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арм.)'!$F$54:$U$54,0))=0,"",ROUND(SUM($Q189:$S189)*INDEX('Таблица 6 (типы арм.)'!$F$6:$U$49,MATCH($I189,'Таблица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89" s="35" t="str">
        <f>IF(SUM($Q189:$S189)*INDEX('Таблица 6 (типы арм.)'!$F$6:$U$49,MATCH($I189,'Таблица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арм.)'!$F$54:$U$54,0))=0,"",ROUND(SUM($Q189:$S189)*INDEX('Таблица 6 (типы арм.)'!$F$6:$U$49,MATCH($I189,'Таблица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89" s="35" t="str">
        <f>IF(SUM($Q189:$S189)*INDEX('Таблица 6 (типы арм.)'!$F$6:$U$49,MATCH($I189,'Таблица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арм.)'!$F$54:$U$54,0))=0,"",ROUND(SUM($Q189:$S189)*INDEX('Таблица 6 (типы арм.)'!$F$6:$U$49,MATCH($I189,'Таблица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89" s="35">
        <f>IF(SUM($Q189:$S189)*INDEX('Таблица 6 (типы арм.)'!$F$6:$U$49,MATCH($I189,'Таблица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арм.)'!$F$54:$U$54,0))=0,"",ROUND(SUM($Q189:$S189)*INDEX('Таблица 6 (типы арм.)'!$F$6:$U$49,MATCH($I189,'Таблица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161</v>
      </c>
      <c r="AF189" s="35">
        <f>IF(SUM($Q189:$S189)*INDEX('Таблица 6 (типы арм.)'!$F$6:$U$49,MATCH($I189,'Таблица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арм.)'!$F$54:$U$54,0))=0,"",ROUND(SUM($Q189:$S189)*INDEX('Таблица 6 (типы арм.)'!$F$6:$U$49,MATCH($I189,'Таблица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559</v>
      </c>
      <c r="AG189" s="35" t="str">
        <f>IF(SUM($Q189:$S189)*INDEX('Таблица 6 (типы арм.)'!$F$6:$U$49,MATCH($I189,'Таблица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арм.)'!$F$54:$U$54,0))=0,"",ROUND(SUM($Q189:$S189)*INDEX('Таблица 6 (типы арм.)'!$F$6:$U$49,MATCH($I189,'Таблица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89" s="35" t="str">
        <f>IF(SUM($Q189:$S189)*INDEX('Таблица 6 (типы арм.)'!$F$6:$U$49,MATCH($I189,'Таблица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арм.)'!$F$54:$U$54,0))=0,"",ROUND(SUM($Q189:$S189)*INDEX('Таблица 6 (типы арм.)'!$F$6:$U$49,MATCH($I189,'Таблица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189" s="35" t="str">
        <f>IF(SUM($Q189:$S189)*INDEX('Таблица 6 (типы арм.)'!$F$6:$U$49,MATCH($I189,'Таблица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арм.)'!$F$54:$U$54,0))=0,"",ROUND(SUM($Q189:$S189)*INDEX('Таблица 6 (типы арм.)'!$F$6:$U$49,MATCH($I189,'Таблица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89" s="35" t="str">
        <f>IF(SUM($Q189:$S189)*INDEX('Таблица 6 (типы арм.)'!$F$6:$U$49,MATCH($I189,'Таблица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арм.)'!$F$54:$U$54,0))=0,"",ROUND(SUM($Q189:$S189)*INDEX('Таблица 6 (типы арм.)'!$F$6:$U$49,MATCH($I189,'Таблица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189" s="35" t="str">
        <f>IF(SUM($Q189:$S189)*INDEX('Таблица 6 (типы арм.)'!$F$6:$U$49,MATCH($I189,'Таблица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арм.)'!$F$54:$U$54,0))=0,"",ROUND(SUM($Q189:$S189)*INDEX('Таблица 6 (типы арм.)'!$F$6:$U$49,MATCH($I189,'Таблица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89" s="35" t="str">
        <f>IF(SUM($Q189:$S189)*INDEX('Таблица 6 (типы арм.)'!$F$6:$U$49,MATCH($I189,'Таблица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арм.)'!$F$54:$U$54,0))=0,"",ROUND(SUM($Q189:$S189)*INDEX('Таблица 6 (типы арм.)'!$F$6:$U$49,MATCH($I189,'Таблица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189" s="35" t="str">
        <f>IF(SUM($Q189:$S189)*INDEX('Таблица 6 (типы арм.)'!$F$6:$U$49,MATCH($I189,'Таблица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арм.)'!$F$54:$U$54,0))=0,"",ROUND(SUM($Q189:$S189)*INDEX('Таблица 6 (типы арм.)'!$F$6:$U$49,MATCH($I189,'Таблица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189" s="35" t="str">
        <f>IF(SUM($Q189:$S189)*INDEX('Таблица 6 (типы арм.)'!$F$6:$U$49,MATCH($I189,'Таблица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арм.)'!$F$54:$U$54,0))=0,"",ROUND(SUM($Q189:$S189)*INDEX('Таблица 6 (типы арм.)'!$F$6:$U$49,MATCH($I189,'Таблица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189" s="491">
        <f>IF((IF(Y189="",0,Y189)+IF(Z189="",0,Z189)+IF(AA189="",0,AA189)+IF(AB189="",0,AB189)+IF(AC189="",0,AC189)+IF(AD189="",0,AD189)+IF(AE189="",0,AE189)+IF(AF189="",0,AF189)+IF(AG189="",0,AG189)+IF(AH189="",0,AH189)+IF(AI189="",0,AI189)+IF(AJ189="",0,AJ189)+IF(AK189="",0,AK189)+IF(AL189="",0,AL189)+IF(AM189="",0,AM189)+IF(AN189="",0,AN189))=0,"",(IF(Y189="",0,Y189)+IF(Z189="",0,Z189)+IF(AA189="",0,AA189)+IF(AB189="",0,AB189)+IF(AC189="",0,AC189)+IF(AD189="",0,AD189)+IF(AE189="",0,AE189)+IF(AF189="",0,AF189)+IF(AG189="",0,AG189)+IF(AH189="",0,AH189)+IF(AI189="",0,AI189)+IF(AJ189="",0,AJ189)+IF(AK189="",0,AK189)+IF(AL189="",0,AL189)+IF(AM189="",0,AM189)+IF(AN189="",0,AN189)))</f>
        <v>720</v>
      </c>
      <c r="AP189" s="339">
        <v>21</v>
      </c>
      <c r="AQ189" s="328"/>
      <c r="AR189" s="298"/>
      <c r="AS189" s="225"/>
      <c r="AT189" s="225"/>
      <c r="AU189" s="225"/>
      <c r="AV189" s="210"/>
      <c r="AW189" s="12"/>
      <c r="AX189" s="1"/>
    </row>
    <row r="190" spans="1:68" s="459" customFormat="1" ht="20.100000000000001" customHeight="1" collapsed="1" x14ac:dyDescent="0.25">
      <c r="A190" s="170"/>
      <c r="B190" s="170"/>
      <c r="C190" s="458"/>
      <c r="D190" s="387" t="s">
        <v>606</v>
      </c>
      <c r="E190" s="387"/>
      <c r="F190" s="388" t="s">
        <v>608</v>
      </c>
      <c r="G190" s="388"/>
      <c r="H190" s="351"/>
      <c r="I190" s="363"/>
      <c r="J190" s="363"/>
      <c r="K190" s="363"/>
      <c r="L190" s="430" t="s">
        <v>616</v>
      </c>
      <c r="M190" s="392" t="s">
        <v>36</v>
      </c>
      <c r="N190" s="392" t="s">
        <v>36</v>
      </c>
      <c r="O190" s="399"/>
      <c r="P190" s="225"/>
      <c r="Q190" s="225"/>
      <c r="R190" s="225"/>
      <c r="S190" s="225"/>
      <c r="T190" s="389"/>
      <c r="U190" s="225"/>
      <c r="V190" s="225"/>
      <c r="W190" s="225"/>
      <c r="X190" s="225"/>
      <c r="Y190" s="390"/>
      <c r="Z190" s="390"/>
      <c r="AA190" s="390"/>
      <c r="AB190" s="390"/>
      <c r="AC190" s="390"/>
      <c r="AD190" s="390"/>
      <c r="AE190" s="390"/>
      <c r="AF190" s="390"/>
      <c r="AG190" s="390"/>
      <c r="AH190" s="390"/>
      <c r="AI190" s="390"/>
      <c r="AJ190" s="390"/>
      <c r="AK190" s="390"/>
      <c r="AL190" s="390"/>
      <c r="AM190" s="390"/>
      <c r="AN190" s="390"/>
      <c r="AO190" s="391"/>
      <c r="AP190" s="392"/>
      <c r="AQ190" s="393">
        <f>T188</f>
        <v>4</v>
      </c>
      <c r="AR190" s="298">
        <f>IF(AQ190="","",IF(AQ190=0,"",AQ190))</f>
        <v>4</v>
      </c>
      <c r="AS190" s="33"/>
      <c r="AT190" s="33"/>
      <c r="AU190" s="33"/>
      <c r="AV190" s="210"/>
      <c r="AW190" s="171"/>
      <c r="AX190" s="170"/>
      <c r="AY190" s="222"/>
      <c r="AZ190" s="222"/>
      <c r="BA190" s="222"/>
      <c r="BB190" s="222"/>
      <c r="BC190" s="222"/>
      <c r="BD190" s="222"/>
      <c r="BE190" s="222"/>
      <c r="BF190" s="222"/>
      <c r="BG190" s="222"/>
      <c r="BH190" s="222"/>
      <c r="BI190" s="222"/>
      <c r="BJ190" s="222"/>
      <c r="BK190" s="222"/>
      <c r="BL190" s="222"/>
      <c r="BM190" s="222"/>
      <c r="BN190" s="222"/>
      <c r="BO190" s="222"/>
      <c r="BP190" s="222"/>
    </row>
    <row r="191" spans="1:68" s="459" customFormat="1" ht="20.100000000000001" customHeight="1" x14ac:dyDescent="0.25">
      <c r="A191" s="170"/>
      <c r="B191" s="170"/>
      <c r="C191" s="458"/>
      <c r="D191" s="387" t="s">
        <v>606</v>
      </c>
      <c r="E191" s="387"/>
      <c r="F191" s="388" t="s">
        <v>608</v>
      </c>
      <c r="G191" s="388"/>
      <c r="H191" s="351"/>
      <c r="I191" s="363"/>
      <c r="J191" s="363"/>
      <c r="K191" s="363"/>
      <c r="L191" s="430" t="s">
        <v>615</v>
      </c>
      <c r="M191" s="423" t="s">
        <v>49</v>
      </c>
      <c r="N191" s="423" t="s">
        <v>49</v>
      </c>
      <c r="O191" s="399"/>
      <c r="P191" s="225"/>
      <c r="Q191" s="225"/>
      <c r="R191" s="225"/>
      <c r="S191" s="225"/>
      <c r="T191" s="389"/>
      <c r="U191" s="225"/>
      <c r="V191" s="225"/>
      <c r="W191" s="225"/>
      <c r="X191" s="225"/>
      <c r="Y191" s="390"/>
      <c r="Z191" s="390"/>
      <c r="AA191" s="390"/>
      <c r="AB191" s="390"/>
      <c r="AC191" s="390"/>
      <c r="AD191" s="390"/>
      <c r="AE191" s="390"/>
      <c r="AF191" s="390"/>
      <c r="AG191" s="390"/>
      <c r="AH191" s="390"/>
      <c r="AI191" s="390"/>
      <c r="AJ191" s="390"/>
      <c r="AK191" s="390"/>
      <c r="AL191" s="390"/>
      <c r="AM191" s="390"/>
      <c r="AN191" s="390"/>
      <c r="AO191" s="391"/>
      <c r="AP191" s="392"/>
      <c r="AQ191" s="493">
        <f>AO188</f>
        <v>720</v>
      </c>
      <c r="AR191" s="367">
        <f t="shared" ref="AR191:AR192" si="97">IF(AQ191="","",IF(AQ191=0,"",AQ191))</f>
        <v>720</v>
      </c>
      <c r="AS191" s="33"/>
      <c r="AT191" s="33"/>
      <c r="AU191" s="33"/>
      <c r="AV191" s="210"/>
      <c r="AW191" s="171"/>
      <c r="AX191" s="170"/>
      <c r="AY191" s="222"/>
      <c r="AZ191" s="222"/>
      <c r="BA191" s="222"/>
      <c r="BB191" s="222"/>
      <c r="BC191" s="222"/>
      <c r="BD191" s="222"/>
      <c r="BE191" s="222"/>
      <c r="BF191" s="222"/>
      <c r="BG191" s="222"/>
      <c r="BH191" s="222"/>
      <c r="BI191" s="222"/>
      <c r="BJ191" s="222"/>
      <c r="BK191" s="222"/>
      <c r="BL191" s="222"/>
      <c r="BM191" s="222"/>
      <c r="BN191" s="222"/>
      <c r="BO191" s="222"/>
      <c r="BP191" s="222"/>
    </row>
    <row r="192" spans="1:68" s="459" customFormat="1" ht="20.100000000000001" customHeight="1" x14ac:dyDescent="0.25">
      <c r="A192" s="170"/>
      <c r="B192" s="170"/>
      <c r="C192" s="458"/>
      <c r="D192" s="387" t="s">
        <v>606</v>
      </c>
      <c r="E192" s="387" t="str">
        <f>IF(AQ192="","xyz2","")</f>
        <v/>
      </c>
      <c r="F192" s="388" t="s">
        <v>608</v>
      </c>
      <c r="G192" s="388" t="str">
        <f>IF(AQ192="","xyz4","")</f>
        <v/>
      </c>
      <c r="H192" s="351"/>
      <c r="I192" s="363"/>
      <c r="J192" s="363"/>
      <c r="K192" s="363"/>
      <c r="L192" s="430" t="s">
        <v>623</v>
      </c>
      <c r="M192" s="423" t="s">
        <v>49</v>
      </c>
      <c r="N192" s="423" t="s">
        <v>49</v>
      </c>
      <c r="O192" s="399"/>
      <c r="P192" s="225"/>
      <c r="Q192" s="225"/>
      <c r="R192" s="225"/>
      <c r="S192" s="225"/>
      <c r="T192" s="389"/>
      <c r="U192" s="225"/>
      <c r="V192" s="225"/>
      <c r="W192" s="225"/>
      <c r="X192" s="225"/>
      <c r="Y192" s="390"/>
      <c r="Z192" s="390"/>
      <c r="AA192" s="390"/>
      <c r="AB192" s="390"/>
      <c r="AC192" s="390"/>
      <c r="AD192" s="390"/>
      <c r="AE192" s="390"/>
      <c r="AF192" s="390"/>
      <c r="AG192" s="390"/>
      <c r="AH192" s="390"/>
      <c r="AI192" s="390"/>
      <c r="AJ192" s="390"/>
      <c r="AK192" s="390"/>
      <c r="AL192" s="390"/>
      <c r="AM192" s="390"/>
      <c r="AN192" s="390"/>
      <c r="AO192" s="391"/>
      <c r="AP192" s="392"/>
      <c r="AQ192" s="393">
        <f>IF(AP188="","",IF(AP188=0,"",AP188))</f>
        <v>21</v>
      </c>
      <c r="AR192" s="298">
        <f t="shared" si="97"/>
        <v>21</v>
      </c>
      <c r="AS192" s="33"/>
      <c r="AT192" s="33"/>
      <c r="AU192" s="33"/>
      <c r="AV192" s="210"/>
      <c r="AW192" s="171"/>
      <c r="AX192" s="170"/>
      <c r="AY192" s="222"/>
      <c r="AZ192" s="222"/>
      <c r="BA192" s="222"/>
      <c r="BB192" s="222"/>
      <c r="BC192" s="222"/>
      <c r="BD192" s="222"/>
      <c r="BE192" s="222"/>
      <c r="BF192" s="222"/>
      <c r="BG192" s="222"/>
      <c r="BH192" s="222"/>
      <c r="BI192" s="222"/>
      <c r="BJ192" s="222"/>
      <c r="BK192" s="222"/>
      <c r="BL192" s="222"/>
      <c r="BM192" s="222"/>
      <c r="BN192" s="222"/>
      <c r="BO192" s="222"/>
      <c r="BP192" s="222"/>
    </row>
    <row r="193" spans="1:68" ht="31.5" customHeight="1" x14ac:dyDescent="0.25">
      <c r="A193" s="1"/>
      <c r="B193" s="1"/>
      <c r="C193" s="547"/>
      <c r="D193" s="311"/>
      <c r="E193" s="311"/>
      <c r="F193" s="311"/>
      <c r="G193" s="311"/>
      <c r="H193" s="354"/>
      <c r="I193" s="359"/>
      <c r="J193" s="362">
        <f>J188+1</f>
        <v>101</v>
      </c>
      <c r="K193" s="362">
        <f>K188+1</f>
        <v>97</v>
      </c>
      <c r="L193" s="428" t="s">
        <v>160</v>
      </c>
      <c r="M193" s="344" t="s">
        <v>36</v>
      </c>
      <c r="N193" s="344"/>
      <c r="O193" s="407" t="str">
        <f t="shared" ref="O193:S193" si="98">IF(SUM(O194:O199)=0,"",SUM(O194:O199))</f>
        <v/>
      </c>
      <c r="P193" s="27" t="str">
        <f t="shared" si="98"/>
        <v/>
      </c>
      <c r="Q193" s="27" t="str">
        <f t="shared" si="98"/>
        <v/>
      </c>
      <c r="R193" s="27">
        <f t="shared" si="98"/>
        <v>1154.5999999999999</v>
      </c>
      <c r="S193" s="27">
        <f t="shared" si="98"/>
        <v>222.3</v>
      </c>
      <c r="T193" s="27">
        <f t="shared" si="61"/>
        <v>1376.8999999999999</v>
      </c>
      <c r="U193" s="26"/>
      <c r="V193" s="26" t="s">
        <v>38</v>
      </c>
      <c r="W193" s="241">
        <f>IF(SUM(W194:W199)=0,"",SUM(W194:W199))</f>
        <v>3939.0150793650791</v>
      </c>
      <c r="X193" s="26"/>
      <c r="Y193" s="29" t="str">
        <f t="shared" ref="Y193:AC193" si="99">IF(SUM(Y194:Y199)=0,"",SUM(Y194:Y199))</f>
        <v/>
      </c>
      <c r="Z193" s="29">
        <f t="shared" si="99"/>
        <v>208</v>
      </c>
      <c r="AA193" s="29">
        <f t="shared" si="99"/>
        <v>1865</v>
      </c>
      <c r="AB193" s="29">
        <f t="shared" si="99"/>
        <v>2892</v>
      </c>
      <c r="AC193" s="29" t="str">
        <f t="shared" si="99"/>
        <v/>
      </c>
      <c r="AD193" s="29" t="str">
        <f t="shared" ref="AD193:AN193" si="100">IF(SUM(AD194:AD199)=0,"",SUM(AD194:AD199))</f>
        <v/>
      </c>
      <c r="AE193" s="29">
        <f t="shared" si="100"/>
        <v>3297</v>
      </c>
      <c r="AF193" s="29">
        <f t="shared" si="100"/>
        <v>37371</v>
      </c>
      <c r="AG193" s="29" t="str">
        <f t="shared" si="100"/>
        <v/>
      </c>
      <c r="AH193" s="29">
        <f t="shared" si="100"/>
        <v>118692</v>
      </c>
      <c r="AI193" s="29" t="str">
        <f t="shared" si="100"/>
        <v/>
      </c>
      <c r="AJ193" s="29">
        <f t="shared" si="100"/>
        <v>16383</v>
      </c>
      <c r="AK193" s="29" t="str">
        <f t="shared" si="100"/>
        <v/>
      </c>
      <c r="AL193" s="29">
        <f t="shared" si="100"/>
        <v>39933</v>
      </c>
      <c r="AM193" s="29">
        <f t="shared" si="100"/>
        <v>16568</v>
      </c>
      <c r="AN193" s="29">
        <f t="shared" si="100"/>
        <v>20550</v>
      </c>
      <c r="AO193" s="321">
        <f t="shared" ref="AO193:AO199" si="101">IF((IF(Y193="",0,Y193)+IF(Z193="",0,Z193)+IF(AA193="",0,AA193)+IF(AB193="",0,AB193)+IF(AC193="",0,AC193)+IF(AD193="",0,AD193)+IF(AE193="",0,AE193)+IF(AF193="",0,AF193)+IF(AG193="",0,AG193)+IF(AH193="",0,AH193)+IF(AI193="",0,AI193)+IF(AJ193="",0,AJ193)+IF(AK193="",0,AK193)+IF(AL193="",0,AL193)+IF(AM193="",0,AM193)+IF(AN193="",0,AN193))=0,"",(IF(Y193="",0,Y193)+IF(Z193="",0,Z193)+IF(AA193="",0,AA193)+IF(AB193="",0,AB193)+IF(AC193="",0,AC193)+IF(AD193="",0,AD193)+IF(AE193="",0,AE193)+IF(AF193="",0,AF193)+IF(AG193="",0,AG193)+IF(AH193="",0,AH193)+IF(AI193="",0,AI193)+IF(AJ193="",0,AJ193)+IF(AK193="",0,AK193)+IF(AL193="",0,AL193)+IF(AM193="",0,AM193)+IF(AN193="",0,AN193)))</f>
        <v>257759</v>
      </c>
      <c r="AP193" s="345">
        <f>IF(SUM(AP194:AP199)=0,"",SUM(AP194:AP199))</f>
        <v>395</v>
      </c>
      <c r="AQ193" s="328"/>
      <c r="AR193" s="298"/>
      <c r="AS193" s="225"/>
      <c r="AT193" s="225"/>
      <c r="AU193" s="225"/>
      <c r="AV193" s="210"/>
      <c r="AW193" s="12"/>
      <c r="AX193" s="1"/>
    </row>
    <row r="194" spans="1:68" ht="195.75" customHeight="1" outlineLevel="1" x14ac:dyDescent="0.25">
      <c r="A194" s="1"/>
      <c r="B194" s="1"/>
      <c r="C194" s="508"/>
      <c r="D194" s="311" t="s">
        <v>606</v>
      </c>
      <c r="E194" s="311" t="s">
        <v>607</v>
      </c>
      <c r="F194" s="311"/>
      <c r="G194" s="312" t="s">
        <v>610</v>
      </c>
      <c r="H194" s="351"/>
      <c r="I194" s="360">
        <v>5</v>
      </c>
      <c r="J194" s="363" t="str">
        <f t="shared" ref="J194:J199" si="102">CONCATENATE($J$193,".",(ROW(M194)-ROW($M$193)))</f>
        <v>101.1</v>
      </c>
      <c r="K194" s="363"/>
      <c r="L194" s="429" t="s">
        <v>161</v>
      </c>
      <c r="M194" s="298" t="s">
        <v>36</v>
      </c>
      <c r="N194" s="298"/>
      <c r="O194" s="400"/>
      <c r="P194" s="32"/>
      <c r="Q194" s="33"/>
      <c r="R194" s="33"/>
      <c r="S194" s="33">
        <v>219</v>
      </c>
      <c r="T194" s="34">
        <f t="shared" si="61"/>
        <v>219</v>
      </c>
      <c r="U194" s="71"/>
      <c r="V194" s="32" t="s">
        <v>38</v>
      </c>
      <c r="W194" s="237">
        <f t="shared" ref="W194:W199" si="103">IF(T194="","",IF(T194=0,"",IF(MID(L194,1,4)="Стен",T194/(VALUE(MID(L194,SEARCH(" ",L194,1)+1,SEARCH("мм",L194,1)-SEARCH(" ",L194,1)-2))/1000),IF(MID(L194,1,10)="Плита фунд",SQRT(T194/(VALUE(MID(L194,SEARCH(" ",L194,1)+14,SEARCH("мм",L194,1)-SEARCH(" ",L194,1)-15))/1000))*(4+1)*(VALUE(MID(L194,SEARCH(" ",L194,1)+14,SEARCH("мм",L194,1)-SEARCH(" ",L194,1)-15))/1000),IF(MID(L194,1,4)="Плит",T194/(VALUE(MID(L194,SEARCH(" ",L194,1)+1,SEARCH("мм",L194,1)-SEARCH(" ",L194,1)-2))/1000),IF(MID(L194,1,4)="Площ",T194/(VALUE(MID(L194,SEARCH(" ",L194,1)+12,SEARCH("мм",L194,1)-SEARCH(" ",L194,1)-13))/1000),IF(MID(L194,1,4)="Марш",T194/0.263,IF(MID(L194,1,4)="Коло",T194/((VALUE(LEFT(MID(L194,SEARCH(" ",L194,1)+1,SEARCH("мм",L194,1)-SEARCH(" ",L194,1)-2),SEARCH("х",MID(L194,SEARCH(" ",L194,1)+1,SEARCH("мм",L194,1)-SEARCH(" ",L194,1)-2),1)-1))*VALUE(RIGHT(MID(L194,SEARCH(" ",L194,1)+1,SEARCH("мм",L194,1)-SEARCH(" ",L194,1)-2),LEN(MID(L194,SEARCH(" ",L194,1)+1,SEARCH("мм",L194,1)-SEARCH(" ",L194,1)-2))-SEARCH("х",MID(L194,SEARCH(" ",L194,1)+1,SEARCH("мм",L194,1)-SEARCH(" ",L194,1)-2),1))))/1000000*3.2)*((VALUE(LEFT(MID(L194,SEARCH(" ",L194,1)+1,SEARCH("мм",L194,1)-SEARCH(" ",L194,1)-2),SEARCH("х",MID(L194,SEARCH(" ",L194,1)+1,SEARCH("мм",L194,1)-SEARCH(" ",L194,1)-2),1)-1))+VALUE(RIGHT(MID(L194,SEARCH(" ",L194,1)+1,SEARCH("мм",L194,1)-SEARCH(" ",L194,1)-2),LEN(MID(L194,SEARCH(" ",L194,1)+1,SEARCH("мм",L194,1)-SEARCH(" ",L194,1)-2))-SEARCH("х",MID(L194,SEARCH(" ",L194,1)+1,SEARCH("мм",L194,1)-SEARCH(" ",L194,1)-2),1))))/1000*2*3.2),IF(MID(L194,1,4)="Балк",T194/((VALUE(LEFT(MID(L194,SEARCH(" ",L194,1)+1,SEARCH("мм",L194,1)-SEARCH(" ",L194,1)-5),SEARCH("х",MID(L194,SEARCH(" ",L194,1)+1,SEARCH("мм",L194,1)-SEARCH(" ",L194,1)-5),1)-1))*VALUE(RIGHT(MID(L194,SEARCH(" ",L194,1)+1,SEARCH("мм",L194,1)-SEARCH(" ",L194,1)-5),LEN(MID(L194,SEARCH(" ",L194,1)+1,SEARCH("мм",L194,1)-SEARCH(" ",L194,1)-5))-SEARCH("х",MID(L194,SEARCH(" ",L194,1)+1,SEARCH("мм",L194,1)-SEARCH(" ",L194,1)-5),1))))/1000000*1)*((2*VALUE(LEFT(MID(L194,SEARCH(" ",L194,1)+1,SEARCH("мм",L194,1)-SEARCH(" ",L194,1)-5),SEARCH("х",MID(L194,SEARCH(" ",L194,1)+1,SEARCH("мм",L194,1)-SEARCH(" ",L194,1)-5),1)-1))+VALUE(RIGHT(MID(L194,SEARCH(" ",L194,1)+1,SEARCH("мм",L194,1)-SEARCH(" ",L194,1)-5),LEN(MID(L194,SEARCH(" ",L194,1)+1,SEARCH("мм",L194,1)-SEARCH(" ",L194,1)-5))-SEARCH("х",MID(L194,SEARCH(" ",L194,1)+1,SEARCH("мм",L194,1)-SEARCH(" ",L194,1)-5),1))))/1000*1),IF(MID(L194,1,4)="Капи",T194/(2.8*3.6*0.4)*((2.8+3.6)*2*0.4),""))))))))))</f>
        <v>1095</v>
      </c>
      <c r="X194" s="234"/>
      <c r="Y194" s="35" t="str">
        <f>IF(SUM($Q194:$S194)*INDEX('Таблица 6 (типы арм.)'!$F$6:$U$49,MATCH($I194,'Таблица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арм.)'!$F$54:$U$54,0))=0,"",ROUND(SUM($Q194:$S194)*INDEX('Таблица 6 (типы арм.)'!$F$6:$U$49,MATCH($I194,'Таблица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94" s="35">
        <f>IF(SUM($Q194:$S194)*INDEX('Таблица 6 (типы арм.)'!$F$6:$U$49,MATCH($I194,'Таблица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арм.)'!$F$54:$U$54,0))=0,"",ROUND(SUM($Q194:$S194)*INDEX('Таблица 6 (типы арм.)'!$F$6:$U$49,MATCH($I194,'Таблица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205</v>
      </c>
      <c r="AA194" s="35">
        <f>IF(SUM($Q194:$S194)*INDEX('Таблица 6 (типы арм.)'!$F$6:$U$49,MATCH($I194,'Таблица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арм.)'!$F$54:$U$54,0))=0,"",ROUND(SUM($Q194:$S194)*INDEX('Таблица 6 (типы арм.)'!$F$6:$U$49,MATCH($I194,'Таблица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410</v>
      </c>
      <c r="AB194" s="35">
        <f>IF(SUM($Q194:$S194)*INDEX('Таблица 6 (типы арм.)'!$F$6:$U$49,MATCH($I194,'Таблица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арм.)'!$F$54:$U$54,0))=0,"",ROUND(SUM($Q194:$S194)*INDEX('Таблица 6 (типы арм.)'!$F$6:$U$49,MATCH($I194,'Таблица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>128</v>
      </c>
      <c r="AC194" s="35" t="str">
        <f>IF(SUM($Q194:$S194)*INDEX('Таблица 6 (типы арм.)'!$F$6:$U$49,MATCH($I194,'Таблица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арм.)'!$F$54:$U$54,0))=0,"",ROUND(SUM($Q194:$S194)*INDEX('Таблица 6 (типы арм.)'!$F$6:$U$49,MATCH($I194,'Таблица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94" s="35" t="str">
        <f>IF(SUM($Q194:$S194)*INDEX('Таблица 6 (типы арм.)'!$F$6:$U$49,MATCH($I194,'Таблица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арм.)'!$F$54:$U$54,0))=0,"",ROUND(SUM($Q194:$S194)*INDEX('Таблица 6 (типы арм.)'!$F$6:$U$49,MATCH($I194,'Таблица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94" s="35">
        <f>IF(SUM($Q194:$S194)*INDEX('Таблица 6 (типы арм.)'!$F$6:$U$49,MATCH($I194,'Таблица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арм.)'!$F$54:$U$54,0))=0,"",ROUND(SUM($Q194:$S194)*INDEX('Таблица 6 (типы арм.)'!$F$6:$U$49,MATCH($I194,'Таблица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1026</v>
      </c>
      <c r="AF194" s="35">
        <f>IF(SUM($Q194:$S194)*INDEX('Таблица 6 (типы арм.)'!$F$6:$U$49,MATCH($I194,'Таблица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арм.)'!$F$54:$U$54,0))=0,"",ROUND(SUM($Q194:$S194)*INDEX('Таблица 6 (типы арм.)'!$F$6:$U$49,MATCH($I194,'Таблица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25025</v>
      </c>
      <c r="AG194" s="35" t="str">
        <f>IF(SUM($Q194:$S194)*INDEX('Таблица 6 (типы арм.)'!$F$6:$U$49,MATCH($I194,'Таблица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арм.)'!$F$54:$U$54,0))=0,"",ROUND(SUM($Q194:$S194)*INDEX('Таблица 6 (типы арм.)'!$F$6:$U$49,MATCH($I194,'Таблица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94" s="35">
        <f>IF(SUM($Q194:$S194)*INDEX('Таблица 6 (типы арм.)'!$F$6:$U$49,MATCH($I194,'Таблица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арм.)'!$F$54:$U$54,0))=0,"",ROUND(SUM($Q194:$S194)*INDEX('Таблица 6 (типы арм.)'!$F$6:$U$49,MATCH($I194,'Таблица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1615</v>
      </c>
      <c r="AI194" s="35" t="str">
        <f>IF(SUM($Q194:$S194)*INDEX('Таблица 6 (типы арм.)'!$F$6:$U$49,MATCH($I194,'Таблица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арм.)'!$F$54:$U$54,0))=0,"",ROUND(SUM($Q194:$S194)*INDEX('Таблица 6 (типы арм.)'!$F$6:$U$49,MATCH($I194,'Таблица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94" s="35">
        <f>IF(SUM($Q194:$S194)*INDEX('Таблица 6 (типы арм.)'!$F$6:$U$49,MATCH($I194,'Таблица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арм.)'!$F$54:$U$54,0))=0,"",ROUND(SUM($Q194:$S194)*INDEX('Таблица 6 (типы арм.)'!$F$6:$U$49,MATCH($I194,'Таблица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3282</v>
      </c>
      <c r="AK194" s="35" t="str">
        <f>IF(SUM($Q194:$S194)*INDEX('Таблица 6 (типы арм.)'!$F$6:$U$49,MATCH($I194,'Таблица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арм.)'!$F$54:$U$54,0))=0,"",ROUND(SUM($Q194:$S194)*INDEX('Таблица 6 (типы арм.)'!$F$6:$U$49,MATCH($I194,'Таблица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94" s="35">
        <f>IF(SUM($Q194:$S194)*INDEX('Таблица 6 (типы арм.)'!$F$6:$U$49,MATCH($I194,'Таблица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арм.)'!$F$54:$U$54,0))=0,"",ROUND(SUM($Q194:$S194)*INDEX('Таблица 6 (типы арм.)'!$F$6:$U$49,MATCH($I194,'Таблица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2615</v>
      </c>
      <c r="AM194" s="35" t="str">
        <f>IF(SUM($Q194:$S194)*INDEX('Таблица 6 (типы арм.)'!$F$6:$U$49,MATCH($I194,'Таблица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арм.)'!$F$54:$U$54,0))=0,"",ROUND(SUM($Q194:$S194)*INDEX('Таблица 6 (типы арм.)'!$F$6:$U$49,MATCH($I194,'Таблица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194" s="35">
        <f>IF(SUM($Q194:$S194)*INDEX('Таблица 6 (типы арм.)'!$F$6:$U$49,MATCH($I194,'Таблица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арм.)'!$F$54:$U$54,0))=0,"",ROUND(SUM($Q194:$S194)*INDEX('Таблица 6 (типы арм.)'!$F$6:$U$49,MATCH($I194,'Таблица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1051</v>
      </c>
      <c r="AO194" s="491">
        <f t="shared" si="101"/>
        <v>35357</v>
      </c>
      <c r="AP194" s="339">
        <v>386</v>
      </c>
      <c r="AQ194" s="328"/>
      <c r="AR194" s="298"/>
      <c r="AS194" s="225"/>
      <c r="AT194" s="225"/>
      <c r="AU194" s="225"/>
      <c r="AV194" s="210"/>
      <c r="AW194" s="12"/>
      <c r="AX194" s="1"/>
    </row>
    <row r="195" spans="1:68" ht="22.5" customHeight="1" outlineLevel="1" x14ac:dyDescent="0.25">
      <c r="A195" s="1"/>
      <c r="B195" s="1"/>
      <c r="C195" s="548" t="s">
        <v>162</v>
      </c>
      <c r="D195" s="311" t="s">
        <v>606</v>
      </c>
      <c r="E195" s="311" t="s">
        <v>607</v>
      </c>
      <c r="F195" s="311"/>
      <c r="G195" s="312" t="s">
        <v>610</v>
      </c>
      <c r="H195" s="351"/>
      <c r="I195" s="360">
        <v>5</v>
      </c>
      <c r="J195" s="363" t="str">
        <f t="shared" si="102"/>
        <v>101.2</v>
      </c>
      <c r="K195" s="363"/>
      <c r="L195" s="429" t="s">
        <v>163</v>
      </c>
      <c r="M195" s="298" t="s">
        <v>36</v>
      </c>
      <c r="N195" s="298"/>
      <c r="O195" s="400"/>
      <c r="P195" s="32"/>
      <c r="Q195" s="33"/>
      <c r="R195" s="33"/>
      <c r="S195" s="33">
        <v>1.5</v>
      </c>
      <c r="T195" s="34">
        <f t="shared" si="61"/>
        <v>1.5</v>
      </c>
      <c r="U195" s="32"/>
      <c r="V195" s="32" t="s">
        <v>38</v>
      </c>
      <c r="W195" s="237">
        <f t="shared" si="103"/>
        <v>7.5</v>
      </c>
      <c r="X195" s="234"/>
      <c r="Y195" s="35" t="str">
        <f>IF(SUM($Q195:$S195)*INDEX('Таблица 6 (типы арм.)'!$F$6:$U$49,MATCH($I195,'Таблица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арм.)'!$F$54:$U$54,0))=0,"",ROUND(SUM($Q195:$S195)*INDEX('Таблица 6 (типы арм.)'!$F$6:$U$49,MATCH($I195,'Таблица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95" s="35">
        <f>IF(SUM($Q195:$S195)*INDEX('Таблица 6 (типы арм.)'!$F$6:$U$49,MATCH($I195,'Таблица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арм.)'!$F$54:$U$54,0))=0,"",ROUND(SUM($Q195:$S195)*INDEX('Таблица 6 (типы арм.)'!$F$6:$U$49,MATCH($I195,'Таблица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1</v>
      </c>
      <c r="AA195" s="35">
        <f>IF(SUM($Q195:$S195)*INDEX('Таблица 6 (типы арм.)'!$F$6:$U$49,MATCH($I195,'Таблица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арм.)'!$F$54:$U$54,0))=0,"",ROUND(SUM($Q195:$S195)*INDEX('Таблица 6 (типы арм.)'!$F$6:$U$49,MATCH($I195,'Таблица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3</v>
      </c>
      <c r="AB195" s="35">
        <f>IF(SUM($Q195:$S195)*INDEX('Таблица 6 (типы арм.)'!$F$6:$U$49,MATCH($I195,'Таблица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арм.)'!$F$54:$U$54,0))=0,"",ROUND(SUM($Q195:$S195)*INDEX('Таблица 6 (типы арм.)'!$F$6:$U$49,MATCH($I195,'Таблица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>1</v>
      </c>
      <c r="AC195" s="35" t="str">
        <f>IF(SUM($Q195:$S195)*INDEX('Таблица 6 (типы арм.)'!$F$6:$U$49,MATCH($I195,'Таблица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арм.)'!$F$54:$U$54,0))=0,"",ROUND(SUM($Q195:$S195)*INDEX('Таблица 6 (типы арм.)'!$F$6:$U$49,MATCH($I195,'Таблица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95" s="35" t="str">
        <f>IF(SUM($Q195:$S195)*INDEX('Таблица 6 (типы арм.)'!$F$6:$U$49,MATCH($I195,'Таблица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арм.)'!$F$54:$U$54,0))=0,"",ROUND(SUM($Q195:$S195)*INDEX('Таблица 6 (типы арм.)'!$F$6:$U$49,MATCH($I195,'Таблица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95" s="35">
        <f>IF(SUM($Q195:$S195)*INDEX('Таблица 6 (типы арм.)'!$F$6:$U$49,MATCH($I195,'Таблица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арм.)'!$F$54:$U$54,0))=0,"",ROUND(SUM($Q195:$S195)*INDEX('Таблица 6 (типы арм.)'!$F$6:$U$49,MATCH($I195,'Таблица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7</v>
      </c>
      <c r="AF195" s="35">
        <f>IF(SUM($Q195:$S195)*INDEX('Таблица 6 (типы арм.)'!$F$6:$U$49,MATCH($I195,'Таблица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арм.)'!$F$54:$U$54,0))=0,"",ROUND(SUM($Q195:$S195)*INDEX('Таблица 6 (типы арм.)'!$F$6:$U$49,MATCH($I195,'Таблица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171</v>
      </c>
      <c r="AG195" s="35" t="str">
        <f>IF(SUM($Q195:$S195)*INDEX('Таблица 6 (типы арм.)'!$F$6:$U$49,MATCH($I195,'Таблица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арм.)'!$F$54:$U$54,0))=0,"",ROUND(SUM($Q195:$S195)*INDEX('Таблица 6 (типы арм.)'!$F$6:$U$49,MATCH($I195,'Таблица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95" s="35">
        <f>IF(SUM($Q195:$S195)*INDEX('Таблица 6 (типы арм.)'!$F$6:$U$49,MATCH($I195,'Таблица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арм.)'!$F$54:$U$54,0))=0,"",ROUND(SUM($Q195:$S195)*INDEX('Таблица 6 (типы арм.)'!$F$6:$U$49,MATCH($I195,'Таблица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11</v>
      </c>
      <c r="AI195" s="35" t="str">
        <f>IF(SUM($Q195:$S195)*INDEX('Таблица 6 (типы арм.)'!$F$6:$U$49,MATCH($I195,'Таблица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арм.)'!$F$54:$U$54,0))=0,"",ROUND(SUM($Q195:$S195)*INDEX('Таблица 6 (типы арм.)'!$F$6:$U$49,MATCH($I195,'Таблица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95" s="35">
        <f>IF(SUM($Q195:$S195)*INDEX('Таблица 6 (типы арм.)'!$F$6:$U$49,MATCH($I195,'Таблица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арм.)'!$F$54:$U$54,0))=0,"",ROUND(SUM($Q195:$S195)*INDEX('Таблица 6 (типы арм.)'!$F$6:$U$49,MATCH($I195,'Таблица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22</v>
      </c>
      <c r="AK195" s="35" t="str">
        <f>IF(SUM($Q195:$S195)*INDEX('Таблица 6 (типы арм.)'!$F$6:$U$49,MATCH($I195,'Таблица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арм.)'!$F$54:$U$54,0))=0,"",ROUND(SUM($Q195:$S195)*INDEX('Таблица 6 (типы арм.)'!$F$6:$U$49,MATCH($I195,'Таблица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95" s="35">
        <f>IF(SUM($Q195:$S195)*INDEX('Таблица 6 (типы арм.)'!$F$6:$U$49,MATCH($I195,'Таблица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арм.)'!$F$54:$U$54,0))=0,"",ROUND(SUM($Q195:$S195)*INDEX('Таблица 6 (типы арм.)'!$F$6:$U$49,MATCH($I195,'Таблица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18</v>
      </c>
      <c r="AM195" s="35" t="str">
        <f>IF(SUM($Q195:$S195)*INDEX('Таблица 6 (типы арм.)'!$F$6:$U$49,MATCH($I195,'Таблица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арм.)'!$F$54:$U$54,0))=0,"",ROUND(SUM($Q195:$S195)*INDEX('Таблица 6 (типы арм.)'!$F$6:$U$49,MATCH($I195,'Таблица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195" s="35">
        <f>IF(SUM($Q195:$S195)*INDEX('Таблица 6 (типы арм.)'!$F$6:$U$49,MATCH($I195,'Таблица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арм.)'!$F$54:$U$54,0))=0,"",ROUND(SUM($Q195:$S195)*INDEX('Таблица 6 (типы арм.)'!$F$6:$U$49,MATCH($I195,'Таблица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7</v>
      </c>
      <c r="AO195" s="491">
        <f t="shared" si="101"/>
        <v>241</v>
      </c>
      <c r="AP195" s="298"/>
      <c r="AQ195" s="328"/>
      <c r="AR195" s="298"/>
      <c r="AS195" s="225"/>
      <c r="AT195" s="225"/>
      <c r="AU195" s="225"/>
      <c r="AV195" s="210"/>
      <c r="AW195" s="12"/>
      <c r="AX195" s="1"/>
    </row>
    <row r="196" spans="1:68" ht="22.5" customHeight="1" outlineLevel="1" x14ac:dyDescent="0.25">
      <c r="A196" s="1"/>
      <c r="B196" s="1"/>
      <c r="C196" s="508"/>
      <c r="D196" s="311" t="s">
        <v>606</v>
      </c>
      <c r="E196" s="311" t="s">
        <v>607</v>
      </c>
      <c r="F196" s="311"/>
      <c r="G196" s="312" t="s">
        <v>610</v>
      </c>
      <c r="H196" s="351"/>
      <c r="I196" s="360">
        <v>5</v>
      </c>
      <c r="J196" s="363" t="str">
        <f t="shared" si="102"/>
        <v>101.3</v>
      </c>
      <c r="K196" s="363"/>
      <c r="L196" s="429" t="s">
        <v>164</v>
      </c>
      <c r="M196" s="298" t="s">
        <v>36</v>
      </c>
      <c r="N196" s="298"/>
      <c r="O196" s="400"/>
      <c r="P196" s="32"/>
      <c r="Q196" s="33"/>
      <c r="R196" s="33"/>
      <c r="S196" s="33">
        <v>1.8</v>
      </c>
      <c r="T196" s="34">
        <f t="shared" si="61"/>
        <v>1.8</v>
      </c>
      <c r="U196" s="32"/>
      <c r="V196" s="32" t="s">
        <v>38</v>
      </c>
      <c r="W196" s="237">
        <f t="shared" si="103"/>
        <v>9</v>
      </c>
      <c r="X196" s="234"/>
      <c r="Y196" s="35" t="str">
        <f>IF(SUM($Q196:$S196)*INDEX('Таблица 6 (типы арм.)'!$F$6:$U$49,MATCH($I196,'Таблица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арм.)'!$F$54:$U$54,0))=0,"",ROUND(SUM($Q196:$S196)*INDEX('Таблица 6 (типы арм.)'!$F$6:$U$49,MATCH($I196,'Таблица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96" s="35">
        <f>IF(SUM($Q196:$S196)*INDEX('Таблица 6 (типы арм.)'!$F$6:$U$49,MATCH($I196,'Таблица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арм.)'!$F$54:$U$54,0))=0,"",ROUND(SUM($Q196:$S196)*INDEX('Таблица 6 (типы арм.)'!$F$6:$U$49,MATCH($I196,'Таблица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2</v>
      </c>
      <c r="AA196" s="35">
        <f>IF(SUM($Q196:$S196)*INDEX('Таблица 6 (типы арм.)'!$F$6:$U$49,MATCH($I196,'Таблица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арм.)'!$F$54:$U$54,0))=0,"",ROUND(SUM($Q196:$S196)*INDEX('Таблица 6 (типы арм.)'!$F$6:$U$49,MATCH($I196,'Таблица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3</v>
      </c>
      <c r="AB196" s="35">
        <f>IF(SUM($Q196:$S196)*INDEX('Таблица 6 (типы арм.)'!$F$6:$U$49,MATCH($I196,'Таблица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арм.)'!$F$54:$U$54,0))=0,"",ROUND(SUM($Q196:$S196)*INDEX('Таблица 6 (типы арм.)'!$F$6:$U$49,MATCH($I196,'Таблица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>1</v>
      </c>
      <c r="AC196" s="35" t="str">
        <f>IF(SUM($Q196:$S196)*INDEX('Таблица 6 (типы арм.)'!$F$6:$U$49,MATCH($I196,'Таблица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арм.)'!$F$54:$U$54,0))=0,"",ROUND(SUM($Q196:$S196)*INDEX('Таблица 6 (типы арм.)'!$F$6:$U$49,MATCH($I196,'Таблица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96" s="35" t="str">
        <f>IF(SUM($Q196:$S196)*INDEX('Таблица 6 (типы арм.)'!$F$6:$U$49,MATCH($I196,'Таблица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арм.)'!$F$54:$U$54,0))=0,"",ROUND(SUM($Q196:$S196)*INDEX('Таблица 6 (типы арм.)'!$F$6:$U$49,MATCH($I196,'Таблица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96" s="35">
        <f>IF(SUM($Q196:$S196)*INDEX('Таблица 6 (типы арм.)'!$F$6:$U$49,MATCH($I196,'Таблица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арм.)'!$F$54:$U$54,0))=0,"",ROUND(SUM($Q196:$S196)*INDEX('Таблица 6 (типы арм.)'!$F$6:$U$49,MATCH($I196,'Таблица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8</v>
      </c>
      <c r="AF196" s="35">
        <f>IF(SUM($Q196:$S196)*INDEX('Таблица 6 (типы арм.)'!$F$6:$U$49,MATCH($I196,'Таблица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арм.)'!$F$54:$U$54,0))=0,"",ROUND(SUM($Q196:$S196)*INDEX('Таблица 6 (типы арм.)'!$F$6:$U$49,MATCH($I196,'Таблица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206</v>
      </c>
      <c r="AG196" s="35" t="str">
        <f>IF(SUM($Q196:$S196)*INDEX('Таблица 6 (типы арм.)'!$F$6:$U$49,MATCH($I196,'Таблица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арм.)'!$F$54:$U$54,0))=0,"",ROUND(SUM($Q196:$S196)*INDEX('Таблица 6 (типы арм.)'!$F$6:$U$49,MATCH($I196,'Таблица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96" s="35">
        <f>IF(SUM($Q196:$S196)*INDEX('Таблица 6 (типы арм.)'!$F$6:$U$49,MATCH($I196,'Таблица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арм.)'!$F$54:$U$54,0))=0,"",ROUND(SUM($Q196:$S196)*INDEX('Таблица 6 (типы арм.)'!$F$6:$U$49,MATCH($I196,'Таблица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13</v>
      </c>
      <c r="AI196" s="35" t="str">
        <f>IF(SUM($Q196:$S196)*INDEX('Таблица 6 (типы арм.)'!$F$6:$U$49,MATCH($I196,'Таблица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арм.)'!$F$54:$U$54,0))=0,"",ROUND(SUM($Q196:$S196)*INDEX('Таблица 6 (типы арм.)'!$F$6:$U$49,MATCH($I196,'Таблица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96" s="35">
        <f>IF(SUM($Q196:$S196)*INDEX('Таблица 6 (типы арм.)'!$F$6:$U$49,MATCH($I196,'Таблица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арм.)'!$F$54:$U$54,0))=0,"",ROUND(SUM($Q196:$S196)*INDEX('Таблица 6 (типы арм.)'!$F$6:$U$49,MATCH($I196,'Таблица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27</v>
      </c>
      <c r="AK196" s="35" t="str">
        <f>IF(SUM($Q196:$S196)*INDEX('Таблица 6 (типы арм.)'!$F$6:$U$49,MATCH($I196,'Таблица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арм.)'!$F$54:$U$54,0))=0,"",ROUND(SUM($Q196:$S196)*INDEX('Таблица 6 (типы арм.)'!$F$6:$U$49,MATCH($I196,'Таблица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96" s="35">
        <f>IF(SUM($Q196:$S196)*INDEX('Таблица 6 (типы арм.)'!$F$6:$U$49,MATCH($I196,'Таблица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арм.)'!$F$54:$U$54,0))=0,"",ROUND(SUM($Q196:$S196)*INDEX('Таблица 6 (типы арм.)'!$F$6:$U$49,MATCH($I196,'Таблица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21</v>
      </c>
      <c r="AM196" s="35" t="str">
        <f>IF(SUM($Q196:$S196)*INDEX('Таблица 6 (типы арм.)'!$F$6:$U$49,MATCH($I196,'Таблица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арм.)'!$F$54:$U$54,0))=0,"",ROUND(SUM($Q196:$S196)*INDEX('Таблица 6 (типы арм.)'!$F$6:$U$49,MATCH($I196,'Таблица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196" s="35">
        <f>IF(SUM($Q196:$S196)*INDEX('Таблица 6 (типы арм.)'!$F$6:$U$49,MATCH($I196,'Таблица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арм.)'!$F$54:$U$54,0))=0,"",ROUND(SUM($Q196:$S196)*INDEX('Таблица 6 (типы арм.)'!$F$6:$U$49,MATCH($I196,'Таблица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9</v>
      </c>
      <c r="AO196" s="491">
        <f t="shared" si="101"/>
        <v>290</v>
      </c>
      <c r="AP196" s="298"/>
      <c r="AQ196" s="328"/>
      <c r="AR196" s="298"/>
      <c r="AS196" s="225"/>
      <c r="AT196" s="225"/>
      <c r="AU196" s="225"/>
      <c r="AV196" s="210"/>
      <c r="AW196" s="12"/>
      <c r="AX196" s="1"/>
    </row>
    <row r="197" spans="1:68" ht="47.45" customHeight="1" outlineLevel="1" x14ac:dyDescent="0.25">
      <c r="A197" s="1"/>
      <c r="B197" s="1"/>
      <c r="C197" s="513" t="s">
        <v>165</v>
      </c>
      <c r="D197" s="311" t="s">
        <v>606</v>
      </c>
      <c r="E197" s="311" t="s">
        <v>607</v>
      </c>
      <c r="F197" s="311"/>
      <c r="G197" s="312" t="s">
        <v>610</v>
      </c>
      <c r="H197" s="351"/>
      <c r="I197" s="360">
        <v>6</v>
      </c>
      <c r="J197" s="363" t="str">
        <f t="shared" si="102"/>
        <v>101.4</v>
      </c>
      <c r="K197" s="363"/>
      <c r="L197" s="429" t="s">
        <v>166</v>
      </c>
      <c r="M197" s="298" t="s">
        <v>36</v>
      </c>
      <c r="N197" s="298"/>
      <c r="O197" s="400"/>
      <c r="P197" s="32"/>
      <c r="Q197" s="33"/>
      <c r="R197" s="33">
        <f>1013.3+21</f>
        <v>1034.3</v>
      </c>
      <c r="S197" s="33"/>
      <c r="T197" s="34">
        <f t="shared" si="61"/>
        <v>1034.3</v>
      </c>
      <c r="U197" s="32" t="s">
        <v>37</v>
      </c>
      <c r="V197" s="32" t="s">
        <v>38</v>
      </c>
      <c r="W197" s="237">
        <f t="shared" si="103"/>
        <v>2585.7499999999995</v>
      </c>
      <c r="X197" s="234"/>
      <c r="Y197" s="35" t="str">
        <f>IF(SUM($Q197:$S197)*INDEX('Таблица 6 (типы арм.)'!$F$6:$U$49,MATCH($I197,'Таблица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арм.)'!$F$54:$U$54,0))=0,"",ROUND(SUM($Q197:$S197)*INDEX('Таблица 6 (типы арм.)'!$F$6:$U$49,MATCH($I197,'Таблица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97" s="35" t="str">
        <f>IF(SUM($Q197:$S197)*INDEX('Таблица 6 (типы арм.)'!$F$6:$U$49,MATCH($I197,'Таблица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арм.)'!$F$54:$U$54,0))=0,"",ROUND(SUM($Q197:$S197)*INDEX('Таблица 6 (типы арм.)'!$F$6:$U$49,MATCH($I197,'Таблица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197" s="35">
        <f>IF(SUM($Q197:$S197)*INDEX('Таблица 6 (типы арм.)'!$F$6:$U$49,MATCH($I197,'Таблица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арм.)'!$F$54:$U$54,0))=0,"",ROUND(SUM($Q197:$S197)*INDEX('Таблица 6 (типы арм.)'!$F$6:$U$49,MATCH($I197,'Таблица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1131</v>
      </c>
      <c r="AB197" s="35">
        <f>IF(SUM($Q197:$S197)*INDEX('Таблица 6 (типы арм.)'!$F$6:$U$49,MATCH($I197,'Таблица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арм.)'!$F$54:$U$54,0))=0,"",ROUND(SUM($Q197:$S197)*INDEX('Таблица 6 (типы арм.)'!$F$6:$U$49,MATCH($I197,'Таблица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>2546</v>
      </c>
      <c r="AC197" s="35" t="str">
        <f>IF(SUM($Q197:$S197)*INDEX('Таблица 6 (типы арм.)'!$F$6:$U$49,MATCH($I197,'Таблица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арм.)'!$F$54:$U$54,0))=0,"",ROUND(SUM($Q197:$S197)*INDEX('Таблица 6 (типы арм.)'!$F$6:$U$49,MATCH($I197,'Таблица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97" s="35" t="str">
        <f>IF(SUM($Q197:$S197)*INDEX('Таблица 6 (типы арм.)'!$F$6:$U$49,MATCH($I197,'Таблица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арм.)'!$F$54:$U$54,0))=0,"",ROUND(SUM($Q197:$S197)*INDEX('Таблица 6 (типы арм.)'!$F$6:$U$49,MATCH($I197,'Таблица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97" s="35">
        <f>IF(SUM($Q197:$S197)*INDEX('Таблица 6 (типы арм.)'!$F$6:$U$49,MATCH($I197,'Таблица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арм.)'!$F$54:$U$54,0))=0,"",ROUND(SUM($Q197:$S197)*INDEX('Таблица 6 (типы арм.)'!$F$6:$U$49,MATCH($I197,'Таблица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1838</v>
      </c>
      <c r="AF197" s="35">
        <f>IF(SUM($Q197:$S197)*INDEX('Таблица 6 (типы арм.)'!$F$6:$U$49,MATCH($I197,'Таблица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арм.)'!$F$54:$U$54,0))=0,"",ROUND(SUM($Q197:$S197)*INDEX('Таблица 6 (типы арм.)'!$F$6:$U$49,MATCH($I197,'Таблица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6505</v>
      </c>
      <c r="AG197" s="35" t="str">
        <f>IF(SUM($Q197:$S197)*INDEX('Таблица 6 (типы арм.)'!$F$6:$U$49,MATCH($I197,'Таблица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арм.)'!$F$54:$U$54,0))=0,"",ROUND(SUM($Q197:$S197)*INDEX('Таблица 6 (типы арм.)'!$F$6:$U$49,MATCH($I197,'Таблица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97" s="35">
        <f>IF(SUM($Q197:$S197)*INDEX('Таблица 6 (типы арм.)'!$F$6:$U$49,MATCH($I197,'Таблица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арм.)'!$F$54:$U$54,0))=0,"",ROUND(SUM($Q197:$S197)*INDEX('Таблица 6 (типы арм.)'!$F$6:$U$49,MATCH($I197,'Таблица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107904</v>
      </c>
      <c r="AI197" s="35" t="str">
        <f>IF(SUM($Q197:$S197)*INDEX('Таблица 6 (типы арм.)'!$F$6:$U$49,MATCH($I197,'Таблица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арм.)'!$F$54:$U$54,0))=0,"",ROUND(SUM($Q197:$S197)*INDEX('Таблица 6 (типы арм.)'!$F$6:$U$49,MATCH($I197,'Таблица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97" s="35">
        <f>IF(SUM($Q197:$S197)*INDEX('Таблица 6 (типы арм.)'!$F$6:$U$49,MATCH($I197,'Таблица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арм.)'!$F$54:$U$54,0))=0,"",ROUND(SUM($Q197:$S197)*INDEX('Таблица 6 (типы арм.)'!$F$6:$U$49,MATCH($I197,'Таблица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11597</v>
      </c>
      <c r="AK197" s="35" t="str">
        <f>IF(SUM($Q197:$S197)*INDEX('Таблица 6 (типы арм.)'!$F$6:$U$49,MATCH($I197,'Таблица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арм.)'!$F$54:$U$54,0))=0,"",ROUND(SUM($Q197:$S197)*INDEX('Таблица 6 (типы арм.)'!$F$6:$U$49,MATCH($I197,'Таблица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97" s="35">
        <f>IF(SUM($Q197:$S197)*INDEX('Таблица 6 (типы арм.)'!$F$6:$U$49,MATCH($I197,'Таблица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арм.)'!$F$54:$U$54,0))=0,"",ROUND(SUM($Q197:$S197)*INDEX('Таблица 6 (типы арм.)'!$F$6:$U$49,MATCH($I197,'Таблица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34365</v>
      </c>
      <c r="AM197" s="35">
        <f>IF(SUM($Q197:$S197)*INDEX('Таблица 6 (типы арм.)'!$F$6:$U$49,MATCH($I197,'Таблица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арм.)'!$F$54:$U$54,0))=0,"",ROUND(SUM($Q197:$S197)*INDEX('Таблица 6 (типы арм.)'!$F$6:$U$49,MATCH($I197,'Таблица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15273</v>
      </c>
      <c r="AN197" s="35">
        <f>IF(SUM($Q197:$S197)*INDEX('Таблица 6 (типы арм.)'!$F$6:$U$49,MATCH($I197,'Таблица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арм.)'!$F$54:$U$54,0))=0,"",ROUND(SUM($Q197:$S197)*INDEX('Таблица 6 (типы арм.)'!$F$6:$U$49,MATCH($I197,'Таблица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17960</v>
      </c>
      <c r="AO197" s="491">
        <f t="shared" si="101"/>
        <v>199119</v>
      </c>
      <c r="AP197" s="339">
        <v>9</v>
      </c>
      <c r="AQ197" s="328"/>
      <c r="AR197" s="298"/>
      <c r="AS197" s="225"/>
      <c r="AT197" s="225"/>
      <c r="AU197" s="225"/>
      <c r="AV197" s="210"/>
      <c r="AW197" s="12"/>
      <c r="AX197" s="1"/>
    </row>
    <row r="198" spans="1:68" ht="47.45" customHeight="1" outlineLevel="1" x14ac:dyDescent="0.25">
      <c r="A198" s="1"/>
      <c r="B198" s="1"/>
      <c r="C198" s="508"/>
      <c r="D198" s="311" t="s">
        <v>606</v>
      </c>
      <c r="E198" s="311" t="s">
        <v>607</v>
      </c>
      <c r="F198" s="311"/>
      <c r="G198" s="312" t="s">
        <v>610</v>
      </c>
      <c r="H198" s="351"/>
      <c r="I198" s="360">
        <v>6</v>
      </c>
      <c r="J198" s="363" t="str">
        <f t="shared" si="102"/>
        <v>101.5</v>
      </c>
      <c r="K198" s="363"/>
      <c r="L198" s="429" t="s">
        <v>167</v>
      </c>
      <c r="M198" s="298" t="s">
        <v>36</v>
      </c>
      <c r="N198" s="298"/>
      <c r="O198" s="400"/>
      <c r="P198" s="32"/>
      <c r="Q198" s="33"/>
      <c r="R198" s="33">
        <v>87.7</v>
      </c>
      <c r="S198" s="33"/>
      <c r="T198" s="34">
        <f t="shared" si="61"/>
        <v>87.7</v>
      </c>
      <c r="U198" s="32" t="s">
        <v>37</v>
      </c>
      <c r="V198" s="32" t="s">
        <v>38</v>
      </c>
      <c r="W198" s="237">
        <f t="shared" si="103"/>
        <v>111.36507936507938</v>
      </c>
      <c r="X198" s="234"/>
      <c r="Y198" s="35" t="str">
        <f>IF(SUM($Q198:$S198)*INDEX('Таблица 6 (типы арм.)'!$F$6:$U$49,MATCH($I198,'Таблица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арм.)'!$F$54:$U$54,0))=0,"",ROUND(SUM($Q198:$S198)*INDEX('Таблица 6 (типы арм.)'!$F$6:$U$49,MATCH($I198,'Таблица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98" s="35" t="str">
        <f>IF(SUM($Q198:$S198)*INDEX('Таблица 6 (типы арм.)'!$F$6:$U$49,MATCH($I198,'Таблица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арм.)'!$F$54:$U$54,0))=0,"",ROUND(SUM($Q198:$S198)*INDEX('Таблица 6 (типы арм.)'!$F$6:$U$49,MATCH($I198,'Таблица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198" s="35">
        <f>IF(SUM($Q198:$S198)*INDEX('Таблица 6 (типы арм.)'!$F$6:$U$49,MATCH($I198,'Таблица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арм.)'!$F$54:$U$54,0))=0,"",ROUND(SUM($Q198:$S198)*INDEX('Таблица 6 (типы арм.)'!$F$6:$U$49,MATCH($I198,'Таблица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96</v>
      </c>
      <c r="AB198" s="35">
        <f>IF(SUM($Q198:$S198)*INDEX('Таблица 6 (типы арм.)'!$F$6:$U$49,MATCH($I198,'Таблица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арм.)'!$F$54:$U$54,0))=0,"",ROUND(SUM($Q198:$S198)*INDEX('Таблица 6 (типы арм.)'!$F$6:$U$49,MATCH($I198,'Таблица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>216</v>
      </c>
      <c r="AC198" s="35" t="str">
        <f>IF(SUM($Q198:$S198)*INDEX('Таблица 6 (типы арм.)'!$F$6:$U$49,MATCH($I198,'Таблица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арм.)'!$F$54:$U$54,0))=0,"",ROUND(SUM($Q198:$S198)*INDEX('Таблица 6 (типы арм.)'!$F$6:$U$49,MATCH($I198,'Таблица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98" s="35" t="str">
        <f>IF(SUM($Q198:$S198)*INDEX('Таблица 6 (типы арм.)'!$F$6:$U$49,MATCH($I198,'Таблица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арм.)'!$F$54:$U$54,0))=0,"",ROUND(SUM($Q198:$S198)*INDEX('Таблица 6 (типы арм.)'!$F$6:$U$49,MATCH($I198,'Таблица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98" s="35">
        <f>IF(SUM($Q198:$S198)*INDEX('Таблица 6 (типы арм.)'!$F$6:$U$49,MATCH($I198,'Таблица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арм.)'!$F$54:$U$54,0))=0,"",ROUND(SUM($Q198:$S198)*INDEX('Таблица 6 (типы арм.)'!$F$6:$U$49,MATCH($I198,'Таблица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156</v>
      </c>
      <c r="AF198" s="35">
        <f>IF(SUM($Q198:$S198)*INDEX('Таблица 6 (типы арм.)'!$F$6:$U$49,MATCH($I198,'Таблица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арм.)'!$F$54:$U$54,0))=0,"",ROUND(SUM($Q198:$S198)*INDEX('Таблица 6 (типы арм.)'!$F$6:$U$49,MATCH($I198,'Таблица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552</v>
      </c>
      <c r="AG198" s="35" t="str">
        <f>IF(SUM($Q198:$S198)*INDEX('Таблица 6 (типы арм.)'!$F$6:$U$49,MATCH($I198,'Таблица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арм.)'!$F$54:$U$54,0))=0,"",ROUND(SUM($Q198:$S198)*INDEX('Таблица 6 (типы арм.)'!$F$6:$U$49,MATCH($I198,'Таблица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98" s="35">
        <f>IF(SUM($Q198:$S198)*INDEX('Таблица 6 (типы арм.)'!$F$6:$U$49,MATCH($I198,'Таблица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арм.)'!$F$54:$U$54,0))=0,"",ROUND(SUM($Q198:$S198)*INDEX('Таблица 6 (типы арм.)'!$F$6:$U$49,MATCH($I198,'Таблица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9149</v>
      </c>
      <c r="AI198" s="35" t="str">
        <f>IF(SUM($Q198:$S198)*INDEX('Таблица 6 (типы арм.)'!$F$6:$U$49,MATCH($I198,'Таблица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арм.)'!$F$54:$U$54,0))=0,"",ROUND(SUM($Q198:$S198)*INDEX('Таблица 6 (типы арм.)'!$F$6:$U$49,MATCH($I198,'Таблица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98" s="35">
        <f>IF(SUM($Q198:$S198)*INDEX('Таблица 6 (типы арм.)'!$F$6:$U$49,MATCH($I198,'Таблица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арм.)'!$F$54:$U$54,0))=0,"",ROUND(SUM($Q198:$S198)*INDEX('Таблица 6 (типы арм.)'!$F$6:$U$49,MATCH($I198,'Таблица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983</v>
      </c>
      <c r="AK198" s="35" t="str">
        <f>IF(SUM($Q198:$S198)*INDEX('Таблица 6 (типы арм.)'!$F$6:$U$49,MATCH($I198,'Таблица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арм.)'!$F$54:$U$54,0))=0,"",ROUND(SUM($Q198:$S198)*INDEX('Таблица 6 (типы арм.)'!$F$6:$U$49,MATCH($I198,'Таблица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98" s="35">
        <f>IF(SUM($Q198:$S198)*INDEX('Таблица 6 (типы арм.)'!$F$6:$U$49,MATCH($I198,'Таблица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арм.)'!$F$54:$U$54,0))=0,"",ROUND(SUM($Q198:$S198)*INDEX('Таблица 6 (типы арм.)'!$F$6:$U$49,MATCH($I198,'Таблица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2914</v>
      </c>
      <c r="AM198" s="35">
        <f>IF(SUM($Q198:$S198)*INDEX('Таблица 6 (типы арм.)'!$F$6:$U$49,MATCH($I198,'Таблица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арм.)'!$F$54:$U$54,0))=0,"",ROUND(SUM($Q198:$S198)*INDEX('Таблица 6 (типы арм.)'!$F$6:$U$49,MATCH($I198,'Таблица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1295</v>
      </c>
      <c r="AN198" s="35">
        <f>IF(SUM($Q198:$S198)*INDEX('Таблица 6 (типы арм.)'!$F$6:$U$49,MATCH($I198,'Таблица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арм.)'!$F$54:$U$54,0))=0,"",ROUND(SUM($Q198:$S198)*INDEX('Таблица 6 (типы арм.)'!$F$6:$U$49,MATCH($I198,'Таблица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1523</v>
      </c>
      <c r="AO198" s="491">
        <f t="shared" si="101"/>
        <v>16884</v>
      </c>
      <c r="AP198" s="298"/>
      <c r="AQ198" s="328"/>
      <c r="AR198" s="298"/>
      <c r="AS198" s="225"/>
      <c r="AT198" s="225"/>
      <c r="AU198" s="225"/>
      <c r="AV198" s="210"/>
      <c r="AW198" s="12"/>
      <c r="AX198" s="1"/>
    </row>
    <row r="199" spans="1:68" ht="32.450000000000003" customHeight="1" outlineLevel="1" x14ac:dyDescent="0.25">
      <c r="A199" s="1"/>
      <c r="B199" s="1"/>
      <c r="C199" s="72" t="s">
        <v>168</v>
      </c>
      <c r="D199" s="311" t="s">
        <v>606</v>
      </c>
      <c r="E199" s="311" t="s">
        <v>607</v>
      </c>
      <c r="F199" s="311"/>
      <c r="G199" s="312" t="s">
        <v>610</v>
      </c>
      <c r="H199" s="351"/>
      <c r="I199" s="360">
        <v>8</v>
      </c>
      <c r="J199" s="363" t="str">
        <f t="shared" si="102"/>
        <v>101.6</v>
      </c>
      <c r="K199" s="363"/>
      <c r="L199" s="429" t="s">
        <v>169</v>
      </c>
      <c r="M199" s="298" t="s">
        <v>36</v>
      </c>
      <c r="N199" s="298"/>
      <c r="O199" s="400"/>
      <c r="P199" s="32"/>
      <c r="Q199" s="32"/>
      <c r="R199" s="33">
        <v>32.6</v>
      </c>
      <c r="S199" s="32"/>
      <c r="T199" s="34">
        <f t="shared" si="61"/>
        <v>32.6</v>
      </c>
      <c r="U199" s="71"/>
      <c r="V199" s="32" t="s">
        <v>38</v>
      </c>
      <c r="W199" s="237">
        <f t="shared" si="103"/>
        <v>130.4</v>
      </c>
      <c r="X199" s="234"/>
      <c r="Y199" s="35" t="str">
        <f>IF(SUM($Q199:$S199)*INDEX('Таблица 6 (типы арм.)'!$F$6:$U$49,MATCH($I199,'Таблица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арм.)'!$F$54:$U$54,0))=0,"",ROUND(SUM($Q199:$S199)*INDEX('Таблица 6 (типы арм.)'!$F$6:$U$49,MATCH($I199,'Таблица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199" s="35" t="str">
        <f>IF(SUM($Q199:$S199)*INDEX('Таблица 6 (типы арм.)'!$F$6:$U$49,MATCH($I199,'Таблица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арм.)'!$F$54:$U$54,0))=0,"",ROUND(SUM($Q199:$S199)*INDEX('Таблица 6 (типы арм.)'!$F$6:$U$49,MATCH($I199,'Таблица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199" s="35">
        <f>IF(SUM($Q199:$S199)*INDEX('Таблица 6 (типы арм.)'!$F$6:$U$49,MATCH($I199,'Таблица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арм.)'!$F$54:$U$54,0))=0,"",ROUND(SUM($Q199:$S199)*INDEX('Таблица 6 (типы арм.)'!$F$6:$U$49,MATCH($I199,'Таблица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222</v>
      </c>
      <c r="AB199" s="35" t="str">
        <f>IF(SUM($Q199:$S199)*INDEX('Таблица 6 (типы арм.)'!$F$6:$U$49,MATCH($I199,'Таблица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арм.)'!$F$54:$U$54,0))=0,"",ROUND(SUM($Q199:$S199)*INDEX('Таблица 6 (типы арм.)'!$F$6:$U$49,MATCH($I199,'Таблица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199" s="35" t="str">
        <f>IF(SUM($Q199:$S199)*INDEX('Таблица 6 (типы арм.)'!$F$6:$U$49,MATCH($I199,'Таблица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арм.)'!$F$54:$U$54,0))=0,"",ROUND(SUM($Q199:$S199)*INDEX('Таблица 6 (типы арм.)'!$F$6:$U$49,MATCH($I199,'Таблица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199" s="35" t="str">
        <f>IF(SUM($Q199:$S199)*INDEX('Таблица 6 (типы арм.)'!$F$6:$U$49,MATCH($I199,'Таблица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арм.)'!$F$54:$U$54,0))=0,"",ROUND(SUM($Q199:$S199)*INDEX('Таблица 6 (типы арм.)'!$F$6:$U$49,MATCH($I199,'Таблица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199" s="35">
        <f>IF(SUM($Q199:$S199)*INDEX('Таблица 6 (типы арм.)'!$F$6:$U$49,MATCH($I199,'Таблица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арм.)'!$F$54:$U$54,0))=0,"",ROUND(SUM($Q199:$S199)*INDEX('Таблица 6 (типы арм.)'!$F$6:$U$49,MATCH($I199,'Таблица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262</v>
      </c>
      <c r="AF199" s="35">
        <f>IF(SUM($Q199:$S199)*INDEX('Таблица 6 (типы арм.)'!$F$6:$U$49,MATCH($I199,'Таблица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арм.)'!$F$54:$U$54,0))=0,"",ROUND(SUM($Q199:$S199)*INDEX('Таблица 6 (типы арм.)'!$F$6:$U$49,MATCH($I199,'Таблица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4912</v>
      </c>
      <c r="AG199" s="35" t="str">
        <f>IF(SUM($Q199:$S199)*INDEX('Таблица 6 (типы арм.)'!$F$6:$U$49,MATCH($I199,'Таблица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арм.)'!$F$54:$U$54,0))=0,"",ROUND(SUM($Q199:$S199)*INDEX('Таблица 6 (типы арм.)'!$F$6:$U$49,MATCH($I199,'Таблица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199" s="35" t="str">
        <f>IF(SUM($Q199:$S199)*INDEX('Таблица 6 (типы арм.)'!$F$6:$U$49,MATCH($I199,'Таблица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арм.)'!$F$54:$U$54,0))=0,"",ROUND(SUM($Q199:$S199)*INDEX('Таблица 6 (типы арм.)'!$F$6:$U$49,MATCH($I199,'Таблица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199" s="35" t="str">
        <f>IF(SUM($Q199:$S199)*INDEX('Таблица 6 (типы арм.)'!$F$6:$U$49,MATCH($I199,'Таблица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арм.)'!$F$54:$U$54,0))=0,"",ROUND(SUM($Q199:$S199)*INDEX('Таблица 6 (типы арм.)'!$F$6:$U$49,MATCH($I199,'Таблица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199" s="35">
        <f>IF(SUM($Q199:$S199)*INDEX('Таблица 6 (типы арм.)'!$F$6:$U$49,MATCH($I199,'Таблица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арм.)'!$F$54:$U$54,0))=0,"",ROUND(SUM($Q199:$S199)*INDEX('Таблица 6 (типы арм.)'!$F$6:$U$49,MATCH($I199,'Таблица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472</v>
      </c>
      <c r="AK199" s="35" t="str">
        <f>IF(SUM($Q199:$S199)*INDEX('Таблица 6 (типы арм.)'!$F$6:$U$49,MATCH($I199,'Таблица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арм.)'!$F$54:$U$54,0))=0,"",ROUND(SUM($Q199:$S199)*INDEX('Таблица 6 (типы арм.)'!$F$6:$U$49,MATCH($I199,'Таблица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199" s="35" t="str">
        <f>IF(SUM($Q199:$S199)*INDEX('Таблица 6 (типы арм.)'!$F$6:$U$49,MATCH($I199,'Таблица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арм.)'!$F$54:$U$54,0))=0,"",ROUND(SUM($Q199:$S199)*INDEX('Таблица 6 (типы арм.)'!$F$6:$U$49,MATCH($I199,'Таблица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199" s="35" t="str">
        <f>IF(SUM($Q199:$S199)*INDEX('Таблица 6 (типы арм.)'!$F$6:$U$49,MATCH($I199,'Таблица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арм.)'!$F$54:$U$54,0))=0,"",ROUND(SUM($Q199:$S199)*INDEX('Таблица 6 (типы арм.)'!$F$6:$U$49,MATCH($I199,'Таблица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199" s="35" t="str">
        <f>IF(SUM($Q199:$S199)*INDEX('Таблица 6 (типы арм.)'!$F$6:$U$49,MATCH($I199,'Таблица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арм.)'!$F$54:$U$54,0))=0,"",ROUND(SUM($Q199:$S199)*INDEX('Таблица 6 (типы арм.)'!$F$6:$U$49,MATCH($I199,'Таблица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199" s="491">
        <f t="shared" si="101"/>
        <v>5868</v>
      </c>
      <c r="AP199" s="298"/>
      <c r="AQ199" s="328"/>
      <c r="AR199" s="298"/>
      <c r="AS199" s="225"/>
      <c r="AT199" s="225"/>
      <c r="AU199" s="225"/>
      <c r="AV199" s="210"/>
      <c r="AW199" s="12"/>
      <c r="AX199" s="1"/>
    </row>
    <row r="200" spans="1:68" s="459" customFormat="1" ht="20.100000000000001" customHeight="1" collapsed="1" x14ac:dyDescent="0.25">
      <c r="A200" s="170"/>
      <c r="B200" s="170"/>
      <c r="C200" s="78"/>
      <c r="D200" s="387" t="s">
        <v>606</v>
      </c>
      <c r="E200" s="387"/>
      <c r="F200" s="388" t="s">
        <v>608</v>
      </c>
      <c r="G200" s="388"/>
      <c r="H200" s="351"/>
      <c r="I200" s="363"/>
      <c r="J200" s="363"/>
      <c r="K200" s="363"/>
      <c r="L200" s="430" t="s">
        <v>616</v>
      </c>
      <c r="M200" s="392" t="s">
        <v>36</v>
      </c>
      <c r="N200" s="392" t="s">
        <v>36</v>
      </c>
      <c r="O200" s="399"/>
      <c r="P200" s="225"/>
      <c r="Q200" s="225"/>
      <c r="R200" s="225"/>
      <c r="S200" s="225"/>
      <c r="T200" s="389"/>
      <c r="U200" s="225"/>
      <c r="V200" s="225"/>
      <c r="W200" s="225"/>
      <c r="X200" s="225"/>
      <c r="Y200" s="390"/>
      <c r="Z200" s="390"/>
      <c r="AA200" s="390"/>
      <c r="AB200" s="390"/>
      <c r="AC200" s="390"/>
      <c r="AD200" s="390"/>
      <c r="AE200" s="390"/>
      <c r="AF200" s="390"/>
      <c r="AG200" s="390"/>
      <c r="AH200" s="390"/>
      <c r="AI200" s="390"/>
      <c r="AJ200" s="390"/>
      <c r="AK200" s="390"/>
      <c r="AL200" s="390"/>
      <c r="AM200" s="390"/>
      <c r="AN200" s="390"/>
      <c r="AO200" s="391"/>
      <c r="AP200" s="392"/>
      <c r="AQ200" s="393">
        <f>T193</f>
        <v>1376.8999999999999</v>
      </c>
      <c r="AR200" s="298">
        <f>IF(AQ200="","",IF(AQ200=0,"",AQ200))</f>
        <v>1376.8999999999999</v>
      </c>
      <c r="AS200" s="33"/>
      <c r="AT200" s="33"/>
      <c r="AU200" s="33"/>
      <c r="AV200" s="210"/>
      <c r="AW200" s="171"/>
      <c r="AX200" s="170"/>
      <c r="AY200" s="222"/>
      <c r="AZ200" s="222"/>
      <c r="BA200" s="222"/>
      <c r="BB200" s="222"/>
      <c r="BC200" s="222"/>
      <c r="BD200" s="222"/>
      <c r="BE200" s="222"/>
      <c r="BF200" s="222"/>
      <c r="BG200" s="222"/>
      <c r="BH200" s="222"/>
      <c r="BI200" s="222"/>
      <c r="BJ200" s="222"/>
      <c r="BK200" s="222"/>
      <c r="BL200" s="222"/>
      <c r="BM200" s="222"/>
      <c r="BN200" s="222"/>
      <c r="BO200" s="222"/>
      <c r="BP200" s="222"/>
    </row>
    <row r="201" spans="1:68" s="459" customFormat="1" ht="20.100000000000001" customHeight="1" x14ac:dyDescent="0.25">
      <c r="A201" s="170"/>
      <c r="B201" s="170"/>
      <c r="C201" s="78"/>
      <c r="D201" s="387" t="s">
        <v>606</v>
      </c>
      <c r="E201" s="387"/>
      <c r="F201" s="388" t="s">
        <v>608</v>
      </c>
      <c r="G201" s="388"/>
      <c r="H201" s="351"/>
      <c r="I201" s="363"/>
      <c r="J201" s="363"/>
      <c r="K201" s="363"/>
      <c r="L201" s="430" t="s">
        <v>615</v>
      </c>
      <c r="M201" s="423" t="s">
        <v>49</v>
      </c>
      <c r="N201" s="423" t="s">
        <v>49</v>
      </c>
      <c r="O201" s="399"/>
      <c r="P201" s="225"/>
      <c r="Q201" s="225"/>
      <c r="R201" s="225"/>
      <c r="S201" s="225"/>
      <c r="T201" s="389"/>
      <c r="U201" s="225"/>
      <c r="V201" s="225"/>
      <c r="W201" s="225"/>
      <c r="X201" s="225"/>
      <c r="Y201" s="390"/>
      <c r="Z201" s="390"/>
      <c r="AA201" s="390"/>
      <c r="AB201" s="390"/>
      <c r="AC201" s="390"/>
      <c r="AD201" s="390"/>
      <c r="AE201" s="390"/>
      <c r="AF201" s="390"/>
      <c r="AG201" s="390"/>
      <c r="AH201" s="390"/>
      <c r="AI201" s="390"/>
      <c r="AJ201" s="390"/>
      <c r="AK201" s="390"/>
      <c r="AL201" s="390"/>
      <c r="AM201" s="390"/>
      <c r="AN201" s="390"/>
      <c r="AO201" s="391"/>
      <c r="AP201" s="392"/>
      <c r="AQ201" s="493">
        <f>AO193+SUM(AO204:AO205)</f>
        <v>290467</v>
      </c>
      <c r="AR201" s="367">
        <f t="shared" ref="AR201:AR203" si="104">IF(AQ201="","",IF(AQ201=0,"",AQ201))</f>
        <v>290467</v>
      </c>
      <c r="AS201" s="33"/>
      <c r="AT201" s="33"/>
      <c r="AU201" s="33"/>
      <c r="AV201" s="210"/>
      <c r="AW201" s="171"/>
      <c r="AX201" s="170"/>
      <c r="AY201" s="222"/>
      <c r="AZ201" s="222"/>
      <c r="BA201" s="222"/>
      <c r="BB201" s="222"/>
      <c r="BC201" s="222"/>
      <c r="BD201" s="222"/>
      <c r="BE201" s="222"/>
      <c r="BF201" s="222"/>
      <c r="BG201" s="222"/>
      <c r="BH201" s="222"/>
      <c r="BI201" s="222"/>
      <c r="BJ201" s="222"/>
      <c r="BK201" s="222"/>
      <c r="BL201" s="222"/>
      <c r="BM201" s="222"/>
      <c r="BN201" s="222"/>
      <c r="BO201" s="222"/>
      <c r="BP201" s="222"/>
    </row>
    <row r="202" spans="1:68" s="459" customFormat="1" ht="20.100000000000001" customHeight="1" x14ac:dyDescent="0.25">
      <c r="A202" s="170"/>
      <c r="B202" s="170"/>
      <c r="C202" s="78"/>
      <c r="D202" s="387" t="s">
        <v>606</v>
      </c>
      <c r="E202" s="387"/>
      <c r="F202" s="388" t="s">
        <v>608</v>
      </c>
      <c r="G202" s="388"/>
      <c r="H202" s="351"/>
      <c r="I202" s="363"/>
      <c r="J202" s="363"/>
      <c r="K202" s="363"/>
      <c r="L202" s="430" t="s">
        <v>614</v>
      </c>
      <c r="M202" s="392" t="s">
        <v>61</v>
      </c>
      <c r="N202" s="392" t="s">
        <v>61</v>
      </c>
      <c r="O202" s="399"/>
      <c r="P202" s="225"/>
      <c r="Q202" s="225"/>
      <c r="R202" s="225"/>
      <c r="S202" s="225"/>
      <c r="T202" s="389"/>
      <c r="U202" s="225"/>
      <c r="V202" s="225"/>
      <c r="W202" s="225"/>
      <c r="X202" s="225"/>
      <c r="Y202" s="390"/>
      <c r="Z202" s="390"/>
      <c r="AA202" s="390"/>
      <c r="AB202" s="390"/>
      <c r="AC202" s="390"/>
      <c r="AD202" s="390"/>
      <c r="AE202" s="390"/>
      <c r="AF202" s="390"/>
      <c r="AG202" s="390"/>
      <c r="AH202" s="390"/>
      <c r="AI202" s="390"/>
      <c r="AJ202" s="390"/>
      <c r="AK202" s="390"/>
      <c r="AL202" s="390"/>
      <c r="AM202" s="390"/>
      <c r="AN202" s="390"/>
      <c r="AO202" s="391"/>
      <c r="AP202" s="392"/>
      <c r="AQ202" s="393">
        <f>W193</f>
        <v>3939.0150793650791</v>
      </c>
      <c r="AR202" s="298">
        <f t="shared" si="104"/>
        <v>3939.0150793650791</v>
      </c>
      <c r="AS202" s="33"/>
      <c r="AT202" s="33"/>
      <c r="AU202" s="33"/>
      <c r="AV202" s="210"/>
      <c r="AW202" s="171"/>
      <c r="AX202" s="170"/>
      <c r="AY202" s="222"/>
      <c r="AZ202" s="222"/>
      <c r="BA202" s="222"/>
      <c r="BB202" s="222"/>
      <c r="BC202" s="222"/>
      <c r="BD202" s="222"/>
      <c r="BE202" s="222"/>
      <c r="BF202" s="222"/>
      <c r="BG202" s="222"/>
      <c r="BH202" s="222"/>
      <c r="BI202" s="222"/>
      <c r="BJ202" s="222"/>
      <c r="BK202" s="222"/>
      <c r="BL202" s="222"/>
      <c r="BM202" s="222"/>
      <c r="BN202" s="222"/>
      <c r="BO202" s="222"/>
      <c r="BP202" s="222"/>
    </row>
    <row r="203" spans="1:68" s="459" customFormat="1" ht="20.100000000000001" customHeight="1" x14ac:dyDescent="0.25">
      <c r="A203" s="170"/>
      <c r="B203" s="170"/>
      <c r="C203" s="78"/>
      <c r="D203" s="387" t="s">
        <v>606</v>
      </c>
      <c r="E203" s="387" t="str">
        <f>IF(AQ203="","xyz2","")</f>
        <v/>
      </c>
      <c r="F203" s="388" t="s">
        <v>608</v>
      </c>
      <c r="G203" s="388" t="str">
        <f>IF(AQ203="","xyz4","")</f>
        <v/>
      </c>
      <c r="H203" s="351"/>
      <c r="I203" s="363"/>
      <c r="J203" s="363"/>
      <c r="K203" s="363"/>
      <c r="L203" s="430" t="s">
        <v>623</v>
      </c>
      <c r="M203" s="423" t="s">
        <v>49</v>
      </c>
      <c r="N203" s="423" t="s">
        <v>49</v>
      </c>
      <c r="O203" s="399"/>
      <c r="P203" s="225"/>
      <c r="Q203" s="225"/>
      <c r="R203" s="225"/>
      <c r="S203" s="225"/>
      <c r="T203" s="389"/>
      <c r="U203" s="225"/>
      <c r="V203" s="225"/>
      <c r="W203" s="225"/>
      <c r="X203" s="225"/>
      <c r="Y203" s="390"/>
      <c r="Z203" s="390"/>
      <c r="AA203" s="390"/>
      <c r="AB203" s="390"/>
      <c r="AC203" s="390"/>
      <c r="AD203" s="390"/>
      <c r="AE203" s="390"/>
      <c r="AF203" s="390"/>
      <c r="AG203" s="390"/>
      <c r="AH203" s="390"/>
      <c r="AI203" s="390"/>
      <c r="AJ203" s="390"/>
      <c r="AK203" s="390"/>
      <c r="AL203" s="390"/>
      <c r="AM203" s="390"/>
      <c r="AN203" s="390"/>
      <c r="AO203" s="391"/>
      <c r="AP203" s="392"/>
      <c r="AQ203" s="393">
        <f>IF(AP193="","",IF(AP193=0,"",AP193))</f>
        <v>395</v>
      </c>
      <c r="AR203" s="298">
        <f t="shared" si="104"/>
        <v>395</v>
      </c>
      <c r="AS203" s="33"/>
      <c r="AT203" s="33"/>
      <c r="AU203" s="33"/>
      <c r="AV203" s="210"/>
      <c r="AW203" s="171"/>
      <c r="AX203" s="170"/>
      <c r="AY203" s="222"/>
      <c r="AZ203" s="222"/>
      <c r="BA203" s="222"/>
      <c r="BB203" s="222"/>
      <c r="BC203" s="222"/>
      <c r="BD203" s="222"/>
      <c r="BE203" s="222"/>
      <c r="BF203" s="222"/>
      <c r="BG203" s="222"/>
      <c r="BH203" s="222"/>
      <c r="BI203" s="222"/>
      <c r="BJ203" s="222"/>
      <c r="BK203" s="222"/>
      <c r="BL203" s="222"/>
      <c r="BM203" s="222"/>
      <c r="BN203" s="222"/>
      <c r="BO203" s="222"/>
      <c r="BP203" s="222"/>
    </row>
    <row r="204" spans="1:68" ht="66" customHeight="1" x14ac:dyDescent="0.25">
      <c r="A204" s="1"/>
      <c r="B204" s="1"/>
      <c r="C204" s="505" t="s">
        <v>509</v>
      </c>
      <c r="D204" s="311"/>
      <c r="E204" s="311" t="s">
        <v>607</v>
      </c>
      <c r="F204" s="311"/>
      <c r="G204" s="312" t="s">
        <v>610</v>
      </c>
      <c r="H204" s="351"/>
      <c r="I204" s="361"/>
      <c r="J204" s="362">
        <f>J193+1</f>
        <v>102</v>
      </c>
      <c r="K204" s="362"/>
      <c r="L204" s="380" t="s">
        <v>170</v>
      </c>
      <c r="M204" s="344" t="s">
        <v>49</v>
      </c>
      <c r="N204" s="344"/>
      <c r="O204" s="407"/>
      <c r="P204" s="27"/>
      <c r="Q204" s="27"/>
      <c r="R204" s="27"/>
      <c r="S204" s="27"/>
      <c r="T204" s="73"/>
      <c r="U204" s="71"/>
      <c r="V204" s="71"/>
      <c r="W204" s="71"/>
      <c r="X204" s="71"/>
      <c r="Y204" s="29" t="str">
        <f>IF(SUMIF($J$207:$J$210,1,Y$207:Y$210)=0,"",SUMIF($J$207:$J$210,1,Y$207:Y$210))</f>
        <v/>
      </c>
      <c r="Z204" s="29" t="str">
        <f>IF(SUMIF($J$207:$J$210,1,Z$207:Z$210)=0,"",SUMIF($J$207:$J$210,1,Z$207:Z$210))</f>
        <v/>
      </c>
      <c r="AA204" s="29" t="str">
        <f t="shared" ref="AA204:AC204" si="105">IF(SUMIF($J$207:$J$210,1,AA$207:AA$210)=0,"",SUMIF($J$207:$J$210,1,AA$207:AA$210))</f>
        <v/>
      </c>
      <c r="AB204" s="29" t="str">
        <f t="shared" si="105"/>
        <v/>
      </c>
      <c r="AC204" s="29" t="str">
        <f t="shared" si="105"/>
        <v/>
      </c>
      <c r="AD204" s="29" t="str">
        <f>IF(SUMIF($J$207:$J$210,1,AD$207:AD$210)=0,"",SUMIF($J$207:$J$210,1,AD$207:AD$210))</f>
        <v/>
      </c>
      <c r="AE204" s="29">
        <f t="shared" ref="AE204:AN204" si="106">IF(SUMIF($J$207:$J$210,1,AE$207:AE$210)=0,"",SUMIF($J$207:$J$210,1,AE$207:AE$210))</f>
        <v>1872</v>
      </c>
      <c r="AF204" s="29" t="str">
        <f t="shared" si="106"/>
        <v/>
      </c>
      <c r="AG204" s="29" t="str">
        <f t="shared" si="106"/>
        <v/>
      </c>
      <c r="AH204" s="29">
        <f t="shared" si="106"/>
        <v>30836</v>
      </c>
      <c r="AI204" s="29" t="str">
        <f t="shared" si="106"/>
        <v/>
      </c>
      <c r="AJ204" s="29" t="str">
        <f t="shared" si="106"/>
        <v/>
      </c>
      <c r="AK204" s="29" t="str">
        <f t="shared" si="106"/>
        <v/>
      </c>
      <c r="AL204" s="29" t="str">
        <f t="shared" si="106"/>
        <v/>
      </c>
      <c r="AM204" s="29" t="str">
        <f t="shared" si="106"/>
        <v/>
      </c>
      <c r="AN204" s="29" t="str">
        <f t="shared" si="106"/>
        <v/>
      </c>
      <c r="AO204" s="321">
        <f>IF((IF(Y204="",0,Y204)+IF(Z204="",0,Z204)+IF(AA204="",0,AA204)+IF(AB204="",0,AB204)+IF(AC204="",0,AC204)+IF(AD204="",0,AD204)+IF(AE204="",0,AE204)+IF(AF204="",0,AF204)+IF(AG204="",0,AG204)+IF(AH204="",0,AH204)+IF(AI204="",0,AI204)+IF(AJ204="",0,AJ204)+IF(AK204="",0,AK204)+IF(AL204="",0,AL204)+IF(AM204="",0,AM204)+IF(AN204="",0,AN204))=0,"",(IF(Y204="",0,Y204)+IF(Z204="",0,Z204)+IF(AA204="",0,AA204)+IF(AB204="",0,AB204)+IF(AC204="",0,AC204)+IF(AD204="",0,AD204)+IF(AE204="",0,AE204)+IF(AF204="",0,AF204)+IF(AG204="",0,AG204)+IF(AH204="",0,AH204)+IF(AI204="",0,AI204)+IF(AJ204="",0,AJ204)+IF(AK204="",0,AK204)+IF(AL204="",0,AL204)+IF(AM204="",0,AM204)+IF(AN204="",0,AN204)))</f>
        <v>32708</v>
      </c>
      <c r="AP204" s="344"/>
      <c r="AQ204" s="328"/>
      <c r="AR204" s="298"/>
      <c r="AS204" s="225"/>
      <c r="AT204" s="225"/>
      <c r="AU204" s="225"/>
      <c r="AV204" s="210"/>
      <c r="AW204" s="12"/>
      <c r="AX204" s="1"/>
    </row>
    <row r="205" spans="1:68" ht="66" customHeight="1" x14ac:dyDescent="0.25">
      <c r="A205" s="1"/>
      <c r="B205" s="1"/>
      <c r="C205" s="506"/>
      <c r="D205" s="311"/>
      <c r="E205" s="311" t="s">
        <v>607</v>
      </c>
      <c r="F205" s="311"/>
      <c r="G205" s="312" t="s">
        <v>610</v>
      </c>
      <c r="H205" s="351"/>
      <c r="I205" s="361"/>
      <c r="J205" s="371">
        <f>J204+1</f>
        <v>103</v>
      </c>
      <c r="K205" s="371"/>
      <c r="L205" s="380" t="s">
        <v>171</v>
      </c>
      <c r="M205" s="344" t="s">
        <v>49</v>
      </c>
      <c r="N205" s="344"/>
      <c r="O205" s="407"/>
      <c r="P205" s="38"/>
      <c r="Q205" s="38"/>
      <c r="R205" s="38"/>
      <c r="S205" s="38"/>
      <c r="T205" s="73"/>
      <c r="U205" s="71"/>
      <c r="V205" s="71"/>
      <c r="W205" s="71"/>
      <c r="X205" s="71"/>
      <c r="Y205" s="93" t="str">
        <f>IF(SUMIF($J$207:$J$210,2,Y$207:Y$210)=0,"",SUMIF($J$207:$J$210,2,Y$207:Y$210))</f>
        <v/>
      </c>
      <c r="Z205" s="93" t="str">
        <f>IF(SUMIF($J$207:$J$210,2,Z$207:Z$210)=0,"",SUMIF($J$207:$J$210,2,Z$207:Z$210))</f>
        <v/>
      </c>
      <c r="AA205" s="93" t="str">
        <f t="shared" ref="AA205:AC205" si="107">IF(SUMIF($J$207:$J$210,2,AA$207:AA$210)=0,"",SUMIF($J$207:$J$210,2,AA$207:AA$210))</f>
        <v/>
      </c>
      <c r="AB205" s="93" t="str">
        <f t="shared" si="107"/>
        <v/>
      </c>
      <c r="AC205" s="93" t="str">
        <f t="shared" si="107"/>
        <v/>
      </c>
      <c r="AD205" s="93" t="str">
        <f>IF(SUMIF($J$207:$J$210,2,AD$207:AD$210)=0,"",SUMIF($J$207:$J$210,2,AD$207:AD$210))</f>
        <v/>
      </c>
      <c r="AE205" s="93" t="str">
        <f t="shared" ref="AE205:AN205" si="108">IF(SUMIF($J$207:$J$210,2,AE$207:AE$210)=0,"",SUMIF($J$207:$J$210,2,AE$207:AE$210))</f>
        <v/>
      </c>
      <c r="AF205" s="93" t="str">
        <f t="shared" si="108"/>
        <v/>
      </c>
      <c r="AG205" s="93" t="str">
        <f t="shared" si="108"/>
        <v/>
      </c>
      <c r="AH205" s="93" t="str">
        <f t="shared" si="108"/>
        <v/>
      </c>
      <c r="AI205" s="93" t="str">
        <f t="shared" si="108"/>
        <v/>
      </c>
      <c r="AJ205" s="93" t="str">
        <f t="shared" si="108"/>
        <v/>
      </c>
      <c r="AK205" s="93" t="str">
        <f t="shared" si="108"/>
        <v/>
      </c>
      <c r="AL205" s="93" t="str">
        <f t="shared" si="108"/>
        <v/>
      </c>
      <c r="AM205" s="93" t="str">
        <f t="shared" si="108"/>
        <v/>
      </c>
      <c r="AN205" s="93" t="str">
        <f t="shared" si="108"/>
        <v/>
      </c>
      <c r="AO205" s="321" t="str">
        <f>IF((IF(Y205="",0,Y205)+IF(Z205="",0,Z205)+IF(AA205="",0,AA205)+IF(AB205="",0,AB205)+IF(AC205="",0,AC205)+IF(AD205="",0,AD205)+IF(AE205="",0,AE205)+IF(AF205="",0,AF205)+IF(AG205="",0,AG205)+IF(AH205="",0,AH205)+IF(AI205="",0,AI205)+IF(AJ205="",0,AJ205)+IF(AK205="",0,AK205)+IF(AL205="",0,AL205)+IF(AM205="",0,AM205)+IF(AN205="",0,AN205))=0,"",(IF(Y205="",0,Y205)+IF(Z205="",0,Z205)+IF(AA205="",0,AA205)+IF(AB205="",0,AB205)+IF(AC205="",0,AC205)+IF(AD205="",0,AD205)+IF(AE205="",0,AE205)+IF(AF205="",0,AF205)+IF(AG205="",0,AG205)+IF(AH205="",0,AH205)+IF(AI205="",0,AI205)+IF(AJ205="",0,AJ205)+IF(AK205="",0,AK205)+IF(AL205="",0,AL205)+IF(AM205="",0,AM205)+IF(AN205="",0,AN205)))</f>
        <v/>
      </c>
      <c r="AP205" s="344"/>
      <c r="AQ205" s="328"/>
      <c r="AR205" s="298"/>
      <c r="AS205" s="225"/>
      <c r="AT205" s="225"/>
      <c r="AU205" s="225"/>
      <c r="AV205" s="210"/>
      <c r="AW205" s="12"/>
      <c r="AX205" s="1"/>
    </row>
    <row r="206" spans="1:68" ht="66" customHeight="1" outlineLevel="1" x14ac:dyDescent="0.25">
      <c r="A206" s="1"/>
      <c r="B206" s="1"/>
      <c r="C206" s="506"/>
      <c r="D206" s="311" t="s">
        <v>606</v>
      </c>
      <c r="E206" s="311" t="s">
        <v>607</v>
      </c>
      <c r="F206" s="311"/>
      <c r="G206" s="312" t="s">
        <v>610</v>
      </c>
      <c r="H206" s="351"/>
      <c r="I206" s="361"/>
      <c r="J206" s="371"/>
      <c r="K206" s="371"/>
      <c r="L206" s="380" t="s">
        <v>172</v>
      </c>
      <c r="M206" s="344"/>
      <c r="N206" s="344"/>
      <c r="O206" s="408"/>
      <c r="P206" s="38"/>
      <c r="Q206" s="38"/>
      <c r="R206" s="38"/>
      <c r="S206" s="38"/>
      <c r="T206" s="73"/>
      <c r="U206" s="71"/>
      <c r="V206" s="71"/>
      <c r="W206" s="71"/>
      <c r="X206" s="71"/>
      <c r="Y206" s="71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93"/>
      <c r="AP206" s="344"/>
      <c r="AQ206" s="328"/>
      <c r="AR206" s="298"/>
      <c r="AS206" s="225"/>
      <c r="AT206" s="225"/>
      <c r="AU206" s="225"/>
      <c r="AV206" s="210"/>
      <c r="AW206" s="12"/>
      <c r="AX206" s="1"/>
    </row>
    <row r="207" spans="1:68" ht="36" customHeight="1" outlineLevel="1" x14ac:dyDescent="0.25">
      <c r="A207" s="1"/>
      <c r="B207" s="1"/>
      <c r="C207" s="506"/>
      <c r="D207" s="311" t="s">
        <v>606</v>
      </c>
      <c r="E207" s="311" t="s">
        <v>607</v>
      </c>
      <c r="F207" s="311"/>
      <c r="G207" s="312" t="s">
        <v>610</v>
      </c>
      <c r="H207" s="351"/>
      <c r="I207" s="360" t="s">
        <v>173</v>
      </c>
      <c r="J207" s="372" t="str">
        <f t="shared" ref="J207:J210" si="109">MID(I207,SEARCH(".",I207,1)+1,1)</f>
        <v>1</v>
      </c>
      <c r="K207" s="372"/>
      <c r="L207" s="381" t="s">
        <v>174</v>
      </c>
      <c r="M207" s="298" t="s">
        <v>49</v>
      </c>
      <c r="N207" s="298"/>
      <c r="O207" s="409" t="str">
        <f t="shared" ref="O207" si="110">IF(O194=0,"",O194)</f>
        <v/>
      </c>
      <c r="P207" s="180" t="str">
        <f t="shared" ref="P207:S207" si="111">IF(P194=0,"",P194)</f>
        <v/>
      </c>
      <c r="Q207" s="180" t="str">
        <f t="shared" si="111"/>
        <v/>
      </c>
      <c r="R207" s="180" t="str">
        <f t="shared" si="111"/>
        <v/>
      </c>
      <c r="S207" s="180">
        <f t="shared" si="111"/>
        <v>219</v>
      </c>
      <c r="T207" s="181"/>
      <c r="U207" s="206"/>
      <c r="V207" s="206"/>
      <c r="W207" s="206"/>
      <c r="X207" s="206"/>
      <c r="Y207" s="35" t="str">
        <f>IF(SUM($Q207:$S207)*INDEX('Таблица 6 (типы арм.)'!$F$6:$U$49,MATCH($I207,'Таблица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арм.)'!$F$54:$U$54,0))=0,"",ROUND(SUM($Q207:$S207)*INDEX('Таблица 6 (типы арм.)'!$F$6:$U$49,MATCH($I207,'Таблица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07" s="35" t="str">
        <f>IF(SUM($Q207:$S207)*INDEX('Таблица 6 (типы арм.)'!$F$6:$U$49,MATCH($I207,'Таблица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арм.)'!$F$54:$U$54,0))=0,"",ROUND(SUM($Q207:$S207)*INDEX('Таблица 6 (типы арм.)'!$F$6:$U$49,MATCH($I207,'Таблица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07" s="35" t="str">
        <f>IF(SUM($Q207:$S207)*INDEX('Таблица 6 (типы арм.)'!$F$6:$U$49,MATCH($I207,'Таблица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арм.)'!$F$54:$U$54,0))=0,"",ROUND(SUM($Q207:$S207)*INDEX('Таблица 6 (типы арм.)'!$F$6:$U$49,MATCH($I207,'Таблица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07" s="35" t="str">
        <f>IF(SUM($Q207:$S207)*INDEX('Таблица 6 (типы арм.)'!$F$6:$U$49,MATCH($I207,'Таблица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арм.)'!$F$54:$U$54,0))=0,"",ROUND(SUM($Q207:$S207)*INDEX('Таблица 6 (типы арм.)'!$F$6:$U$49,MATCH($I207,'Таблица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07" s="35" t="str">
        <f>IF(SUM($Q207:$S207)*INDEX('Таблица 6 (типы арм.)'!$F$6:$U$49,MATCH($I207,'Таблица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арм.)'!$F$54:$U$54,0))=0,"",ROUND(SUM($Q207:$S207)*INDEX('Таблица 6 (типы арм.)'!$F$6:$U$49,MATCH($I207,'Таблица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07" s="35" t="str">
        <f>IF(SUM($Q207:$S207)*INDEX('Таблица 6 (типы арм.)'!$F$6:$U$49,MATCH($I207,'Таблица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арм.)'!$F$54:$U$54,0))=0,"",ROUND(SUM($Q207:$S207)*INDEX('Таблица 6 (типы арм.)'!$F$6:$U$49,MATCH($I207,'Таблица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07" s="35">
        <f>IF(SUM($Q207:$S207)*INDEX('Таблица 6 (типы арм.)'!$F$6:$U$49,MATCH($I207,'Таблица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арм.)'!$F$54:$U$54,0))=0,"",ROUND(SUM($Q207:$S207)*INDEX('Таблица 6 (типы арм.)'!$F$6:$U$49,MATCH($I207,'Таблица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1872</v>
      </c>
      <c r="AF207" s="35" t="str">
        <f>IF(SUM($Q207:$S207)*INDEX('Таблица 6 (типы арм.)'!$F$6:$U$49,MATCH($I207,'Таблица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арм.)'!$F$54:$U$54,0))=0,"",ROUND(SUM($Q207:$S207)*INDEX('Таблица 6 (типы арм.)'!$F$6:$U$49,MATCH($I207,'Таблица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207" s="35" t="str">
        <f>IF(SUM($Q207:$S207)*INDEX('Таблица 6 (типы арм.)'!$F$6:$U$49,MATCH($I207,'Таблица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арм.)'!$F$54:$U$54,0))=0,"",ROUND(SUM($Q207:$S207)*INDEX('Таблица 6 (типы арм.)'!$F$6:$U$49,MATCH($I207,'Таблица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07" s="35" t="str">
        <f>IF(SUM($Q207:$S207)*INDEX('Таблица 6 (типы арм.)'!$F$6:$U$49,MATCH($I207,'Таблица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арм.)'!$F$54:$U$54,0))=0,"",ROUND(SUM($Q207:$S207)*INDEX('Таблица 6 (типы арм.)'!$F$6:$U$49,MATCH($I207,'Таблица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207" s="35" t="str">
        <f>IF(SUM($Q207:$S207)*INDEX('Таблица 6 (типы арм.)'!$F$6:$U$49,MATCH($I207,'Таблица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арм.)'!$F$54:$U$54,0))=0,"",ROUND(SUM($Q207:$S207)*INDEX('Таблица 6 (типы арм.)'!$F$6:$U$49,MATCH($I207,'Таблица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07" s="35" t="str">
        <f>IF(SUM($Q207:$S207)*INDEX('Таблица 6 (типы арм.)'!$F$6:$U$49,MATCH($I207,'Таблица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арм.)'!$F$54:$U$54,0))=0,"",ROUND(SUM($Q207:$S207)*INDEX('Таблица 6 (типы арм.)'!$F$6:$U$49,MATCH($I207,'Таблица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07" s="35" t="str">
        <f>IF(SUM($Q207:$S207)*INDEX('Таблица 6 (типы арм.)'!$F$6:$U$49,MATCH($I207,'Таблица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арм.)'!$F$54:$U$54,0))=0,"",ROUND(SUM($Q207:$S207)*INDEX('Таблица 6 (типы арм.)'!$F$6:$U$49,MATCH($I207,'Таблица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07" s="35" t="str">
        <f>IF(SUM($Q207:$S207)*INDEX('Таблица 6 (типы арм.)'!$F$6:$U$49,MATCH($I207,'Таблица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арм.)'!$F$54:$U$54,0))=0,"",ROUND(SUM($Q207:$S207)*INDEX('Таблица 6 (типы арм.)'!$F$6:$U$49,MATCH($I207,'Таблица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07" s="35" t="str">
        <f>IF(SUM($Q207:$S207)*INDEX('Таблица 6 (типы арм.)'!$F$6:$U$49,MATCH($I207,'Таблица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арм.)'!$F$54:$U$54,0))=0,"",ROUND(SUM($Q207:$S207)*INDEX('Таблица 6 (типы арм.)'!$F$6:$U$49,MATCH($I207,'Таблица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07" s="35" t="str">
        <f>IF(SUM($Q207:$S207)*INDEX('Таблица 6 (типы арм.)'!$F$6:$U$49,MATCH($I207,'Таблица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арм.)'!$F$54:$U$54,0))=0,"",ROUND(SUM($Q207:$S207)*INDEX('Таблица 6 (типы арм.)'!$F$6:$U$49,MATCH($I207,'Таблица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07" s="491">
        <f t="shared" ref="AO207:AO212" si="112">IF((IF(Y207="",0,Y207)+IF(Z207="",0,Z207)+IF(AA207="",0,AA207)+IF(AB207="",0,AB207)+IF(AC207="",0,AC207)+IF(AD207="",0,AD207)+IF(AE207="",0,AE207)+IF(AF207="",0,AF207)+IF(AG207="",0,AG207)+IF(AH207="",0,AH207)+IF(AI207="",0,AI207)+IF(AJ207="",0,AJ207)+IF(AK207="",0,AK207)+IF(AL207="",0,AL207)+IF(AM207="",0,AM207)+IF(AN207="",0,AN207))=0,"",(IF(Y207="",0,Y207)+IF(Z207="",0,Z207)+IF(AA207="",0,AA207)+IF(AB207="",0,AB207)+IF(AC207="",0,AC207)+IF(AD207="",0,AD207)+IF(AE207="",0,AE207)+IF(AF207="",0,AF207)+IF(AG207="",0,AG207)+IF(AH207="",0,AH207)+IF(AI207="",0,AI207)+IF(AJ207="",0,AJ207)+IF(AK207="",0,AK207)+IF(AL207="",0,AL207)+IF(AM207="",0,AM207)+IF(AN207="",0,AN207)))</f>
        <v>1872</v>
      </c>
      <c r="AP207" s="298"/>
      <c r="AQ207" s="328"/>
      <c r="AR207" s="298"/>
      <c r="AS207" s="225"/>
      <c r="AT207" s="225"/>
      <c r="AU207" s="225"/>
      <c r="AV207" s="210"/>
      <c r="AW207" s="12"/>
      <c r="AX207" s="1"/>
    </row>
    <row r="208" spans="1:68" ht="36" customHeight="1" outlineLevel="1" x14ac:dyDescent="0.25">
      <c r="A208" s="1"/>
      <c r="B208" s="1"/>
      <c r="C208" s="506"/>
      <c r="D208" s="311" t="s">
        <v>606</v>
      </c>
      <c r="E208" s="311" t="s">
        <v>607</v>
      </c>
      <c r="F208" s="311"/>
      <c r="G208" s="312" t="s">
        <v>610</v>
      </c>
      <c r="H208" s="351"/>
      <c r="I208" s="360" t="s">
        <v>175</v>
      </c>
      <c r="J208" s="372" t="str">
        <f t="shared" si="109"/>
        <v>2</v>
      </c>
      <c r="K208" s="372"/>
      <c r="L208" s="381" t="s">
        <v>176</v>
      </c>
      <c r="M208" s="298" t="s">
        <v>49</v>
      </c>
      <c r="N208" s="298"/>
      <c r="O208" s="409" t="str">
        <f t="shared" ref="O208" si="113">IF(O194=0,"",O194)</f>
        <v/>
      </c>
      <c r="P208" s="180" t="str">
        <f t="shared" ref="P208:S208" si="114">IF(P194=0,"",P194)</f>
        <v/>
      </c>
      <c r="Q208" s="180" t="str">
        <f t="shared" si="114"/>
        <v/>
      </c>
      <c r="R208" s="180" t="str">
        <f t="shared" si="114"/>
        <v/>
      </c>
      <c r="S208" s="180">
        <f t="shared" si="114"/>
        <v>219</v>
      </c>
      <c r="T208" s="181"/>
      <c r="U208" s="206"/>
      <c r="V208" s="206"/>
      <c r="W208" s="206"/>
      <c r="X208" s="206"/>
      <c r="Y208" s="35" t="str">
        <f>IF(SUM($Q208:$S208)*INDEX('Таблица 6 (типы арм.)'!$F$6:$U$49,MATCH($I208,'Таблица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арм.)'!$F$54:$U$54,0))=0,"",ROUND(SUM($Q208:$S208)*INDEX('Таблица 6 (типы арм.)'!$F$6:$U$49,MATCH($I208,'Таблица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08" s="35" t="str">
        <f>IF(SUM($Q208:$S208)*INDEX('Таблица 6 (типы арм.)'!$F$6:$U$49,MATCH($I208,'Таблица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арм.)'!$F$54:$U$54,0))=0,"",ROUND(SUM($Q208:$S208)*INDEX('Таблица 6 (типы арм.)'!$F$6:$U$49,MATCH($I208,'Таблица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08" s="35" t="str">
        <f>IF(SUM($Q208:$S208)*INDEX('Таблица 6 (типы арм.)'!$F$6:$U$49,MATCH($I208,'Таблица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арм.)'!$F$54:$U$54,0))=0,"",ROUND(SUM($Q208:$S208)*INDEX('Таблица 6 (типы арм.)'!$F$6:$U$49,MATCH($I208,'Таблица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08" s="35" t="str">
        <f>IF(SUM($Q208:$S208)*INDEX('Таблица 6 (типы арм.)'!$F$6:$U$49,MATCH($I208,'Таблица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арм.)'!$F$54:$U$54,0))=0,"",ROUND(SUM($Q208:$S208)*INDEX('Таблица 6 (типы арм.)'!$F$6:$U$49,MATCH($I208,'Таблица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08" s="35" t="str">
        <f>IF(SUM($Q208:$S208)*INDEX('Таблица 6 (типы арм.)'!$F$6:$U$49,MATCH($I208,'Таблица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арм.)'!$F$54:$U$54,0))=0,"",ROUND(SUM($Q208:$S208)*INDEX('Таблица 6 (типы арм.)'!$F$6:$U$49,MATCH($I208,'Таблица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08" s="35" t="str">
        <f>IF(SUM($Q208:$S208)*INDEX('Таблица 6 (типы арм.)'!$F$6:$U$49,MATCH($I208,'Таблица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арм.)'!$F$54:$U$54,0))=0,"",ROUND(SUM($Q208:$S208)*INDEX('Таблица 6 (типы арм.)'!$F$6:$U$49,MATCH($I208,'Таблица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08" s="35" t="str">
        <f>IF(SUM($Q208:$S208)*INDEX('Таблица 6 (типы арм.)'!$F$6:$U$49,MATCH($I208,'Таблица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арм.)'!$F$54:$U$54,0))=0,"",ROUND(SUM($Q208:$S208)*INDEX('Таблица 6 (типы арм.)'!$F$6:$U$49,MATCH($I208,'Таблица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08" s="35" t="str">
        <f>IF(SUM($Q208:$S208)*INDEX('Таблица 6 (типы арм.)'!$F$6:$U$49,MATCH($I208,'Таблица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арм.)'!$F$54:$U$54,0))=0,"",ROUND(SUM($Q208:$S208)*INDEX('Таблица 6 (типы арм.)'!$F$6:$U$49,MATCH($I208,'Таблица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208" s="35" t="str">
        <f>IF(SUM($Q208:$S208)*INDEX('Таблица 6 (типы арм.)'!$F$6:$U$49,MATCH($I208,'Таблица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арм.)'!$F$54:$U$54,0))=0,"",ROUND(SUM($Q208:$S208)*INDEX('Таблица 6 (типы арм.)'!$F$6:$U$49,MATCH($I208,'Таблица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08" s="35" t="str">
        <f>IF(SUM($Q208:$S208)*INDEX('Таблица 6 (типы арм.)'!$F$6:$U$49,MATCH($I208,'Таблица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арм.)'!$F$54:$U$54,0))=0,"",ROUND(SUM($Q208:$S208)*INDEX('Таблица 6 (типы арм.)'!$F$6:$U$49,MATCH($I208,'Таблица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208" s="35" t="str">
        <f>IF(SUM($Q208:$S208)*INDEX('Таблица 6 (типы арм.)'!$F$6:$U$49,MATCH($I208,'Таблица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арм.)'!$F$54:$U$54,0))=0,"",ROUND(SUM($Q208:$S208)*INDEX('Таблица 6 (типы арм.)'!$F$6:$U$49,MATCH($I208,'Таблица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08" s="35" t="str">
        <f>IF(SUM($Q208:$S208)*INDEX('Таблица 6 (типы арм.)'!$F$6:$U$49,MATCH($I208,'Таблица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арм.)'!$F$54:$U$54,0))=0,"",ROUND(SUM($Q208:$S208)*INDEX('Таблица 6 (типы арм.)'!$F$6:$U$49,MATCH($I208,'Таблица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08" s="35" t="str">
        <f>IF(SUM($Q208:$S208)*INDEX('Таблица 6 (типы арм.)'!$F$6:$U$49,MATCH($I208,'Таблица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арм.)'!$F$54:$U$54,0))=0,"",ROUND(SUM($Q208:$S208)*INDEX('Таблица 6 (типы арм.)'!$F$6:$U$49,MATCH($I208,'Таблица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08" s="35" t="str">
        <f>IF(SUM($Q208:$S208)*INDEX('Таблица 6 (типы арм.)'!$F$6:$U$49,MATCH($I208,'Таблица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арм.)'!$F$54:$U$54,0))=0,"",ROUND(SUM($Q208:$S208)*INDEX('Таблица 6 (типы арм.)'!$F$6:$U$49,MATCH($I208,'Таблица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08" s="35" t="str">
        <f>IF(SUM($Q208:$S208)*INDEX('Таблица 6 (типы арм.)'!$F$6:$U$49,MATCH($I208,'Таблица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арм.)'!$F$54:$U$54,0))=0,"",ROUND(SUM($Q208:$S208)*INDEX('Таблица 6 (типы арм.)'!$F$6:$U$49,MATCH($I208,'Таблица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08" s="35" t="str">
        <f>IF(SUM($Q208:$S208)*INDEX('Таблица 6 (типы арм.)'!$F$6:$U$49,MATCH($I208,'Таблица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арм.)'!$F$54:$U$54,0))=0,"",ROUND(SUM($Q208:$S208)*INDEX('Таблица 6 (типы арм.)'!$F$6:$U$49,MATCH($I208,'Таблица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08" s="491" t="str">
        <f t="shared" si="112"/>
        <v/>
      </c>
      <c r="AP208" s="298"/>
      <c r="AQ208" s="328"/>
      <c r="AR208" s="298"/>
      <c r="AS208" s="225"/>
      <c r="AT208" s="225"/>
      <c r="AU208" s="225"/>
      <c r="AV208" s="210"/>
      <c r="AW208" s="12"/>
      <c r="AX208" s="1"/>
    </row>
    <row r="209" spans="1:68" ht="36" customHeight="1" outlineLevel="1" x14ac:dyDescent="0.25">
      <c r="A209" s="1"/>
      <c r="B209" s="1"/>
      <c r="C209" s="506"/>
      <c r="D209" s="311" t="s">
        <v>606</v>
      </c>
      <c r="E209" s="311" t="s">
        <v>607</v>
      </c>
      <c r="F209" s="311"/>
      <c r="G209" s="312" t="s">
        <v>610</v>
      </c>
      <c r="H209" s="351"/>
      <c r="I209" s="360" t="s">
        <v>177</v>
      </c>
      <c r="J209" s="372" t="str">
        <f t="shared" si="109"/>
        <v>1</v>
      </c>
      <c r="K209" s="372"/>
      <c r="L209" s="381" t="s">
        <v>178</v>
      </c>
      <c r="M209" s="298" t="s">
        <v>49</v>
      </c>
      <c r="N209" s="298"/>
      <c r="O209" s="409" t="str">
        <f t="shared" ref="O209" si="115">IF(SUM(O197:O198)=0,"",SUM(O197:O198))</f>
        <v/>
      </c>
      <c r="P209" s="180" t="str">
        <f t="shared" ref="P209:S209" si="116">IF(SUM(P197:P198)=0,"",SUM(P197:P198))</f>
        <v/>
      </c>
      <c r="Q209" s="180" t="str">
        <f t="shared" si="116"/>
        <v/>
      </c>
      <c r="R209" s="180">
        <f t="shared" si="116"/>
        <v>1122</v>
      </c>
      <c r="S209" s="180" t="str">
        <f t="shared" si="116"/>
        <v/>
      </c>
      <c r="T209" s="181"/>
      <c r="U209" s="180"/>
      <c r="V209" s="180"/>
      <c r="W209" s="180"/>
      <c r="X209" s="180"/>
      <c r="Y209" s="35" t="str">
        <f>IF(SUM($Q209:$S209)*INDEX('Таблица 6 (типы арм.)'!$F$6:$U$49,MATCH($I209,'Таблица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арм.)'!$F$54:$U$54,0))=0,"",ROUND(SUM($Q209:$S209)*INDEX('Таблица 6 (типы арм.)'!$F$6:$U$49,MATCH($I209,'Таблица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09" s="35" t="str">
        <f>IF(SUM($Q209:$S209)*INDEX('Таблица 6 (типы арм.)'!$F$6:$U$49,MATCH($I209,'Таблица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арм.)'!$F$54:$U$54,0))=0,"",ROUND(SUM($Q209:$S209)*INDEX('Таблица 6 (типы арм.)'!$F$6:$U$49,MATCH($I209,'Таблица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09" s="35" t="str">
        <f>IF(SUM($Q209:$S209)*INDEX('Таблица 6 (типы арм.)'!$F$6:$U$49,MATCH($I209,'Таблица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арм.)'!$F$54:$U$54,0))=0,"",ROUND(SUM($Q209:$S209)*INDEX('Таблица 6 (типы арм.)'!$F$6:$U$49,MATCH($I209,'Таблица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09" s="35" t="str">
        <f>IF(SUM($Q209:$S209)*INDEX('Таблица 6 (типы арм.)'!$F$6:$U$49,MATCH($I209,'Таблица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арм.)'!$F$54:$U$54,0))=0,"",ROUND(SUM($Q209:$S209)*INDEX('Таблица 6 (типы арм.)'!$F$6:$U$49,MATCH($I209,'Таблица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09" s="35" t="str">
        <f>IF(SUM($Q209:$S209)*INDEX('Таблица 6 (типы арм.)'!$F$6:$U$49,MATCH($I209,'Таблица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арм.)'!$F$54:$U$54,0))=0,"",ROUND(SUM($Q209:$S209)*INDEX('Таблица 6 (типы арм.)'!$F$6:$U$49,MATCH($I209,'Таблица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09" s="35" t="str">
        <f>IF(SUM($Q209:$S209)*INDEX('Таблица 6 (типы арм.)'!$F$6:$U$49,MATCH($I209,'Таблица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арм.)'!$F$54:$U$54,0))=0,"",ROUND(SUM($Q209:$S209)*INDEX('Таблица 6 (типы арм.)'!$F$6:$U$49,MATCH($I209,'Таблица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09" s="35" t="str">
        <f>IF(SUM($Q209:$S209)*INDEX('Таблица 6 (типы арм.)'!$F$6:$U$49,MATCH($I209,'Таблица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арм.)'!$F$54:$U$54,0))=0,"",ROUND(SUM($Q209:$S209)*INDEX('Таблица 6 (типы арм.)'!$F$6:$U$49,MATCH($I209,'Таблица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09" s="35" t="str">
        <f>IF(SUM($Q209:$S209)*INDEX('Таблица 6 (типы арм.)'!$F$6:$U$49,MATCH($I209,'Таблица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арм.)'!$F$54:$U$54,0))=0,"",ROUND(SUM($Q209:$S209)*INDEX('Таблица 6 (типы арм.)'!$F$6:$U$49,MATCH($I209,'Таблица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209" s="35" t="str">
        <f>IF(SUM($Q209:$S209)*INDEX('Таблица 6 (типы арм.)'!$F$6:$U$49,MATCH($I209,'Таблица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арм.)'!$F$54:$U$54,0))=0,"",ROUND(SUM($Q209:$S209)*INDEX('Таблица 6 (типы арм.)'!$F$6:$U$49,MATCH($I209,'Таблица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09" s="35">
        <f>IF(SUM($Q209:$S209)*INDEX('Таблица 6 (типы арм.)'!$F$6:$U$49,MATCH($I209,'Таблица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арм.)'!$F$54:$U$54,0))=0,"",ROUND(SUM($Q209:$S209)*INDEX('Таблица 6 (типы арм.)'!$F$6:$U$49,MATCH($I209,'Таблица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30836</v>
      </c>
      <c r="AI209" s="35" t="str">
        <f>IF(SUM($Q209:$S209)*INDEX('Таблица 6 (типы арм.)'!$F$6:$U$49,MATCH($I209,'Таблица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арм.)'!$F$54:$U$54,0))=0,"",ROUND(SUM($Q209:$S209)*INDEX('Таблица 6 (типы арм.)'!$F$6:$U$49,MATCH($I209,'Таблица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09" s="35" t="str">
        <f>IF(SUM($Q209:$S209)*INDEX('Таблица 6 (типы арм.)'!$F$6:$U$49,MATCH($I209,'Таблица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арм.)'!$F$54:$U$54,0))=0,"",ROUND(SUM($Q209:$S209)*INDEX('Таблица 6 (типы арм.)'!$F$6:$U$49,MATCH($I209,'Таблица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09" s="35" t="str">
        <f>IF(SUM($Q209:$S209)*INDEX('Таблица 6 (типы арм.)'!$F$6:$U$49,MATCH($I209,'Таблица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арм.)'!$F$54:$U$54,0))=0,"",ROUND(SUM($Q209:$S209)*INDEX('Таблица 6 (типы арм.)'!$F$6:$U$49,MATCH($I209,'Таблица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09" s="35" t="str">
        <f>IF(SUM($Q209:$S209)*INDEX('Таблица 6 (типы арм.)'!$F$6:$U$49,MATCH($I209,'Таблица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арм.)'!$F$54:$U$54,0))=0,"",ROUND(SUM($Q209:$S209)*INDEX('Таблица 6 (типы арм.)'!$F$6:$U$49,MATCH($I209,'Таблица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09" s="35" t="str">
        <f>IF(SUM($Q209:$S209)*INDEX('Таблица 6 (типы арм.)'!$F$6:$U$49,MATCH($I209,'Таблица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арм.)'!$F$54:$U$54,0))=0,"",ROUND(SUM($Q209:$S209)*INDEX('Таблица 6 (типы арм.)'!$F$6:$U$49,MATCH($I209,'Таблица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09" s="35" t="str">
        <f>IF(SUM($Q209:$S209)*INDEX('Таблица 6 (типы арм.)'!$F$6:$U$49,MATCH($I209,'Таблица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арм.)'!$F$54:$U$54,0))=0,"",ROUND(SUM($Q209:$S209)*INDEX('Таблица 6 (типы арм.)'!$F$6:$U$49,MATCH($I209,'Таблица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09" s="491">
        <f t="shared" si="112"/>
        <v>30836</v>
      </c>
      <c r="AP209" s="298"/>
      <c r="AQ209" s="328"/>
      <c r="AR209" s="298"/>
      <c r="AS209" s="225"/>
      <c r="AT209" s="225"/>
      <c r="AU209" s="225"/>
      <c r="AV209" s="210"/>
      <c r="AW209" s="12"/>
      <c r="AX209" s="1"/>
    </row>
    <row r="210" spans="1:68" ht="36" customHeight="1" outlineLevel="1" x14ac:dyDescent="0.25">
      <c r="A210" s="1"/>
      <c r="B210" s="1"/>
      <c r="C210" s="507"/>
      <c r="D210" s="311" t="s">
        <v>606</v>
      </c>
      <c r="E210" s="311" t="s">
        <v>607</v>
      </c>
      <c r="F210" s="311"/>
      <c r="G210" s="312" t="s">
        <v>610</v>
      </c>
      <c r="H210" s="351"/>
      <c r="I210" s="360" t="s">
        <v>179</v>
      </c>
      <c r="J210" s="372" t="str">
        <f t="shared" si="109"/>
        <v>2</v>
      </c>
      <c r="K210" s="372"/>
      <c r="L210" s="381" t="s">
        <v>180</v>
      </c>
      <c r="M210" s="298" t="s">
        <v>49</v>
      </c>
      <c r="N210" s="298"/>
      <c r="O210" s="409" t="str">
        <f t="shared" ref="O210" si="117">IF(SUM(O197:O198)=0,"",SUM(O197:O198))</f>
        <v/>
      </c>
      <c r="P210" s="180" t="str">
        <f t="shared" ref="P210:S210" si="118">IF(SUM(P197:P198)=0,"",SUM(P197:P198))</f>
        <v/>
      </c>
      <c r="Q210" s="180" t="str">
        <f t="shared" si="118"/>
        <v/>
      </c>
      <c r="R210" s="180">
        <f t="shared" si="118"/>
        <v>1122</v>
      </c>
      <c r="S210" s="180" t="str">
        <f t="shared" si="118"/>
        <v/>
      </c>
      <c r="T210" s="181"/>
      <c r="U210" s="180"/>
      <c r="V210" s="180"/>
      <c r="W210" s="180"/>
      <c r="X210" s="180"/>
      <c r="Y210" s="35" t="str">
        <f>IF(SUM($Q210:$S210)*INDEX('Таблица 6 (типы арм.)'!$F$6:$U$49,MATCH($I210,'Таблица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арм.)'!$F$54:$U$54,0))=0,"",ROUND(SUM($Q210:$S210)*INDEX('Таблица 6 (типы арм.)'!$F$6:$U$49,MATCH($I210,'Таблица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10" s="35" t="str">
        <f>IF(SUM($Q210:$S210)*INDEX('Таблица 6 (типы арм.)'!$F$6:$U$49,MATCH($I210,'Таблица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арм.)'!$F$54:$U$54,0))=0,"",ROUND(SUM($Q210:$S210)*INDEX('Таблица 6 (типы арм.)'!$F$6:$U$49,MATCH($I210,'Таблица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10" s="35" t="str">
        <f>IF(SUM($Q210:$S210)*INDEX('Таблица 6 (типы арм.)'!$F$6:$U$49,MATCH($I210,'Таблица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арм.)'!$F$54:$U$54,0))=0,"",ROUND(SUM($Q210:$S210)*INDEX('Таблица 6 (типы арм.)'!$F$6:$U$49,MATCH($I210,'Таблица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10" s="35" t="str">
        <f>IF(SUM($Q210:$S210)*INDEX('Таблица 6 (типы арм.)'!$F$6:$U$49,MATCH($I210,'Таблица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арм.)'!$F$54:$U$54,0))=0,"",ROUND(SUM($Q210:$S210)*INDEX('Таблица 6 (типы арм.)'!$F$6:$U$49,MATCH($I210,'Таблица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10" s="35" t="str">
        <f>IF(SUM($Q210:$S210)*INDEX('Таблица 6 (типы арм.)'!$F$6:$U$49,MATCH($I210,'Таблица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арм.)'!$F$54:$U$54,0))=0,"",ROUND(SUM($Q210:$S210)*INDEX('Таблица 6 (типы арм.)'!$F$6:$U$49,MATCH($I210,'Таблица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10" s="35" t="str">
        <f>IF(SUM($Q210:$S210)*INDEX('Таблица 6 (типы арм.)'!$F$6:$U$49,MATCH($I210,'Таблица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арм.)'!$F$54:$U$54,0))=0,"",ROUND(SUM($Q210:$S210)*INDEX('Таблица 6 (типы арм.)'!$F$6:$U$49,MATCH($I210,'Таблица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10" s="35" t="str">
        <f>IF(SUM($Q210:$S210)*INDEX('Таблица 6 (типы арм.)'!$F$6:$U$49,MATCH($I210,'Таблица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арм.)'!$F$54:$U$54,0))=0,"",ROUND(SUM($Q210:$S210)*INDEX('Таблица 6 (типы арм.)'!$F$6:$U$49,MATCH($I210,'Таблица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10" s="35" t="str">
        <f>IF(SUM($Q210:$S210)*INDEX('Таблица 6 (типы арм.)'!$F$6:$U$49,MATCH($I210,'Таблица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арм.)'!$F$54:$U$54,0))=0,"",ROUND(SUM($Q210:$S210)*INDEX('Таблица 6 (типы арм.)'!$F$6:$U$49,MATCH($I210,'Таблица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210" s="35" t="str">
        <f>IF(SUM($Q210:$S210)*INDEX('Таблица 6 (типы арм.)'!$F$6:$U$49,MATCH($I210,'Таблица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арм.)'!$F$54:$U$54,0))=0,"",ROUND(SUM($Q210:$S210)*INDEX('Таблица 6 (типы арм.)'!$F$6:$U$49,MATCH($I210,'Таблица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10" s="35" t="str">
        <f>IF(SUM($Q210:$S210)*INDEX('Таблица 6 (типы арм.)'!$F$6:$U$49,MATCH($I210,'Таблица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арм.)'!$F$54:$U$54,0))=0,"",ROUND(SUM($Q210:$S210)*INDEX('Таблица 6 (типы арм.)'!$F$6:$U$49,MATCH($I210,'Таблица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210" s="35" t="str">
        <f>IF(SUM($Q210:$S210)*INDEX('Таблица 6 (типы арм.)'!$F$6:$U$49,MATCH($I210,'Таблица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арм.)'!$F$54:$U$54,0))=0,"",ROUND(SUM($Q210:$S210)*INDEX('Таблица 6 (типы арм.)'!$F$6:$U$49,MATCH($I210,'Таблица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10" s="35" t="str">
        <f>IF(SUM($Q210:$S210)*INDEX('Таблица 6 (типы арм.)'!$F$6:$U$49,MATCH($I210,'Таблица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арм.)'!$F$54:$U$54,0))=0,"",ROUND(SUM($Q210:$S210)*INDEX('Таблица 6 (типы арм.)'!$F$6:$U$49,MATCH($I210,'Таблица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10" s="35" t="str">
        <f>IF(SUM($Q210:$S210)*INDEX('Таблица 6 (типы арм.)'!$F$6:$U$49,MATCH($I210,'Таблица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арм.)'!$F$54:$U$54,0))=0,"",ROUND(SUM($Q210:$S210)*INDEX('Таблица 6 (типы арм.)'!$F$6:$U$49,MATCH($I210,'Таблица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10" s="35" t="str">
        <f>IF(SUM($Q210:$S210)*INDEX('Таблица 6 (типы арм.)'!$F$6:$U$49,MATCH($I210,'Таблица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арм.)'!$F$54:$U$54,0))=0,"",ROUND(SUM($Q210:$S210)*INDEX('Таблица 6 (типы арм.)'!$F$6:$U$49,MATCH($I210,'Таблица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10" s="35" t="str">
        <f>IF(SUM($Q210:$S210)*INDEX('Таблица 6 (типы арм.)'!$F$6:$U$49,MATCH($I210,'Таблица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арм.)'!$F$54:$U$54,0))=0,"",ROUND(SUM($Q210:$S210)*INDEX('Таблица 6 (типы арм.)'!$F$6:$U$49,MATCH($I210,'Таблица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10" s="35" t="str">
        <f>IF(SUM($Q210:$S210)*INDEX('Таблица 6 (типы арм.)'!$F$6:$U$49,MATCH($I210,'Таблица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арм.)'!$F$54:$U$54,0))=0,"",ROUND(SUM($Q210:$S210)*INDEX('Таблица 6 (типы арм.)'!$F$6:$U$49,MATCH($I210,'Таблица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10" s="491" t="str">
        <f t="shared" si="112"/>
        <v/>
      </c>
      <c r="AP210" s="298"/>
      <c r="AQ210" s="328"/>
      <c r="AR210" s="298"/>
      <c r="AS210" s="225"/>
      <c r="AT210" s="225"/>
      <c r="AU210" s="225"/>
      <c r="AV210" s="210"/>
      <c r="AW210" s="12"/>
      <c r="AX210" s="1"/>
    </row>
    <row r="211" spans="1:68" ht="27" customHeight="1" collapsed="1" x14ac:dyDescent="0.25">
      <c r="A211" s="1"/>
      <c r="B211" s="1"/>
      <c r="C211" s="509" t="s">
        <v>181</v>
      </c>
      <c r="D211" s="311"/>
      <c r="E211" s="311"/>
      <c r="F211" s="311"/>
      <c r="G211" s="311"/>
      <c r="H211" s="349"/>
      <c r="I211" s="361"/>
      <c r="J211" s="362">
        <f>J205+1</f>
        <v>104</v>
      </c>
      <c r="K211" s="362">
        <f>K193+1</f>
        <v>98</v>
      </c>
      <c r="L211" s="428" t="s">
        <v>182</v>
      </c>
      <c r="M211" s="344" t="s">
        <v>36</v>
      </c>
      <c r="N211" s="344"/>
      <c r="O211" s="397" t="str">
        <f t="shared" ref="O211:S211" si="119">IF(O212=0,"",O212)</f>
        <v/>
      </c>
      <c r="P211" s="26" t="str">
        <f t="shared" si="119"/>
        <v/>
      </c>
      <c r="Q211" s="26">
        <f t="shared" si="119"/>
        <v>3.35</v>
      </c>
      <c r="R211" s="26" t="str">
        <f t="shared" si="119"/>
        <v/>
      </c>
      <c r="S211" s="26" t="str">
        <f t="shared" si="119"/>
        <v/>
      </c>
      <c r="T211" s="27">
        <f t="shared" ref="T211:T212" si="120">IF((IF(O211="",0,O211)+IF(P211="",0,P211)+IF(Q211="",0,Q211)+IF(R211="",0,R211)+IF(S211="",0,S211))=0,"",(IF(O211="",0,O211)+IF(P211="",0,P211)+IF(Q211="",0,Q211)+IF(R211="",0,R211)+IF(S211="",0,S211)))</f>
        <v>3.35</v>
      </c>
      <c r="U211" s="26"/>
      <c r="V211" s="26" t="s">
        <v>58</v>
      </c>
      <c r="W211" s="231">
        <f>IF(W212=0,"",W212)</f>
        <v>12.737642585551331</v>
      </c>
      <c r="X211" s="26"/>
      <c r="Y211" s="28" t="str">
        <f t="shared" ref="Y211:AC211" si="121">IF(Y212=0,"",Y212)</f>
        <v/>
      </c>
      <c r="Z211" s="28">
        <f t="shared" si="121"/>
        <v>12</v>
      </c>
      <c r="AA211" s="28" t="str">
        <f t="shared" si="121"/>
        <v/>
      </c>
      <c r="AB211" s="28" t="str">
        <f t="shared" si="121"/>
        <v/>
      </c>
      <c r="AC211" s="28" t="str">
        <f t="shared" si="121"/>
        <v/>
      </c>
      <c r="AD211" s="28">
        <f t="shared" ref="AD211:AN211" si="122">IF(AD212=0,"",AD212)</f>
        <v>160</v>
      </c>
      <c r="AE211" s="28">
        <f t="shared" si="122"/>
        <v>55</v>
      </c>
      <c r="AF211" s="28">
        <f t="shared" si="122"/>
        <v>185</v>
      </c>
      <c r="AG211" s="28" t="str">
        <f t="shared" si="122"/>
        <v/>
      </c>
      <c r="AH211" s="28">
        <f t="shared" si="122"/>
        <v>86</v>
      </c>
      <c r="AI211" s="28" t="str">
        <f t="shared" si="122"/>
        <v/>
      </c>
      <c r="AJ211" s="28" t="str">
        <f t="shared" si="122"/>
        <v/>
      </c>
      <c r="AK211" s="28" t="str">
        <f t="shared" si="122"/>
        <v/>
      </c>
      <c r="AL211" s="28" t="str">
        <f t="shared" si="122"/>
        <v/>
      </c>
      <c r="AM211" s="28" t="str">
        <f t="shared" si="122"/>
        <v/>
      </c>
      <c r="AN211" s="28" t="str">
        <f t="shared" si="122"/>
        <v/>
      </c>
      <c r="AO211" s="321">
        <f t="shared" si="112"/>
        <v>498</v>
      </c>
      <c r="AP211" s="344"/>
      <c r="AQ211" s="328"/>
      <c r="AR211" s="298"/>
      <c r="AS211" s="225"/>
      <c r="AT211" s="225"/>
      <c r="AU211" s="225"/>
      <c r="AV211" s="296"/>
      <c r="AW211" s="12"/>
      <c r="AX211" s="1"/>
    </row>
    <row r="212" spans="1:68" ht="27" customHeight="1" outlineLevel="1" x14ac:dyDescent="0.25">
      <c r="A212" s="1"/>
      <c r="B212" s="1"/>
      <c r="C212" s="544"/>
      <c r="D212" s="311" t="s">
        <v>606</v>
      </c>
      <c r="E212" s="311" t="s">
        <v>607</v>
      </c>
      <c r="F212" s="311"/>
      <c r="G212" s="312" t="s">
        <v>610</v>
      </c>
      <c r="H212" s="351"/>
      <c r="I212" s="360">
        <v>7</v>
      </c>
      <c r="J212" s="363" t="str">
        <f t="shared" ref="J212" si="123">CONCATENATE($J$211,".",(ROW(M212)-ROW($M$211)))</f>
        <v>104.1</v>
      </c>
      <c r="K212" s="363"/>
      <c r="L212" s="429" t="s">
        <v>183</v>
      </c>
      <c r="M212" s="298" t="s">
        <v>36</v>
      </c>
      <c r="N212" s="298"/>
      <c r="O212" s="400"/>
      <c r="P212" s="32"/>
      <c r="Q212" s="33">
        <v>3.35</v>
      </c>
      <c r="R212" s="32"/>
      <c r="S212" s="32"/>
      <c r="T212" s="34">
        <f t="shared" si="120"/>
        <v>3.35</v>
      </c>
      <c r="U212" s="76"/>
      <c r="V212" s="32" t="s">
        <v>58</v>
      </c>
      <c r="W212" s="237">
        <f>IF(T212="","",IF(T212=0,"",IF(MID(L212,1,4)="Стен",T212/(VALUE(MID(L212,SEARCH(" ",L212,1)+1,SEARCH("мм",L212,1)-SEARCH(" ",L212,1)-2))/1000),IF(MID(L212,1,10)="Плита фунд",SQRT(T212/(VALUE(MID(L212,SEARCH(" ",L212,1)+14,SEARCH("мм",L212,1)-SEARCH(" ",L212,1)-15))/1000))*(4+1)*(VALUE(MID(L212,SEARCH(" ",L212,1)+14,SEARCH("мм",L212,1)-SEARCH(" ",L212,1)-15))/1000),IF(MID(L212,1,4)="Плит",T212/(VALUE(MID(L212,SEARCH(" ",L212,1)+1,SEARCH("мм",L212,1)-SEARCH(" ",L212,1)-2))/1000),IF(MID(L212,1,4)="Площ",T212/(VALUE(MID(L212,SEARCH(" ",L212,1)+12,SEARCH("мм",L212,1)-SEARCH(" ",L212,1)-13))/1000),IF(MID(L212,1,4)="Марш",T212/0.263,IF(MID(L212,1,4)="Коло",T212/((VALUE(LEFT(MID(L212,SEARCH(" ",L212,1)+1,SEARCH("мм",L212,1)-SEARCH(" ",L212,1)-2),SEARCH("х",MID(L212,SEARCH(" ",L212,1)+1,SEARCH("мм",L212,1)-SEARCH(" ",L212,1)-2),1)-1))*VALUE(RIGHT(MID(L212,SEARCH(" ",L212,1)+1,SEARCH("мм",L212,1)-SEARCH(" ",L212,1)-2),LEN(MID(L212,SEARCH(" ",L212,1)+1,SEARCH("мм",L212,1)-SEARCH(" ",L212,1)-2))-SEARCH("х",MID(L212,SEARCH(" ",L212,1)+1,SEARCH("мм",L212,1)-SEARCH(" ",L212,1)-2),1))))/1000000*3.2)*((VALUE(LEFT(MID(L212,SEARCH(" ",L212,1)+1,SEARCH("мм",L212,1)-SEARCH(" ",L212,1)-2),SEARCH("х",MID(L212,SEARCH(" ",L212,1)+1,SEARCH("мм",L212,1)-SEARCH(" ",L212,1)-2),1)-1))+VALUE(RIGHT(MID(L212,SEARCH(" ",L212,1)+1,SEARCH("мм",L212,1)-SEARCH(" ",L212,1)-2),LEN(MID(L212,SEARCH(" ",L212,1)+1,SEARCH("мм",L212,1)-SEARCH(" ",L212,1)-2))-SEARCH("х",MID(L212,SEARCH(" ",L212,1)+1,SEARCH("мм",L212,1)-SEARCH(" ",L212,1)-2),1))))/1000*2*3.2),IF(MID(L212,1,4)="Балк",T212/((VALUE(LEFT(MID(L212,SEARCH(" ",L212,1)+1,SEARCH("мм",L212,1)-SEARCH(" ",L212,1)-5),SEARCH("х",MID(L212,SEARCH(" ",L212,1)+1,SEARCH("мм",L212,1)-SEARCH(" ",L212,1)-5),1)-1))*VALUE(RIGHT(MID(L212,SEARCH(" ",L212,1)+1,SEARCH("мм",L212,1)-SEARCH(" ",L212,1)-5),LEN(MID(L212,SEARCH(" ",L212,1)+1,SEARCH("мм",L212,1)-SEARCH(" ",L212,1)-5))-SEARCH("х",MID(L212,SEARCH(" ",L212,1)+1,SEARCH("мм",L212,1)-SEARCH(" ",L212,1)-5),1))))/1000000*1)*((2*VALUE(LEFT(MID(L212,SEARCH(" ",L212,1)+1,SEARCH("мм",L212,1)-SEARCH(" ",L212,1)-5),SEARCH("х",MID(L212,SEARCH(" ",L212,1)+1,SEARCH("мм",L212,1)-SEARCH(" ",L212,1)-5),1)-1))+VALUE(RIGHT(MID(L212,SEARCH(" ",L212,1)+1,SEARCH("мм",L212,1)-SEARCH(" ",L212,1)-5),LEN(MID(L212,SEARCH(" ",L212,1)+1,SEARCH("мм",L212,1)-SEARCH(" ",L212,1)-5))-SEARCH("х",MID(L212,SEARCH(" ",L212,1)+1,SEARCH("мм",L212,1)-SEARCH(" ",L212,1)-5),1))))/1000*1),IF(MID(L212,1,4)="Капи",T212/(2.8*3.6*0.4)*((2.8+3.6)*2*0.4),""))))))))))</f>
        <v>12.737642585551331</v>
      </c>
      <c r="X212" s="234"/>
      <c r="Y212" s="35" t="str">
        <f>IF(SUM($Q212:$S212)*INDEX('Таблица 6 (типы арм.)'!$F$6:$U$49,MATCH($I212,'Таблица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арм.)'!$F$54:$U$54,0))=0,"",ROUND(SUM($Q212:$S212)*INDEX('Таблица 6 (типы арм.)'!$F$6:$U$49,MATCH($I212,'Таблица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12" s="35">
        <f>IF(SUM($Q212:$S212)*INDEX('Таблица 6 (типы арм.)'!$F$6:$U$49,MATCH($I212,'Таблица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арм.)'!$F$54:$U$54,0))=0,"",ROUND(SUM($Q212:$S212)*INDEX('Таблица 6 (типы арм.)'!$F$6:$U$49,MATCH($I212,'Таблица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12</v>
      </c>
      <c r="AA212" s="35" t="str">
        <f>IF(SUM($Q212:$S212)*INDEX('Таблица 6 (типы арм.)'!$F$6:$U$49,MATCH($I212,'Таблица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арм.)'!$F$54:$U$54,0))=0,"",ROUND(SUM($Q212:$S212)*INDEX('Таблица 6 (типы арм.)'!$F$6:$U$49,MATCH($I212,'Таблица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12" s="35" t="str">
        <f>IF(SUM($Q212:$S212)*INDEX('Таблица 6 (типы арм.)'!$F$6:$U$49,MATCH($I212,'Таблица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арм.)'!$F$54:$U$54,0))=0,"",ROUND(SUM($Q212:$S212)*INDEX('Таблица 6 (типы арм.)'!$F$6:$U$49,MATCH($I212,'Таблица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12" s="35" t="str">
        <f>IF(SUM($Q212:$S212)*INDEX('Таблица 6 (типы арм.)'!$F$6:$U$49,MATCH($I212,'Таблица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арм.)'!$F$54:$U$54,0))=0,"",ROUND(SUM($Q212:$S212)*INDEX('Таблица 6 (типы арм.)'!$F$6:$U$49,MATCH($I212,'Таблица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12" s="35">
        <f>IF(SUM($Q212:$S212)*INDEX('Таблица 6 (типы арм.)'!$F$6:$U$49,MATCH($I212,'Таблица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арм.)'!$F$54:$U$54,0))=0,"",ROUND(SUM($Q212:$S212)*INDEX('Таблица 6 (типы арм.)'!$F$6:$U$49,MATCH($I212,'Таблица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160</v>
      </c>
      <c r="AE212" s="35">
        <f>IF(SUM($Q212:$S212)*INDEX('Таблица 6 (типы арм.)'!$F$6:$U$49,MATCH($I212,'Таблица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арм.)'!$F$54:$U$54,0))=0,"",ROUND(SUM($Q212:$S212)*INDEX('Таблица 6 (типы арм.)'!$F$6:$U$49,MATCH($I212,'Таблица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55</v>
      </c>
      <c r="AF212" s="35">
        <f>IF(SUM($Q212:$S212)*INDEX('Таблица 6 (типы арм.)'!$F$6:$U$49,MATCH($I212,'Таблица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арм.)'!$F$54:$U$54,0))=0,"",ROUND(SUM($Q212:$S212)*INDEX('Таблица 6 (типы арм.)'!$F$6:$U$49,MATCH($I212,'Таблица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185</v>
      </c>
      <c r="AG212" s="35" t="str">
        <f>IF(SUM($Q212:$S212)*INDEX('Таблица 6 (типы арм.)'!$F$6:$U$49,MATCH($I212,'Таблица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арм.)'!$F$54:$U$54,0))=0,"",ROUND(SUM($Q212:$S212)*INDEX('Таблица 6 (типы арм.)'!$F$6:$U$49,MATCH($I212,'Таблица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12" s="35">
        <f>IF(SUM($Q212:$S212)*INDEX('Таблица 6 (типы арм.)'!$F$6:$U$49,MATCH($I212,'Таблица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арм.)'!$F$54:$U$54,0))=0,"",ROUND(SUM($Q212:$S212)*INDEX('Таблица 6 (типы арм.)'!$F$6:$U$49,MATCH($I212,'Таблица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86</v>
      </c>
      <c r="AI212" s="35" t="str">
        <f>IF(SUM($Q212:$S212)*INDEX('Таблица 6 (типы арм.)'!$F$6:$U$49,MATCH($I212,'Таблица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арм.)'!$F$54:$U$54,0))=0,"",ROUND(SUM($Q212:$S212)*INDEX('Таблица 6 (типы арм.)'!$F$6:$U$49,MATCH($I212,'Таблица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12" s="35" t="str">
        <f>IF(SUM($Q212:$S212)*INDEX('Таблица 6 (типы арм.)'!$F$6:$U$49,MATCH($I212,'Таблица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арм.)'!$F$54:$U$54,0))=0,"",ROUND(SUM($Q212:$S212)*INDEX('Таблица 6 (типы арм.)'!$F$6:$U$49,MATCH($I212,'Таблица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12" s="35" t="str">
        <f>IF(SUM($Q212:$S212)*INDEX('Таблица 6 (типы арм.)'!$F$6:$U$49,MATCH($I212,'Таблица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арм.)'!$F$54:$U$54,0))=0,"",ROUND(SUM($Q212:$S212)*INDEX('Таблица 6 (типы арм.)'!$F$6:$U$49,MATCH($I212,'Таблица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12" s="35" t="str">
        <f>IF(SUM($Q212:$S212)*INDEX('Таблица 6 (типы арм.)'!$F$6:$U$49,MATCH($I212,'Таблица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арм.)'!$F$54:$U$54,0))=0,"",ROUND(SUM($Q212:$S212)*INDEX('Таблица 6 (типы арм.)'!$F$6:$U$49,MATCH($I212,'Таблица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12" s="35" t="str">
        <f>IF(SUM($Q212:$S212)*INDEX('Таблица 6 (типы арм.)'!$F$6:$U$49,MATCH($I212,'Таблица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арм.)'!$F$54:$U$54,0))=0,"",ROUND(SUM($Q212:$S212)*INDEX('Таблица 6 (типы арм.)'!$F$6:$U$49,MATCH($I212,'Таблица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12" s="35" t="str">
        <f>IF(SUM($Q212:$S212)*INDEX('Таблица 6 (типы арм.)'!$F$6:$U$49,MATCH($I212,'Таблица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арм.)'!$F$54:$U$54,0))=0,"",ROUND(SUM($Q212:$S212)*INDEX('Таблица 6 (типы арм.)'!$F$6:$U$49,MATCH($I212,'Таблица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12" s="491">
        <f t="shared" si="112"/>
        <v>498</v>
      </c>
      <c r="AP212" s="298"/>
      <c r="AQ212" s="328"/>
      <c r="AR212" s="298"/>
      <c r="AS212" s="225"/>
      <c r="AT212" s="225"/>
      <c r="AU212" s="225"/>
      <c r="AV212" s="210"/>
      <c r="AW212" s="12"/>
      <c r="AX212" s="1"/>
    </row>
    <row r="213" spans="1:68" s="459" customFormat="1" ht="20.100000000000001" customHeight="1" collapsed="1" x14ac:dyDescent="0.25">
      <c r="A213" s="170"/>
      <c r="B213" s="170"/>
      <c r="C213" s="545"/>
      <c r="D213" s="387" t="s">
        <v>606</v>
      </c>
      <c r="E213" s="387"/>
      <c r="F213" s="388" t="s">
        <v>608</v>
      </c>
      <c r="G213" s="388"/>
      <c r="H213" s="351"/>
      <c r="I213" s="363"/>
      <c r="J213" s="363"/>
      <c r="K213" s="363"/>
      <c r="L213" s="430" t="s">
        <v>616</v>
      </c>
      <c r="M213" s="392" t="s">
        <v>36</v>
      </c>
      <c r="N213" s="392" t="s">
        <v>36</v>
      </c>
      <c r="O213" s="399"/>
      <c r="P213" s="225"/>
      <c r="Q213" s="225"/>
      <c r="R213" s="225"/>
      <c r="S213" s="225"/>
      <c r="T213" s="389"/>
      <c r="U213" s="225"/>
      <c r="V213" s="225"/>
      <c r="W213" s="225"/>
      <c r="X213" s="225"/>
      <c r="Y213" s="390"/>
      <c r="Z213" s="390"/>
      <c r="AA213" s="390"/>
      <c r="AB213" s="390"/>
      <c r="AC213" s="390"/>
      <c r="AD213" s="390"/>
      <c r="AE213" s="390"/>
      <c r="AF213" s="390"/>
      <c r="AG213" s="390"/>
      <c r="AH213" s="390"/>
      <c r="AI213" s="390"/>
      <c r="AJ213" s="390"/>
      <c r="AK213" s="390"/>
      <c r="AL213" s="390"/>
      <c r="AM213" s="390"/>
      <c r="AN213" s="390"/>
      <c r="AO213" s="391"/>
      <c r="AP213" s="392"/>
      <c r="AQ213" s="393">
        <f>T211</f>
        <v>3.35</v>
      </c>
      <c r="AR213" s="298">
        <f>IF(AQ213="","",IF(AQ213=0,"",AQ213))</f>
        <v>3.35</v>
      </c>
      <c r="AS213" s="33"/>
      <c r="AT213" s="33"/>
      <c r="AU213" s="33"/>
      <c r="AV213" s="210"/>
      <c r="AW213" s="171"/>
      <c r="AX213" s="170"/>
      <c r="AY213" s="222"/>
      <c r="AZ213" s="222"/>
      <c r="BA213" s="222"/>
      <c r="BB213" s="222"/>
      <c r="BC213" s="222"/>
      <c r="BD213" s="222"/>
      <c r="BE213" s="222"/>
      <c r="BF213" s="222"/>
      <c r="BG213" s="222"/>
      <c r="BH213" s="222"/>
      <c r="BI213" s="222"/>
      <c r="BJ213" s="222"/>
      <c r="BK213" s="222"/>
      <c r="BL213" s="222"/>
      <c r="BM213" s="222"/>
      <c r="BN213" s="222"/>
      <c r="BO213" s="222"/>
      <c r="BP213" s="222"/>
    </row>
    <row r="214" spans="1:68" s="459" customFormat="1" ht="20.100000000000001" customHeight="1" x14ac:dyDescent="0.25">
      <c r="A214" s="170"/>
      <c r="B214" s="170"/>
      <c r="C214" s="545"/>
      <c r="D214" s="387" t="s">
        <v>606</v>
      </c>
      <c r="E214" s="387"/>
      <c r="F214" s="388" t="s">
        <v>608</v>
      </c>
      <c r="G214" s="388"/>
      <c r="H214" s="351"/>
      <c r="I214" s="363"/>
      <c r="J214" s="363"/>
      <c r="K214" s="363"/>
      <c r="L214" s="430" t="s">
        <v>615</v>
      </c>
      <c r="M214" s="423" t="s">
        <v>49</v>
      </c>
      <c r="N214" s="423" t="s">
        <v>49</v>
      </c>
      <c r="O214" s="399"/>
      <c r="P214" s="225"/>
      <c r="Q214" s="225"/>
      <c r="R214" s="225"/>
      <c r="S214" s="225"/>
      <c r="T214" s="389"/>
      <c r="U214" s="225"/>
      <c r="V214" s="225"/>
      <c r="W214" s="225"/>
      <c r="X214" s="225"/>
      <c r="Y214" s="390"/>
      <c r="Z214" s="390"/>
      <c r="AA214" s="390"/>
      <c r="AB214" s="390"/>
      <c r="AC214" s="390"/>
      <c r="AD214" s="390"/>
      <c r="AE214" s="390"/>
      <c r="AF214" s="390"/>
      <c r="AG214" s="390"/>
      <c r="AH214" s="390"/>
      <c r="AI214" s="390"/>
      <c r="AJ214" s="390"/>
      <c r="AK214" s="390"/>
      <c r="AL214" s="390"/>
      <c r="AM214" s="390"/>
      <c r="AN214" s="390"/>
      <c r="AO214" s="391"/>
      <c r="AP214" s="392"/>
      <c r="AQ214" s="493">
        <f>AO211+SUM(AO216:AO218)</f>
        <v>673</v>
      </c>
      <c r="AR214" s="367">
        <f t="shared" ref="AR214:AR215" si="124">IF(AQ214="","",IF(AQ214=0,"",AQ214))</f>
        <v>673</v>
      </c>
      <c r="AS214" s="33"/>
      <c r="AT214" s="33"/>
      <c r="AU214" s="33"/>
      <c r="AV214" s="210"/>
      <c r="AW214" s="171"/>
      <c r="AX214" s="170"/>
      <c r="AY214" s="222"/>
      <c r="AZ214" s="222"/>
      <c r="BA214" s="222"/>
      <c r="BB214" s="222"/>
      <c r="BC214" s="222"/>
      <c r="BD214" s="222"/>
      <c r="BE214" s="222"/>
      <c r="BF214" s="222"/>
      <c r="BG214" s="222"/>
      <c r="BH214" s="222"/>
      <c r="BI214" s="222"/>
      <c r="BJ214" s="222"/>
      <c r="BK214" s="222"/>
      <c r="BL214" s="222"/>
      <c r="BM214" s="222"/>
      <c r="BN214" s="222"/>
      <c r="BO214" s="222"/>
      <c r="BP214" s="222"/>
    </row>
    <row r="215" spans="1:68" s="459" customFormat="1" ht="20.100000000000001" customHeight="1" x14ac:dyDescent="0.25">
      <c r="A215" s="170"/>
      <c r="B215" s="170"/>
      <c r="C215" s="545"/>
      <c r="D215" s="387" t="s">
        <v>606</v>
      </c>
      <c r="E215" s="387"/>
      <c r="F215" s="388" t="s">
        <v>608</v>
      </c>
      <c r="G215" s="388"/>
      <c r="H215" s="351"/>
      <c r="I215" s="363"/>
      <c r="J215" s="363"/>
      <c r="K215" s="363"/>
      <c r="L215" s="430" t="s">
        <v>614</v>
      </c>
      <c r="M215" s="392" t="s">
        <v>61</v>
      </c>
      <c r="N215" s="392" t="s">
        <v>61</v>
      </c>
      <c r="O215" s="399"/>
      <c r="P215" s="225"/>
      <c r="Q215" s="225"/>
      <c r="R215" s="225"/>
      <c r="S215" s="225"/>
      <c r="T215" s="389"/>
      <c r="U215" s="225"/>
      <c r="V215" s="225"/>
      <c r="W215" s="225"/>
      <c r="X215" s="225"/>
      <c r="Y215" s="390"/>
      <c r="Z215" s="390"/>
      <c r="AA215" s="390"/>
      <c r="AB215" s="390"/>
      <c r="AC215" s="390"/>
      <c r="AD215" s="390"/>
      <c r="AE215" s="390"/>
      <c r="AF215" s="390"/>
      <c r="AG215" s="390"/>
      <c r="AH215" s="390"/>
      <c r="AI215" s="390"/>
      <c r="AJ215" s="390"/>
      <c r="AK215" s="390"/>
      <c r="AL215" s="390"/>
      <c r="AM215" s="390"/>
      <c r="AN215" s="390"/>
      <c r="AO215" s="391"/>
      <c r="AP215" s="392"/>
      <c r="AQ215" s="393">
        <f>W211</f>
        <v>12.737642585551331</v>
      </c>
      <c r="AR215" s="298">
        <f t="shared" si="124"/>
        <v>12.737642585551331</v>
      </c>
      <c r="AS215" s="33"/>
      <c r="AT215" s="33"/>
      <c r="AU215" s="33"/>
      <c r="AV215" s="210"/>
      <c r="AW215" s="171"/>
      <c r="AX215" s="170"/>
      <c r="AY215" s="222"/>
      <c r="AZ215" s="222"/>
      <c r="BA215" s="222"/>
      <c r="BB215" s="222"/>
      <c r="BC215" s="222"/>
      <c r="BD215" s="222"/>
      <c r="BE215" s="222"/>
      <c r="BF215" s="222"/>
      <c r="BG215" s="222"/>
      <c r="BH215" s="222"/>
      <c r="BI215" s="222"/>
      <c r="BJ215" s="222"/>
      <c r="BK215" s="222"/>
      <c r="BL215" s="222"/>
      <c r="BM215" s="222"/>
      <c r="BN215" s="222"/>
      <c r="BO215" s="222"/>
      <c r="BP215" s="222"/>
    </row>
    <row r="216" spans="1:68" ht="27" customHeight="1" x14ac:dyDescent="0.25">
      <c r="A216" s="1"/>
      <c r="B216" s="1"/>
      <c r="C216" s="544"/>
      <c r="D216" s="311"/>
      <c r="E216" s="311" t="s">
        <v>607</v>
      </c>
      <c r="F216" s="311"/>
      <c r="G216" s="312" t="s">
        <v>610</v>
      </c>
      <c r="H216" s="351"/>
      <c r="I216" s="360" t="s">
        <v>184</v>
      </c>
      <c r="J216" s="224">
        <f>J211+1</f>
        <v>105</v>
      </c>
      <c r="K216" s="224">
        <f>K211+1</f>
        <v>99</v>
      </c>
      <c r="L216" s="441" t="s">
        <v>489</v>
      </c>
      <c r="M216" s="298" t="s">
        <v>49</v>
      </c>
      <c r="N216" s="298"/>
      <c r="O216" s="409" t="str">
        <f t="shared" ref="O216:S216" si="125">O211</f>
        <v/>
      </c>
      <c r="P216" s="180" t="str">
        <f t="shared" si="125"/>
        <v/>
      </c>
      <c r="Q216" s="180">
        <f t="shared" si="125"/>
        <v>3.35</v>
      </c>
      <c r="R216" s="180" t="str">
        <f t="shared" si="125"/>
        <v/>
      </c>
      <c r="S216" s="180" t="str">
        <f t="shared" si="125"/>
        <v/>
      </c>
      <c r="T216" s="180"/>
      <c r="U216" s="196"/>
      <c r="V216" s="196"/>
      <c r="W216" s="196"/>
      <c r="X216" s="239"/>
      <c r="Y216" s="35" t="str">
        <f>IF(SUM($Q216:$S216)*INDEX('Таблица 6 (типы арм.)'!$F$6:$U$49,MATCH($I216,'Таблица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арм.)'!$F$54:$U$54,0))=0,"",ROUND(SUM($Q216:$S216)*INDEX('Таблица 6 (типы арм.)'!$F$6:$U$49,MATCH($I216,'Таблица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16" s="35" t="str">
        <f>IF(SUM($Q216:$S216)*INDEX('Таблица 6 (типы арм.)'!$F$6:$U$49,MATCH($I216,'Таблица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арм.)'!$F$54:$U$54,0))=0,"",ROUND(SUM($Q216:$S216)*INDEX('Таблица 6 (типы арм.)'!$F$6:$U$49,MATCH($I216,'Таблица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16" s="35" t="str">
        <f>IF(SUM($Q216:$S216)*INDEX('Таблица 6 (типы арм.)'!$F$6:$U$49,MATCH($I216,'Таблица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арм.)'!$F$54:$U$54,0))=0,"",ROUND(SUM($Q216:$S216)*INDEX('Таблица 6 (типы арм.)'!$F$6:$U$49,MATCH($I216,'Таблица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16" s="35" t="str">
        <f>IF(SUM($Q216:$S216)*INDEX('Таблица 6 (типы арм.)'!$F$6:$U$49,MATCH($I216,'Таблица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арм.)'!$F$54:$U$54,0))=0,"",ROUND(SUM($Q216:$S216)*INDEX('Таблица 6 (типы арм.)'!$F$6:$U$49,MATCH($I216,'Таблица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16" s="35" t="str">
        <f>IF(SUM($Q216:$S216)*INDEX('Таблица 6 (типы арм.)'!$F$6:$U$49,MATCH($I216,'Таблица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арм.)'!$F$54:$U$54,0))=0,"",ROUND(SUM($Q216:$S216)*INDEX('Таблица 6 (типы арм.)'!$F$6:$U$49,MATCH($I216,'Таблица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16" s="35" t="str">
        <f>IF(SUM($Q216:$S216)*INDEX('Таблица 6 (типы арм.)'!$F$6:$U$49,MATCH($I216,'Таблица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арм.)'!$F$54:$U$54,0))=0,"",ROUND(SUM($Q216:$S216)*INDEX('Таблица 6 (типы арм.)'!$F$6:$U$49,MATCH($I216,'Таблица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16" s="35">
        <f>IF(SUM($Q216:$S216)*INDEX('Таблица 6 (типы арм.)'!$F$6:$U$49,MATCH($I216,'Таблица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арм.)'!$F$54:$U$54,0))=0,"",ROUND(SUM($Q216:$S216)*INDEX('Таблица 6 (типы арм.)'!$F$6:$U$49,MATCH($I216,'Таблица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55</v>
      </c>
      <c r="AF216" s="35" t="str">
        <f>IF(SUM($Q216:$S216)*INDEX('Таблица 6 (типы арм.)'!$F$6:$U$49,MATCH($I216,'Таблица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арм.)'!$F$54:$U$54,0))=0,"",ROUND(SUM($Q216:$S216)*INDEX('Таблица 6 (типы арм.)'!$F$6:$U$49,MATCH($I216,'Таблица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216" s="35" t="str">
        <f>IF(SUM($Q216:$S216)*INDEX('Таблица 6 (типы арм.)'!$F$6:$U$49,MATCH($I216,'Таблица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арм.)'!$F$54:$U$54,0))=0,"",ROUND(SUM($Q216:$S216)*INDEX('Таблица 6 (типы арм.)'!$F$6:$U$49,MATCH($I216,'Таблица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16" s="35" t="str">
        <f>IF(SUM($Q216:$S216)*INDEX('Таблица 6 (типы арм.)'!$F$6:$U$49,MATCH($I216,'Таблица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арм.)'!$F$54:$U$54,0))=0,"",ROUND(SUM($Q216:$S216)*INDEX('Таблица 6 (типы арм.)'!$F$6:$U$49,MATCH($I216,'Таблица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216" s="35" t="str">
        <f>IF(SUM($Q216:$S216)*INDEX('Таблица 6 (типы арм.)'!$F$6:$U$49,MATCH($I216,'Таблица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арм.)'!$F$54:$U$54,0))=0,"",ROUND(SUM($Q216:$S216)*INDEX('Таблица 6 (типы арм.)'!$F$6:$U$49,MATCH($I216,'Таблица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16" s="35" t="str">
        <f>IF(SUM($Q216:$S216)*INDEX('Таблица 6 (типы арм.)'!$F$6:$U$49,MATCH($I216,'Таблица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арм.)'!$F$54:$U$54,0))=0,"",ROUND(SUM($Q216:$S216)*INDEX('Таблица 6 (типы арм.)'!$F$6:$U$49,MATCH($I216,'Таблица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16" s="35" t="str">
        <f>IF(SUM($Q216:$S216)*INDEX('Таблица 6 (типы арм.)'!$F$6:$U$49,MATCH($I216,'Таблица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арм.)'!$F$54:$U$54,0))=0,"",ROUND(SUM($Q216:$S216)*INDEX('Таблица 6 (типы арм.)'!$F$6:$U$49,MATCH($I216,'Таблица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16" s="35" t="str">
        <f>IF(SUM($Q216:$S216)*INDEX('Таблица 6 (типы арм.)'!$F$6:$U$49,MATCH($I216,'Таблица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арм.)'!$F$54:$U$54,0))=0,"",ROUND(SUM($Q216:$S216)*INDEX('Таблица 6 (типы арм.)'!$F$6:$U$49,MATCH($I216,'Таблица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16" s="35" t="str">
        <f>IF(SUM($Q216:$S216)*INDEX('Таблица 6 (типы арм.)'!$F$6:$U$49,MATCH($I216,'Таблица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арм.)'!$F$54:$U$54,0))=0,"",ROUND(SUM($Q216:$S216)*INDEX('Таблица 6 (типы арм.)'!$F$6:$U$49,MATCH($I216,'Таблица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16" s="35" t="str">
        <f>IF(SUM($Q216:$S216)*INDEX('Таблица 6 (типы арм.)'!$F$6:$U$49,MATCH($I216,'Таблица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арм.)'!$F$54:$U$54,0))=0,"",ROUND(SUM($Q216:$S216)*INDEX('Таблица 6 (типы арм.)'!$F$6:$U$49,MATCH($I216,'Таблица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16" s="491">
        <f>IF((IF(Y216="",0,Y216)+IF(Z216="",0,Z216)+IF(AA216="",0,AA216)+IF(AB216="",0,AB216)+IF(AC216="",0,AC216)+IF(AD216="",0,AD216)+IF(AE216="",0,AE216)+IF(AF216="",0,AF216)+IF(AG216="",0,AG216)+IF(AH216="",0,AH216)+IF(AI216="",0,AI216)+IF(AJ216="",0,AJ216)+IF(AK216="",0,AK216)+IF(AL216="",0,AL216)+IF(AM216="",0,AM216)+IF(AN216="",0,AN216))=0,"",(IF(Y216="",0,Y216)+IF(Z216="",0,Z216)+IF(AA216="",0,AA216)+IF(AB216="",0,AB216)+IF(AC216="",0,AC216)+IF(AD216="",0,AD216)+IF(AE216="",0,AE216)+IF(AF216="",0,AF216)+IF(AG216="",0,AG216)+IF(AH216="",0,AH216)+IF(AI216="",0,AI216)+IF(AJ216="",0,AJ216)+IF(AK216="",0,AK216)+IF(AL216="",0,AL216)+IF(AM216="",0,AM216)+IF(AN216="",0,AN216)))</f>
        <v>55</v>
      </c>
      <c r="AP216" s="298"/>
      <c r="AQ216" s="328"/>
      <c r="AR216" s="298"/>
      <c r="AS216" s="225"/>
      <c r="AT216" s="225"/>
      <c r="AU216" s="225"/>
      <c r="AV216" s="210"/>
      <c r="AW216" s="12"/>
      <c r="AX216" s="1"/>
    </row>
    <row r="217" spans="1:68" ht="27" customHeight="1" x14ac:dyDescent="0.25">
      <c r="A217" s="1"/>
      <c r="B217" s="1"/>
      <c r="C217" s="544"/>
      <c r="D217" s="311"/>
      <c r="E217" s="311" t="s">
        <v>607</v>
      </c>
      <c r="F217" s="311"/>
      <c r="G217" s="312" t="s">
        <v>610</v>
      </c>
      <c r="H217" s="351"/>
      <c r="I217" s="360" t="s">
        <v>185</v>
      </c>
      <c r="J217" s="224">
        <f t="shared" ref="J217:K219" si="126">J216+1</f>
        <v>106</v>
      </c>
      <c r="K217" s="224">
        <f t="shared" si="126"/>
        <v>100</v>
      </c>
      <c r="L217" s="441" t="s">
        <v>490</v>
      </c>
      <c r="M217" s="298" t="s">
        <v>49</v>
      </c>
      <c r="N217" s="298"/>
      <c r="O217" s="409" t="str">
        <f t="shared" ref="O217:S217" si="127">O211</f>
        <v/>
      </c>
      <c r="P217" s="180" t="str">
        <f t="shared" si="127"/>
        <v/>
      </c>
      <c r="Q217" s="180">
        <f t="shared" si="127"/>
        <v>3.35</v>
      </c>
      <c r="R217" s="180" t="str">
        <f t="shared" si="127"/>
        <v/>
      </c>
      <c r="S217" s="180" t="str">
        <f t="shared" si="127"/>
        <v/>
      </c>
      <c r="T217" s="180"/>
      <c r="U217" s="196"/>
      <c r="V217" s="196"/>
      <c r="W217" s="196"/>
      <c r="X217" s="239"/>
      <c r="Y217" s="35" t="str">
        <f>IF(SUM($Q217:$S217)*INDEX('Таблица 6 (типы арм.)'!$F$6:$U$49,MATCH($I217,'Таблица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арм.)'!$F$54:$U$54,0))=0,"",ROUND(SUM($Q217:$S217)*INDEX('Таблица 6 (типы арм.)'!$F$6:$U$49,MATCH($I217,'Таблица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17" s="35" t="str">
        <f>IF(SUM($Q217:$S217)*INDEX('Таблица 6 (типы арм.)'!$F$6:$U$49,MATCH($I217,'Таблица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арм.)'!$F$54:$U$54,0))=0,"",ROUND(SUM($Q217:$S217)*INDEX('Таблица 6 (типы арм.)'!$F$6:$U$49,MATCH($I217,'Таблица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17" s="35" t="str">
        <f>IF(SUM($Q217:$S217)*INDEX('Таблица 6 (типы арм.)'!$F$6:$U$49,MATCH($I217,'Таблица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арм.)'!$F$54:$U$54,0))=0,"",ROUND(SUM($Q217:$S217)*INDEX('Таблица 6 (типы арм.)'!$F$6:$U$49,MATCH($I217,'Таблица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17" s="35" t="str">
        <f>IF(SUM($Q217:$S217)*INDEX('Таблица 6 (типы арм.)'!$F$6:$U$49,MATCH($I217,'Таблица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арм.)'!$F$54:$U$54,0))=0,"",ROUND(SUM($Q217:$S217)*INDEX('Таблица 6 (типы арм.)'!$F$6:$U$49,MATCH($I217,'Таблица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17" s="35" t="str">
        <f>IF(SUM($Q217:$S217)*INDEX('Таблица 6 (типы арм.)'!$F$6:$U$49,MATCH($I217,'Таблица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арм.)'!$F$54:$U$54,0))=0,"",ROUND(SUM($Q217:$S217)*INDEX('Таблица 6 (типы арм.)'!$F$6:$U$49,MATCH($I217,'Таблица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17" s="35" t="str">
        <f>IF(SUM($Q217:$S217)*INDEX('Таблица 6 (типы арм.)'!$F$6:$U$49,MATCH($I217,'Таблица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арм.)'!$F$54:$U$54,0))=0,"",ROUND(SUM($Q217:$S217)*INDEX('Таблица 6 (типы арм.)'!$F$6:$U$49,MATCH($I217,'Таблица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17" s="35" t="str">
        <f>IF(SUM($Q217:$S217)*INDEX('Таблица 6 (типы арм.)'!$F$6:$U$49,MATCH($I217,'Таблица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арм.)'!$F$54:$U$54,0))=0,"",ROUND(SUM($Q217:$S217)*INDEX('Таблица 6 (типы арм.)'!$F$6:$U$49,MATCH($I217,'Таблица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17" s="35" t="str">
        <f>IF(SUM($Q217:$S217)*INDEX('Таблица 6 (типы арм.)'!$F$6:$U$49,MATCH($I217,'Таблица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арм.)'!$F$54:$U$54,0))=0,"",ROUND(SUM($Q217:$S217)*INDEX('Таблица 6 (типы арм.)'!$F$6:$U$49,MATCH($I217,'Таблица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217" s="35" t="str">
        <f>IF(SUM($Q217:$S217)*INDEX('Таблица 6 (типы арм.)'!$F$6:$U$49,MATCH($I217,'Таблица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арм.)'!$F$54:$U$54,0))=0,"",ROUND(SUM($Q217:$S217)*INDEX('Таблица 6 (типы арм.)'!$F$6:$U$49,MATCH($I217,'Таблица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17" s="35" t="str">
        <f>IF(SUM($Q217:$S217)*INDEX('Таблица 6 (типы арм.)'!$F$6:$U$49,MATCH($I217,'Таблица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арм.)'!$F$54:$U$54,0))=0,"",ROUND(SUM($Q217:$S217)*INDEX('Таблица 6 (типы арм.)'!$F$6:$U$49,MATCH($I217,'Таблица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217" s="35" t="str">
        <f>IF(SUM($Q217:$S217)*INDEX('Таблица 6 (типы арм.)'!$F$6:$U$49,MATCH($I217,'Таблица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арм.)'!$F$54:$U$54,0))=0,"",ROUND(SUM($Q217:$S217)*INDEX('Таблица 6 (типы арм.)'!$F$6:$U$49,MATCH($I217,'Таблица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17" s="35" t="str">
        <f>IF(SUM($Q217:$S217)*INDEX('Таблица 6 (типы арм.)'!$F$6:$U$49,MATCH($I217,'Таблица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арм.)'!$F$54:$U$54,0))=0,"",ROUND(SUM($Q217:$S217)*INDEX('Таблица 6 (типы арм.)'!$F$6:$U$49,MATCH($I217,'Таблица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17" s="35" t="str">
        <f>IF(SUM($Q217:$S217)*INDEX('Таблица 6 (типы арм.)'!$F$6:$U$49,MATCH($I217,'Таблица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арм.)'!$F$54:$U$54,0))=0,"",ROUND(SUM($Q217:$S217)*INDEX('Таблица 6 (типы арм.)'!$F$6:$U$49,MATCH($I217,'Таблица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17" s="35" t="str">
        <f>IF(SUM($Q217:$S217)*INDEX('Таблица 6 (типы арм.)'!$F$6:$U$49,MATCH($I217,'Таблица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арм.)'!$F$54:$U$54,0))=0,"",ROUND(SUM($Q217:$S217)*INDEX('Таблица 6 (типы арм.)'!$F$6:$U$49,MATCH($I217,'Таблица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17" s="35" t="str">
        <f>IF(SUM($Q217:$S217)*INDEX('Таблица 6 (типы арм.)'!$F$6:$U$49,MATCH($I217,'Таблица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арм.)'!$F$54:$U$54,0))=0,"",ROUND(SUM($Q217:$S217)*INDEX('Таблица 6 (типы арм.)'!$F$6:$U$49,MATCH($I217,'Таблица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17" s="35" t="str">
        <f>IF(SUM($Q217:$S217)*INDEX('Таблица 6 (типы арм.)'!$F$6:$U$49,MATCH($I217,'Таблица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арм.)'!$F$54:$U$54,0))=0,"",ROUND(SUM($Q217:$S217)*INDEX('Таблица 6 (типы арм.)'!$F$6:$U$49,MATCH($I217,'Таблица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17" s="491" t="str">
        <f>IF((IF(Y217="",0,Y217)+IF(Z217="",0,Z217)+IF(AA217="",0,AA217)+IF(AB217="",0,AB217)+IF(AC217="",0,AC217)+IF(AD217="",0,AD217)+IF(AE217="",0,AE217)+IF(AF217="",0,AF217)+IF(AG217="",0,AG217)+IF(AH217="",0,AH217)+IF(AI217="",0,AI217)+IF(AJ217="",0,AJ217)+IF(AK217="",0,AK217)+IF(AL217="",0,AL217)+IF(AM217="",0,AM217)+IF(AN217="",0,AN217))=0,"",(IF(Y217="",0,Y217)+IF(Z217="",0,Z217)+IF(AA217="",0,AA217)+IF(AB217="",0,AB217)+IF(AC217="",0,AC217)+IF(AD217="",0,AD217)+IF(AE217="",0,AE217)+IF(AF217="",0,AF217)+IF(AG217="",0,AG217)+IF(AH217="",0,AH217)+IF(AI217="",0,AI217)+IF(AJ217="",0,AJ217)+IF(AK217="",0,AK217)+IF(AL217="",0,AL217)+IF(AM217="",0,AM217)+IF(AN217="",0,AN217)))</f>
        <v/>
      </c>
      <c r="AP217" s="298"/>
      <c r="AQ217" s="328"/>
      <c r="AR217" s="298"/>
      <c r="AS217" s="225"/>
      <c r="AT217" s="225"/>
      <c r="AU217" s="225"/>
      <c r="AV217" s="210"/>
      <c r="AW217" s="12"/>
      <c r="AX217" s="1"/>
    </row>
    <row r="218" spans="1:68" s="191" customFormat="1" ht="27" customHeight="1" x14ac:dyDescent="0.25">
      <c r="A218" s="170"/>
      <c r="B218" s="170"/>
      <c r="C218" s="545"/>
      <c r="D218" s="311"/>
      <c r="E218" s="311" t="s">
        <v>607</v>
      </c>
      <c r="F218" s="311"/>
      <c r="G218" s="312" t="s">
        <v>610</v>
      </c>
      <c r="H218" s="351"/>
      <c r="I218" s="360" t="s">
        <v>530</v>
      </c>
      <c r="J218" s="224">
        <f t="shared" si="126"/>
        <v>107</v>
      </c>
      <c r="K218" s="224">
        <f t="shared" si="126"/>
        <v>101</v>
      </c>
      <c r="L218" s="441" t="s">
        <v>529</v>
      </c>
      <c r="M218" s="298" t="s">
        <v>49</v>
      </c>
      <c r="N218" s="298"/>
      <c r="O218" s="409" t="str">
        <f>O211</f>
        <v/>
      </c>
      <c r="P218" s="180" t="str">
        <f t="shared" ref="P218:S218" si="128">P211</f>
        <v/>
      </c>
      <c r="Q218" s="180">
        <f t="shared" si="128"/>
        <v>3.35</v>
      </c>
      <c r="R218" s="180" t="str">
        <f t="shared" si="128"/>
        <v/>
      </c>
      <c r="S218" s="180" t="str">
        <f t="shared" si="128"/>
        <v/>
      </c>
      <c r="T218" s="180"/>
      <c r="U218" s="197"/>
      <c r="V218" s="197"/>
      <c r="W218" s="197"/>
      <c r="X218" s="239"/>
      <c r="Y218" s="35">
        <f>IF(SUM($Q218:$S218)*INDEX('Таблица 6 (типы арм.)'!$F$6:$U$49,MATCH($I218,'Таблица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арм.)'!$F$54:$U$54,0))=0,"",ROUND(SUM($Q218:$S218)*INDEX('Таблица 6 (типы арм.)'!$F$6:$U$49,MATCH($I218,'Таблица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>120</v>
      </c>
      <c r="Z218" s="35" t="str">
        <f>IF(SUM($Q218:$S218)*INDEX('Таблица 6 (типы арм.)'!$F$6:$U$49,MATCH($I218,'Таблица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арм.)'!$F$54:$U$54,0))=0,"",ROUND(SUM($Q218:$S218)*INDEX('Таблица 6 (типы арм.)'!$F$6:$U$49,MATCH($I218,'Таблица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18" s="35" t="str">
        <f>IF(SUM($Q218:$S218)*INDEX('Таблица 6 (типы арм.)'!$F$6:$U$49,MATCH($I218,'Таблица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арм.)'!$F$54:$U$54,0))=0,"",ROUND(SUM($Q218:$S218)*INDEX('Таблица 6 (типы арм.)'!$F$6:$U$49,MATCH($I218,'Таблица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18" s="35" t="str">
        <f>IF(SUM($Q218:$S218)*INDEX('Таблица 6 (типы арм.)'!$F$6:$U$49,MATCH($I218,'Таблица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арм.)'!$F$54:$U$54,0))=0,"",ROUND(SUM($Q218:$S218)*INDEX('Таблица 6 (типы арм.)'!$F$6:$U$49,MATCH($I218,'Таблица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18" s="35" t="str">
        <f>IF(SUM($Q218:$S218)*INDEX('Таблица 6 (типы арм.)'!$F$6:$U$49,MATCH($I218,'Таблица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арм.)'!$F$54:$U$54,0))=0,"",ROUND(SUM($Q218:$S218)*INDEX('Таблица 6 (типы арм.)'!$F$6:$U$49,MATCH($I218,'Таблица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18" s="35" t="str">
        <f>IF(SUM($Q218:$S218)*INDEX('Таблица 6 (типы арм.)'!$F$6:$U$49,MATCH($I218,'Таблица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арм.)'!$F$54:$U$54,0))=0,"",ROUND(SUM($Q218:$S218)*INDEX('Таблица 6 (типы арм.)'!$F$6:$U$49,MATCH($I218,'Таблица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18" s="35" t="str">
        <f>IF(SUM($Q218:$S218)*INDEX('Таблица 6 (типы арм.)'!$F$6:$U$49,MATCH($I218,'Таблица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арм.)'!$F$54:$U$54,0))=0,"",ROUND(SUM($Q218:$S218)*INDEX('Таблица 6 (типы арм.)'!$F$6:$U$49,MATCH($I218,'Таблица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18" s="35" t="str">
        <f>IF(SUM($Q218:$S218)*INDEX('Таблица 6 (типы арм.)'!$F$6:$U$49,MATCH($I218,'Таблица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арм.)'!$F$54:$U$54,0))=0,"",ROUND(SUM($Q218:$S218)*INDEX('Таблица 6 (типы арм.)'!$F$6:$U$49,MATCH($I218,'Таблица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218" s="35" t="str">
        <f>IF(SUM($Q218:$S218)*INDEX('Таблица 6 (типы арм.)'!$F$6:$U$49,MATCH($I218,'Таблица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арм.)'!$F$54:$U$54,0))=0,"",ROUND(SUM($Q218:$S218)*INDEX('Таблица 6 (типы арм.)'!$F$6:$U$49,MATCH($I218,'Таблица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18" s="35" t="str">
        <f>IF(SUM($Q218:$S218)*INDEX('Таблица 6 (типы арм.)'!$F$6:$U$49,MATCH($I218,'Таблица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арм.)'!$F$54:$U$54,0))=0,"",ROUND(SUM($Q218:$S218)*INDEX('Таблица 6 (типы арм.)'!$F$6:$U$49,MATCH($I218,'Таблица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218" s="35" t="str">
        <f>IF(SUM($Q218:$S218)*INDEX('Таблица 6 (типы арм.)'!$F$6:$U$49,MATCH($I218,'Таблица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арм.)'!$F$54:$U$54,0))=0,"",ROUND(SUM($Q218:$S218)*INDEX('Таблица 6 (типы арм.)'!$F$6:$U$49,MATCH($I218,'Таблица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18" s="35" t="str">
        <f>IF(SUM($Q218:$S218)*INDEX('Таблица 6 (типы арм.)'!$F$6:$U$49,MATCH($I218,'Таблица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арм.)'!$F$54:$U$54,0))=0,"",ROUND(SUM($Q218:$S218)*INDEX('Таблица 6 (типы арм.)'!$F$6:$U$49,MATCH($I218,'Таблица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18" s="35" t="str">
        <f>IF(SUM($Q218:$S218)*INDEX('Таблица 6 (типы арм.)'!$F$6:$U$49,MATCH($I218,'Таблица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арм.)'!$F$54:$U$54,0))=0,"",ROUND(SUM($Q218:$S218)*INDEX('Таблица 6 (типы арм.)'!$F$6:$U$49,MATCH($I218,'Таблица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18" s="35" t="str">
        <f>IF(SUM($Q218:$S218)*INDEX('Таблица 6 (типы арм.)'!$F$6:$U$49,MATCH($I218,'Таблица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арм.)'!$F$54:$U$54,0))=0,"",ROUND(SUM($Q218:$S218)*INDEX('Таблица 6 (типы арм.)'!$F$6:$U$49,MATCH($I218,'Таблица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18" s="35" t="str">
        <f>IF(SUM($Q218:$S218)*INDEX('Таблица 6 (типы арм.)'!$F$6:$U$49,MATCH($I218,'Таблица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арм.)'!$F$54:$U$54,0))=0,"",ROUND(SUM($Q218:$S218)*INDEX('Таблица 6 (типы арм.)'!$F$6:$U$49,MATCH($I218,'Таблица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18" s="35" t="str">
        <f>IF(SUM($Q218:$S218)*INDEX('Таблица 6 (типы арм.)'!$F$6:$U$49,MATCH($I218,'Таблица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арм.)'!$F$54:$U$54,0))=0,"",ROUND(SUM($Q218:$S218)*INDEX('Таблица 6 (типы арм.)'!$F$6:$U$49,MATCH($I218,'Таблица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18" s="491">
        <f>IF((IF(Y218="",0,Y218)+IF(Z218="",0,Z218)+IF(AA218="",0,AA218)+IF(AB218="",0,AB218)+IF(AC218="",0,AC218)+IF(AD218="",0,AD218)+IF(AE218="",0,AE218)+IF(AF218="",0,AF218)+IF(AG218="",0,AG218)+IF(AH218="",0,AH218)+IF(AI218="",0,AI218)+IF(AJ218="",0,AJ218)+IF(AK218="",0,AK218)+IF(AL218="",0,AL218)+IF(AM218="",0,AM218)+IF(AN218="",0,AN218))=0,"",(IF(Y218="",0,Y218)+IF(Z218="",0,Z218)+IF(AA218="",0,AA218)+IF(AB218="",0,AB218)+IF(AC218="",0,AC218)+IF(AD218="",0,AD218)+IF(AE218="",0,AE218)+IF(AF218="",0,AF218)+IF(AG218="",0,AG218)+IF(AH218="",0,AH218)+IF(AI218="",0,AI218)+IF(AJ218="",0,AJ218)+IF(AK218="",0,AK218)+IF(AL218="",0,AL218)+IF(AM218="",0,AM218)+IF(AN218="",0,AN218)))</f>
        <v>120</v>
      </c>
      <c r="AP218" s="298"/>
      <c r="AQ218" s="328"/>
      <c r="AR218" s="298"/>
      <c r="AS218" s="225"/>
      <c r="AT218" s="225"/>
      <c r="AU218" s="225"/>
      <c r="AV218" s="210"/>
      <c r="AW218" s="171"/>
      <c r="AX218" s="170"/>
      <c r="AY218" s="222"/>
      <c r="AZ218" s="222"/>
      <c r="BA218" s="222"/>
      <c r="BB218" s="222"/>
      <c r="BC218" s="222"/>
      <c r="BD218" s="222"/>
      <c r="BE218" s="222"/>
      <c r="BF218" s="222"/>
      <c r="BG218" s="222"/>
      <c r="BH218" s="222"/>
      <c r="BI218" s="222"/>
      <c r="BJ218" s="222"/>
      <c r="BK218" s="222"/>
      <c r="BL218" s="222"/>
      <c r="BM218" s="222"/>
      <c r="BN218" s="222"/>
      <c r="BO218" s="222"/>
      <c r="BP218" s="222"/>
    </row>
    <row r="219" spans="1:68" ht="27" customHeight="1" x14ac:dyDescent="0.25">
      <c r="A219" s="1"/>
      <c r="B219" s="1"/>
      <c r="C219" s="544"/>
      <c r="D219" s="311"/>
      <c r="E219" s="311"/>
      <c r="F219" s="311"/>
      <c r="G219" s="311"/>
      <c r="H219" s="349"/>
      <c r="I219" s="361"/>
      <c r="J219" s="362">
        <f t="shared" si="126"/>
        <v>108</v>
      </c>
      <c r="K219" s="362">
        <f t="shared" si="126"/>
        <v>102</v>
      </c>
      <c r="L219" s="428" t="s">
        <v>186</v>
      </c>
      <c r="M219" s="344" t="s">
        <v>36</v>
      </c>
      <c r="N219" s="344"/>
      <c r="O219" s="397" t="str">
        <f t="shared" ref="O219:S219" si="129">IF(O220=0,"",O220)</f>
        <v/>
      </c>
      <c r="P219" s="26" t="str">
        <f t="shared" si="129"/>
        <v/>
      </c>
      <c r="Q219" s="26">
        <f t="shared" si="129"/>
        <v>0.75</v>
      </c>
      <c r="R219" s="26" t="str">
        <f t="shared" si="129"/>
        <v/>
      </c>
      <c r="S219" s="26" t="str">
        <f t="shared" si="129"/>
        <v/>
      </c>
      <c r="T219" s="27">
        <f t="shared" ref="T219:T220" si="130">IF((IF(O219="",0,O219)+IF(P219="",0,P219)+IF(Q219="",0,Q219)+IF(R219="",0,R219)+IF(S219="",0,S219))=0,"",(IF(O219="",0,O219)+IF(P219="",0,P219)+IF(Q219="",0,Q219)+IF(R219="",0,R219)+IF(S219="",0,S219)))</f>
        <v>0.75</v>
      </c>
      <c r="U219" s="26"/>
      <c r="V219" s="26" t="s">
        <v>58</v>
      </c>
      <c r="W219" s="231">
        <f>IF(W220=0,"",W220)</f>
        <v>3.75</v>
      </c>
      <c r="X219" s="26"/>
      <c r="Y219" s="28" t="str">
        <f t="shared" ref="Y219:AC219" si="131">IF(Y220=0,"",Y220)</f>
        <v/>
      </c>
      <c r="Z219" s="28">
        <f t="shared" si="131"/>
        <v>19</v>
      </c>
      <c r="AA219" s="28" t="str">
        <f t="shared" si="131"/>
        <v/>
      </c>
      <c r="AB219" s="28" t="str">
        <f t="shared" si="131"/>
        <v/>
      </c>
      <c r="AC219" s="28" t="str">
        <f t="shared" si="131"/>
        <v/>
      </c>
      <c r="AD219" s="28" t="str">
        <f t="shared" ref="AD219:AN219" si="132">IF(AD220=0,"",AD220)</f>
        <v/>
      </c>
      <c r="AE219" s="28">
        <f t="shared" si="132"/>
        <v>2</v>
      </c>
      <c r="AF219" s="28">
        <f t="shared" si="132"/>
        <v>32</v>
      </c>
      <c r="AG219" s="28" t="str">
        <f t="shared" si="132"/>
        <v/>
      </c>
      <c r="AH219" s="28">
        <f t="shared" si="132"/>
        <v>70</v>
      </c>
      <c r="AI219" s="28" t="str">
        <f t="shared" si="132"/>
        <v/>
      </c>
      <c r="AJ219" s="28" t="str">
        <f t="shared" si="132"/>
        <v/>
      </c>
      <c r="AK219" s="28" t="str">
        <f t="shared" si="132"/>
        <v/>
      </c>
      <c r="AL219" s="28" t="str">
        <f t="shared" si="132"/>
        <v/>
      </c>
      <c r="AM219" s="28" t="str">
        <f t="shared" si="132"/>
        <v/>
      </c>
      <c r="AN219" s="28" t="str">
        <f t="shared" si="132"/>
        <v/>
      </c>
      <c r="AO219" s="321">
        <f>IF((IF(Y219="",0,Y219)+IF(Z219="",0,Z219)+IF(AA219="",0,AA219)+IF(AB219="",0,AB219)+IF(AC219="",0,AC219)+IF(AD219="",0,AD219)+IF(AE219="",0,AE219)+IF(AF219="",0,AF219)+IF(AG219="",0,AG219)+IF(AH219="",0,AH219)+IF(AI219="",0,AI219)+IF(AJ219="",0,AJ219)+IF(AK219="",0,AK219)+IF(AL219="",0,AL219)+IF(AM219="",0,AM219)+IF(AN219="",0,AN219))=0,"",(IF(Y219="",0,Y219)+IF(Z219="",0,Z219)+IF(AA219="",0,AA219)+IF(AB219="",0,AB219)+IF(AC219="",0,AC219)+IF(AD219="",0,AD219)+IF(AE219="",0,AE219)+IF(AF219="",0,AF219)+IF(AG219="",0,AG219)+IF(AH219="",0,AH219)+IF(AI219="",0,AI219)+IF(AJ219="",0,AJ219)+IF(AK219="",0,AK219)+IF(AL219="",0,AL219)+IF(AM219="",0,AM219)+IF(AN219="",0,AN219)))</f>
        <v>123</v>
      </c>
      <c r="AP219" s="344"/>
      <c r="AQ219" s="328"/>
      <c r="AR219" s="298"/>
      <c r="AS219" s="225"/>
      <c r="AT219" s="225"/>
      <c r="AU219" s="225"/>
      <c r="AV219" s="296"/>
      <c r="AW219" s="12"/>
      <c r="AX219" s="1"/>
    </row>
    <row r="220" spans="1:68" ht="27" customHeight="1" outlineLevel="1" x14ac:dyDescent="0.25">
      <c r="A220" s="1"/>
      <c r="B220" s="1"/>
      <c r="C220" s="544"/>
      <c r="D220" s="311" t="s">
        <v>606</v>
      </c>
      <c r="E220" s="311" t="s">
        <v>607</v>
      </c>
      <c r="F220" s="311"/>
      <c r="G220" s="312" t="s">
        <v>610</v>
      </c>
      <c r="H220" s="351"/>
      <c r="I220" s="360">
        <v>18</v>
      </c>
      <c r="J220" s="363" t="str">
        <f>CONCATENATE($J$219,".",(ROW(M220)-ROW($M$219)))</f>
        <v>108.1</v>
      </c>
      <c r="K220" s="363"/>
      <c r="L220" s="429" t="s">
        <v>187</v>
      </c>
      <c r="M220" s="298" t="s">
        <v>36</v>
      </c>
      <c r="N220" s="298"/>
      <c r="O220" s="400"/>
      <c r="P220" s="32"/>
      <c r="Q220" s="33">
        <v>0.75</v>
      </c>
      <c r="R220" s="32"/>
      <c r="S220" s="32"/>
      <c r="T220" s="34">
        <f t="shared" si="130"/>
        <v>0.75</v>
      </c>
      <c r="U220" s="76"/>
      <c r="V220" s="32" t="s">
        <v>58</v>
      </c>
      <c r="W220" s="237">
        <f>IF(T220="","",IF(T220=0,"",IF(MID(L220,1,4)="Стен",T220/(VALUE(MID(L220,SEARCH(" ",L220,1)+1,SEARCH("мм",L220,1)-SEARCH(" ",L220,1)-2))/1000),IF(MID(L220,1,10)="Плита фунд",SQRT(T220/(VALUE(MID(L220,SEARCH(" ",L220,1)+14,SEARCH("мм",L220,1)-SEARCH(" ",L220,1)-15))/1000))*(4+1)*(VALUE(MID(L220,SEARCH(" ",L220,1)+14,SEARCH("мм",L220,1)-SEARCH(" ",L220,1)-15))/1000),IF(MID(L220,1,4)="Плит",T220/(VALUE(MID(L220,SEARCH(" ",L220,1)+1,SEARCH("мм",L220,1)-SEARCH(" ",L220,1)-2))/1000),IF(MID(L220,1,4)="Площ",T220/(VALUE(MID(L220,SEARCH(" ",L220,1)+12,SEARCH("мм",L220,1)-SEARCH(" ",L220,1)-13))/1000),IF(MID(L220,1,4)="Марш",T220/0.263,IF(MID(L220,1,4)="Коло",T220/((VALUE(LEFT(MID(L220,SEARCH(" ",L220,1)+1,SEARCH("мм",L220,1)-SEARCH(" ",L220,1)-2),SEARCH("х",MID(L220,SEARCH(" ",L220,1)+1,SEARCH("мм",L220,1)-SEARCH(" ",L220,1)-2),1)-1))*VALUE(RIGHT(MID(L220,SEARCH(" ",L220,1)+1,SEARCH("мм",L220,1)-SEARCH(" ",L220,1)-2),LEN(MID(L220,SEARCH(" ",L220,1)+1,SEARCH("мм",L220,1)-SEARCH(" ",L220,1)-2))-SEARCH("х",MID(L220,SEARCH(" ",L220,1)+1,SEARCH("мм",L220,1)-SEARCH(" ",L220,1)-2),1))))/1000000*3.2)*((VALUE(LEFT(MID(L220,SEARCH(" ",L220,1)+1,SEARCH("мм",L220,1)-SEARCH(" ",L220,1)-2),SEARCH("х",MID(L220,SEARCH(" ",L220,1)+1,SEARCH("мм",L220,1)-SEARCH(" ",L220,1)-2),1)-1))+VALUE(RIGHT(MID(L220,SEARCH(" ",L220,1)+1,SEARCH("мм",L220,1)-SEARCH(" ",L220,1)-2),LEN(MID(L220,SEARCH(" ",L220,1)+1,SEARCH("мм",L220,1)-SEARCH(" ",L220,1)-2))-SEARCH("х",MID(L220,SEARCH(" ",L220,1)+1,SEARCH("мм",L220,1)-SEARCH(" ",L220,1)-2),1))))/1000*2*3.2),IF(MID(L220,1,4)="Балк",T220/((VALUE(LEFT(MID(L220,SEARCH(" ",L220,1)+1,SEARCH("мм",L220,1)-SEARCH(" ",L220,1)-5),SEARCH("х",MID(L220,SEARCH(" ",L220,1)+1,SEARCH("мм",L220,1)-SEARCH(" ",L220,1)-5),1)-1))*VALUE(RIGHT(MID(L220,SEARCH(" ",L220,1)+1,SEARCH("мм",L220,1)-SEARCH(" ",L220,1)-5),LEN(MID(L220,SEARCH(" ",L220,1)+1,SEARCH("мм",L220,1)-SEARCH(" ",L220,1)-5))-SEARCH("х",MID(L220,SEARCH(" ",L220,1)+1,SEARCH("мм",L220,1)-SEARCH(" ",L220,1)-5),1))))/1000000*1)*((2*VALUE(LEFT(MID(L220,SEARCH(" ",L220,1)+1,SEARCH("мм",L220,1)-SEARCH(" ",L220,1)-5),SEARCH("х",MID(L220,SEARCH(" ",L220,1)+1,SEARCH("мм",L220,1)-SEARCH(" ",L220,1)-5),1)-1))+VALUE(RIGHT(MID(L220,SEARCH(" ",L220,1)+1,SEARCH("мм",L220,1)-SEARCH(" ",L220,1)-5),LEN(MID(L220,SEARCH(" ",L220,1)+1,SEARCH("мм",L220,1)-SEARCH(" ",L220,1)-5))-SEARCH("х",MID(L220,SEARCH(" ",L220,1)+1,SEARCH("мм",L220,1)-SEARCH(" ",L220,1)-5),1))))/1000*1),IF(MID(L220,1,4)="Капи",T220/(2.8*3.6*0.4)*((2.8+3.6)*2*0.4),""))))))))))</f>
        <v>3.75</v>
      </c>
      <c r="X220" s="234"/>
      <c r="Y220" s="35" t="str">
        <f>IF(SUM($Q220:$S220)*INDEX('Таблица 6 (типы арм.)'!$F$6:$U$49,MATCH($I220,'Таблица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арм.)'!$F$54:$U$54,0))=0,"",ROUND(SUM($Q220:$S220)*INDEX('Таблица 6 (типы арм.)'!$F$6:$U$49,MATCH($I220,'Таблица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20" s="35">
        <f>IF(SUM($Q220:$S220)*INDEX('Таблица 6 (типы арм.)'!$F$6:$U$49,MATCH($I220,'Таблица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арм.)'!$F$54:$U$54,0))=0,"",ROUND(SUM($Q220:$S220)*INDEX('Таблица 6 (типы арм.)'!$F$6:$U$49,MATCH($I220,'Таблица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19</v>
      </c>
      <c r="AA220" s="35" t="str">
        <f>IF(SUM($Q220:$S220)*INDEX('Таблица 6 (типы арм.)'!$F$6:$U$49,MATCH($I220,'Таблица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арм.)'!$F$54:$U$54,0))=0,"",ROUND(SUM($Q220:$S220)*INDEX('Таблица 6 (типы арм.)'!$F$6:$U$49,MATCH($I220,'Таблица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20" s="35" t="str">
        <f>IF(SUM($Q220:$S220)*INDEX('Таблица 6 (типы арм.)'!$F$6:$U$49,MATCH($I220,'Таблица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арм.)'!$F$54:$U$54,0))=0,"",ROUND(SUM($Q220:$S220)*INDEX('Таблица 6 (типы арм.)'!$F$6:$U$49,MATCH($I220,'Таблица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20" s="35" t="str">
        <f>IF(SUM($Q220:$S220)*INDEX('Таблица 6 (типы арм.)'!$F$6:$U$49,MATCH($I220,'Таблица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арм.)'!$F$54:$U$54,0))=0,"",ROUND(SUM($Q220:$S220)*INDEX('Таблица 6 (типы арм.)'!$F$6:$U$49,MATCH($I220,'Таблица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20" s="35" t="str">
        <f>IF(SUM($Q220:$S220)*INDEX('Таблица 6 (типы арм.)'!$F$6:$U$49,MATCH($I220,'Таблица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арм.)'!$F$54:$U$54,0))=0,"",ROUND(SUM($Q220:$S220)*INDEX('Таблица 6 (типы арм.)'!$F$6:$U$49,MATCH($I220,'Таблица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20" s="35">
        <f>IF(SUM($Q220:$S220)*INDEX('Таблица 6 (типы арм.)'!$F$6:$U$49,MATCH($I220,'Таблица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арм.)'!$F$54:$U$54,0))=0,"",ROUND(SUM($Q220:$S220)*INDEX('Таблица 6 (типы арм.)'!$F$6:$U$49,MATCH($I220,'Таблица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</v>
      </c>
      <c r="AF220" s="35">
        <f>IF(SUM($Q220:$S220)*INDEX('Таблица 6 (типы арм.)'!$F$6:$U$49,MATCH($I220,'Таблица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арм.)'!$F$54:$U$54,0))=0,"",ROUND(SUM($Q220:$S220)*INDEX('Таблица 6 (типы арм.)'!$F$6:$U$49,MATCH($I220,'Таблица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32</v>
      </c>
      <c r="AG220" s="35" t="str">
        <f>IF(SUM($Q220:$S220)*INDEX('Таблица 6 (типы арм.)'!$F$6:$U$49,MATCH($I220,'Таблица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арм.)'!$F$54:$U$54,0))=0,"",ROUND(SUM($Q220:$S220)*INDEX('Таблица 6 (типы арм.)'!$F$6:$U$49,MATCH($I220,'Таблица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20" s="35">
        <f>IF(SUM($Q220:$S220)*INDEX('Таблица 6 (типы арм.)'!$F$6:$U$49,MATCH($I220,'Таблица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арм.)'!$F$54:$U$54,0))=0,"",ROUND(SUM($Q220:$S220)*INDEX('Таблица 6 (типы арм.)'!$F$6:$U$49,MATCH($I220,'Таблица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70</v>
      </c>
      <c r="AI220" s="35" t="str">
        <f>IF(SUM($Q220:$S220)*INDEX('Таблица 6 (типы арм.)'!$F$6:$U$49,MATCH($I220,'Таблица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арм.)'!$F$54:$U$54,0))=0,"",ROUND(SUM($Q220:$S220)*INDEX('Таблица 6 (типы арм.)'!$F$6:$U$49,MATCH($I220,'Таблица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20" s="35" t="str">
        <f>IF(SUM($Q220:$S220)*INDEX('Таблица 6 (типы арм.)'!$F$6:$U$49,MATCH($I220,'Таблица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арм.)'!$F$54:$U$54,0))=0,"",ROUND(SUM($Q220:$S220)*INDEX('Таблица 6 (типы арм.)'!$F$6:$U$49,MATCH($I220,'Таблица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20" s="35" t="str">
        <f>IF(SUM($Q220:$S220)*INDEX('Таблица 6 (типы арм.)'!$F$6:$U$49,MATCH($I220,'Таблица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арм.)'!$F$54:$U$54,0))=0,"",ROUND(SUM($Q220:$S220)*INDEX('Таблица 6 (типы арм.)'!$F$6:$U$49,MATCH($I220,'Таблица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20" s="35" t="str">
        <f>IF(SUM($Q220:$S220)*INDEX('Таблица 6 (типы арм.)'!$F$6:$U$49,MATCH($I220,'Таблица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арм.)'!$F$54:$U$54,0))=0,"",ROUND(SUM($Q220:$S220)*INDEX('Таблица 6 (типы арм.)'!$F$6:$U$49,MATCH($I220,'Таблица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20" s="35" t="str">
        <f>IF(SUM($Q220:$S220)*INDEX('Таблица 6 (типы арм.)'!$F$6:$U$49,MATCH($I220,'Таблица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арм.)'!$F$54:$U$54,0))=0,"",ROUND(SUM($Q220:$S220)*INDEX('Таблица 6 (типы арм.)'!$F$6:$U$49,MATCH($I220,'Таблица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20" s="35" t="str">
        <f>IF(SUM($Q220:$S220)*INDEX('Таблица 6 (типы арм.)'!$F$6:$U$49,MATCH($I220,'Таблица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арм.)'!$F$54:$U$54,0))=0,"",ROUND(SUM($Q220:$S220)*INDEX('Таблица 6 (типы арм.)'!$F$6:$U$49,MATCH($I220,'Таблица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20" s="491">
        <f>IF((IF(Y220="",0,Y220)+IF(Z220="",0,Z220)+IF(AA220="",0,AA220)+IF(AB220="",0,AB220)+IF(AC220="",0,AC220)+IF(AD220="",0,AD220)+IF(AE220="",0,AE220)+IF(AF220="",0,AF220)+IF(AG220="",0,AG220)+IF(AH220="",0,AH220)+IF(AI220="",0,AI220)+IF(AJ220="",0,AJ220)+IF(AK220="",0,AK220)+IF(AL220="",0,AL220)+IF(AM220="",0,AM220)+IF(AN220="",0,AN220))=0,"",(IF(Y220="",0,Y220)+IF(Z220="",0,Z220)+IF(AA220="",0,AA220)+IF(AB220="",0,AB220)+IF(AC220="",0,AC220)+IF(AD220="",0,AD220)+IF(AE220="",0,AE220)+IF(AF220="",0,AF220)+IF(AG220="",0,AG220)+IF(AH220="",0,AH220)+IF(AI220="",0,AI220)+IF(AJ220="",0,AJ220)+IF(AK220="",0,AK220)+IF(AL220="",0,AL220)+IF(AM220="",0,AM220)+IF(AN220="",0,AN220)))</f>
        <v>123</v>
      </c>
      <c r="AP220" s="298"/>
      <c r="AQ220" s="328"/>
      <c r="AR220" s="298"/>
      <c r="AS220" s="225"/>
      <c r="AT220" s="225"/>
      <c r="AU220" s="225"/>
      <c r="AV220" s="210"/>
      <c r="AW220" s="12"/>
      <c r="AX220" s="1"/>
    </row>
    <row r="221" spans="1:68" s="459" customFormat="1" ht="20.100000000000001" customHeight="1" collapsed="1" x14ac:dyDescent="0.25">
      <c r="A221" s="170"/>
      <c r="B221" s="170"/>
      <c r="C221" s="545"/>
      <c r="D221" s="387" t="s">
        <v>606</v>
      </c>
      <c r="E221" s="387"/>
      <c r="F221" s="388" t="s">
        <v>608</v>
      </c>
      <c r="G221" s="388"/>
      <c r="H221" s="351"/>
      <c r="I221" s="363"/>
      <c r="J221" s="363"/>
      <c r="K221" s="363"/>
      <c r="L221" s="430" t="s">
        <v>616</v>
      </c>
      <c r="M221" s="392" t="s">
        <v>36</v>
      </c>
      <c r="N221" s="392" t="s">
        <v>36</v>
      </c>
      <c r="O221" s="399"/>
      <c r="P221" s="225"/>
      <c r="Q221" s="225"/>
      <c r="R221" s="225"/>
      <c r="S221" s="225"/>
      <c r="T221" s="389"/>
      <c r="U221" s="225"/>
      <c r="V221" s="225"/>
      <c r="W221" s="225"/>
      <c r="X221" s="225"/>
      <c r="Y221" s="390"/>
      <c r="Z221" s="390"/>
      <c r="AA221" s="390"/>
      <c r="AB221" s="390"/>
      <c r="AC221" s="390"/>
      <c r="AD221" s="390"/>
      <c r="AE221" s="390"/>
      <c r="AF221" s="390"/>
      <c r="AG221" s="390"/>
      <c r="AH221" s="390"/>
      <c r="AI221" s="390"/>
      <c r="AJ221" s="390"/>
      <c r="AK221" s="390"/>
      <c r="AL221" s="390"/>
      <c r="AM221" s="390"/>
      <c r="AN221" s="390"/>
      <c r="AO221" s="391"/>
      <c r="AP221" s="392"/>
      <c r="AQ221" s="393">
        <f>T219</f>
        <v>0.75</v>
      </c>
      <c r="AR221" s="298">
        <f>IF(AQ221="","",IF(AQ221=0,"",AQ221))</f>
        <v>0.75</v>
      </c>
      <c r="AS221" s="33"/>
      <c r="AT221" s="33"/>
      <c r="AU221" s="33"/>
      <c r="AV221" s="210"/>
      <c r="AW221" s="171"/>
      <c r="AX221" s="170"/>
      <c r="AY221" s="222"/>
      <c r="AZ221" s="222"/>
      <c r="BA221" s="222"/>
      <c r="BB221" s="222"/>
      <c r="BC221" s="222"/>
      <c r="BD221" s="222"/>
      <c r="BE221" s="222"/>
      <c r="BF221" s="222"/>
      <c r="BG221" s="222"/>
      <c r="BH221" s="222"/>
      <c r="BI221" s="222"/>
      <c r="BJ221" s="222"/>
      <c r="BK221" s="222"/>
      <c r="BL221" s="222"/>
      <c r="BM221" s="222"/>
      <c r="BN221" s="222"/>
      <c r="BO221" s="222"/>
      <c r="BP221" s="222"/>
    </row>
    <row r="222" spans="1:68" s="459" customFormat="1" ht="20.100000000000001" customHeight="1" x14ac:dyDescent="0.25">
      <c r="A222" s="170"/>
      <c r="B222" s="170"/>
      <c r="C222" s="545"/>
      <c r="D222" s="387" t="s">
        <v>606</v>
      </c>
      <c r="E222" s="387"/>
      <c r="F222" s="388" t="s">
        <v>608</v>
      </c>
      <c r="G222" s="388"/>
      <c r="H222" s="351"/>
      <c r="I222" s="363"/>
      <c r="J222" s="363"/>
      <c r="K222" s="363"/>
      <c r="L222" s="430" t="s">
        <v>615</v>
      </c>
      <c r="M222" s="423" t="s">
        <v>49</v>
      </c>
      <c r="N222" s="423" t="s">
        <v>49</v>
      </c>
      <c r="O222" s="399"/>
      <c r="P222" s="225"/>
      <c r="Q222" s="225"/>
      <c r="R222" s="225"/>
      <c r="S222" s="225"/>
      <c r="T222" s="389"/>
      <c r="U222" s="225"/>
      <c r="V222" s="225"/>
      <c r="W222" s="225"/>
      <c r="X222" s="225"/>
      <c r="Y222" s="390"/>
      <c r="Z222" s="390"/>
      <c r="AA222" s="390"/>
      <c r="AB222" s="390"/>
      <c r="AC222" s="390"/>
      <c r="AD222" s="390"/>
      <c r="AE222" s="390"/>
      <c r="AF222" s="390"/>
      <c r="AG222" s="390"/>
      <c r="AH222" s="390"/>
      <c r="AI222" s="390"/>
      <c r="AJ222" s="390"/>
      <c r="AK222" s="390"/>
      <c r="AL222" s="390"/>
      <c r="AM222" s="390"/>
      <c r="AN222" s="390"/>
      <c r="AO222" s="391"/>
      <c r="AP222" s="392"/>
      <c r="AQ222" s="493">
        <f>AO219+SUM(AO224:AO225)</f>
        <v>151</v>
      </c>
      <c r="AR222" s="367">
        <f t="shared" ref="AR222:AR223" si="133">IF(AQ222="","",IF(AQ222=0,"",AQ222))</f>
        <v>151</v>
      </c>
      <c r="AS222" s="33"/>
      <c r="AT222" s="33"/>
      <c r="AU222" s="33"/>
      <c r="AV222" s="210"/>
      <c r="AW222" s="171"/>
      <c r="AX222" s="170"/>
      <c r="AY222" s="222"/>
      <c r="AZ222" s="222"/>
      <c r="BA222" s="222"/>
      <c r="BB222" s="222"/>
      <c r="BC222" s="222"/>
      <c r="BD222" s="222"/>
      <c r="BE222" s="222"/>
      <c r="BF222" s="222"/>
      <c r="BG222" s="222"/>
      <c r="BH222" s="222"/>
      <c r="BI222" s="222"/>
      <c r="BJ222" s="222"/>
      <c r="BK222" s="222"/>
      <c r="BL222" s="222"/>
      <c r="BM222" s="222"/>
      <c r="BN222" s="222"/>
      <c r="BO222" s="222"/>
      <c r="BP222" s="222"/>
    </row>
    <row r="223" spans="1:68" s="459" customFormat="1" ht="20.100000000000001" customHeight="1" x14ac:dyDescent="0.25">
      <c r="A223" s="170"/>
      <c r="B223" s="170"/>
      <c r="C223" s="545"/>
      <c r="D223" s="387" t="s">
        <v>606</v>
      </c>
      <c r="E223" s="387"/>
      <c r="F223" s="388" t="s">
        <v>608</v>
      </c>
      <c r="G223" s="388"/>
      <c r="H223" s="351"/>
      <c r="I223" s="363"/>
      <c r="J223" s="363"/>
      <c r="K223" s="363"/>
      <c r="L223" s="430" t="s">
        <v>614</v>
      </c>
      <c r="M223" s="392" t="s">
        <v>61</v>
      </c>
      <c r="N223" s="392" t="s">
        <v>61</v>
      </c>
      <c r="O223" s="399"/>
      <c r="P223" s="225"/>
      <c r="Q223" s="225"/>
      <c r="R223" s="225"/>
      <c r="S223" s="225"/>
      <c r="T223" s="389"/>
      <c r="U223" s="225"/>
      <c r="V223" s="225"/>
      <c r="W223" s="225"/>
      <c r="X223" s="225"/>
      <c r="Y223" s="390"/>
      <c r="Z223" s="390"/>
      <c r="AA223" s="390"/>
      <c r="AB223" s="390"/>
      <c r="AC223" s="390"/>
      <c r="AD223" s="390"/>
      <c r="AE223" s="390"/>
      <c r="AF223" s="390"/>
      <c r="AG223" s="390"/>
      <c r="AH223" s="390"/>
      <c r="AI223" s="390"/>
      <c r="AJ223" s="390"/>
      <c r="AK223" s="390"/>
      <c r="AL223" s="390"/>
      <c r="AM223" s="390"/>
      <c r="AN223" s="390"/>
      <c r="AO223" s="391"/>
      <c r="AP223" s="392"/>
      <c r="AQ223" s="393">
        <f>W219</f>
        <v>3.75</v>
      </c>
      <c r="AR223" s="298">
        <f t="shared" si="133"/>
        <v>3.75</v>
      </c>
      <c r="AS223" s="33"/>
      <c r="AT223" s="33"/>
      <c r="AU223" s="33"/>
      <c r="AV223" s="210"/>
      <c r="AW223" s="171"/>
      <c r="AX223" s="170"/>
      <c r="AY223" s="222"/>
      <c r="AZ223" s="222"/>
      <c r="BA223" s="222"/>
      <c r="BB223" s="222"/>
      <c r="BC223" s="222"/>
      <c r="BD223" s="222"/>
      <c r="BE223" s="222"/>
      <c r="BF223" s="222"/>
      <c r="BG223" s="222"/>
      <c r="BH223" s="222"/>
      <c r="BI223" s="222"/>
      <c r="BJ223" s="222"/>
      <c r="BK223" s="222"/>
      <c r="BL223" s="222"/>
      <c r="BM223" s="222"/>
      <c r="BN223" s="222"/>
      <c r="BO223" s="222"/>
      <c r="BP223" s="222"/>
    </row>
    <row r="224" spans="1:68" ht="27" customHeight="1" x14ac:dyDescent="0.25">
      <c r="A224" s="1"/>
      <c r="B224" s="1"/>
      <c r="C224" s="544"/>
      <c r="D224" s="311"/>
      <c r="E224" s="311" t="s">
        <v>607</v>
      </c>
      <c r="F224" s="311"/>
      <c r="G224" s="312" t="s">
        <v>610</v>
      </c>
      <c r="H224" s="351"/>
      <c r="I224" s="360" t="s">
        <v>188</v>
      </c>
      <c r="J224" s="224">
        <f>J219+1</f>
        <v>109</v>
      </c>
      <c r="K224" s="224"/>
      <c r="L224" s="381" t="s">
        <v>189</v>
      </c>
      <c r="M224" s="344" t="s">
        <v>49</v>
      </c>
      <c r="N224" s="344"/>
      <c r="O224" s="410" t="str">
        <f t="shared" ref="O224:S224" si="134">O219</f>
        <v/>
      </c>
      <c r="P224" s="194" t="str">
        <f t="shared" si="134"/>
        <v/>
      </c>
      <c r="Q224" s="194">
        <f t="shared" si="134"/>
        <v>0.75</v>
      </c>
      <c r="R224" s="194" t="str">
        <f t="shared" si="134"/>
        <v/>
      </c>
      <c r="S224" s="194" t="str">
        <f t="shared" si="134"/>
        <v/>
      </c>
      <c r="T224" s="194"/>
      <c r="U224" s="195"/>
      <c r="V224" s="195"/>
      <c r="W224" s="195"/>
      <c r="X224" s="238"/>
      <c r="Y224" s="35" t="str">
        <f>IF(SUM($Q224:$S224)*INDEX('Таблица 6 (типы арм.)'!$F$6:$U$49,MATCH($I224,'Таблица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арм.)'!$F$54:$U$54,0))=0,"",ROUND(SUM($Q224:$S224)*INDEX('Таблица 6 (типы арм.)'!$F$6:$U$49,MATCH($I224,'Таблица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24" s="35" t="str">
        <f>IF(SUM($Q224:$S224)*INDEX('Таблица 6 (типы арм.)'!$F$6:$U$49,MATCH($I224,'Таблица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арм.)'!$F$54:$U$54,0))=0,"",ROUND(SUM($Q224:$S224)*INDEX('Таблица 6 (типы арм.)'!$F$6:$U$49,MATCH($I224,'Таблица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24" s="35" t="str">
        <f>IF(SUM($Q224:$S224)*INDEX('Таблица 6 (типы арм.)'!$F$6:$U$49,MATCH($I224,'Таблица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арм.)'!$F$54:$U$54,0))=0,"",ROUND(SUM($Q224:$S224)*INDEX('Таблица 6 (типы арм.)'!$F$6:$U$49,MATCH($I224,'Таблица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24" s="35" t="str">
        <f>IF(SUM($Q224:$S224)*INDEX('Таблица 6 (типы арм.)'!$F$6:$U$49,MATCH($I224,'Таблица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арм.)'!$F$54:$U$54,0))=0,"",ROUND(SUM($Q224:$S224)*INDEX('Таблица 6 (типы арм.)'!$F$6:$U$49,MATCH($I224,'Таблица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24" s="35" t="str">
        <f>IF(SUM($Q224:$S224)*INDEX('Таблица 6 (типы арм.)'!$F$6:$U$49,MATCH($I224,'Таблица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арм.)'!$F$54:$U$54,0))=0,"",ROUND(SUM($Q224:$S224)*INDEX('Таблица 6 (типы арм.)'!$F$6:$U$49,MATCH($I224,'Таблица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24" s="35" t="str">
        <f>IF(SUM($Q224:$S224)*INDEX('Таблица 6 (типы арм.)'!$F$6:$U$49,MATCH($I224,'Таблица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арм.)'!$F$54:$U$54,0))=0,"",ROUND(SUM($Q224:$S224)*INDEX('Таблица 6 (типы арм.)'!$F$6:$U$49,MATCH($I224,'Таблица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24" s="35">
        <f>IF(SUM($Q224:$S224)*INDEX('Таблица 6 (типы арм.)'!$F$6:$U$49,MATCH($I224,'Таблица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арм.)'!$F$54:$U$54,0))=0,"",ROUND(SUM($Q224:$S224)*INDEX('Таблица 6 (типы арм.)'!$F$6:$U$49,MATCH($I224,'Таблица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28</v>
      </c>
      <c r="AF224" s="35" t="str">
        <f>IF(SUM($Q224:$S224)*INDEX('Таблица 6 (типы арм.)'!$F$6:$U$49,MATCH($I224,'Таблица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арм.)'!$F$54:$U$54,0))=0,"",ROUND(SUM($Q224:$S224)*INDEX('Таблица 6 (типы арм.)'!$F$6:$U$49,MATCH($I224,'Таблица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224" s="35" t="str">
        <f>IF(SUM($Q224:$S224)*INDEX('Таблица 6 (типы арм.)'!$F$6:$U$49,MATCH($I224,'Таблица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арм.)'!$F$54:$U$54,0))=0,"",ROUND(SUM($Q224:$S224)*INDEX('Таблица 6 (типы арм.)'!$F$6:$U$49,MATCH($I224,'Таблица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24" s="35" t="str">
        <f>IF(SUM($Q224:$S224)*INDEX('Таблица 6 (типы арм.)'!$F$6:$U$49,MATCH($I224,'Таблица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арм.)'!$F$54:$U$54,0))=0,"",ROUND(SUM($Q224:$S224)*INDEX('Таблица 6 (типы арм.)'!$F$6:$U$49,MATCH($I224,'Таблица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224" s="35" t="str">
        <f>IF(SUM($Q224:$S224)*INDEX('Таблица 6 (типы арм.)'!$F$6:$U$49,MATCH($I224,'Таблица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арм.)'!$F$54:$U$54,0))=0,"",ROUND(SUM($Q224:$S224)*INDEX('Таблица 6 (типы арм.)'!$F$6:$U$49,MATCH($I224,'Таблица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24" s="35" t="str">
        <f>IF(SUM($Q224:$S224)*INDEX('Таблица 6 (типы арм.)'!$F$6:$U$49,MATCH($I224,'Таблица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арм.)'!$F$54:$U$54,0))=0,"",ROUND(SUM($Q224:$S224)*INDEX('Таблица 6 (типы арм.)'!$F$6:$U$49,MATCH($I224,'Таблица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24" s="35" t="str">
        <f>IF(SUM($Q224:$S224)*INDEX('Таблица 6 (типы арм.)'!$F$6:$U$49,MATCH($I224,'Таблица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арм.)'!$F$54:$U$54,0))=0,"",ROUND(SUM($Q224:$S224)*INDEX('Таблица 6 (типы арм.)'!$F$6:$U$49,MATCH($I224,'Таблица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24" s="35" t="str">
        <f>IF(SUM($Q224:$S224)*INDEX('Таблица 6 (типы арм.)'!$F$6:$U$49,MATCH($I224,'Таблица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арм.)'!$F$54:$U$54,0))=0,"",ROUND(SUM($Q224:$S224)*INDEX('Таблица 6 (типы арм.)'!$F$6:$U$49,MATCH($I224,'Таблица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24" s="35" t="str">
        <f>IF(SUM($Q224:$S224)*INDEX('Таблица 6 (типы арм.)'!$F$6:$U$49,MATCH($I224,'Таблица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арм.)'!$F$54:$U$54,0))=0,"",ROUND(SUM($Q224:$S224)*INDEX('Таблица 6 (типы арм.)'!$F$6:$U$49,MATCH($I224,'Таблица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24" s="35" t="str">
        <f>IF(SUM($Q224:$S224)*INDEX('Таблица 6 (типы арм.)'!$F$6:$U$49,MATCH($I224,'Таблица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арм.)'!$F$54:$U$54,0))=0,"",ROUND(SUM($Q224:$S224)*INDEX('Таблица 6 (типы арм.)'!$F$6:$U$49,MATCH($I224,'Таблица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24" s="491">
        <f>IF((IF(Y224="",0,Y224)+IF(Z224="",0,Z224)+IF(AA224="",0,AA224)+IF(AB224="",0,AB224)+IF(AC224="",0,AC224)+IF(AD224="",0,AD224)+IF(AE224="",0,AE224)+IF(AF224="",0,AF224)+IF(AG224="",0,AG224)+IF(AH224="",0,AH224)+IF(AI224="",0,AI224)+IF(AJ224="",0,AJ224)+IF(AK224="",0,AK224)+IF(AL224="",0,AL224)+IF(AM224="",0,AM224)+IF(AN224="",0,AN224))=0,"",(IF(Y224="",0,Y224)+IF(Z224="",0,Z224)+IF(AA224="",0,AA224)+IF(AB224="",0,AB224)+IF(AC224="",0,AC224)+IF(AD224="",0,AD224)+IF(AE224="",0,AE224)+IF(AF224="",0,AF224)+IF(AG224="",0,AG224)+IF(AH224="",0,AH224)+IF(AI224="",0,AI224)+IF(AJ224="",0,AJ224)+IF(AK224="",0,AK224)+IF(AL224="",0,AL224)+IF(AM224="",0,AM224)+IF(AN224="",0,AN224)))</f>
        <v>28</v>
      </c>
      <c r="AP224" s="344"/>
      <c r="AQ224" s="328"/>
      <c r="AR224" s="298"/>
      <c r="AS224" s="225"/>
      <c r="AT224" s="225"/>
      <c r="AU224" s="225"/>
      <c r="AV224" s="210"/>
      <c r="AW224" s="12"/>
      <c r="AX224" s="1"/>
    </row>
    <row r="225" spans="1:50" ht="27" customHeight="1" x14ac:dyDescent="0.25">
      <c r="A225" s="1"/>
      <c r="B225" s="1"/>
      <c r="C225" s="517"/>
      <c r="D225" s="311"/>
      <c r="E225" s="311" t="s">
        <v>607</v>
      </c>
      <c r="F225" s="311"/>
      <c r="G225" s="312" t="s">
        <v>610</v>
      </c>
      <c r="H225" s="351"/>
      <c r="I225" s="360" t="s">
        <v>190</v>
      </c>
      <c r="J225" s="224">
        <f>J224+1</f>
        <v>110</v>
      </c>
      <c r="K225" s="224"/>
      <c r="L225" s="381" t="s">
        <v>191</v>
      </c>
      <c r="M225" s="344" t="s">
        <v>49</v>
      </c>
      <c r="N225" s="344"/>
      <c r="O225" s="409" t="str">
        <f t="shared" ref="O225:S225" si="135">O219</f>
        <v/>
      </c>
      <c r="P225" s="180" t="str">
        <f t="shared" si="135"/>
        <v/>
      </c>
      <c r="Q225" s="180">
        <f t="shared" si="135"/>
        <v>0.75</v>
      </c>
      <c r="R225" s="180" t="str">
        <f t="shared" si="135"/>
        <v/>
      </c>
      <c r="S225" s="180" t="str">
        <f t="shared" si="135"/>
        <v/>
      </c>
      <c r="T225" s="180"/>
      <c r="U225" s="185"/>
      <c r="V225" s="185"/>
      <c r="W225" s="185"/>
      <c r="X225" s="239"/>
      <c r="Y225" s="35" t="str">
        <f>IF(SUM($Q225:$S225)*INDEX('Таблица 6 (типы арм.)'!$F$6:$U$49,MATCH($I225,'Таблица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арм.)'!$F$54:$U$54,0))=0,"",ROUND(SUM($Q225:$S225)*INDEX('Таблица 6 (типы арм.)'!$F$6:$U$49,MATCH($I225,'Таблица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25" s="35" t="str">
        <f>IF(SUM($Q225:$S225)*INDEX('Таблица 6 (типы арм.)'!$F$6:$U$49,MATCH($I225,'Таблица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арм.)'!$F$54:$U$54,0))=0,"",ROUND(SUM($Q225:$S225)*INDEX('Таблица 6 (типы арм.)'!$F$6:$U$49,MATCH($I225,'Таблица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25" s="35" t="str">
        <f>IF(SUM($Q225:$S225)*INDEX('Таблица 6 (типы арм.)'!$F$6:$U$49,MATCH($I225,'Таблица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арм.)'!$F$54:$U$54,0))=0,"",ROUND(SUM($Q225:$S225)*INDEX('Таблица 6 (типы арм.)'!$F$6:$U$49,MATCH($I225,'Таблица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225" s="35" t="str">
        <f>IF(SUM($Q225:$S225)*INDEX('Таблица 6 (типы арм.)'!$F$6:$U$49,MATCH($I225,'Таблица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арм.)'!$F$54:$U$54,0))=0,"",ROUND(SUM($Q225:$S225)*INDEX('Таблица 6 (типы арм.)'!$F$6:$U$49,MATCH($I225,'Таблица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25" s="35" t="str">
        <f>IF(SUM($Q225:$S225)*INDEX('Таблица 6 (типы арм.)'!$F$6:$U$49,MATCH($I225,'Таблица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арм.)'!$F$54:$U$54,0))=0,"",ROUND(SUM($Q225:$S225)*INDEX('Таблица 6 (типы арм.)'!$F$6:$U$49,MATCH($I225,'Таблица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25" s="35" t="str">
        <f>IF(SUM($Q225:$S225)*INDEX('Таблица 6 (типы арм.)'!$F$6:$U$49,MATCH($I225,'Таблица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арм.)'!$F$54:$U$54,0))=0,"",ROUND(SUM($Q225:$S225)*INDEX('Таблица 6 (типы арм.)'!$F$6:$U$49,MATCH($I225,'Таблица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25" s="35" t="str">
        <f>IF(SUM($Q225:$S225)*INDEX('Таблица 6 (типы арм.)'!$F$6:$U$49,MATCH($I225,'Таблица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арм.)'!$F$54:$U$54,0))=0,"",ROUND(SUM($Q225:$S225)*INDEX('Таблица 6 (типы арм.)'!$F$6:$U$49,MATCH($I225,'Таблица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25" s="35" t="str">
        <f>IF(SUM($Q225:$S225)*INDEX('Таблица 6 (типы арм.)'!$F$6:$U$49,MATCH($I225,'Таблица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арм.)'!$F$54:$U$54,0))=0,"",ROUND(SUM($Q225:$S225)*INDEX('Таблица 6 (типы арм.)'!$F$6:$U$49,MATCH($I225,'Таблица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225" s="35" t="str">
        <f>IF(SUM($Q225:$S225)*INDEX('Таблица 6 (типы арм.)'!$F$6:$U$49,MATCH($I225,'Таблица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арм.)'!$F$54:$U$54,0))=0,"",ROUND(SUM($Q225:$S225)*INDEX('Таблица 6 (типы арм.)'!$F$6:$U$49,MATCH($I225,'Таблица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25" s="35" t="str">
        <f>IF(SUM($Q225:$S225)*INDEX('Таблица 6 (типы арм.)'!$F$6:$U$49,MATCH($I225,'Таблица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арм.)'!$F$54:$U$54,0))=0,"",ROUND(SUM($Q225:$S225)*INDEX('Таблица 6 (типы арм.)'!$F$6:$U$49,MATCH($I225,'Таблица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225" s="35" t="str">
        <f>IF(SUM($Q225:$S225)*INDEX('Таблица 6 (типы арм.)'!$F$6:$U$49,MATCH($I225,'Таблица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арм.)'!$F$54:$U$54,0))=0,"",ROUND(SUM($Q225:$S225)*INDEX('Таблица 6 (типы арм.)'!$F$6:$U$49,MATCH($I225,'Таблица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25" s="35" t="str">
        <f>IF(SUM($Q225:$S225)*INDEX('Таблица 6 (типы арм.)'!$F$6:$U$49,MATCH($I225,'Таблица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арм.)'!$F$54:$U$54,0))=0,"",ROUND(SUM($Q225:$S225)*INDEX('Таблица 6 (типы арм.)'!$F$6:$U$49,MATCH($I225,'Таблица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25" s="35" t="str">
        <f>IF(SUM($Q225:$S225)*INDEX('Таблица 6 (типы арм.)'!$F$6:$U$49,MATCH($I225,'Таблица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арм.)'!$F$54:$U$54,0))=0,"",ROUND(SUM($Q225:$S225)*INDEX('Таблица 6 (типы арм.)'!$F$6:$U$49,MATCH($I225,'Таблица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25" s="35" t="str">
        <f>IF(SUM($Q225:$S225)*INDEX('Таблица 6 (типы арм.)'!$F$6:$U$49,MATCH($I225,'Таблица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арм.)'!$F$54:$U$54,0))=0,"",ROUND(SUM($Q225:$S225)*INDEX('Таблица 6 (типы арм.)'!$F$6:$U$49,MATCH($I225,'Таблица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25" s="35" t="str">
        <f>IF(SUM($Q225:$S225)*INDEX('Таблица 6 (типы арм.)'!$F$6:$U$49,MATCH($I225,'Таблица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арм.)'!$F$54:$U$54,0))=0,"",ROUND(SUM($Q225:$S225)*INDEX('Таблица 6 (типы арм.)'!$F$6:$U$49,MATCH($I225,'Таблица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25" s="35" t="str">
        <f>IF(SUM($Q225:$S225)*INDEX('Таблица 6 (типы арм.)'!$F$6:$U$49,MATCH($I225,'Таблица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арм.)'!$F$54:$U$54,0))=0,"",ROUND(SUM($Q225:$S225)*INDEX('Таблица 6 (типы арм.)'!$F$6:$U$49,MATCH($I225,'Таблица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25" s="491" t="str">
        <f>IF((IF(Y225="",0,Y225)+IF(Z225="",0,Z225)+IF(AA225="",0,AA225)+IF(AB225="",0,AB225)+IF(AC225="",0,AC225)+IF(AD225="",0,AD225)+IF(AE225="",0,AE225)+IF(AF225="",0,AF225)+IF(AG225="",0,AG225)+IF(AH225="",0,AH225)+IF(AI225="",0,AI225)+IF(AJ225="",0,AJ225)+IF(AK225="",0,AK225)+IF(AL225="",0,AL225)+IF(AM225="",0,AM225)+IF(AN225="",0,AN225))=0,"",(IF(Y225="",0,Y225)+IF(Z225="",0,Z225)+IF(AA225="",0,AA225)+IF(AB225="",0,AB225)+IF(AC225="",0,AC225)+IF(AD225="",0,AD225)+IF(AE225="",0,AE225)+IF(AF225="",0,AF225)+IF(AG225="",0,AG225)+IF(AH225="",0,AH225)+IF(AI225="",0,AI225)+IF(AJ225="",0,AJ225)+IF(AK225="",0,AK225)+IF(AL225="",0,AL225)+IF(AM225="",0,AM225)+IF(AN225="",0,AN225)))</f>
        <v/>
      </c>
      <c r="AP225" s="344"/>
      <c r="AQ225" s="328"/>
      <c r="AR225" s="298"/>
      <c r="AS225" s="225"/>
      <c r="AT225" s="225"/>
      <c r="AU225" s="225"/>
      <c r="AV225" s="210"/>
      <c r="AW225" s="12"/>
      <c r="AX225" s="1"/>
    </row>
    <row r="226" spans="1:50" ht="50.25" customHeight="1" x14ac:dyDescent="0.25">
      <c r="A226" s="1"/>
      <c r="B226" s="1"/>
      <c r="C226" s="78" t="s">
        <v>192</v>
      </c>
      <c r="D226" s="311"/>
      <c r="E226" s="311"/>
      <c r="F226" s="311"/>
      <c r="G226" s="311"/>
      <c r="H226" s="349"/>
      <c r="I226" s="361"/>
      <c r="J226" s="364">
        <f>J225+1</f>
        <v>111</v>
      </c>
      <c r="K226" s="364">
        <f>K219+1</f>
        <v>103</v>
      </c>
      <c r="L226" s="429" t="s">
        <v>193</v>
      </c>
      <c r="M226" s="298" t="s">
        <v>36</v>
      </c>
      <c r="N226" s="298" t="s">
        <v>36</v>
      </c>
      <c r="O226" s="400"/>
      <c r="P226" s="32"/>
      <c r="Q226" s="32"/>
      <c r="R226" s="32"/>
      <c r="S226" s="32"/>
      <c r="T226" s="34" t="str">
        <f>IF((IF(O226="",0,O226)+IF(P226="",0,P226)+IF(Q226="",0,Q226)+IF(R226="",0,R226)+IF(S226="",0,S226))=0,"",(IF(O226="",0,O226)+IF(P226="",0,P226)+IF(Q226="",0,Q226)+IF(R226="",0,R226)+IF(S226="",0,S226)))</f>
        <v/>
      </c>
      <c r="U226" s="32"/>
      <c r="V226" s="32"/>
      <c r="W226" s="32"/>
      <c r="X226" s="33">
        <v>12.9</v>
      </c>
      <c r="Y226" s="225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198"/>
      <c r="AP226" s="298"/>
      <c r="AQ226" s="328">
        <f t="shared" ref="AQ226:AQ232" si="136">X226</f>
        <v>12.9</v>
      </c>
      <c r="AR226" s="298">
        <f>IF(AQ226="","",IF(AQ226=0,"",AQ226))</f>
        <v>12.9</v>
      </c>
      <c r="AS226" s="33"/>
      <c r="AT226" s="33"/>
      <c r="AU226" s="33"/>
      <c r="AV226" s="210"/>
      <c r="AW226" s="12"/>
      <c r="AX226" s="1"/>
    </row>
    <row r="227" spans="1:50" ht="50.25" customHeight="1" x14ac:dyDescent="0.25">
      <c r="A227" s="1"/>
      <c r="B227" s="1"/>
      <c r="C227" s="505" t="s">
        <v>581</v>
      </c>
      <c r="D227" s="311"/>
      <c r="E227" s="311"/>
      <c r="F227" s="311"/>
      <c r="G227" s="311"/>
      <c r="H227" s="349"/>
      <c r="I227" s="361"/>
      <c r="J227" s="367">
        <f t="shared" ref="J227:K232" si="137">J226+1</f>
        <v>112</v>
      </c>
      <c r="K227" s="367">
        <f t="shared" si="137"/>
        <v>104</v>
      </c>
      <c r="L227" s="429" t="s">
        <v>194</v>
      </c>
      <c r="M227" s="298" t="s">
        <v>36</v>
      </c>
      <c r="N227" s="298" t="s">
        <v>36</v>
      </c>
      <c r="O227" s="400"/>
      <c r="P227" s="32"/>
      <c r="Q227" s="32"/>
      <c r="R227" s="32"/>
      <c r="S227" s="32"/>
      <c r="T227" s="34"/>
      <c r="U227" s="32"/>
      <c r="V227" s="32"/>
      <c r="W227" s="32"/>
      <c r="X227" s="33">
        <v>0.4</v>
      </c>
      <c r="Y227" s="225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198"/>
      <c r="AP227" s="298"/>
      <c r="AQ227" s="328">
        <f t="shared" si="136"/>
        <v>0.4</v>
      </c>
      <c r="AR227" s="298">
        <f t="shared" ref="AR227:AR232" si="138">IF(AQ227="","",IF(AQ227=0,"",AQ227))</f>
        <v>0.4</v>
      </c>
      <c r="AS227" s="33"/>
      <c r="AT227" s="33"/>
      <c r="AU227" s="33"/>
      <c r="AV227" s="210"/>
      <c r="AW227" s="12"/>
      <c r="AX227" s="1"/>
    </row>
    <row r="228" spans="1:50" ht="50.25" customHeight="1" x14ac:dyDescent="0.25">
      <c r="A228" s="1"/>
      <c r="B228" s="1"/>
      <c r="C228" s="506"/>
      <c r="D228" s="311"/>
      <c r="E228" s="311"/>
      <c r="F228" s="311"/>
      <c r="G228" s="311"/>
      <c r="H228" s="349"/>
      <c r="I228" s="361"/>
      <c r="J228" s="367">
        <f t="shared" si="137"/>
        <v>113</v>
      </c>
      <c r="K228" s="367">
        <f t="shared" si="137"/>
        <v>105</v>
      </c>
      <c r="L228" s="429" t="s">
        <v>195</v>
      </c>
      <c r="M228" s="298" t="s">
        <v>36</v>
      </c>
      <c r="N228" s="298" t="s">
        <v>36</v>
      </c>
      <c r="O228" s="400"/>
      <c r="P228" s="32"/>
      <c r="Q228" s="32"/>
      <c r="R228" s="32"/>
      <c r="S228" s="32"/>
      <c r="T228" s="34" t="str">
        <f t="shared" ref="T228:T229" si="139">IF((IF(O228="",0,O228)+IF(P228="",0,P228)+IF(Q228="",0,Q228)+IF(R228="",0,R228)+IF(S228="",0,S228))=0,"",(IF(O228="",0,O228)+IF(P228="",0,P228)+IF(Q228="",0,Q228)+IF(R228="",0,R228)+IF(S228="",0,S228)))</f>
        <v/>
      </c>
      <c r="U228" s="31"/>
      <c r="V228" s="31"/>
      <c r="W228" s="32"/>
      <c r="X228" s="33">
        <v>0.3</v>
      </c>
      <c r="Y228" s="225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198"/>
      <c r="AP228" s="298"/>
      <c r="AQ228" s="328">
        <f t="shared" si="136"/>
        <v>0.3</v>
      </c>
      <c r="AR228" s="298">
        <f t="shared" si="138"/>
        <v>0.3</v>
      </c>
      <c r="AS228" s="33"/>
      <c r="AT228" s="33"/>
      <c r="AU228" s="33"/>
      <c r="AV228" s="210"/>
      <c r="AW228" s="12"/>
      <c r="AX228" s="1"/>
    </row>
    <row r="229" spans="1:50" ht="36" customHeight="1" x14ac:dyDescent="0.25">
      <c r="A229" s="1"/>
      <c r="B229" s="1"/>
      <c r="C229" s="506"/>
      <c r="D229" s="311"/>
      <c r="E229" s="311"/>
      <c r="F229" s="311"/>
      <c r="G229" s="311"/>
      <c r="H229" s="349"/>
      <c r="I229" s="361"/>
      <c r="J229" s="367">
        <f t="shared" si="137"/>
        <v>114</v>
      </c>
      <c r="K229" s="367">
        <f t="shared" si="137"/>
        <v>106</v>
      </c>
      <c r="L229" s="429" t="s">
        <v>196</v>
      </c>
      <c r="M229" s="298" t="s">
        <v>36</v>
      </c>
      <c r="N229" s="298" t="s">
        <v>36</v>
      </c>
      <c r="O229" s="400"/>
      <c r="P229" s="32"/>
      <c r="Q229" s="32"/>
      <c r="R229" s="32"/>
      <c r="S229" s="32"/>
      <c r="T229" s="34" t="str">
        <f t="shared" si="139"/>
        <v/>
      </c>
      <c r="U229" s="32"/>
      <c r="V229" s="32"/>
      <c r="W229" s="32"/>
      <c r="X229" s="33">
        <v>46</v>
      </c>
      <c r="Y229" s="225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198"/>
      <c r="AP229" s="298"/>
      <c r="AQ229" s="328">
        <f t="shared" si="136"/>
        <v>46</v>
      </c>
      <c r="AR229" s="298">
        <f t="shared" si="138"/>
        <v>46</v>
      </c>
      <c r="AS229" s="33"/>
      <c r="AT229" s="33"/>
      <c r="AU229" s="33"/>
      <c r="AV229" s="210"/>
      <c r="AW229" s="12"/>
      <c r="AX229" s="1"/>
    </row>
    <row r="230" spans="1:50" ht="39.75" customHeight="1" x14ac:dyDescent="0.25">
      <c r="A230" s="1"/>
      <c r="B230" s="1"/>
      <c r="C230" s="506"/>
      <c r="D230" s="311"/>
      <c r="E230" s="311"/>
      <c r="F230" s="311"/>
      <c r="G230" s="311"/>
      <c r="H230" s="349"/>
      <c r="I230" s="361"/>
      <c r="J230" s="367">
        <f t="shared" si="137"/>
        <v>115</v>
      </c>
      <c r="K230" s="367">
        <f t="shared" si="137"/>
        <v>107</v>
      </c>
      <c r="L230" s="429" t="s">
        <v>197</v>
      </c>
      <c r="M230" s="298" t="s">
        <v>36</v>
      </c>
      <c r="N230" s="298" t="s">
        <v>36</v>
      </c>
      <c r="O230" s="400"/>
      <c r="P230" s="32"/>
      <c r="Q230" s="32"/>
      <c r="R230" s="32"/>
      <c r="S230" s="32"/>
      <c r="T230" s="34"/>
      <c r="U230" s="32"/>
      <c r="V230" s="32"/>
      <c r="W230" s="32"/>
      <c r="X230" s="33">
        <v>52</v>
      </c>
      <c r="Y230" s="225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198"/>
      <c r="AP230" s="298"/>
      <c r="AQ230" s="328">
        <f t="shared" si="136"/>
        <v>52</v>
      </c>
      <c r="AR230" s="298">
        <f t="shared" si="138"/>
        <v>52</v>
      </c>
      <c r="AS230" s="33"/>
      <c r="AT230" s="33"/>
      <c r="AU230" s="33"/>
      <c r="AV230" s="210"/>
      <c r="AW230" s="12"/>
      <c r="AX230" s="1"/>
    </row>
    <row r="231" spans="1:50" ht="51.75" customHeight="1" x14ac:dyDescent="0.25">
      <c r="A231" s="1"/>
      <c r="B231" s="1"/>
      <c r="C231" s="506"/>
      <c r="D231" s="311"/>
      <c r="E231" s="311"/>
      <c r="F231" s="311"/>
      <c r="G231" s="311"/>
      <c r="H231" s="349"/>
      <c r="I231" s="361"/>
      <c r="J231" s="367">
        <f t="shared" si="137"/>
        <v>116</v>
      </c>
      <c r="K231" s="367">
        <f t="shared" si="137"/>
        <v>108</v>
      </c>
      <c r="L231" s="429" t="s">
        <v>198</v>
      </c>
      <c r="M231" s="298" t="s">
        <v>61</v>
      </c>
      <c r="N231" s="298" t="s">
        <v>61</v>
      </c>
      <c r="O231" s="400"/>
      <c r="P231" s="32"/>
      <c r="Q231" s="32"/>
      <c r="R231" s="32"/>
      <c r="S231" s="32"/>
      <c r="T231" s="34" t="str">
        <f t="shared" ref="T231:T275" si="140">IF((IF(O231="",0,O231)+IF(P231="",0,P231)+IF(Q231="",0,Q231)+IF(R231="",0,R231)+IF(S231="",0,S231))=0,"",(IF(O231="",0,O231)+IF(P231="",0,P231)+IF(Q231="",0,Q231)+IF(R231="",0,R231)+IF(S231="",0,S231)))</f>
        <v/>
      </c>
      <c r="U231" s="32"/>
      <c r="V231" s="32"/>
      <c r="W231" s="32"/>
      <c r="X231" s="33">
        <v>8</v>
      </c>
      <c r="Y231" s="225"/>
      <c r="Z231" s="32"/>
      <c r="AA231" s="32"/>
      <c r="AB231" s="32"/>
      <c r="AC231" s="32"/>
      <c r="AD231" s="32"/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198"/>
      <c r="AP231" s="298"/>
      <c r="AQ231" s="328">
        <f t="shared" si="136"/>
        <v>8</v>
      </c>
      <c r="AR231" s="298">
        <f t="shared" si="138"/>
        <v>8</v>
      </c>
      <c r="AS231" s="33"/>
      <c r="AT231" s="33"/>
      <c r="AU231" s="33"/>
      <c r="AV231" s="210"/>
      <c r="AW231" s="12"/>
      <c r="AX231" s="1"/>
    </row>
    <row r="232" spans="1:50" ht="54" customHeight="1" x14ac:dyDescent="0.25">
      <c r="A232" s="1"/>
      <c r="B232" s="1"/>
      <c r="C232" s="508"/>
      <c r="D232" s="311"/>
      <c r="E232" s="311"/>
      <c r="F232" s="311"/>
      <c r="G232" s="311"/>
      <c r="H232" s="349"/>
      <c r="I232" s="361"/>
      <c r="J232" s="367">
        <f t="shared" si="137"/>
        <v>117</v>
      </c>
      <c r="K232" s="367">
        <f t="shared" si="137"/>
        <v>109</v>
      </c>
      <c r="L232" s="429" t="s">
        <v>199</v>
      </c>
      <c r="M232" s="298" t="s">
        <v>61</v>
      </c>
      <c r="N232" s="298" t="s">
        <v>61</v>
      </c>
      <c r="O232" s="400"/>
      <c r="P232" s="32"/>
      <c r="Q232" s="32"/>
      <c r="R232" s="32"/>
      <c r="S232" s="32"/>
      <c r="T232" s="34" t="str">
        <f t="shared" si="140"/>
        <v/>
      </c>
      <c r="U232" s="31"/>
      <c r="V232" s="31"/>
      <c r="W232" s="32"/>
      <c r="X232" s="33">
        <v>49</v>
      </c>
      <c r="Y232" s="225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198"/>
      <c r="AP232" s="298"/>
      <c r="AQ232" s="328">
        <f t="shared" si="136"/>
        <v>49</v>
      </c>
      <c r="AR232" s="298">
        <f t="shared" si="138"/>
        <v>49</v>
      </c>
      <c r="AS232" s="33"/>
      <c r="AT232" s="33"/>
      <c r="AU232" s="33"/>
      <c r="AV232" s="210"/>
      <c r="AW232" s="12"/>
      <c r="AX232" s="1"/>
    </row>
    <row r="233" spans="1:50" ht="24.75" customHeight="1" x14ac:dyDescent="0.25">
      <c r="A233" s="1"/>
      <c r="B233" s="1"/>
      <c r="C233" s="505" t="s">
        <v>582</v>
      </c>
      <c r="D233" s="311"/>
      <c r="E233" s="311"/>
      <c r="F233" s="311"/>
      <c r="G233" s="311"/>
      <c r="H233" s="349"/>
      <c r="I233" s="361"/>
      <c r="J233" s="373"/>
      <c r="K233" s="373"/>
      <c r="L233" s="442" t="s">
        <v>200</v>
      </c>
      <c r="M233" s="427"/>
      <c r="N233" s="427"/>
      <c r="O233" s="411"/>
      <c r="P233" s="79"/>
      <c r="Q233" s="79"/>
      <c r="R233" s="79"/>
      <c r="S233" s="79"/>
      <c r="T233" s="80" t="str">
        <f t="shared" si="140"/>
        <v/>
      </c>
      <c r="U233" s="79"/>
      <c r="V233" s="79"/>
      <c r="W233" s="81"/>
      <c r="X233" s="81"/>
      <c r="Y233" s="81"/>
      <c r="Z233" s="81"/>
      <c r="AA233" s="81"/>
      <c r="AB233" s="81"/>
      <c r="AC233" s="81"/>
      <c r="AD233" s="81"/>
      <c r="AE233" s="81"/>
      <c r="AF233" s="81"/>
      <c r="AG233" s="81"/>
      <c r="AH233" s="81"/>
      <c r="AI233" s="81"/>
      <c r="AJ233" s="81"/>
      <c r="AK233" s="81"/>
      <c r="AL233" s="81"/>
      <c r="AM233" s="81"/>
      <c r="AN233" s="81"/>
      <c r="AO233" s="82"/>
      <c r="AP233" s="303"/>
      <c r="AQ233" s="333"/>
      <c r="AR233" s="303"/>
      <c r="AS233" s="303"/>
      <c r="AT233" s="303"/>
      <c r="AU233" s="303"/>
      <c r="AV233" s="296"/>
      <c r="AW233" s="12"/>
      <c r="AX233" s="1"/>
    </row>
    <row r="234" spans="1:50" ht="24.75" customHeight="1" x14ac:dyDescent="0.25">
      <c r="A234" s="1"/>
      <c r="B234" s="1"/>
      <c r="C234" s="506"/>
      <c r="D234" s="311"/>
      <c r="E234" s="311"/>
      <c r="F234" s="311"/>
      <c r="G234" s="311"/>
      <c r="H234" s="349"/>
      <c r="I234" s="361"/>
      <c r="J234" s="367">
        <f>J232+1</f>
        <v>118</v>
      </c>
      <c r="K234" s="367">
        <f>K232+1</f>
        <v>110</v>
      </c>
      <c r="L234" s="429" t="s">
        <v>93</v>
      </c>
      <c r="M234" s="298" t="s">
        <v>61</v>
      </c>
      <c r="N234" s="298" t="s">
        <v>61</v>
      </c>
      <c r="O234" s="400"/>
      <c r="P234" s="32"/>
      <c r="Q234" s="32"/>
      <c r="R234" s="32"/>
      <c r="S234" s="32"/>
      <c r="T234" s="27" t="str">
        <f t="shared" si="140"/>
        <v/>
      </c>
      <c r="U234" s="32"/>
      <c r="V234" s="32"/>
      <c r="W234" s="32"/>
      <c r="X234" s="33">
        <v>855</v>
      </c>
      <c r="Y234" s="225"/>
      <c r="Z234" s="32"/>
      <c r="AA234" s="32"/>
      <c r="AB234" s="32"/>
      <c r="AC234" s="32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198"/>
      <c r="AP234" s="298"/>
      <c r="AQ234" s="328">
        <f>X234</f>
        <v>855</v>
      </c>
      <c r="AR234" s="298">
        <f>IF(AQ234="","",IF(AQ234=0,"",AQ234))</f>
        <v>855</v>
      </c>
      <c r="AS234" s="33"/>
      <c r="AT234" s="33"/>
      <c r="AU234" s="33"/>
      <c r="AV234" s="192"/>
      <c r="AW234" s="12"/>
      <c r="AX234" s="1"/>
    </row>
    <row r="235" spans="1:50" ht="51" customHeight="1" x14ac:dyDescent="0.25">
      <c r="A235" s="1"/>
      <c r="B235" s="1"/>
      <c r="C235" s="506"/>
      <c r="D235" s="311"/>
      <c r="E235" s="311"/>
      <c r="F235" s="311"/>
      <c r="G235" s="311"/>
      <c r="H235" s="349"/>
      <c r="I235" s="361"/>
      <c r="J235" s="367">
        <f t="shared" ref="J235:K238" si="141">J234+1</f>
        <v>119</v>
      </c>
      <c r="K235" s="367">
        <f t="shared" si="141"/>
        <v>111</v>
      </c>
      <c r="L235" s="443" t="s">
        <v>201</v>
      </c>
      <c r="M235" s="298" t="s">
        <v>36</v>
      </c>
      <c r="N235" s="298" t="s">
        <v>36</v>
      </c>
      <c r="O235" s="400"/>
      <c r="P235" s="32"/>
      <c r="Q235" s="32"/>
      <c r="R235" s="32"/>
      <c r="S235" s="32"/>
      <c r="T235" s="27" t="str">
        <f t="shared" si="140"/>
        <v/>
      </c>
      <c r="U235" s="32"/>
      <c r="V235" s="32"/>
      <c r="W235" s="32"/>
      <c r="X235" s="33">
        <v>14</v>
      </c>
      <c r="Y235" s="225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198"/>
      <c r="AP235" s="298"/>
      <c r="AQ235" s="328">
        <f>X235</f>
        <v>14</v>
      </c>
      <c r="AR235" s="298">
        <f t="shared" ref="AR235:AR238" si="142">IF(AQ235="","",IF(AQ235=0,"",AQ235))</f>
        <v>14</v>
      </c>
      <c r="AS235" s="33"/>
      <c r="AT235" s="33"/>
      <c r="AU235" s="33"/>
      <c r="AV235" s="192"/>
      <c r="AW235" s="12"/>
      <c r="AX235" s="1"/>
    </row>
    <row r="236" spans="1:50" ht="24.75" customHeight="1" x14ac:dyDescent="0.25">
      <c r="A236" s="1"/>
      <c r="B236" s="1"/>
      <c r="C236" s="506"/>
      <c r="D236" s="311"/>
      <c r="E236" s="311"/>
      <c r="F236" s="311"/>
      <c r="G236" s="311"/>
      <c r="H236" s="349"/>
      <c r="I236" s="361"/>
      <c r="J236" s="364">
        <f t="shared" si="141"/>
        <v>120</v>
      </c>
      <c r="K236" s="364">
        <f t="shared" si="141"/>
        <v>112</v>
      </c>
      <c r="L236" s="429" t="s">
        <v>109</v>
      </c>
      <c r="M236" s="298" t="s">
        <v>61</v>
      </c>
      <c r="N236" s="298" t="s">
        <v>61</v>
      </c>
      <c r="O236" s="400"/>
      <c r="P236" s="32"/>
      <c r="Q236" s="32"/>
      <c r="R236" s="32"/>
      <c r="S236" s="32"/>
      <c r="T236" s="27" t="str">
        <f t="shared" si="140"/>
        <v/>
      </c>
      <c r="U236" s="32"/>
      <c r="V236" s="32"/>
      <c r="W236" s="32"/>
      <c r="X236" s="33">
        <v>135</v>
      </c>
      <c r="Y236" s="225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/>
      <c r="AO236" s="198"/>
      <c r="AP236" s="298"/>
      <c r="AQ236" s="328">
        <f>X236</f>
        <v>135</v>
      </c>
      <c r="AR236" s="298">
        <f t="shared" si="142"/>
        <v>135</v>
      </c>
      <c r="AS236" s="33"/>
      <c r="AT236" s="33"/>
      <c r="AU236" s="33"/>
      <c r="AV236" s="192"/>
      <c r="AW236" s="12"/>
      <c r="AX236" s="1"/>
    </row>
    <row r="237" spans="1:50" ht="34.5" customHeight="1" x14ac:dyDescent="0.25">
      <c r="A237" s="1"/>
      <c r="B237" s="1"/>
      <c r="C237" s="506"/>
      <c r="D237" s="311"/>
      <c r="E237" s="311"/>
      <c r="F237" s="311"/>
      <c r="G237" s="311"/>
      <c r="H237" s="349"/>
      <c r="I237" s="361"/>
      <c r="J237" s="367">
        <f t="shared" si="141"/>
        <v>121</v>
      </c>
      <c r="K237" s="367">
        <f t="shared" si="141"/>
        <v>113</v>
      </c>
      <c r="L237" s="429" t="s">
        <v>202</v>
      </c>
      <c r="M237" s="298" t="s">
        <v>61</v>
      </c>
      <c r="N237" s="298" t="s">
        <v>61</v>
      </c>
      <c r="O237" s="400"/>
      <c r="P237" s="32"/>
      <c r="Q237" s="32"/>
      <c r="R237" s="32"/>
      <c r="S237" s="32"/>
      <c r="T237" s="27" t="str">
        <f t="shared" si="140"/>
        <v/>
      </c>
      <c r="U237" s="32"/>
      <c r="V237" s="32"/>
      <c r="W237" s="32"/>
      <c r="X237" s="33">
        <v>651</v>
      </c>
      <c r="Y237" s="225"/>
      <c r="Z237" s="32"/>
      <c r="AA237" s="32"/>
      <c r="AB237" s="32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32"/>
      <c r="AO237" s="198"/>
      <c r="AP237" s="298"/>
      <c r="AQ237" s="328">
        <f>X237</f>
        <v>651</v>
      </c>
      <c r="AR237" s="298">
        <f t="shared" si="142"/>
        <v>651</v>
      </c>
      <c r="AS237" s="33"/>
      <c r="AT237" s="33"/>
      <c r="AU237" s="33"/>
      <c r="AV237" s="192"/>
      <c r="AW237" s="12"/>
      <c r="AX237" s="1"/>
    </row>
    <row r="238" spans="1:50" ht="24.75" customHeight="1" x14ac:dyDescent="0.25">
      <c r="A238" s="1"/>
      <c r="B238" s="1"/>
      <c r="C238" s="508"/>
      <c r="D238" s="311"/>
      <c r="E238" s="311"/>
      <c r="F238" s="311"/>
      <c r="G238" s="311"/>
      <c r="H238" s="349"/>
      <c r="I238" s="361"/>
      <c r="J238" s="364">
        <f t="shared" si="141"/>
        <v>122</v>
      </c>
      <c r="K238" s="364">
        <f t="shared" si="141"/>
        <v>114</v>
      </c>
      <c r="L238" s="429" t="s">
        <v>86</v>
      </c>
      <c r="M238" s="298" t="s">
        <v>61</v>
      </c>
      <c r="N238" s="298" t="s">
        <v>61</v>
      </c>
      <c r="O238" s="400"/>
      <c r="P238" s="32"/>
      <c r="Q238" s="32"/>
      <c r="R238" s="32"/>
      <c r="S238" s="32"/>
      <c r="T238" s="27" t="str">
        <f t="shared" si="140"/>
        <v/>
      </c>
      <c r="U238" s="32"/>
      <c r="V238" s="32"/>
      <c r="W238" s="32"/>
      <c r="X238" s="33">
        <v>651</v>
      </c>
      <c r="Y238" s="225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198"/>
      <c r="AP238" s="298"/>
      <c r="AQ238" s="328">
        <f>X238</f>
        <v>651</v>
      </c>
      <c r="AR238" s="298">
        <f t="shared" si="142"/>
        <v>651</v>
      </c>
      <c r="AS238" s="33"/>
      <c r="AT238" s="33"/>
      <c r="AU238" s="33"/>
      <c r="AV238" s="192"/>
      <c r="AW238" s="12"/>
      <c r="AX238" s="1"/>
    </row>
    <row r="239" spans="1:50" ht="64.900000000000006" customHeight="1" x14ac:dyDescent="0.25">
      <c r="A239" s="1"/>
      <c r="B239" s="1"/>
      <c r="C239" s="505" t="s">
        <v>637</v>
      </c>
      <c r="D239" s="311"/>
      <c r="E239" s="311"/>
      <c r="F239" s="311"/>
      <c r="G239" s="311"/>
      <c r="H239" s="349"/>
      <c r="I239" s="361"/>
      <c r="J239" s="373"/>
      <c r="K239" s="373"/>
      <c r="L239" s="442" t="s">
        <v>203</v>
      </c>
      <c r="M239" s="304"/>
      <c r="N239" s="304"/>
      <c r="O239" s="412"/>
      <c r="P239" s="81"/>
      <c r="Q239" s="81"/>
      <c r="R239" s="81"/>
      <c r="S239" s="81"/>
      <c r="T239" s="80" t="str">
        <f t="shared" si="140"/>
        <v/>
      </c>
      <c r="U239" s="81"/>
      <c r="V239" s="81"/>
      <c r="W239" s="81"/>
      <c r="X239" s="81"/>
      <c r="Y239" s="81"/>
      <c r="Z239" s="81"/>
      <c r="AA239" s="81"/>
      <c r="AB239" s="81"/>
      <c r="AC239" s="81"/>
      <c r="AD239" s="81"/>
      <c r="AE239" s="81"/>
      <c r="AF239" s="81"/>
      <c r="AG239" s="81"/>
      <c r="AH239" s="81"/>
      <c r="AI239" s="81"/>
      <c r="AJ239" s="81"/>
      <c r="AK239" s="81"/>
      <c r="AL239" s="81"/>
      <c r="AM239" s="81"/>
      <c r="AN239" s="81"/>
      <c r="AO239" s="324"/>
      <c r="AP239" s="303"/>
      <c r="AQ239" s="333"/>
      <c r="AR239" s="303"/>
      <c r="AS239" s="303"/>
      <c r="AT239" s="303"/>
      <c r="AU239" s="303"/>
      <c r="AV239" s="296"/>
      <c r="AW239" s="12"/>
      <c r="AX239" s="1"/>
    </row>
    <row r="240" spans="1:50" ht="64.900000000000006" customHeight="1" x14ac:dyDescent="0.25">
      <c r="A240" s="1"/>
      <c r="B240" s="1"/>
      <c r="C240" s="506"/>
      <c r="D240" s="311"/>
      <c r="E240" s="311"/>
      <c r="F240" s="311"/>
      <c r="G240" s="311"/>
      <c r="H240" s="349"/>
      <c r="I240" s="361"/>
      <c r="J240" s="364">
        <f>J238+1</f>
        <v>123</v>
      </c>
      <c r="K240" s="364">
        <f>K238+1</f>
        <v>115</v>
      </c>
      <c r="L240" s="429" t="s">
        <v>204</v>
      </c>
      <c r="M240" s="298" t="s">
        <v>71</v>
      </c>
      <c r="N240" s="298" t="s">
        <v>71</v>
      </c>
      <c r="O240" s="400"/>
      <c r="P240" s="32"/>
      <c r="Q240" s="32"/>
      <c r="R240" s="32"/>
      <c r="S240" s="32"/>
      <c r="T240" s="34" t="str">
        <f t="shared" si="140"/>
        <v/>
      </c>
      <c r="U240" s="32"/>
      <c r="V240" s="32"/>
      <c r="W240" s="32"/>
      <c r="X240" s="33">
        <v>169</v>
      </c>
      <c r="Y240" s="225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198"/>
      <c r="AP240" s="298"/>
      <c r="AQ240" s="328">
        <f>X240</f>
        <v>169</v>
      </c>
      <c r="AR240" s="298">
        <f>IF(AQ240="","",IF(AQ240=0,"",AQ240))</f>
        <v>169</v>
      </c>
      <c r="AS240" s="33"/>
      <c r="AT240" s="33"/>
      <c r="AU240" s="33"/>
      <c r="AV240" s="192"/>
      <c r="AW240" s="12"/>
      <c r="AX240" s="1"/>
    </row>
    <row r="241" spans="1:50" ht="64.900000000000006" customHeight="1" x14ac:dyDescent="0.25">
      <c r="A241" s="1"/>
      <c r="B241" s="1"/>
      <c r="C241" s="508"/>
      <c r="D241" s="311"/>
      <c r="E241" s="311"/>
      <c r="F241" s="311"/>
      <c r="G241" s="311"/>
      <c r="H241" s="349"/>
      <c r="I241" s="361"/>
      <c r="J241" s="364">
        <f>J240+1</f>
        <v>124</v>
      </c>
      <c r="K241" s="364">
        <f>K240+1</f>
        <v>116</v>
      </c>
      <c r="L241" s="435" t="s">
        <v>205</v>
      </c>
      <c r="M241" s="298" t="s">
        <v>206</v>
      </c>
      <c r="N241" s="298" t="s">
        <v>206</v>
      </c>
      <c r="O241" s="400"/>
      <c r="P241" s="32"/>
      <c r="Q241" s="32"/>
      <c r="R241" s="32"/>
      <c r="S241" s="32"/>
      <c r="T241" s="34" t="str">
        <f t="shared" si="140"/>
        <v/>
      </c>
      <c r="U241" s="32"/>
      <c r="V241" s="32"/>
      <c r="W241" s="32"/>
      <c r="X241" s="33" t="str">
        <f>CONCATENATE(ROUND(X240*0.4,2),"/",ROUND(X240*0.4*0.55,2))</f>
        <v>67,6/37,18</v>
      </c>
      <c r="Y241" s="225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198"/>
      <c r="AP241" s="298"/>
      <c r="AQ241" s="328" t="str">
        <f>X241</f>
        <v>67,6/37,18</v>
      </c>
      <c r="AR241" s="298" t="str">
        <f>IF(AQ241="","",IF(AQ241=0,"",AQ241))</f>
        <v>67,6/37,18</v>
      </c>
      <c r="AS241" s="33"/>
      <c r="AT241" s="33"/>
      <c r="AU241" s="33"/>
      <c r="AV241" s="192"/>
      <c r="AW241" s="12"/>
      <c r="AX241" s="1"/>
    </row>
    <row r="242" spans="1:50" ht="65.45" customHeight="1" x14ac:dyDescent="0.25">
      <c r="A242" s="1"/>
      <c r="B242" s="1"/>
      <c r="C242" s="505" t="s">
        <v>638</v>
      </c>
      <c r="D242" s="311"/>
      <c r="E242" s="311"/>
      <c r="F242" s="311"/>
      <c r="G242" s="311"/>
      <c r="H242" s="349"/>
      <c r="I242" s="361"/>
      <c r="J242" s="373"/>
      <c r="K242" s="373"/>
      <c r="L242" s="442" t="s">
        <v>207</v>
      </c>
      <c r="M242" s="304"/>
      <c r="N242" s="304"/>
      <c r="O242" s="412"/>
      <c r="P242" s="81"/>
      <c r="Q242" s="81"/>
      <c r="R242" s="81"/>
      <c r="S242" s="81"/>
      <c r="T242" s="80" t="str">
        <f t="shared" si="140"/>
        <v/>
      </c>
      <c r="U242" s="81"/>
      <c r="V242" s="81"/>
      <c r="W242" s="81"/>
      <c r="X242" s="81"/>
      <c r="Y242" s="81"/>
      <c r="Z242" s="81"/>
      <c r="AA242" s="81"/>
      <c r="AB242" s="81"/>
      <c r="AC242" s="81"/>
      <c r="AD242" s="81"/>
      <c r="AE242" s="81"/>
      <c r="AF242" s="81"/>
      <c r="AG242" s="81"/>
      <c r="AH242" s="81"/>
      <c r="AI242" s="81"/>
      <c r="AJ242" s="81"/>
      <c r="AK242" s="81"/>
      <c r="AL242" s="81"/>
      <c r="AM242" s="81"/>
      <c r="AN242" s="81"/>
      <c r="AO242" s="324"/>
      <c r="AP242" s="303"/>
      <c r="AQ242" s="333"/>
      <c r="AR242" s="303"/>
      <c r="AS242" s="303"/>
      <c r="AT242" s="303"/>
      <c r="AU242" s="303"/>
      <c r="AV242" s="192"/>
      <c r="AW242" s="12"/>
      <c r="AX242" s="1"/>
    </row>
    <row r="243" spans="1:50" ht="65.45" customHeight="1" x14ac:dyDescent="0.25">
      <c r="A243" s="1"/>
      <c r="B243" s="1"/>
      <c r="C243" s="506"/>
      <c r="D243" s="311"/>
      <c r="E243" s="311"/>
      <c r="F243" s="311"/>
      <c r="G243" s="311"/>
      <c r="H243" s="349"/>
      <c r="I243" s="361"/>
      <c r="J243" s="364">
        <f>J241+1</f>
        <v>125</v>
      </c>
      <c r="K243" s="364">
        <f>K241+1</f>
        <v>117</v>
      </c>
      <c r="L243" s="429" t="s">
        <v>208</v>
      </c>
      <c r="M243" s="298" t="s">
        <v>71</v>
      </c>
      <c r="N243" s="298" t="s">
        <v>71</v>
      </c>
      <c r="O243" s="400"/>
      <c r="P243" s="32"/>
      <c r="Q243" s="32"/>
      <c r="R243" s="32"/>
      <c r="S243" s="32"/>
      <c r="T243" s="34" t="str">
        <f t="shared" si="140"/>
        <v/>
      </c>
      <c r="U243" s="32"/>
      <c r="V243" s="32"/>
      <c r="W243" s="32"/>
      <c r="X243" s="33">
        <v>169</v>
      </c>
      <c r="Y243" s="225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198"/>
      <c r="AP243" s="298"/>
      <c r="AQ243" s="328">
        <f>X243</f>
        <v>169</v>
      </c>
      <c r="AR243" s="298">
        <f>IF(AQ243="","",IF(AQ243=0,"",AQ243))</f>
        <v>169</v>
      </c>
      <c r="AS243" s="33"/>
      <c r="AT243" s="33"/>
      <c r="AU243" s="33"/>
      <c r="AV243" s="192"/>
      <c r="AW243" s="12"/>
      <c r="AX243" s="1"/>
    </row>
    <row r="244" spans="1:50" ht="65.45" customHeight="1" x14ac:dyDescent="0.25">
      <c r="A244" s="1"/>
      <c r="B244" s="1"/>
      <c r="C244" s="508"/>
      <c r="D244" s="311"/>
      <c r="E244" s="311"/>
      <c r="F244" s="311"/>
      <c r="G244" s="311"/>
      <c r="H244" s="349"/>
      <c r="I244" s="361"/>
      <c r="J244" s="364">
        <f>J243+1</f>
        <v>126</v>
      </c>
      <c r="K244" s="364">
        <f>K243+1</f>
        <v>118</v>
      </c>
      <c r="L244" s="435" t="s">
        <v>205</v>
      </c>
      <c r="M244" s="298" t="s">
        <v>206</v>
      </c>
      <c r="N244" s="298" t="s">
        <v>206</v>
      </c>
      <c r="O244" s="400"/>
      <c r="P244" s="32"/>
      <c r="Q244" s="32"/>
      <c r="R244" s="32"/>
      <c r="S244" s="32"/>
      <c r="T244" s="34" t="str">
        <f t="shared" si="140"/>
        <v/>
      </c>
      <c r="U244" s="32"/>
      <c r="V244" s="32"/>
      <c r="W244" s="32"/>
      <c r="X244" s="33" t="str">
        <f>CONCATENATE(ROUND(X243*0.4,2),"/",ROUND(X243*0.4*0.55,2))</f>
        <v>67,6/37,18</v>
      </c>
      <c r="Y244" s="225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/>
      <c r="AO244" s="198"/>
      <c r="AP244" s="298"/>
      <c r="AQ244" s="328" t="str">
        <f>X244</f>
        <v>67,6/37,18</v>
      </c>
      <c r="AR244" s="298" t="str">
        <f>IF(AQ244="","",IF(AQ244=0,"",AQ244))</f>
        <v>67,6/37,18</v>
      </c>
      <c r="AS244" s="33"/>
      <c r="AT244" s="33"/>
      <c r="AU244" s="33"/>
      <c r="AV244" s="192"/>
      <c r="AW244" s="12"/>
      <c r="AX244" s="1"/>
    </row>
    <row r="245" spans="1:50" ht="93.6" customHeight="1" x14ac:dyDescent="0.25">
      <c r="A245" s="1"/>
      <c r="B245" s="1"/>
      <c r="C245" s="505" t="s">
        <v>643</v>
      </c>
      <c r="D245" s="311"/>
      <c r="E245" s="311"/>
      <c r="F245" s="311"/>
      <c r="G245" s="311"/>
      <c r="H245" s="349"/>
      <c r="I245" s="361"/>
      <c r="J245" s="374"/>
      <c r="K245" s="374"/>
      <c r="L245" s="444" t="s">
        <v>549</v>
      </c>
      <c r="M245" s="427"/>
      <c r="N245" s="427"/>
      <c r="O245" s="411"/>
      <c r="P245" s="79"/>
      <c r="Q245" s="79"/>
      <c r="R245" s="79"/>
      <c r="S245" s="79"/>
      <c r="T245" s="80" t="str">
        <f t="shared" si="140"/>
        <v/>
      </c>
      <c r="U245" s="79"/>
      <c r="V245" s="79"/>
      <c r="W245" s="81"/>
      <c r="X245" s="81"/>
      <c r="Y245" s="81"/>
      <c r="Z245" s="81"/>
      <c r="AA245" s="81"/>
      <c r="AB245" s="81"/>
      <c r="AC245" s="81"/>
      <c r="AD245" s="81"/>
      <c r="AE245" s="81"/>
      <c r="AF245" s="81"/>
      <c r="AG245" s="81"/>
      <c r="AH245" s="81"/>
      <c r="AI245" s="81"/>
      <c r="AJ245" s="81"/>
      <c r="AK245" s="81"/>
      <c r="AL245" s="81"/>
      <c r="AM245" s="81"/>
      <c r="AN245" s="81"/>
      <c r="AO245" s="324"/>
      <c r="AP245" s="304"/>
      <c r="AQ245" s="334"/>
      <c r="AR245" s="304"/>
      <c r="AS245" s="304"/>
      <c r="AT245" s="304"/>
      <c r="AU245" s="304"/>
      <c r="AV245" s="192"/>
      <c r="AW245" s="12"/>
      <c r="AX245" s="1"/>
    </row>
    <row r="246" spans="1:50" ht="93.6" customHeight="1" x14ac:dyDescent="0.25">
      <c r="A246" s="1"/>
      <c r="B246" s="1"/>
      <c r="C246" s="506"/>
      <c r="D246" s="311"/>
      <c r="E246" s="311"/>
      <c r="F246" s="311"/>
      <c r="G246" s="311"/>
      <c r="H246" s="349"/>
      <c r="I246" s="361"/>
      <c r="J246" s="364">
        <f>J244+1</f>
        <v>127</v>
      </c>
      <c r="K246" s="364">
        <f>K244+1</f>
        <v>119</v>
      </c>
      <c r="L246" s="436" t="s">
        <v>112</v>
      </c>
      <c r="M246" s="298" t="s">
        <v>71</v>
      </c>
      <c r="N246" s="298" t="s">
        <v>71</v>
      </c>
      <c r="O246" s="400"/>
      <c r="P246" s="32"/>
      <c r="Q246" s="32"/>
      <c r="R246" s="32"/>
      <c r="S246" s="32"/>
      <c r="T246" s="27" t="str">
        <f t="shared" si="140"/>
        <v/>
      </c>
      <c r="U246" s="32"/>
      <c r="V246" s="32"/>
      <c r="W246" s="32"/>
      <c r="X246" s="33">
        <v>20</v>
      </c>
      <c r="Y246" s="225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198"/>
      <c r="AP246" s="340"/>
      <c r="AQ246" s="328">
        <f>X246</f>
        <v>20</v>
      </c>
      <c r="AR246" s="298">
        <f>IF(AQ246="","",IF(AQ246=0,"",AQ246))</f>
        <v>20</v>
      </c>
      <c r="AS246" s="33"/>
      <c r="AT246" s="33"/>
      <c r="AU246" s="33"/>
      <c r="AV246" s="192"/>
      <c r="AW246" s="12"/>
      <c r="AX246" s="1"/>
    </row>
    <row r="247" spans="1:50" ht="93.6" customHeight="1" x14ac:dyDescent="0.25">
      <c r="A247" s="1"/>
      <c r="B247" s="1"/>
      <c r="C247" s="508"/>
      <c r="D247" s="311"/>
      <c r="E247" s="311"/>
      <c r="F247" s="311"/>
      <c r="G247" s="311"/>
      <c r="H247" s="349"/>
      <c r="I247" s="365"/>
      <c r="J247" s="364">
        <f>J246+1</f>
        <v>128</v>
      </c>
      <c r="K247" s="364">
        <f>K246+1</f>
        <v>120</v>
      </c>
      <c r="L247" s="435" t="s">
        <v>205</v>
      </c>
      <c r="M247" s="298" t="s">
        <v>206</v>
      </c>
      <c r="N247" s="298" t="s">
        <v>206</v>
      </c>
      <c r="O247" s="400"/>
      <c r="P247" s="32"/>
      <c r="Q247" s="32"/>
      <c r="R247" s="32"/>
      <c r="S247" s="32"/>
      <c r="T247" s="34" t="str">
        <f t="shared" si="140"/>
        <v/>
      </c>
      <c r="U247" s="32"/>
      <c r="V247" s="32"/>
      <c r="W247" s="32"/>
      <c r="X247" s="33" t="str">
        <f>CONCATENATE(ROUND(X246*0.25,2),"/",ROUND(X246*0.25*0.55,2))</f>
        <v>5/2,75</v>
      </c>
      <c r="Y247" s="225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198"/>
      <c r="AP247" s="298"/>
      <c r="AQ247" s="328" t="str">
        <f>X247</f>
        <v>5/2,75</v>
      </c>
      <c r="AR247" s="298" t="str">
        <f>IF(AQ247="","",IF(AQ247=0,"",AQ247))</f>
        <v>5/2,75</v>
      </c>
      <c r="AS247" s="33"/>
      <c r="AT247" s="33"/>
      <c r="AU247" s="33"/>
      <c r="AV247" s="192"/>
      <c r="AW247" s="12"/>
      <c r="AX247" s="1"/>
    </row>
    <row r="248" spans="1:50" ht="80.45" customHeight="1" x14ac:dyDescent="0.25">
      <c r="A248" s="1"/>
      <c r="B248" s="1"/>
      <c r="C248" s="505" t="s">
        <v>639</v>
      </c>
      <c r="D248" s="311"/>
      <c r="E248" s="311"/>
      <c r="F248" s="311"/>
      <c r="G248" s="311"/>
      <c r="H248" s="349"/>
      <c r="I248" s="361"/>
      <c r="J248" s="373"/>
      <c r="K248" s="373"/>
      <c r="L248" s="442" t="s">
        <v>209</v>
      </c>
      <c r="M248" s="304"/>
      <c r="N248" s="304"/>
      <c r="O248" s="412"/>
      <c r="P248" s="79"/>
      <c r="Q248" s="81"/>
      <c r="R248" s="81"/>
      <c r="S248" s="79"/>
      <c r="T248" s="80" t="str">
        <f t="shared" si="140"/>
        <v/>
      </c>
      <c r="U248" s="79"/>
      <c r="V248" s="79"/>
      <c r="W248" s="79"/>
      <c r="X248" s="79"/>
      <c r="Y248" s="79"/>
      <c r="Z248" s="79"/>
      <c r="AA248" s="79"/>
      <c r="AB248" s="79"/>
      <c r="AC248" s="79"/>
      <c r="AD248" s="79"/>
      <c r="AE248" s="79"/>
      <c r="AF248" s="79"/>
      <c r="AG248" s="79"/>
      <c r="AH248" s="79"/>
      <c r="AI248" s="79"/>
      <c r="AJ248" s="79"/>
      <c r="AK248" s="79"/>
      <c r="AL248" s="79"/>
      <c r="AM248" s="79"/>
      <c r="AN248" s="79"/>
      <c r="AO248" s="82"/>
      <c r="AP248" s="303"/>
      <c r="AQ248" s="333"/>
      <c r="AR248" s="303"/>
      <c r="AS248" s="303"/>
      <c r="AT248" s="303"/>
      <c r="AU248" s="303"/>
      <c r="AV248" s="296"/>
      <c r="AW248" s="12"/>
      <c r="AX248" s="1"/>
    </row>
    <row r="249" spans="1:50" ht="80.45" customHeight="1" x14ac:dyDescent="0.25">
      <c r="A249" s="1"/>
      <c r="B249" s="1"/>
      <c r="C249" s="506"/>
      <c r="D249" s="311"/>
      <c r="E249" s="311"/>
      <c r="F249" s="311"/>
      <c r="G249" s="311"/>
      <c r="H249" s="349"/>
      <c r="I249" s="361"/>
      <c r="J249" s="364">
        <f>J247+1</f>
        <v>129</v>
      </c>
      <c r="K249" s="364">
        <f>K247+1</f>
        <v>121</v>
      </c>
      <c r="L249" s="436" t="s">
        <v>103</v>
      </c>
      <c r="M249" s="298" t="s">
        <v>36</v>
      </c>
      <c r="N249" s="298" t="s">
        <v>36</v>
      </c>
      <c r="O249" s="400"/>
      <c r="P249" s="32"/>
      <c r="Q249" s="32"/>
      <c r="R249" s="32"/>
      <c r="S249" s="32"/>
      <c r="T249" s="27" t="str">
        <f t="shared" si="140"/>
        <v/>
      </c>
      <c r="U249" s="32"/>
      <c r="V249" s="32"/>
      <c r="W249" s="32"/>
      <c r="X249" s="33">
        <v>1.1499999999999999</v>
      </c>
      <c r="Y249" s="225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198"/>
      <c r="AP249" s="298"/>
      <c r="AQ249" s="328">
        <f>X249</f>
        <v>1.1499999999999999</v>
      </c>
      <c r="AR249" s="298">
        <f>IF(AQ249="","",IF(AQ249=0,"",AQ249))</f>
        <v>1.1499999999999999</v>
      </c>
      <c r="AS249" s="33"/>
      <c r="AT249" s="33"/>
      <c r="AU249" s="33"/>
      <c r="AV249" s="192"/>
      <c r="AW249" s="12"/>
      <c r="AX249" s="1"/>
    </row>
    <row r="250" spans="1:50" ht="80.45" customHeight="1" x14ac:dyDescent="0.25">
      <c r="A250" s="1"/>
      <c r="B250" s="1"/>
      <c r="C250" s="506"/>
      <c r="D250" s="311"/>
      <c r="E250" s="311"/>
      <c r="F250" s="311"/>
      <c r="G250" s="311"/>
      <c r="H250" s="349"/>
      <c r="I250" s="361"/>
      <c r="J250" s="367">
        <f>J249+1</f>
        <v>130</v>
      </c>
      <c r="K250" s="367">
        <f>K249+1</f>
        <v>122</v>
      </c>
      <c r="L250" s="436" t="s">
        <v>107</v>
      </c>
      <c r="M250" s="298" t="s">
        <v>71</v>
      </c>
      <c r="N250" s="298" t="s">
        <v>71</v>
      </c>
      <c r="O250" s="400"/>
      <c r="P250" s="32"/>
      <c r="Q250" s="32"/>
      <c r="R250" s="32"/>
      <c r="S250" s="32"/>
      <c r="T250" s="27" t="str">
        <f t="shared" si="140"/>
        <v/>
      </c>
      <c r="U250" s="32"/>
      <c r="V250" s="32"/>
      <c r="W250" s="32"/>
      <c r="X250" s="33">
        <v>27</v>
      </c>
      <c r="Y250" s="225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/>
      <c r="AO250" s="198"/>
      <c r="AP250" s="298"/>
      <c r="AQ250" s="328">
        <f>X250</f>
        <v>27</v>
      </c>
      <c r="AR250" s="298">
        <f t="shared" ref="AR250:AR251" si="143">IF(AQ250="","",IF(AQ250=0,"",AQ250))</f>
        <v>27</v>
      </c>
      <c r="AS250" s="33"/>
      <c r="AT250" s="33"/>
      <c r="AU250" s="33"/>
      <c r="AV250" s="192"/>
      <c r="AW250" s="12"/>
      <c r="AX250" s="1"/>
    </row>
    <row r="251" spans="1:50" ht="80.45" customHeight="1" x14ac:dyDescent="0.25">
      <c r="A251" s="1"/>
      <c r="B251" s="1"/>
      <c r="C251" s="506"/>
      <c r="D251" s="311"/>
      <c r="E251" s="311"/>
      <c r="F251" s="311"/>
      <c r="G251" s="311"/>
      <c r="H251" s="349"/>
      <c r="I251" s="361"/>
      <c r="J251" s="367">
        <f t="shared" ref="J251:K251" si="144">J250+1</f>
        <v>131</v>
      </c>
      <c r="K251" s="367">
        <f t="shared" si="144"/>
        <v>123</v>
      </c>
      <c r="L251" s="429" t="s">
        <v>102</v>
      </c>
      <c r="M251" s="298" t="s">
        <v>61</v>
      </c>
      <c r="N251" s="298" t="s">
        <v>61</v>
      </c>
      <c r="O251" s="400"/>
      <c r="P251" s="32"/>
      <c r="Q251" s="32"/>
      <c r="R251" s="32"/>
      <c r="S251" s="32"/>
      <c r="T251" s="27" t="str">
        <f t="shared" ref="T251" si="145">IF((IF(O251="",0,O251)+IF(P251="",0,P251)+IF(Q251="",0,Q251)+IF(R251="",0,R251)+IF(S251="",0,S251))=0,"",(IF(O251="",0,O251)+IF(P251="",0,P251)+IF(Q251="",0,Q251)+IF(R251="",0,R251)+IF(S251="",0,S251)))</f>
        <v/>
      </c>
      <c r="U251" s="32"/>
      <c r="V251" s="32"/>
      <c r="W251" s="32"/>
      <c r="X251" s="33">
        <v>9.8000000000000007</v>
      </c>
      <c r="Y251" s="225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198"/>
      <c r="AP251" s="340"/>
      <c r="AQ251" s="328">
        <f>X251</f>
        <v>9.8000000000000007</v>
      </c>
      <c r="AR251" s="298">
        <f t="shared" si="143"/>
        <v>9.8000000000000007</v>
      </c>
      <c r="AS251" s="33"/>
      <c r="AT251" s="33"/>
      <c r="AU251" s="33"/>
      <c r="AV251" s="192"/>
      <c r="AW251" s="12"/>
      <c r="AX251" s="1"/>
    </row>
    <row r="252" spans="1:50" ht="25.5" customHeight="1" x14ac:dyDescent="0.25">
      <c r="A252" s="1"/>
      <c r="B252" s="1"/>
      <c r="C252" s="505" t="s">
        <v>640</v>
      </c>
      <c r="D252" s="311"/>
      <c r="E252" s="311"/>
      <c r="F252" s="311"/>
      <c r="G252" s="311"/>
      <c r="H252" s="349"/>
      <c r="I252" s="361"/>
      <c r="J252" s="373"/>
      <c r="K252" s="373"/>
      <c r="L252" s="442" t="s">
        <v>210</v>
      </c>
      <c r="M252" s="304"/>
      <c r="N252" s="304"/>
      <c r="O252" s="412"/>
      <c r="P252" s="79"/>
      <c r="Q252" s="81"/>
      <c r="R252" s="81"/>
      <c r="S252" s="79"/>
      <c r="T252" s="80" t="str">
        <f t="shared" si="140"/>
        <v/>
      </c>
      <c r="U252" s="79"/>
      <c r="V252" s="79"/>
      <c r="W252" s="79"/>
      <c r="X252" s="79"/>
      <c r="Y252" s="79"/>
      <c r="Z252" s="79"/>
      <c r="AA252" s="79"/>
      <c r="AB252" s="79"/>
      <c r="AC252" s="79"/>
      <c r="AD252" s="79"/>
      <c r="AE252" s="79"/>
      <c r="AF252" s="79"/>
      <c r="AG252" s="79"/>
      <c r="AH252" s="79"/>
      <c r="AI252" s="79"/>
      <c r="AJ252" s="79"/>
      <c r="AK252" s="79"/>
      <c r="AL252" s="79"/>
      <c r="AM252" s="79"/>
      <c r="AN252" s="79"/>
      <c r="AO252" s="82"/>
      <c r="AP252" s="303"/>
      <c r="AQ252" s="333"/>
      <c r="AR252" s="303"/>
      <c r="AS252" s="303"/>
      <c r="AT252" s="303"/>
      <c r="AU252" s="303"/>
      <c r="AV252" s="192"/>
      <c r="AW252" s="12"/>
      <c r="AX252" s="1"/>
    </row>
    <row r="253" spans="1:50" ht="48" customHeight="1" x14ac:dyDescent="0.25">
      <c r="A253" s="1"/>
      <c r="B253" s="1"/>
      <c r="C253" s="506"/>
      <c r="D253" s="311"/>
      <c r="E253" s="311"/>
      <c r="F253" s="311"/>
      <c r="G253" s="311"/>
      <c r="H253" s="349"/>
      <c r="I253" s="361"/>
      <c r="J253" s="364">
        <f>J251+1</f>
        <v>132</v>
      </c>
      <c r="K253" s="364">
        <f>K251+1</f>
        <v>124</v>
      </c>
      <c r="L253" s="436" t="s">
        <v>211</v>
      </c>
      <c r="M253" s="298" t="s">
        <v>36</v>
      </c>
      <c r="N253" s="298" t="s">
        <v>36</v>
      </c>
      <c r="O253" s="400"/>
      <c r="P253" s="32"/>
      <c r="Q253" s="32"/>
      <c r="R253" s="32"/>
      <c r="S253" s="32"/>
      <c r="T253" s="27" t="str">
        <f t="shared" si="140"/>
        <v/>
      </c>
      <c r="U253" s="32"/>
      <c r="V253" s="32"/>
      <c r="W253" s="32"/>
      <c r="X253" s="33">
        <v>1.3</v>
      </c>
      <c r="Y253" s="225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  <c r="AN253" s="32"/>
      <c r="AO253" s="198"/>
      <c r="AP253" s="298"/>
      <c r="AQ253" s="328">
        <f>X253</f>
        <v>1.3</v>
      </c>
      <c r="AR253" s="298">
        <f>IF(AQ253="","",IF(AQ253=0,"",AQ253))</f>
        <v>1.3</v>
      </c>
      <c r="AS253" s="33"/>
      <c r="AT253" s="33"/>
      <c r="AU253" s="33"/>
      <c r="AV253" s="192"/>
      <c r="AW253" s="12"/>
      <c r="AX253" s="1"/>
    </row>
    <row r="254" spans="1:50" ht="46.9" customHeight="1" x14ac:dyDescent="0.25">
      <c r="A254" s="1"/>
      <c r="B254" s="1"/>
      <c r="C254" s="506"/>
      <c r="D254" s="311"/>
      <c r="E254" s="311"/>
      <c r="F254" s="311"/>
      <c r="G254" s="311"/>
      <c r="H254" s="349"/>
      <c r="I254" s="361"/>
      <c r="J254" s="367">
        <f t="shared" ref="J254:K257" si="146">J253+1</f>
        <v>133</v>
      </c>
      <c r="K254" s="367">
        <f t="shared" si="146"/>
        <v>125</v>
      </c>
      <c r="L254" s="436" t="s">
        <v>107</v>
      </c>
      <c r="M254" s="298" t="s">
        <v>71</v>
      </c>
      <c r="N254" s="298" t="s">
        <v>71</v>
      </c>
      <c r="O254" s="400"/>
      <c r="P254" s="32"/>
      <c r="Q254" s="32"/>
      <c r="R254" s="32"/>
      <c r="S254" s="32"/>
      <c r="T254" s="27" t="str">
        <f t="shared" si="140"/>
        <v/>
      </c>
      <c r="U254" s="32"/>
      <c r="V254" s="32"/>
      <c r="W254" s="32"/>
      <c r="X254" s="33">
        <v>28</v>
      </c>
      <c r="Y254" s="225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  <c r="AL254" s="32"/>
      <c r="AM254" s="32"/>
      <c r="AN254" s="32"/>
      <c r="AO254" s="198"/>
      <c r="AP254" s="298"/>
      <c r="AQ254" s="328">
        <f>X254</f>
        <v>28</v>
      </c>
      <c r="AR254" s="298">
        <f t="shared" ref="AR254:AR257" si="147">IF(AQ254="","",IF(AQ254=0,"",AQ254))</f>
        <v>28</v>
      </c>
      <c r="AS254" s="33"/>
      <c r="AT254" s="33"/>
      <c r="AU254" s="33"/>
      <c r="AV254" s="192"/>
      <c r="AW254" s="12"/>
      <c r="AX254" s="1"/>
    </row>
    <row r="255" spans="1:50" ht="46.9" customHeight="1" x14ac:dyDescent="0.25">
      <c r="A255" s="1"/>
      <c r="B255" s="1"/>
      <c r="C255" s="506"/>
      <c r="D255" s="311"/>
      <c r="E255" s="311"/>
      <c r="F255" s="311"/>
      <c r="G255" s="311"/>
      <c r="H255" s="349"/>
      <c r="I255" s="361"/>
      <c r="J255" s="367">
        <f t="shared" si="146"/>
        <v>134</v>
      </c>
      <c r="K255" s="367">
        <f t="shared" si="146"/>
        <v>126</v>
      </c>
      <c r="L255" s="429" t="s">
        <v>102</v>
      </c>
      <c r="M255" s="298" t="s">
        <v>61</v>
      </c>
      <c r="N255" s="298" t="s">
        <v>61</v>
      </c>
      <c r="O255" s="400"/>
      <c r="P255" s="32"/>
      <c r="Q255" s="32"/>
      <c r="R255" s="32"/>
      <c r="S255" s="32"/>
      <c r="T255" s="27" t="str">
        <f t="shared" si="140"/>
        <v/>
      </c>
      <c r="U255" s="32"/>
      <c r="V255" s="32"/>
      <c r="W255" s="32"/>
      <c r="X255" s="33">
        <v>9.8000000000000007</v>
      </c>
      <c r="Y255" s="225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/>
      <c r="AO255" s="198"/>
      <c r="AP255" s="340"/>
      <c r="AQ255" s="328">
        <f>X255</f>
        <v>9.8000000000000007</v>
      </c>
      <c r="AR255" s="298">
        <f t="shared" si="147"/>
        <v>9.8000000000000007</v>
      </c>
      <c r="AS255" s="33"/>
      <c r="AT255" s="33"/>
      <c r="AU255" s="33"/>
      <c r="AV255" s="192"/>
      <c r="AW255" s="12"/>
      <c r="AX255" s="1"/>
    </row>
    <row r="256" spans="1:50" ht="46.9" customHeight="1" x14ac:dyDescent="0.25">
      <c r="A256" s="1"/>
      <c r="B256" s="1"/>
      <c r="C256" s="506"/>
      <c r="D256" s="311"/>
      <c r="E256" s="311"/>
      <c r="F256" s="311"/>
      <c r="G256" s="311"/>
      <c r="H256" s="349"/>
      <c r="I256" s="361"/>
      <c r="J256" s="367">
        <f t="shared" si="146"/>
        <v>135</v>
      </c>
      <c r="K256" s="367">
        <f t="shared" si="146"/>
        <v>127</v>
      </c>
      <c r="L256" s="429" t="s">
        <v>212</v>
      </c>
      <c r="M256" s="298" t="s">
        <v>71</v>
      </c>
      <c r="N256" s="298" t="s">
        <v>71</v>
      </c>
      <c r="O256" s="400"/>
      <c r="P256" s="32"/>
      <c r="Q256" s="32"/>
      <c r="R256" s="32"/>
      <c r="S256" s="32"/>
      <c r="T256" s="27" t="str">
        <f t="shared" si="140"/>
        <v/>
      </c>
      <c r="U256" s="32"/>
      <c r="V256" s="32"/>
      <c r="W256" s="32"/>
      <c r="X256" s="33">
        <v>28</v>
      </c>
      <c r="Y256" s="225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/>
      <c r="AO256" s="198"/>
      <c r="AP256" s="340"/>
      <c r="AQ256" s="328">
        <f>X256</f>
        <v>28</v>
      </c>
      <c r="AR256" s="298">
        <f t="shared" si="147"/>
        <v>28</v>
      </c>
      <c r="AS256" s="33"/>
      <c r="AT256" s="33"/>
      <c r="AU256" s="33"/>
      <c r="AV256" s="192"/>
      <c r="AW256" s="12"/>
      <c r="AX256" s="1"/>
    </row>
    <row r="257" spans="1:68" ht="46.9" customHeight="1" x14ac:dyDescent="0.25">
      <c r="A257" s="1"/>
      <c r="B257" s="1"/>
      <c r="C257" s="508"/>
      <c r="D257" s="311"/>
      <c r="E257" s="311"/>
      <c r="F257" s="311"/>
      <c r="G257" s="311"/>
      <c r="H257" s="349"/>
      <c r="I257" s="361"/>
      <c r="J257" s="367">
        <f t="shared" si="146"/>
        <v>136</v>
      </c>
      <c r="K257" s="367">
        <f t="shared" si="146"/>
        <v>128</v>
      </c>
      <c r="L257" s="429" t="s">
        <v>213</v>
      </c>
      <c r="M257" s="298" t="s">
        <v>61</v>
      </c>
      <c r="N257" s="298" t="s">
        <v>61</v>
      </c>
      <c r="O257" s="400"/>
      <c r="P257" s="32"/>
      <c r="Q257" s="32"/>
      <c r="R257" s="32"/>
      <c r="S257" s="32"/>
      <c r="T257" s="27" t="str">
        <f t="shared" si="140"/>
        <v/>
      </c>
      <c r="U257" s="32"/>
      <c r="V257" s="32"/>
      <c r="W257" s="32"/>
      <c r="X257" s="33">
        <v>9.8000000000000007</v>
      </c>
      <c r="Y257" s="225"/>
      <c r="Z257" s="32"/>
      <c r="AA257" s="32"/>
      <c r="AB257" s="32"/>
      <c r="AC257" s="32"/>
      <c r="AD257" s="32"/>
      <c r="AE257" s="32"/>
      <c r="AF257" s="32"/>
      <c r="AG257" s="32"/>
      <c r="AH257" s="32"/>
      <c r="AI257" s="32"/>
      <c r="AJ257" s="32"/>
      <c r="AK257" s="32"/>
      <c r="AL257" s="32"/>
      <c r="AM257" s="32"/>
      <c r="AN257" s="32"/>
      <c r="AO257" s="198"/>
      <c r="AP257" s="340"/>
      <c r="AQ257" s="328">
        <f>X257</f>
        <v>9.8000000000000007</v>
      </c>
      <c r="AR257" s="298">
        <f t="shared" si="147"/>
        <v>9.8000000000000007</v>
      </c>
      <c r="AS257" s="33"/>
      <c r="AT257" s="33"/>
      <c r="AU257" s="33"/>
      <c r="AV257" s="192"/>
      <c r="AW257" s="12"/>
      <c r="AX257" s="1"/>
    </row>
    <row r="258" spans="1:68" ht="39" customHeight="1" x14ac:dyDescent="0.25">
      <c r="A258" s="1"/>
      <c r="B258" s="1"/>
      <c r="C258" s="510" t="s">
        <v>562</v>
      </c>
      <c r="D258" s="311"/>
      <c r="E258" s="311"/>
      <c r="F258" s="311"/>
      <c r="G258" s="311"/>
      <c r="H258" s="349"/>
      <c r="I258" s="361"/>
      <c r="J258" s="373"/>
      <c r="K258" s="373"/>
      <c r="L258" s="445" t="s">
        <v>214</v>
      </c>
      <c r="M258" s="304"/>
      <c r="N258" s="304"/>
      <c r="O258" s="412"/>
      <c r="P258" s="81"/>
      <c r="Q258" s="81"/>
      <c r="R258" s="81"/>
      <c r="S258" s="81"/>
      <c r="T258" s="80" t="str">
        <f t="shared" si="140"/>
        <v/>
      </c>
      <c r="U258" s="81"/>
      <c r="V258" s="81"/>
      <c r="W258" s="81"/>
      <c r="X258" s="81"/>
      <c r="Y258" s="81"/>
      <c r="Z258" s="81"/>
      <c r="AA258" s="81"/>
      <c r="AB258" s="81"/>
      <c r="AC258" s="81"/>
      <c r="AD258" s="81"/>
      <c r="AE258" s="81"/>
      <c r="AF258" s="81"/>
      <c r="AG258" s="81"/>
      <c r="AH258" s="81"/>
      <c r="AI258" s="81"/>
      <c r="AJ258" s="81"/>
      <c r="AK258" s="81"/>
      <c r="AL258" s="81"/>
      <c r="AM258" s="81"/>
      <c r="AN258" s="81"/>
      <c r="AO258" s="324"/>
      <c r="AP258" s="304"/>
      <c r="AQ258" s="334"/>
      <c r="AR258" s="304"/>
      <c r="AS258" s="304"/>
      <c r="AT258" s="304"/>
      <c r="AU258" s="304"/>
      <c r="AV258" s="192"/>
      <c r="AW258" s="12"/>
      <c r="AX258" s="1"/>
    </row>
    <row r="259" spans="1:68" ht="39" customHeight="1" x14ac:dyDescent="0.25">
      <c r="A259" s="1"/>
      <c r="B259" s="1"/>
      <c r="C259" s="511"/>
      <c r="D259" s="311"/>
      <c r="E259" s="311"/>
      <c r="F259" s="311"/>
      <c r="G259" s="311"/>
      <c r="H259" s="349"/>
      <c r="I259" s="361"/>
      <c r="J259" s="364">
        <f>J257+1</f>
        <v>137</v>
      </c>
      <c r="K259" s="364">
        <f>K257+1</f>
        <v>129</v>
      </c>
      <c r="L259" s="446" t="s">
        <v>86</v>
      </c>
      <c r="M259" s="298" t="s">
        <v>61</v>
      </c>
      <c r="N259" s="298" t="s">
        <v>61</v>
      </c>
      <c r="O259" s="400"/>
      <c r="P259" s="32"/>
      <c r="Q259" s="32"/>
      <c r="R259" s="32"/>
      <c r="S259" s="32"/>
      <c r="T259" s="34" t="str">
        <f t="shared" si="140"/>
        <v/>
      </c>
      <c r="U259" s="32"/>
      <c r="V259" s="32"/>
      <c r="W259" s="32"/>
      <c r="X259" s="33">
        <v>52.5</v>
      </c>
      <c r="Y259" s="225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  <c r="AN259" s="32"/>
      <c r="AO259" s="198"/>
      <c r="AP259" s="298"/>
      <c r="AQ259" s="328">
        <f>X259</f>
        <v>52.5</v>
      </c>
      <c r="AR259" s="298">
        <f>IF(AQ259="","",IF(AQ259=0,"",AQ259))</f>
        <v>52.5</v>
      </c>
      <c r="AS259" s="33"/>
      <c r="AT259" s="33"/>
      <c r="AU259" s="33"/>
      <c r="AV259" s="192"/>
      <c r="AW259" s="12"/>
      <c r="AX259" s="1"/>
    </row>
    <row r="260" spans="1:68" ht="39" customHeight="1" x14ac:dyDescent="0.25">
      <c r="A260" s="1"/>
      <c r="B260" s="1"/>
      <c r="C260" s="511"/>
      <c r="D260" s="311"/>
      <c r="E260" s="311"/>
      <c r="F260" s="311"/>
      <c r="G260" s="311"/>
      <c r="H260" s="349"/>
      <c r="I260" s="361"/>
      <c r="J260" s="364">
        <f t="shared" ref="J260:K263" si="148">J259+1</f>
        <v>138</v>
      </c>
      <c r="K260" s="364">
        <f t="shared" si="148"/>
        <v>130</v>
      </c>
      <c r="L260" s="447" t="s">
        <v>215</v>
      </c>
      <c r="M260" s="298" t="s">
        <v>61</v>
      </c>
      <c r="N260" s="298" t="s">
        <v>61</v>
      </c>
      <c r="O260" s="400"/>
      <c r="P260" s="32"/>
      <c r="Q260" s="32"/>
      <c r="R260" s="32"/>
      <c r="S260" s="32"/>
      <c r="T260" s="34" t="str">
        <f t="shared" si="140"/>
        <v/>
      </c>
      <c r="U260" s="32"/>
      <c r="V260" s="32"/>
      <c r="W260" s="32"/>
      <c r="X260" s="33">
        <v>52.5</v>
      </c>
      <c r="Y260" s="225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198"/>
      <c r="AP260" s="298"/>
      <c r="AQ260" s="328">
        <f>X260</f>
        <v>52.5</v>
      </c>
      <c r="AR260" s="298">
        <f t="shared" ref="AR260:AR263" si="149">IF(AQ260="","",IF(AQ260=0,"",AQ260))</f>
        <v>52.5</v>
      </c>
      <c r="AS260" s="33"/>
      <c r="AT260" s="33"/>
      <c r="AU260" s="33"/>
      <c r="AV260" s="192"/>
      <c r="AW260" s="12"/>
      <c r="AX260" s="1"/>
    </row>
    <row r="261" spans="1:68" ht="39" customHeight="1" x14ac:dyDescent="0.25">
      <c r="A261" s="1"/>
      <c r="B261" s="1"/>
      <c r="C261" s="511"/>
      <c r="D261" s="311"/>
      <c r="E261" s="311"/>
      <c r="F261" s="311"/>
      <c r="G261" s="311"/>
      <c r="H261" s="349"/>
      <c r="I261" s="361"/>
      <c r="J261" s="364">
        <f t="shared" si="148"/>
        <v>139</v>
      </c>
      <c r="K261" s="364">
        <f t="shared" si="148"/>
        <v>131</v>
      </c>
      <c r="L261" s="436" t="s">
        <v>216</v>
      </c>
      <c r="M261" s="298" t="s">
        <v>71</v>
      </c>
      <c r="N261" s="298" t="s">
        <v>71</v>
      </c>
      <c r="O261" s="400"/>
      <c r="P261" s="32"/>
      <c r="Q261" s="32"/>
      <c r="R261" s="32"/>
      <c r="S261" s="32"/>
      <c r="T261" s="34" t="str">
        <f t="shared" si="140"/>
        <v/>
      </c>
      <c r="U261" s="32"/>
      <c r="V261" s="32"/>
      <c r="W261" s="32"/>
      <c r="X261" s="33">
        <v>97.25</v>
      </c>
      <c r="Y261" s="225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  <c r="AN261" s="32"/>
      <c r="AO261" s="198"/>
      <c r="AP261" s="298"/>
      <c r="AQ261" s="328">
        <f>X261</f>
        <v>97.25</v>
      </c>
      <c r="AR261" s="298">
        <f t="shared" si="149"/>
        <v>97.25</v>
      </c>
      <c r="AS261" s="33"/>
      <c r="AT261" s="33"/>
      <c r="AU261" s="33"/>
      <c r="AV261" s="192"/>
      <c r="AW261" s="12"/>
      <c r="AX261" s="1"/>
    </row>
    <row r="262" spans="1:68" ht="39" customHeight="1" x14ac:dyDescent="0.25">
      <c r="A262" s="1"/>
      <c r="B262" s="1"/>
      <c r="C262" s="511"/>
      <c r="D262" s="311"/>
      <c r="E262" s="311"/>
      <c r="F262" s="311"/>
      <c r="G262" s="311"/>
      <c r="H262" s="349"/>
      <c r="I262" s="361"/>
      <c r="J262" s="364">
        <f t="shared" si="148"/>
        <v>140</v>
      </c>
      <c r="K262" s="364">
        <f t="shared" si="148"/>
        <v>132</v>
      </c>
      <c r="L262" s="429" t="s">
        <v>93</v>
      </c>
      <c r="M262" s="298" t="s">
        <v>61</v>
      </c>
      <c r="N262" s="298" t="s">
        <v>61</v>
      </c>
      <c r="O262" s="400"/>
      <c r="P262" s="32"/>
      <c r="Q262" s="32"/>
      <c r="R262" s="32"/>
      <c r="S262" s="32"/>
      <c r="T262" s="27" t="str">
        <f t="shared" si="140"/>
        <v/>
      </c>
      <c r="U262" s="32"/>
      <c r="V262" s="32"/>
      <c r="W262" s="32"/>
      <c r="X262" s="33">
        <v>7</v>
      </c>
      <c r="Y262" s="225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  <c r="AL262" s="32"/>
      <c r="AM262" s="32"/>
      <c r="AN262" s="32"/>
      <c r="AO262" s="198"/>
      <c r="AP262" s="298"/>
      <c r="AQ262" s="328">
        <f>X262</f>
        <v>7</v>
      </c>
      <c r="AR262" s="298">
        <f t="shared" si="149"/>
        <v>7</v>
      </c>
      <c r="AS262" s="33"/>
      <c r="AT262" s="33"/>
      <c r="AU262" s="33"/>
      <c r="AV262" s="192"/>
      <c r="AW262" s="12"/>
      <c r="AX262" s="1"/>
    </row>
    <row r="263" spans="1:68" s="246" customFormat="1" ht="39" customHeight="1" x14ac:dyDescent="0.25">
      <c r="A263" s="170"/>
      <c r="B263" s="170"/>
      <c r="C263" s="512"/>
      <c r="D263" s="311"/>
      <c r="E263" s="311"/>
      <c r="F263" s="311"/>
      <c r="G263" s="311"/>
      <c r="H263" s="349"/>
      <c r="I263" s="361"/>
      <c r="J263" s="364">
        <f t="shared" si="148"/>
        <v>141</v>
      </c>
      <c r="K263" s="364">
        <f t="shared" si="148"/>
        <v>133</v>
      </c>
      <c r="L263" s="429" t="s">
        <v>100</v>
      </c>
      <c r="M263" s="298" t="s">
        <v>71</v>
      </c>
      <c r="N263" s="298" t="s">
        <v>71</v>
      </c>
      <c r="O263" s="400"/>
      <c r="P263" s="32"/>
      <c r="Q263" s="32"/>
      <c r="R263" s="32"/>
      <c r="S263" s="32"/>
      <c r="T263" s="27" t="str">
        <f t="shared" si="140"/>
        <v/>
      </c>
      <c r="U263" s="32"/>
      <c r="V263" s="32"/>
      <c r="W263" s="32"/>
      <c r="X263" s="33">
        <f>X261/2</f>
        <v>48.625</v>
      </c>
      <c r="Y263" s="225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32"/>
      <c r="AM263" s="32"/>
      <c r="AN263" s="32"/>
      <c r="AO263" s="198"/>
      <c r="AP263" s="340"/>
      <c r="AQ263" s="328">
        <f>X263</f>
        <v>48.625</v>
      </c>
      <c r="AR263" s="298">
        <f t="shared" si="149"/>
        <v>48.625</v>
      </c>
      <c r="AS263" s="33"/>
      <c r="AT263" s="33"/>
      <c r="AU263" s="33"/>
      <c r="AV263" s="192"/>
      <c r="AW263" s="171"/>
      <c r="AX263" s="170"/>
      <c r="AY263" s="222"/>
      <c r="AZ263" s="222"/>
      <c r="BA263" s="222"/>
      <c r="BB263" s="222"/>
      <c r="BC263" s="222"/>
      <c r="BD263" s="222"/>
      <c r="BE263" s="222"/>
      <c r="BF263" s="222"/>
      <c r="BG263" s="222"/>
      <c r="BH263" s="222"/>
      <c r="BI263" s="222"/>
      <c r="BJ263" s="222"/>
      <c r="BK263" s="222"/>
      <c r="BL263" s="222"/>
      <c r="BM263" s="222"/>
      <c r="BN263" s="222"/>
      <c r="BO263" s="222"/>
      <c r="BP263" s="222"/>
    </row>
    <row r="264" spans="1:68" ht="39" customHeight="1" x14ac:dyDescent="0.25">
      <c r="A264" s="1"/>
      <c r="B264" s="1"/>
      <c r="C264" s="509" t="s">
        <v>550</v>
      </c>
      <c r="D264" s="311"/>
      <c r="E264" s="311"/>
      <c r="F264" s="311"/>
      <c r="G264" s="311"/>
      <c r="H264" s="349"/>
      <c r="I264" s="361"/>
      <c r="J264" s="373"/>
      <c r="K264" s="373"/>
      <c r="L264" s="445" t="s">
        <v>217</v>
      </c>
      <c r="M264" s="304"/>
      <c r="N264" s="304"/>
      <c r="O264" s="412"/>
      <c r="P264" s="81"/>
      <c r="Q264" s="81"/>
      <c r="R264" s="81"/>
      <c r="S264" s="81"/>
      <c r="T264" s="80" t="str">
        <f t="shared" si="140"/>
        <v/>
      </c>
      <c r="U264" s="81"/>
      <c r="V264" s="81"/>
      <c r="W264" s="81"/>
      <c r="X264" s="81"/>
      <c r="Y264" s="81"/>
      <c r="Z264" s="81"/>
      <c r="AA264" s="81"/>
      <c r="AB264" s="81"/>
      <c r="AC264" s="81"/>
      <c r="AD264" s="81"/>
      <c r="AE264" s="81"/>
      <c r="AF264" s="81"/>
      <c r="AG264" s="81"/>
      <c r="AH264" s="81"/>
      <c r="AI264" s="81"/>
      <c r="AJ264" s="81"/>
      <c r="AK264" s="81"/>
      <c r="AL264" s="81"/>
      <c r="AM264" s="81"/>
      <c r="AN264" s="81"/>
      <c r="AO264" s="324"/>
      <c r="AP264" s="304"/>
      <c r="AQ264" s="334"/>
      <c r="AR264" s="304"/>
      <c r="AS264" s="304"/>
      <c r="AT264" s="304"/>
      <c r="AU264" s="304"/>
      <c r="AV264" s="192"/>
      <c r="AW264" s="12"/>
      <c r="AX264" s="1"/>
    </row>
    <row r="265" spans="1:68" ht="39" customHeight="1" x14ac:dyDescent="0.25">
      <c r="A265" s="1"/>
      <c r="B265" s="1"/>
      <c r="C265" s="506"/>
      <c r="D265" s="311"/>
      <c r="E265" s="311"/>
      <c r="F265" s="311"/>
      <c r="G265" s="311"/>
      <c r="H265" s="349"/>
      <c r="I265" s="361"/>
      <c r="J265" s="364">
        <f>J263+1</f>
        <v>142</v>
      </c>
      <c r="K265" s="364">
        <f>K263+1</f>
        <v>134</v>
      </c>
      <c r="L265" s="446" t="s">
        <v>86</v>
      </c>
      <c r="M265" s="298" t="s">
        <v>61</v>
      </c>
      <c r="N265" s="298" t="s">
        <v>61</v>
      </c>
      <c r="O265" s="400"/>
      <c r="P265" s="32"/>
      <c r="Q265" s="32"/>
      <c r="R265" s="32"/>
      <c r="S265" s="32"/>
      <c r="T265" s="34" t="str">
        <f t="shared" si="140"/>
        <v/>
      </c>
      <c r="U265" s="32"/>
      <c r="V265" s="32"/>
      <c r="W265" s="32"/>
      <c r="X265" s="33">
        <v>24.19</v>
      </c>
      <c r="Y265" s="225"/>
      <c r="Z265" s="32"/>
      <c r="AA265" s="32"/>
      <c r="AB265" s="32"/>
      <c r="AC265" s="32"/>
      <c r="AD265" s="32"/>
      <c r="AE265" s="32"/>
      <c r="AF265" s="32"/>
      <c r="AG265" s="32"/>
      <c r="AH265" s="32"/>
      <c r="AI265" s="32"/>
      <c r="AJ265" s="32"/>
      <c r="AK265" s="32"/>
      <c r="AL265" s="32"/>
      <c r="AM265" s="32"/>
      <c r="AN265" s="32"/>
      <c r="AO265" s="198"/>
      <c r="AP265" s="298"/>
      <c r="AQ265" s="328">
        <f t="shared" ref="AQ265:AQ270" si="150">X265</f>
        <v>24.19</v>
      </c>
      <c r="AR265" s="298">
        <f>IF(AQ265="","",IF(AQ265=0,"",AQ265))</f>
        <v>24.19</v>
      </c>
      <c r="AS265" s="33"/>
      <c r="AT265" s="33"/>
      <c r="AU265" s="33"/>
      <c r="AV265" s="192"/>
      <c r="AW265" s="12"/>
      <c r="AX265" s="1"/>
    </row>
    <row r="266" spans="1:68" ht="39" customHeight="1" x14ac:dyDescent="0.25">
      <c r="A266" s="1"/>
      <c r="B266" s="1"/>
      <c r="C266" s="506"/>
      <c r="D266" s="311"/>
      <c r="E266" s="311"/>
      <c r="F266" s="311"/>
      <c r="G266" s="311"/>
      <c r="H266" s="349"/>
      <c r="I266" s="361"/>
      <c r="J266" s="364">
        <f t="shared" ref="J266:K270" si="151">J265+1</f>
        <v>143</v>
      </c>
      <c r="K266" s="364">
        <f t="shared" si="151"/>
        <v>135</v>
      </c>
      <c r="L266" s="435" t="s">
        <v>218</v>
      </c>
      <c r="M266" s="298" t="s">
        <v>61</v>
      </c>
      <c r="N266" s="298" t="s">
        <v>61</v>
      </c>
      <c r="O266" s="403"/>
      <c r="P266" s="46"/>
      <c r="Q266" s="46"/>
      <c r="R266" s="46"/>
      <c r="S266" s="46"/>
      <c r="T266" s="60" t="str">
        <f t="shared" si="140"/>
        <v/>
      </c>
      <c r="U266" s="46"/>
      <c r="V266" s="46"/>
      <c r="W266" s="46"/>
      <c r="X266" s="48">
        <v>24.19</v>
      </c>
      <c r="Y266" s="228"/>
      <c r="Z266" s="46"/>
      <c r="AA266" s="46"/>
      <c r="AB266" s="46"/>
      <c r="AC266" s="46"/>
      <c r="AD266" s="46"/>
      <c r="AE266" s="32"/>
      <c r="AF266" s="32"/>
      <c r="AG266" s="32"/>
      <c r="AH266" s="32"/>
      <c r="AI266" s="32"/>
      <c r="AJ266" s="32"/>
      <c r="AK266" s="32"/>
      <c r="AL266" s="32"/>
      <c r="AM266" s="32"/>
      <c r="AN266" s="32"/>
      <c r="AO266" s="198"/>
      <c r="AP266" s="298"/>
      <c r="AQ266" s="328">
        <f t="shared" si="150"/>
        <v>24.19</v>
      </c>
      <c r="AR266" s="298">
        <f t="shared" ref="AR266:AR270" si="152">IF(AQ266="","",IF(AQ266=0,"",AQ266))</f>
        <v>24.19</v>
      </c>
      <c r="AS266" s="33"/>
      <c r="AT266" s="33"/>
      <c r="AU266" s="33"/>
      <c r="AV266" s="192"/>
      <c r="AW266" s="12"/>
      <c r="AX266" s="1"/>
    </row>
    <row r="267" spans="1:68" ht="39" customHeight="1" x14ac:dyDescent="0.25">
      <c r="A267" s="1"/>
      <c r="B267" s="1"/>
      <c r="C267" s="508"/>
      <c r="D267" s="311"/>
      <c r="E267" s="311"/>
      <c r="F267" s="311"/>
      <c r="G267" s="311"/>
      <c r="H267" s="349"/>
      <c r="I267" s="361"/>
      <c r="J267" s="364">
        <f t="shared" si="151"/>
        <v>144</v>
      </c>
      <c r="K267" s="364">
        <f t="shared" si="151"/>
        <v>136</v>
      </c>
      <c r="L267" s="429" t="s">
        <v>93</v>
      </c>
      <c r="M267" s="298" t="s">
        <v>61</v>
      </c>
      <c r="N267" s="298" t="s">
        <v>61</v>
      </c>
      <c r="O267" s="400"/>
      <c r="P267" s="32"/>
      <c r="Q267" s="32"/>
      <c r="R267" s="32"/>
      <c r="S267" s="32"/>
      <c r="T267" s="27" t="str">
        <f t="shared" si="140"/>
        <v/>
      </c>
      <c r="U267" s="32"/>
      <c r="V267" s="32"/>
      <c r="W267" s="32"/>
      <c r="X267" s="33">
        <v>12</v>
      </c>
      <c r="Y267" s="228"/>
      <c r="Z267" s="46"/>
      <c r="AA267" s="46"/>
      <c r="AB267" s="46"/>
      <c r="AC267" s="46"/>
      <c r="AD267" s="46"/>
      <c r="AE267" s="32"/>
      <c r="AF267" s="32"/>
      <c r="AG267" s="32"/>
      <c r="AH267" s="32"/>
      <c r="AI267" s="32"/>
      <c r="AJ267" s="32"/>
      <c r="AK267" s="32"/>
      <c r="AL267" s="32"/>
      <c r="AM267" s="32"/>
      <c r="AN267" s="32"/>
      <c r="AO267" s="198"/>
      <c r="AP267" s="298"/>
      <c r="AQ267" s="328">
        <f t="shared" si="150"/>
        <v>12</v>
      </c>
      <c r="AR267" s="298">
        <f t="shared" si="152"/>
        <v>12</v>
      </c>
      <c r="AS267" s="33"/>
      <c r="AT267" s="33"/>
      <c r="AU267" s="33"/>
      <c r="AV267" s="192"/>
      <c r="AW267" s="12"/>
      <c r="AX267" s="1"/>
    </row>
    <row r="268" spans="1:68" ht="60.75" customHeight="1" x14ac:dyDescent="0.25">
      <c r="A268" s="1"/>
      <c r="B268" s="1"/>
      <c r="C268" s="83" t="s">
        <v>551</v>
      </c>
      <c r="D268" s="311"/>
      <c r="E268" s="311"/>
      <c r="F268" s="311"/>
      <c r="G268" s="311"/>
      <c r="H268" s="349"/>
      <c r="I268" s="361"/>
      <c r="J268" s="364">
        <f t="shared" si="151"/>
        <v>145</v>
      </c>
      <c r="K268" s="364">
        <f t="shared" si="151"/>
        <v>137</v>
      </c>
      <c r="L268" s="429" t="s">
        <v>219</v>
      </c>
      <c r="M268" s="298" t="s">
        <v>36</v>
      </c>
      <c r="N268" s="298" t="s">
        <v>36</v>
      </c>
      <c r="O268" s="400"/>
      <c r="P268" s="32"/>
      <c r="Q268" s="32"/>
      <c r="R268" s="32"/>
      <c r="S268" s="32"/>
      <c r="T268" s="34" t="str">
        <f t="shared" si="140"/>
        <v/>
      </c>
      <c r="U268" s="32"/>
      <c r="V268" s="32"/>
      <c r="W268" s="32"/>
      <c r="X268" s="33">
        <v>1.5</v>
      </c>
      <c r="Y268" s="225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  <c r="AL268" s="32"/>
      <c r="AM268" s="32"/>
      <c r="AN268" s="32"/>
      <c r="AO268" s="198"/>
      <c r="AP268" s="298"/>
      <c r="AQ268" s="328">
        <f t="shared" si="150"/>
        <v>1.5</v>
      </c>
      <c r="AR268" s="298">
        <f t="shared" si="152"/>
        <v>1.5</v>
      </c>
      <c r="AS268" s="33"/>
      <c r="AT268" s="33"/>
      <c r="AU268" s="33"/>
      <c r="AV268" s="192"/>
      <c r="AW268" s="12"/>
      <c r="AX268" s="1"/>
    </row>
    <row r="269" spans="1:68" ht="111.75" customHeight="1" x14ac:dyDescent="0.25">
      <c r="A269" s="1"/>
      <c r="B269" s="1"/>
      <c r="C269" s="509" t="s">
        <v>552</v>
      </c>
      <c r="D269" s="311"/>
      <c r="E269" s="311"/>
      <c r="F269" s="311"/>
      <c r="G269" s="311"/>
      <c r="H269" s="349"/>
      <c r="I269" s="361"/>
      <c r="J269" s="367">
        <f t="shared" si="151"/>
        <v>146</v>
      </c>
      <c r="K269" s="367">
        <f t="shared" si="151"/>
        <v>138</v>
      </c>
      <c r="L269" s="433" t="s">
        <v>220</v>
      </c>
      <c r="M269" s="298" t="s">
        <v>71</v>
      </c>
      <c r="N269" s="298" t="s">
        <v>71</v>
      </c>
      <c r="O269" s="403"/>
      <c r="P269" s="47"/>
      <c r="Q269" s="47"/>
      <c r="R269" s="47"/>
      <c r="S269" s="47"/>
      <c r="T269" s="34" t="str">
        <f t="shared" si="140"/>
        <v/>
      </c>
      <c r="U269" s="32"/>
      <c r="V269" s="32"/>
      <c r="W269" s="47"/>
      <c r="X269" s="48">
        <v>97.25</v>
      </c>
      <c r="Y269" s="228"/>
      <c r="Z269" s="46"/>
      <c r="AA269" s="46"/>
      <c r="AB269" s="46"/>
      <c r="AC269" s="46"/>
      <c r="AD269" s="46"/>
      <c r="AE269" s="46"/>
      <c r="AF269" s="46"/>
      <c r="AG269" s="46"/>
      <c r="AH269" s="46"/>
      <c r="AI269" s="46"/>
      <c r="AJ269" s="46"/>
      <c r="AK269" s="46"/>
      <c r="AL269" s="46"/>
      <c r="AM269" s="46"/>
      <c r="AN269" s="46"/>
      <c r="AO269" s="198"/>
      <c r="AP269" s="340"/>
      <c r="AQ269" s="328">
        <f t="shared" si="150"/>
        <v>97.25</v>
      </c>
      <c r="AR269" s="298">
        <f t="shared" si="152"/>
        <v>97.25</v>
      </c>
      <c r="AS269" s="33"/>
      <c r="AT269" s="33"/>
      <c r="AU269" s="33"/>
      <c r="AV269" s="192"/>
      <c r="AW269" s="12"/>
      <c r="AX269" s="1"/>
    </row>
    <row r="270" spans="1:68" ht="111.75" customHeight="1" x14ac:dyDescent="0.25">
      <c r="A270" s="1"/>
      <c r="B270" s="1"/>
      <c r="C270" s="508"/>
      <c r="D270" s="311"/>
      <c r="E270" s="311"/>
      <c r="F270" s="311"/>
      <c r="G270" s="311"/>
      <c r="H270" s="349"/>
      <c r="I270" s="361"/>
      <c r="J270" s="364">
        <f t="shared" si="151"/>
        <v>147</v>
      </c>
      <c r="K270" s="364">
        <f t="shared" si="151"/>
        <v>139</v>
      </c>
      <c r="L270" s="435" t="s">
        <v>205</v>
      </c>
      <c r="M270" s="298" t="s">
        <v>206</v>
      </c>
      <c r="N270" s="298" t="s">
        <v>206</v>
      </c>
      <c r="O270" s="400"/>
      <c r="P270" s="32"/>
      <c r="Q270" s="32"/>
      <c r="R270" s="32"/>
      <c r="S270" s="32"/>
      <c r="T270" s="34" t="str">
        <f t="shared" si="140"/>
        <v/>
      </c>
      <c r="U270" s="32"/>
      <c r="V270" s="32"/>
      <c r="W270" s="32"/>
      <c r="X270" s="33" t="str">
        <f>CONCATENATE(ROUND(X269*0.25,2),"/",ROUND(X269*0.25*0.55,2))</f>
        <v>24,31/13,37</v>
      </c>
      <c r="Y270" s="225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198"/>
      <c r="AP270" s="298"/>
      <c r="AQ270" s="328" t="str">
        <f t="shared" si="150"/>
        <v>24,31/13,37</v>
      </c>
      <c r="AR270" s="298" t="str">
        <f t="shared" si="152"/>
        <v>24,31/13,37</v>
      </c>
      <c r="AS270" s="33"/>
      <c r="AT270" s="33"/>
      <c r="AU270" s="33"/>
      <c r="AV270" s="192"/>
      <c r="AW270" s="12"/>
      <c r="AX270" s="1"/>
    </row>
    <row r="271" spans="1:68" ht="31.5" customHeight="1" x14ac:dyDescent="0.25">
      <c r="A271" s="1"/>
      <c r="B271" s="1"/>
      <c r="C271" s="505" t="s">
        <v>641</v>
      </c>
      <c r="D271" s="311"/>
      <c r="E271" s="311"/>
      <c r="F271" s="311"/>
      <c r="G271" s="311"/>
      <c r="H271" s="349"/>
      <c r="I271" s="361"/>
      <c r="J271" s="373"/>
      <c r="K271" s="373"/>
      <c r="L271" s="445" t="s">
        <v>221</v>
      </c>
      <c r="M271" s="304"/>
      <c r="N271" s="304"/>
      <c r="O271" s="412"/>
      <c r="P271" s="81"/>
      <c r="Q271" s="81"/>
      <c r="R271" s="81"/>
      <c r="S271" s="81"/>
      <c r="T271" s="80" t="str">
        <f t="shared" si="140"/>
        <v/>
      </c>
      <c r="U271" s="81"/>
      <c r="V271" s="81"/>
      <c r="W271" s="81"/>
      <c r="X271" s="81"/>
      <c r="Y271" s="81"/>
      <c r="Z271" s="81"/>
      <c r="AA271" s="81"/>
      <c r="AB271" s="81"/>
      <c r="AC271" s="81"/>
      <c r="AD271" s="81"/>
      <c r="AE271" s="81"/>
      <c r="AF271" s="81"/>
      <c r="AG271" s="81"/>
      <c r="AH271" s="81"/>
      <c r="AI271" s="81"/>
      <c r="AJ271" s="81"/>
      <c r="AK271" s="81"/>
      <c r="AL271" s="81"/>
      <c r="AM271" s="81"/>
      <c r="AN271" s="81"/>
      <c r="AO271" s="324"/>
      <c r="AP271" s="304"/>
      <c r="AQ271" s="334"/>
      <c r="AR271" s="304"/>
      <c r="AS271" s="304"/>
      <c r="AT271" s="304"/>
      <c r="AU271" s="304"/>
      <c r="AV271" s="192"/>
      <c r="AW271" s="12"/>
      <c r="AX271" s="1"/>
    </row>
    <row r="272" spans="1:68" ht="31.5" customHeight="1" x14ac:dyDescent="0.25">
      <c r="A272" s="1"/>
      <c r="B272" s="1"/>
      <c r="C272" s="506"/>
      <c r="D272" s="311"/>
      <c r="E272" s="311"/>
      <c r="F272" s="311"/>
      <c r="G272" s="311"/>
      <c r="H272" s="349"/>
      <c r="I272" s="361"/>
      <c r="J272" s="364">
        <f>J270+1</f>
        <v>148</v>
      </c>
      <c r="K272" s="364">
        <f>K270+1</f>
        <v>140</v>
      </c>
      <c r="L272" s="435" t="s">
        <v>222</v>
      </c>
      <c r="M272" s="298" t="s">
        <v>71</v>
      </c>
      <c r="N272" s="298" t="s">
        <v>71</v>
      </c>
      <c r="O272" s="403"/>
      <c r="P272" s="47"/>
      <c r="Q272" s="47"/>
      <c r="R272" s="47"/>
      <c r="S272" s="47"/>
      <c r="T272" s="27" t="str">
        <f t="shared" si="140"/>
        <v/>
      </c>
      <c r="U272" s="32"/>
      <c r="V272" s="32"/>
      <c r="W272" s="47"/>
      <c r="X272" s="48">
        <v>4.92</v>
      </c>
      <c r="Y272" s="228"/>
      <c r="Z272" s="84"/>
      <c r="AA272" s="84"/>
      <c r="AB272" s="84"/>
      <c r="AC272" s="84"/>
      <c r="AD272" s="84"/>
      <c r="AE272" s="84"/>
      <c r="AF272" s="84"/>
      <c r="AG272" s="84"/>
      <c r="AH272" s="84"/>
      <c r="AI272" s="84"/>
      <c r="AJ272" s="84"/>
      <c r="AK272" s="84"/>
      <c r="AL272" s="84"/>
      <c r="AM272" s="84"/>
      <c r="AN272" s="84"/>
      <c r="AO272" s="293"/>
      <c r="AP272" s="346"/>
      <c r="AQ272" s="328">
        <f>X272</f>
        <v>4.92</v>
      </c>
      <c r="AR272" s="298">
        <f>IF(AQ272="","",IF(AQ272=0,"",AQ272))</f>
        <v>4.92</v>
      </c>
      <c r="AS272" s="33"/>
      <c r="AT272" s="33"/>
      <c r="AU272" s="33"/>
      <c r="AV272" s="192"/>
      <c r="AW272" s="12"/>
      <c r="AX272" s="1"/>
    </row>
    <row r="273" spans="1:50" ht="31.5" customHeight="1" x14ac:dyDescent="0.25">
      <c r="A273" s="1"/>
      <c r="B273" s="1"/>
      <c r="C273" s="506"/>
      <c r="D273" s="311"/>
      <c r="E273" s="311"/>
      <c r="F273" s="311"/>
      <c r="G273" s="311"/>
      <c r="H273" s="349"/>
      <c r="I273" s="361"/>
      <c r="J273" s="367">
        <f t="shared" ref="J273:K274" si="153">J272+1</f>
        <v>149</v>
      </c>
      <c r="K273" s="367">
        <f t="shared" si="153"/>
        <v>141</v>
      </c>
      <c r="L273" s="433" t="s">
        <v>223</v>
      </c>
      <c r="M273" s="340" t="s">
        <v>61</v>
      </c>
      <c r="N273" s="340" t="s">
        <v>61</v>
      </c>
      <c r="O273" s="403"/>
      <c r="P273" s="47"/>
      <c r="Q273" s="47"/>
      <c r="R273" s="47"/>
      <c r="S273" s="47"/>
      <c r="T273" s="59" t="str">
        <f t="shared" si="140"/>
        <v/>
      </c>
      <c r="U273" s="32"/>
      <c r="V273" s="32"/>
      <c r="W273" s="47"/>
      <c r="X273" s="48">
        <v>1.24</v>
      </c>
      <c r="Y273" s="228"/>
      <c r="Z273" s="84"/>
      <c r="AA273" s="84"/>
      <c r="AB273" s="84"/>
      <c r="AC273" s="84"/>
      <c r="AD273" s="84"/>
      <c r="AE273" s="84"/>
      <c r="AF273" s="84"/>
      <c r="AG273" s="84"/>
      <c r="AH273" s="84"/>
      <c r="AI273" s="84"/>
      <c r="AJ273" s="84"/>
      <c r="AK273" s="84"/>
      <c r="AL273" s="84"/>
      <c r="AM273" s="84"/>
      <c r="AN273" s="84"/>
      <c r="AO273" s="293"/>
      <c r="AP273" s="346"/>
      <c r="AQ273" s="328">
        <f>X273</f>
        <v>1.24</v>
      </c>
      <c r="AR273" s="298">
        <f t="shared" ref="AR273:AR274" si="154">IF(AQ273="","",IF(AQ273=0,"",AQ273))</f>
        <v>1.24</v>
      </c>
      <c r="AS273" s="33"/>
      <c r="AT273" s="33"/>
      <c r="AU273" s="33"/>
      <c r="AV273" s="192"/>
      <c r="AW273" s="12"/>
      <c r="AX273" s="1"/>
    </row>
    <row r="274" spans="1:50" ht="31.5" customHeight="1" x14ac:dyDescent="0.25">
      <c r="A274" s="1"/>
      <c r="B274" s="1"/>
      <c r="C274" s="506"/>
      <c r="D274" s="311"/>
      <c r="E274" s="311"/>
      <c r="F274" s="311"/>
      <c r="G274" s="311"/>
      <c r="H274" s="349"/>
      <c r="I274" s="361"/>
      <c r="J274" s="367">
        <f t="shared" si="153"/>
        <v>150</v>
      </c>
      <c r="K274" s="367">
        <f t="shared" si="153"/>
        <v>142</v>
      </c>
      <c r="L274" s="433" t="s">
        <v>224</v>
      </c>
      <c r="M274" s="340" t="s">
        <v>61</v>
      </c>
      <c r="N274" s="340" t="s">
        <v>61</v>
      </c>
      <c r="O274" s="413"/>
      <c r="P274" s="47"/>
      <c r="Q274" s="47"/>
      <c r="R274" s="47"/>
      <c r="S274" s="47"/>
      <c r="T274" s="27" t="str">
        <f t="shared" si="140"/>
        <v/>
      </c>
      <c r="U274" s="32"/>
      <c r="V274" s="32"/>
      <c r="W274" s="47"/>
      <c r="X274" s="48">
        <v>1.24</v>
      </c>
      <c r="Y274" s="228"/>
      <c r="Z274" s="84"/>
      <c r="AA274" s="84"/>
      <c r="AB274" s="84"/>
      <c r="AC274" s="84"/>
      <c r="AD274" s="84"/>
      <c r="AE274" s="84"/>
      <c r="AF274" s="84"/>
      <c r="AG274" s="84"/>
      <c r="AH274" s="84"/>
      <c r="AI274" s="84"/>
      <c r="AJ274" s="84"/>
      <c r="AK274" s="84"/>
      <c r="AL274" s="84"/>
      <c r="AM274" s="84"/>
      <c r="AN274" s="84"/>
      <c r="AO274" s="293"/>
      <c r="AP274" s="346"/>
      <c r="AQ274" s="328">
        <f>X274</f>
        <v>1.24</v>
      </c>
      <c r="AR274" s="298">
        <f t="shared" si="154"/>
        <v>1.24</v>
      </c>
      <c r="AS274" s="33"/>
      <c r="AT274" s="33"/>
      <c r="AU274" s="33"/>
      <c r="AV274" s="192"/>
      <c r="AW274" s="12"/>
      <c r="AX274" s="1"/>
    </row>
    <row r="275" spans="1:50" ht="31.5" customHeight="1" x14ac:dyDescent="0.25">
      <c r="A275" s="1"/>
      <c r="B275" s="1"/>
      <c r="C275" s="506"/>
      <c r="D275" s="311"/>
      <c r="E275" s="311"/>
      <c r="F275" s="311"/>
      <c r="G275" s="311"/>
      <c r="H275" s="349"/>
      <c r="I275" s="361"/>
      <c r="J275" s="367"/>
      <c r="K275" s="367"/>
      <c r="L275" s="434" t="s">
        <v>225</v>
      </c>
      <c r="M275" s="298"/>
      <c r="N275" s="298"/>
      <c r="O275" s="403"/>
      <c r="P275" s="47"/>
      <c r="Q275" s="47"/>
      <c r="R275" s="47"/>
      <c r="S275" s="47"/>
      <c r="T275" s="27" t="str">
        <f t="shared" si="140"/>
        <v/>
      </c>
      <c r="U275" s="32"/>
      <c r="V275" s="32"/>
      <c r="W275" s="46"/>
      <c r="X275" s="46"/>
      <c r="Y275" s="228"/>
      <c r="Z275" s="84"/>
      <c r="AA275" s="84"/>
      <c r="AB275" s="84"/>
      <c r="AC275" s="84"/>
      <c r="AD275" s="84"/>
      <c r="AE275" s="84"/>
      <c r="AF275" s="84"/>
      <c r="AG275" s="84"/>
      <c r="AH275" s="84"/>
      <c r="AI275" s="84"/>
      <c r="AJ275" s="84"/>
      <c r="AK275" s="84"/>
      <c r="AL275" s="84"/>
      <c r="AM275" s="84"/>
      <c r="AN275" s="84"/>
      <c r="AO275" s="293"/>
      <c r="AP275" s="346"/>
      <c r="AQ275" s="328"/>
      <c r="AR275" s="298"/>
      <c r="AS275" s="225"/>
      <c r="AT275" s="225"/>
      <c r="AU275" s="225"/>
      <c r="AV275" s="192"/>
      <c r="AW275" s="12"/>
      <c r="AX275" s="1"/>
    </row>
    <row r="276" spans="1:50" ht="31.5" customHeight="1" x14ac:dyDescent="0.25">
      <c r="A276" s="1"/>
      <c r="B276" s="1"/>
      <c r="C276" s="506"/>
      <c r="D276" s="311"/>
      <c r="E276" s="311"/>
      <c r="F276" s="311"/>
      <c r="G276" s="311"/>
      <c r="H276" s="349"/>
      <c r="I276" s="361"/>
      <c r="J276" s="367">
        <f>J274+1</f>
        <v>151</v>
      </c>
      <c r="K276" s="367">
        <f>K274+1</f>
        <v>143</v>
      </c>
      <c r="L276" s="435" t="s">
        <v>226</v>
      </c>
      <c r="M276" s="298" t="s">
        <v>74</v>
      </c>
      <c r="N276" s="298" t="s">
        <v>74</v>
      </c>
      <c r="O276" s="403"/>
      <c r="P276" s="47"/>
      <c r="Q276" s="47"/>
      <c r="R276" s="47"/>
      <c r="S276" s="47"/>
      <c r="T276" s="27"/>
      <c r="U276" s="32"/>
      <c r="V276" s="32"/>
      <c r="W276" s="47"/>
      <c r="X276" s="496">
        <v>4</v>
      </c>
      <c r="Y276" s="228"/>
      <c r="Z276" s="84"/>
      <c r="AA276" s="84"/>
      <c r="AB276" s="84"/>
      <c r="AC276" s="84"/>
      <c r="AD276" s="84"/>
      <c r="AE276" s="84"/>
      <c r="AF276" s="84"/>
      <c r="AG276" s="84"/>
      <c r="AH276" s="84"/>
      <c r="AI276" s="84"/>
      <c r="AJ276" s="84"/>
      <c r="AK276" s="84"/>
      <c r="AL276" s="84"/>
      <c r="AM276" s="84"/>
      <c r="AN276" s="84"/>
      <c r="AO276" s="293"/>
      <c r="AP276" s="346"/>
      <c r="AQ276" s="495">
        <f>X276</f>
        <v>4</v>
      </c>
      <c r="AR276" s="367">
        <f>IF(AQ276="","",IF(AQ276=0,"",AQ276))</f>
        <v>4</v>
      </c>
      <c r="AS276" s="33"/>
      <c r="AT276" s="33"/>
      <c r="AU276" s="33"/>
      <c r="AV276" s="192"/>
      <c r="AW276" s="12"/>
      <c r="AX276" s="1"/>
    </row>
    <row r="277" spans="1:50" ht="45" x14ac:dyDescent="0.25">
      <c r="A277" s="1"/>
      <c r="B277" s="1"/>
      <c r="C277" s="506"/>
      <c r="D277" s="311"/>
      <c r="E277" s="311"/>
      <c r="F277" s="311"/>
      <c r="G277" s="311"/>
      <c r="H277" s="349"/>
      <c r="I277" s="361"/>
      <c r="J277" s="367">
        <f t="shared" ref="J277:K280" si="155">J276+1</f>
        <v>152</v>
      </c>
      <c r="K277" s="367">
        <f t="shared" si="155"/>
        <v>144</v>
      </c>
      <c r="L277" s="435" t="s">
        <v>227</v>
      </c>
      <c r="M277" s="298" t="s">
        <v>228</v>
      </c>
      <c r="N277" s="298" t="s">
        <v>228</v>
      </c>
      <c r="O277" s="403"/>
      <c r="P277" s="47"/>
      <c r="Q277" s="47"/>
      <c r="R277" s="47"/>
      <c r="S277" s="47"/>
      <c r="T277" s="27"/>
      <c r="U277" s="32"/>
      <c r="V277" s="32"/>
      <c r="W277" s="47"/>
      <c r="X277" s="48">
        <v>1</v>
      </c>
      <c r="Y277" s="228"/>
      <c r="Z277" s="84"/>
      <c r="AA277" s="84"/>
      <c r="AB277" s="84"/>
      <c r="AC277" s="84"/>
      <c r="AD277" s="84"/>
      <c r="AE277" s="84"/>
      <c r="AF277" s="84"/>
      <c r="AG277" s="84"/>
      <c r="AH277" s="84"/>
      <c r="AI277" s="84"/>
      <c r="AJ277" s="84"/>
      <c r="AK277" s="84"/>
      <c r="AL277" s="84"/>
      <c r="AM277" s="84"/>
      <c r="AN277" s="84"/>
      <c r="AO277" s="293"/>
      <c r="AP277" s="346"/>
      <c r="AQ277" s="328">
        <f>X277</f>
        <v>1</v>
      </c>
      <c r="AR277" s="298">
        <f t="shared" ref="AR277:AR280" si="156">IF(AQ277="","",IF(AQ277=0,"",AQ277))</f>
        <v>1</v>
      </c>
      <c r="AS277" s="33"/>
      <c r="AT277" s="33"/>
      <c r="AU277" s="33"/>
      <c r="AV277" s="192"/>
      <c r="AW277" s="12"/>
      <c r="AX277" s="1"/>
    </row>
    <row r="278" spans="1:50" ht="29.25" customHeight="1" x14ac:dyDescent="0.25">
      <c r="A278" s="1"/>
      <c r="B278" s="1"/>
      <c r="C278" s="506"/>
      <c r="D278" s="311"/>
      <c r="E278" s="311"/>
      <c r="F278" s="311"/>
      <c r="G278" s="311"/>
      <c r="H278" s="349"/>
      <c r="I278" s="361"/>
      <c r="J278" s="367">
        <f t="shared" si="155"/>
        <v>153</v>
      </c>
      <c r="K278" s="367">
        <f t="shared" si="155"/>
        <v>145</v>
      </c>
      <c r="L278" s="435" t="s">
        <v>229</v>
      </c>
      <c r="M278" s="298" t="s">
        <v>74</v>
      </c>
      <c r="N278" s="298" t="s">
        <v>74</v>
      </c>
      <c r="O278" s="403"/>
      <c r="P278" s="47"/>
      <c r="Q278" s="47"/>
      <c r="R278" s="47"/>
      <c r="S278" s="47"/>
      <c r="T278" s="27"/>
      <c r="U278" s="32"/>
      <c r="V278" s="32"/>
      <c r="W278" s="47"/>
      <c r="X278" s="496">
        <v>4</v>
      </c>
      <c r="Y278" s="228"/>
      <c r="Z278" s="84"/>
      <c r="AA278" s="84"/>
      <c r="AB278" s="84"/>
      <c r="AC278" s="84"/>
      <c r="AD278" s="84"/>
      <c r="AE278" s="84"/>
      <c r="AF278" s="84"/>
      <c r="AG278" s="84"/>
      <c r="AH278" s="84"/>
      <c r="AI278" s="84"/>
      <c r="AJ278" s="84"/>
      <c r="AK278" s="84"/>
      <c r="AL278" s="84"/>
      <c r="AM278" s="84"/>
      <c r="AN278" s="84"/>
      <c r="AO278" s="293"/>
      <c r="AP278" s="346"/>
      <c r="AQ278" s="495">
        <f>X278</f>
        <v>4</v>
      </c>
      <c r="AR278" s="367">
        <f t="shared" si="156"/>
        <v>4</v>
      </c>
      <c r="AS278" s="33"/>
      <c r="AT278" s="33"/>
      <c r="AU278" s="33"/>
      <c r="AV278" s="192"/>
      <c r="AW278" s="12"/>
      <c r="AX278" s="1"/>
    </row>
    <row r="279" spans="1:50" ht="31.5" customHeight="1" x14ac:dyDescent="0.25">
      <c r="A279" s="1"/>
      <c r="B279" s="1"/>
      <c r="C279" s="506"/>
      <c r="D279" s="311"/>
      <c r="E279" s="311"/>
      <c r="F279" s="311"/>
      <c r="G279" s="311"/>
      <c r="H279" s="349"/>
      <c r="I279" s="361"/>
      <c r="J279" s="367">
        <f t="shared" si="155"/>
        <v>154</v>
      </c>
      <c r="K279" s="367">
        <f t="shared" si="155"/>
        <v>146</v>
      </c>
      <c r="L279" s="433" t="s">
        <v>230</v>
      </c>
      <c r="M279" s="298" t="s">
        <v>74</v>
      </c>
      <c r="N279" s="298" t="s">
        <v>74</v>
      </c>
      <c r="O279" s="403"/>
      <c r="P279" s="47"/>
      <c r="Q279" s="47"/>
      <c r="R279" s="47"/>
      <c r="S279" s="47"/>
      <c r="T279" s="27" t="str">
        <f t="shared" ref="T279:T288" si="157">IF((IF(O279="",0,O279)+IF(P279="",0,P279)+IF(Q279="",0,Q279)+IF(R279="",0,R279)+IF(S279="",0,S279))=0,"",(IF(O279="",0,O279)+IF(P279="",0,P279)+IF(Q279="",0,Q279)+IF(R279="",0,R279)+IF(S279="",0,S279)))</f>
        <v/>
      </c>
      <c r="U279" s="32"/>
      <c r="V279" s="32"/>
      <c r="W279" s="47"/>
      <c r="X279" s="496">
        <v>1</v>
      </c>
      <c r="Y279" s="228"/>
      <c r="Z279" s="84"/>
      <c r="AA279" s="84"/>
      <c r="AB279" s="84"/>
      <c r="AC279" s="84"/>
      <c r="AD279" s="84"/>
      <c r="AE279" s="84"/>
      <c r="AF279" s="84"/>
      <c r="AG279" s="84"/>
      <c r="AH279" s="84"/>
      <c r="AI279" s="84"/>
      <c r="AJ279" s="84"/>
      <c r="AK279" s="84"/>
      <c r="AL279" s="84"/>
      <c r="AM279" s="84"/>
      <c r="AN279" s="84"/>
      <c r="AO279" s="293"/>
      <c r="AP279" s="346"/>
      <c r="AQ279" s="495">
        <f>X279</f>
        <v>1</v>
      </c>
      <c r="AR279" s="367">
        <f t="shared" si="156"/>
        <v>1</v>
      </c>
      <c r="AS279" s="33"/>
      <c r="AT279" s="33"/>
      <c r="AU279" s="33"/>
      <c r="AV279" s="192"/>
      <c r="AW279" s="12"/>
      <c r="AX279" s="1"/>
    </row>
    <row r="280" spans="1:50" ht="31.5" customHeight="1" x14ac:dyDescent="0.25">
      <c r="A280" s="1"/>
      <c r="B280" s="1"/>
      <c r="C280" s="507"/>
      <c r="D280" s="311"/>
      <c r="E280" s="311"/>
      <c r="F280" s="311"/>
      <c r="G280" s="311"/>
      <c r="H280" s="349"/>
      <c r="I280" s="361"/>
      <c r="J280" s="367">
        <f t="shared" si="155"/>
        <v>155</v>
      </c>
      <c r="K280" s="367">
        <f t="shared" si="155"/>
        <v>147</v>
      </c>
      <c r="L280" s="433" t="s">
        <v>231</v>
      </c>
      <c r="M280" s="298" t="s">
        <v>232</v>
      </c>
      <c r="N280" s="298" t="s">
        <v>232</v>
      </c>
      <c r="O280" s="403"/>
      <c r="P280" s="47"/>
      <c r="Q280" s="47"/>
      <c r="R280" s="47"/>
      <c r="S280" s="47"/>
      <c r="T280" s="27" t="str">
        <f t="shared" si="157"/>
        <v/>
      </c>
      <c r="U280" s="32"/>
      <c r="V280" s="32"/>
      <c r="W280" s="47"/>
      <c r="X280" s="52" t="s">
        <v>233</v>
      </c>
      <c r="Y280" s="229"/>
      <c r="Z280" s="84"/>
      <c r="AA280" s="84"/>
      <c r="AB280" s="84"/>
      <c r="AC280" s="84"/>
      <c r="AD280" s="84"/>
      <c r="AE280" s="84"/>
      <c r="AF280" s="84"/>
      <c r="AG280" s="84"/>
      <c r="AH280" s="84"/>
      <c r="AI280" s="84"/>
      <c r="AJ280" s="84"/>
      <c r="AK280" s="84"/>
      <c r="AL280" s="84"/>
      <c r="AM280" s="84"/>
      <c r="AN280" s="84"/>
      <c r="AO280" s="293"/>
      <c r="AP280" s="346"/>
      <c r="AQ280" s="328" t="str">
        <f>X280</f>
        <v>1/10,3</v>
      </c>
      <c r="AR280" s="298" t="str">
        <f t="shared" si="156"/>
        <v>1/10,3</v>
      </c>
      <c r="AS280" s="33"/>
      <c r="AT280" s="33"/>
      <c r="AU280" s="33"/>
      <c r="AV280" s="192"/>
      <c r="AW280" s="12"/>
      <c r="AX280" s="1"/>
    </row>
    <row r="281" spans="1:50" ht="60.75" customHeight="1" x14ac:dyDescent="0.25">
      <c r="A281" s="1"/>
      <c r="B281" s="1"/>
      <c r="C281" s="505" t="s">
        <v>553</v>
      </c>
      <c r="D281" s="311"/>
      <c r="E281" s="311"/>
      <c r="F281" s="311"/>
      <c r="G281" s="311"/>
      <c r="H281" s="349"/>
      <c r="I281" s="361"/>
      <c r="J281" s="373"/>
      <c r="K281" s="373"/>
      <c r="L281" s="445" t="s">
        <v>234</v>
      </c>
      <c r="M281" s="304"/>
      <c r="N281" s="304"/>
      <c r="O281" s="412"/>
      <c r="P281" s="81"/>
      <c r="Q281" s="81"/>
      <c r="R281" s="81"/>
      <c r="S281" s="81"/>
      <c r="T281" s="80" t="str">
        <f t="shared" si="157"/>
        <v/>
      </c>
      <c r="U281" s="81"/>
      <c r="V281" s="81"/>
      <c r="W281" s="81"/>
      <c r="X281" s="81"/>
      <c r="Y281" s="81"/>
      <c r="Z281" s="81"/>
      <c r="AA281" s="81"/>
      <c r="AB281" s="81"/>
      <c r="AC281" s="81"/>
      <c r="AD281" s="81"/>
      <c r="AE281" s="81"/>
      <c r="AF281" s="81"/>
      <c r="AG281" s="81"/>
      <c r="AH281" s="81"/>
      <c r="AI281" s="81"/>
      <c r="AJ281" s="81"/>
      <c r="AK281" s="81"/>
      <c r="AL281" s="81"/>
      <c r="AM281" s="81"/>
      <c r="AN281" s="81"/>
      <c r="AO281" s="324"/>
      <c r="AP281" s="304"/>
      <c r="AQ281" s="334"/>
      <c r="AR281" s="304"/>
      <c r="AS281" s="304"/>
      <c r="AT281" s="304"/>
      <c r="AU281" s="304"/>
      <c r="AV281" s="192"/>
      <c r="AW281" s="12"/>
      <c r="AX281" s="1"/>
    </row>
    <row r="282" spans="1:50" ht="60.75" customHeight="1" x14ac:dyDescent="0.25">
      <c r="A282" s="1"/>
      <c r="B282" s="1"/>
      <c r="C282" s="506"/>
      <c r="D282" s="311"/>
      <c r="E282" s="311"/>
      <c r="F282" s="311"/>
      <c r="G282" s="311"/>
      <c r="H282" s="349"/>
      <c r="I282" s="361"/>
      <c r="J282" s="364">
        <f>J280+1</f>
        <v>156</v>
      </c>
      <c r="K282" s="364">
        <f>K280+1</f>
        <v>148</v>
      </c>
      <c r="L282" s="446" t="s">
        <v>235</v>
      </c>
      <c r="M282" s="298" t="s">
        <v>74</v>
      </c>
      <c r="N282" s="298" t="s">
        <v>74</v>
      </c>
      <c r="O282" s="400"/>
      <c r="P282" s="32"/>
      <c r="Q282" s="32"/>
      <c r="R282" s="32"/>
      <c r="S282" s="32"/>
      <c r="T282" s="34" t="str">
        <f t="shared" si="157"/>
        <v/>
      </c>
      <c r="U282" s="32"/>
      <c r="V282" s="32"/>
      <c r="W282" s="32"/>
      <c r="X282" s="494">
        <v>803</v>
      </c>
      <c r="Y282" s="225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198"/>
      <c r="AP282" s="298"/>
      <c r="AQ282" s="495">
        <f>X282</f>
        <v>803</v>
      </c>
      <c r="AR282" s="367">
        <f>IF(AQ282="","",IF(AQ282=0,"",AQ282))</f>
        <v>803</v>
      </c>
      <c r="AS282" s="33"/>
      <c r="AT282" s="33"/>
      <c r="AU282" s="33"/>
      <c r="AV282" s="192"/>
      <c r="AW282" s="12"/>
      <c r="AX282" s="1"/>
    </row>
    <row r="283" spans="1:50" ht="60.75" customHeight="1" x14ac:dyDescent="0.25">
      <c r="A283" s="1"/>
      <c r="B283" s="1"/>
      <c r="C283" s="506"/>
      <c r="D283" s="311"/>
      <c r="E283" s="311"/>
      <c r="F283" s="311"/>
      <c r="G283" s="311"/>
      <c r="H283" s="349"/>
      <c r="I283" s="361"/>
      <c r="J283" s="364">
        <f t="shared" ref="J283:K284" si="158">J282+1</f>
        <v>157</v>
      </c>
      <c r="K283" s="364">
        <f t="shared" si="158"/>
        <v>149</v>
      </c>
      <c r="L283" s="435" t="s">
        <v>236</v>
      </c>
      <c r="M283" s="298" t="s">
        <v>36</v>
      </c>
      <c r="N283" s="298" t="s">
        <v>36</v>
      </c>
      <c r="O283" s="400"/>
      <c r="P283" s="32"/>
      <c r="Q283" s="32"/>
      <c r="R283" s="32"/>
      <c r="S283" s="32"/>
      <c r="T283" s="34" t="str">
        <f t="shared" si="157"/>
        <v/>
      </c>
      <c r="U283" s="32"/>
      <c r="V283" s="32"/>
      <c r="W283" s="32"/>
      <c r="X283" s="33">
        <v>0.1</v>
      </c>
      <c r="Y283" s="225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198"/>
      <c r="AP283" s="298"/>
      <c r="AQ283" s="328">
        <f>X283</f>
        <v>0.1</v>
      </c>
      <c r="AR283" s="298">
        <f t="shared" ref="AR283:AR284" si="159">IF(AQ283="","",IF(AQ283=0,"",AQ283))</f>
        <v>0.1</v>
      </c>
      <c r="AS283" s="33"/>
      <c r="AT283" s="33"/>
      <c r="AU283" s="33"/>
      <c r="AV283" s="192"/>
      <c r="AW283" s="12"/>
      <c r="AX283" s="1"/>
    </row>
    <row r="284" spans="1:50" ht="60.75" customHeight="1" x14ac:dyDescent="0.25">
      <c r="A284" s="1"/>
      <c r="B284" s="1"/>
      <c r="C284" s="508"/>
      <c r="D284" s="311"/>
      <c r="E284" s="311"/>
      <c r="F284" s="311"/>
      <c r="G284" s="311"/>
      <c r="H284" s="349"/>
      <c r="I284" s="361"/>
      <c r="J284" s="364">
        <f t="shared" si="158"/>
        <v>158</v>
      </c>
      <c r="K284" s="364">
        <f t="shared" si="158"/>
        <v>150</v>
      </c>
      <c r="L284" s="435" t="s">
        <v>205</v>
      </c>
      <c r="M284" s="298" t="s">
        <v>49</v>
      </c>
      <c r="N284" s="298" t="s">
        <v>49</v>
      </c>
      <c r="O284" s="400"/>
      <c r="P284" s="32"/>
      <c r="Q284" s="32"/>
      <c r="R284" s="32"/>
      <c r="S284" s="32"/>
      <c r="T284" s="34" t="str">
        <f t="shared" si="157"/>
        <v/>
      </c>
      <c r="U284" s="32"/>
      <c r="V284" s="32"/>
      <c r="W284" s="32"/>
      <c r="X284" s="33">
        <v>8.84</v>
      </c>
      <c r="Y284" s="225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  <c r="AN284" s="32"/>
      <c r="AO284" s="198"/>
      <c r="AP284" s="298"/>
      <c r="AQ284" s="328">
        <f>X284</f>
        <v>8.84</v>
      </c>
      <c r="AR284" s="298">
        <f t="shared" si="159"/>
        <v>8.84</v>
      </c>
      <c r="AS284" s="33"/>
      <c r="AT284" s="33"/>
      <c r="AU284" s="33"/>
      <c r="AV284" s="192"/>
      <c r="AW284" s="12"/>
      <c r="AX284" s="1"/>
    </row>
    <row r="285" spans="1:50" ht="62.45" customHeight="1" x14ac:dyDescent="0.25">
      <c r="A285" s="1"/>
      <c r="B285" s="1"/>
      <c r="C285" s="546" t="s">
        <v>642</v>
      </c>
      <c r="D285" s="311"/>
      <c r="E285" s="311"/>
      <c r="F285" s="311"/>
      <c r="G285" s="311"/>
      <c r="H285" s="349"/>
      <c r="I285" s="361"/>
      <c r="J285" s="373"/>
      <c r="K285" s="373"/>
      <c r="L285" s="448" t="s">
        <v>237</v>
      </c>
      <c r="M285" s="304"/>
      <c r="N285" s="304"/>
      <c r="O285" s="412"/>
      <c r="P285" s="81"/>
      <c r="Q285" s="81"/>
      <c r="R285" s="81"/>
      <c r="S285" s="81"/>
      <c r="T285" s="80" t="str">
        <f t="shared" si="157"/>
        <v/>
      </c>
      <c r="U285" s="81"/>
      <c r="V285" s="81"/>
      <c r="W285" s="81"/>
      <c r="X285" s="81"/>
      <c r="Y285" s="81"/>
      <c r="Z285" s="81"/>
      <c r="AA285" s="81"/>
      <c r="AB285" s="81"/>
      <c r="AC285" s="81"/>
      <c r="AD285" s="81"/>
      <c r="AE285" s="81"/>
      <c r="AF285" s="81"/>
      <c r="AG285" s="81"/>
      <c r="AH285" s="81"/>
      <c r="AI285" s="81"/>
      <c r="AJ285" s="81"/>
      <c r="AK285" s="81"/>
      <c r="AL285" s="81"/>
      <c r="AM285" s="81"/>
      <c r="AN285" s="81"/>
      <c r="AO285" s="324"/>
      <c r="AP285" s="304"/>
      <c r="AQ285" s="334"/>
      <c r="AR285" s="304"/>
      <c r="AS285" s="304"/>
      <c r="AT285" s="304"/>
      <c r="AU285" s="304"/>
      <c r="AV285" s="192"/>
      <c r="AW285" s="12"/>
      <c r="AX285" s="1"/>
    </row>
    <row r="286" spans="1:50" ht="62.45" customHeight="1" x14ac:dyDescent="0.25">
      <c r="A286" s="1"/>
      <c r="B286" s="1"/>
      <c r="C286" s="506"/>
      <c r="D286" s="311"/>
      <c r="E286" s="311"/>
      <c r="F286" s="311"/>
      <c r="G286" s="311"/>
      <c r="H286" s="349"/>
      <c r="I286" s="361"/>
      <c r="J286" s="364">
        <f>J284+1</f>
        <v>159</v>
      </c>
      <c r="K286" s="364">
        <f>K284+1</f>
        <v>151</v>
      </c>
      <c r="L286" s="435" t="s">
        <v>238</v>
      </c>
      <c r="M286" s="341" t="s">
        <v>36</v>
      </c>
      <c r="N286" s="341" t="s">
        <v>36</v>
      </c>
      <c r="O286" s="413"/>
      <c r="P286" s="47"/>
      <c r="Q286" s="47"/>
      <c r="R286" s="47"/>
      <c r="S286" s="47"/>
      <c r="T286" s="27" t="str">
        <f t="shared" si="157"/>
        <v/>
      </c>
      <c r="U286" s="32"/>
      <c r="V286" s="32"/>
      <c r="W286" s="47"/>
      <c r="X286" s="48">
        <f>1*1*0.3</f>
        <v>0.3</v>
      </c>
      <c r="Y286" s="228"/>
      <c r="Z286" s="46"/>
      <c r="AA286" s="46"/>
      <c r="AB286" s="46"/>
      <c r="AC286" s="46"/>
      <c r="AD286" s="46"/>
      <c r="AE286" s="46"/>
      <c r="AF286" s="46"/>
      <c r="AG286" s="46"/>
      <c r="AH286" s="46"/>
      <c r="AI286" s="46"/>
      <c r="AJ286" s="46"/>
      <c r="AK286" s="46"/>
      <c r="AL286" s="46"/>
      <c r="AM286" s="46"/>
      <c r="AN286" s="46"/>
      <c r="AO286" s="198"/>
      <c r="AP286" s="340"/>
      <c r="AQ286" s="328">
        <f>X286</f>
        <v>0.3</v>
      </c>
      <c r="AR286" s="298">
        <f>IF(AQ286="","",IF(AQ286=0,"",AQ286))</f>
        <v>0.3</v>
      </c>
      <c r="AS286" s="33"/>
      <c r="AT286" s="33"/>
      <c r="AU286" s="33"/>
      <c r="AV286" s="192"/>
      <c r="AW286" s="12"/>
      <c r="AX286" s="1"/>
    </row>
    <row r="287" spans="1:50" ht="62.45" customHeight="1" x14ac:dyDescent="0.25">
      <c r="A287" s="1"/>
      <c r="B287" s="1"/>
      <c r="C287" s="506"/>
      <c r="D287" s="311"/>
      <c r="E287" s="311"/>
      <c r="F287" s="311"/>
      <c r="G287" s="311"/>
      <c r="H287" s="349"/>
      <c r="I287" s="361"/>
      <c r="J287" s="364">
        <f t="shared" ref="J287:K288" si="160">J286+1</f>
        <v>160</v>
      </c>
      <c r="K287" s="364">
        <f t="shared" si="160"/>
        <v>152</v>
      </c>
      <c r="L287" s="433" t="s">
        <v>220</v>
      </c>
      <c r="M287" s="298" t="s">
        <v>71</v>
      </c>
      <c r="N287" s="298" t="s">
        <v>71</v>
      </c>
      <c r="O287" s="403"/>
      <c r="P287" s="47"/>
      <c r="Q287" s="47"/>
      <c r="R287" s="47"/>
      <c r="S287" s="47"/>
      <c r="T287" s="27" t="str">
        <f t="shared" si="157"/>
        <v/>
      </c>
      <c r="U287" s="32"/>
      <c r="V287" s="32"/>
      <c r="W287" s="47"/>
      <c r="X287" s="48">
        <f>1*4</f>
        <v>4</v>
      </c>
      <c r="Y287" s="228"/>
      <c r="Z287" s="46"/>
      <c r="AA287" s="46"/>
      <c r="AB287" s="46"/>
      <c r="AC287" s="46"/>
      <c r="AD287" s="46"/>
      <c r="AE287" s="46"/>
      <c r="AF287" s="46"/>
      <c r="AG287" s="46"/>
      <c r="AH287" s="46"/>
      <c r="AI287" s="46"/>
      <c r="AJ287" s="46"/>
      <c r="AK287" s="46"/>
      <c r="AL287" s="46"/>
      <c r="AM287" s="46"/>
      <c r="AN287" s="46"/>
      <c r="AO287" s="198"/>
      <c r="AP287" s="340"/>
      <c r="AQ287" s="328">
        <f>X287</f>
        <v>4</v>
      </c>
      <c r="AR287" s="298">
        <f t="shared" ref="AR287:AR288" si="161">IF(AQ287="","",IF(AQ287=0,"",AQ287))</f>
        <v>4</v>
      </c>
      <c r="AS287" s="33"/>
      <c r="AT287" s="33"/>
      <c r="AU287" s="33"/>
      <c r="AV287" s="192"/>
      <c r="AW287" s="12"/>
      <c r="AX287" s="1"/>
    </row>
    <row r="288" spans="1:50" ht="62.45" customHeight="1" x14ac:dyDescent="0.25">
      <c r="A288" s="1"/>
      <c r="B288" s="1"/>
      <c r="C288" s="508"/>
      <c r="D288" s="311"/>
      <c r="E288" s="311"/>
      <c r="F288" s="311"/>
      <c r="G288" s="311"/>
      <c r="H288" s="349"/>
      <c r="I288" s="361"/>
      <c r="J288" s="364">
        <f t="shared" si="160"/>
        <v>161</v>
      </c>
      <c r="K288" s="364">
        <f t="shared" si="160"/>
        <v>153</v>
      </c>
      <c r="L288" s="435" t="s">
        <v>205</v>
      </c>
      <c r="M288" s="298" t="s">
        <v>206</v>
      </c>
      <c r="N288" s="298" t="s">
        <v>206</v>
      </c>
      <c r="O288" s="400"/>
      <c r="P288" s="32"/>
      <c r="Q288" s="32"/>
      <c r="R288" s="32"/>
      <c r="S288" s="32"/>
      <c r="T288" s="34" t="str">
        <f t="shared" si="157"/>
        <v/>
      </c>
      <c r="U288" s="32"/>
      <c r="V288" s="32"/>
      <c r="W288" s="32"/>
      <c r="X288" s="33" t="str">
        <f>CONCATENATE(ROUND(X287*0.25,2),"/",ROUND(X287*0.25*0.55,2))</f>
        <v>1/0,55</v>
      </c>
      <c r="Y288" s="225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  <c r="AL288" s="32"/>
      <c r="AM288" s="32"/>
      <c r="AN288" s="32"/>
      <c r="AO288" s="198"/>
      <c r="AP288" s="298"/>
      <c r="AQ288" s="328" t="str">
        <f>X288</f>
        <v>1/0,55</v>
      </c>
      <c r="AR288" s="298" t="str">
        <f t="shared" si="161"/>
        <v>1/0,55</v>
      </c>
      <c r="AS288" s="33"/>
      <c r="AT288" s="33"/>
      <c r="AU288" s="33"/>
      <c r="AV288" s="192"/>
      <c r="AW288" s="12"/>
      <c r="AX288" s="1"/>
    </row>
    <row r="289" spans="1:50" ht="41.25" customHeight="1" x14ac:dyDescent="0.25">
      <c r="A289" s="1"/>
      <c r="B289" s="1"/>
      <c r="C289" s="53"/>
      <c r="D289" s="311"/>
      <c r="E289" s="311"/>
      <c r="F289" s="311"/>
      <c r="G289" s="311"/>
      <c r="H289" s="349"/>
      <c r="I289" s="361"/>
      <c r="J289" s="375"/>
      <c r="K289" s="375"/>
      <c r="L289" s="449" t="s">
        <v>515</v>
      </c>
      <c r="M289" s="305"/>
      <c r="N289" s="305"/>
      <c r="O289" s="414"/>
      <c r="P289" s="89"/>
      <c r="Q289" s="89"/>
      <c r="R289" s="89"/>
      <c r="S289" s="89"/>
      <c r="T289" s="90" t="str">
        <f t="shared" ref="T289:T319" si="162">IF((IF(O289="",0,O289)+IF(P289="",0,P289)+IF(Q289="",0,Q289)+IF(R289="",0,R289)+IF(S289="",0,S289))=0,"",(IF(O289="",0,O289)+IF(P289="",0,P289)+IF(Q289="",0,Q289)+IF(R289="",0,R289)+IF(S289="",0,S289)))</f>
        <v/>
      </c>
      <c r="U289" s="89"/>
      <c r="V289" s="89"/>
      <c r="W289" s="89"/>
      <c r="X289" s="89"/>
      <c r="Y289" s="89"/>
      <c r="Z289" s="89"/>
      <c r="AA289" s="89"/>
      <c r="AB289" s="89"/>
      <c r="AC289" s="89"/>
      <c r="AD289" s="89"/>
      <c r="AE289" s="89"/>
      <c r="AF289" s="89"/>
      <c r="AG289" s="89"/>
      <c r="AH289" s="89"/>
      <c r="AI289" s="89"/>
      <c r="AJ289" s="89"/>
      <c r="AK289" s="89"/>
      <c r="AL289" s="89"/>
      <c r="AM289" s="89"/>
      <c r="AN289" s="89"/>
      <c r="AO289" s="325"/>
      <c r="AP289" s="305"/>
      <c r="AQ289" s="335"/>
      <c r="AR289" s="305"/>
      <c r="AS289" s="305"/>
      <c r="AT289" s="305"/>
      <c r="AU289" s="305"/>
      <c r="AV289" s="295"/>
      <c r="AW289" s="12"/>
      <c r="AX289" s="1"/>
    </row>
    <row r="290" spans="1:50" ht="54" customHeight="1" x14ac:dyDescent="0.25">
      <c r="A290" s="1"/>
      <c r="B290" s="1"/>
      <c r="C290" s="505" t="s">
        <v>565</v>
      </c>
      <c r="D290" s="311"/>
      <c r="E290" s="311"/>
      <c r="F290" s="311"/>
      <c r="G290" s="311"/>
      <c r="H290" s="349"/>
      <c r="I290" s="361"/>
      <c r="J290" s="362">
        <f>J288+1</f>
        <v>162</v>
      </c>
      <c r="K290" s="362">
        <f>K288+1</f>
        <v>154</v>
      </c>
      <c r="L290" s="428" t="s">
        <v>135</v>
      </c>
      <c r="M290" s="344" t="s">
        <v>36</v>
      </c>
      <c r="N290" s="344"/>
      <c r="O290" s="397" t="str">
        <f t="shared" ref="O290:S290" si="163">IF(SUM(O291:O304)=0,"",SUM(O291:O304))</f>
        <v/>
      </c>
      <c r="P290" s="26" t="str">
        <f t="shared" si="163"/>
        <v/>
      </c>
      <c r="Q290" s="26" t="str">
        <f t="shared" si="163"/>
        <v/>
      </c>
      <c r="R290" s="26">
        <f t="shared" si="163"/>
        <v>1133.8000000000002</v>
      </c>
      <c r="S290" s="26">
        <f t="shared" si="163"/>
        <v>137.1</v>
      </c>
      <c r="T290" s="27">
        <f t="shared" si="162"/>
        <v>1270.9000000000001</v>
      </c>
      <c r="U290" s="26"/>
      <c r="V290" s="26" t="s">
        <v>38</v>
      </c>
      <c r="W290" s="231">
        <f>IF(SUM(W291:W304)=0,"",SUM(W291:W304))</f>
        <v>6393.0666666666657</v>
      </c>
      <c r="X290" s="26"/>
      <c r="Y290" s="28" t="str">
        <f t="shared" ref="Y290:AC290" si="164">IF(SUM(Y291:Y304)=0,"",SUM(Y291:Y304))</f>
        <v/>
      </c>
      <c r="Z290" s="28">
        <f t="shared" si="164"/>
        <v>1527</v>
      </c>
      <c r="AA290" s="28">
        <f t="shared" si="164"/>
        <v>19436</v>
      </c>
      <c r="AB290" s="28" t="str">
        <f t="shared" si="164"/>
        <v/>
      </c>
      <c r="AC290" s="28" t="str">
        <f t="shared" si="164"/>
        <v/>
      </c>
      <c r="AD290" s="28">
        <f t="shared" ref="AD290:AN290" si="165">IF(SUM(AD291:AD304)=0,"",SUM(AD291:AD304))</f>
        <v>32749</v>
      </c>
      <c r="AE290" s="28">
        <f t="shared" si="165"/>
        <v>41035</v>
      </c>
      <c r="AF290" s="28">
        <f t="shared" si="165"/>
        <v>42167</v>
      </c>
      <c r="AG290" s="28" t="str">
        <f t="shared" si="165"/>
        <v/>
      </c>
      <c r="AH290" s="28">
        <f t="shared" si="165"/>
        <v>62155</v>
      </c>
      <c r="AI290" s="28">
        <f t="shared" si="165"/>
        <v>1914</v>
      </c>
      <c r="AJ290" s="28">
        <f t="shared" si="165"/>
        <v>18376</v>
      </c>
      <c r="AK290" s="28" t="str">
        <f t="shared" si="165"/>
        <v/>
      </c>
      <c r="AL290" s="28">
        <f t="shared" si="165"/>
        <v>713</v>
      </c>
      <c r="AM290" s="28" t="str">
        <f t="shared" si="165"/>
        <v/>
      </c>
      <c r="AN290" s="28">
        <f t="shared" si="165"/>
        <v>405</v>
      </c>
      <c r="AO290" s="321">
        <f t="shared" ref="AO290:AO304" si="166">IF((IF(Y290="",0,Y290)+IF(Z290="",0,Z290)+IF(AA290="",0,AA290)+IF(AB290="",0,AB290)+IF(AC290="",0,AC290)+IF(AD290="",0,AD290)+IF(AE290="",0,AE290)+IF(AF290="",0,AF290)+IF(AG290="",0,AG290)+IF(AH290="",0,AH290)+IF(AI290="",0,AI290)+IF(AJ290="",0,AJ290)+IF(AK290="",0,AK290)+IF(AL290="",0,AL290)+IF(AM290="",0,AM290)+IF(AN290="",0,AN290))=0,"",(IF(Y290="",0,Y290)+IF(Z290="",0,Z290)+IF(AA290="",0,AA290)+IF(AB290="",0,AB290)+IF(AC290="",0,AC290)+IF(AD290="",0,AD290)+IF(AE290="",0,AE290)+IF(AF290="",0,AF290)+IF(AG290="",0,AG290)+IF(AH290="",0,AH290)+IF(AI290="",0,AI290)+IF(AJ290="",0,AJ290)+IF(AK290="",0,AK290)+IF(AL290="",0,AL290)+IF(AM290="",0,AM290)+IF(AN290="",0,AN290)))</f>
        <v>220477</v>
      </c>
      <c r="AP290" s="338">
        <f>IF(SUM(AP291:AP304)=0,"",SUM(AP291:AP304))</f>
        <v>322</v>
      </c>
      <c r="AQ290" s="328"/>
      <c r="AR290" s="298"/>
      <c r="AS290" s="225"/>
      <c r="AT290" s="225"/>
      <c r="AU290" s="225"/>
      <c r="AV290" s="295"/>
      <c r="AW290" s="12"/>
      <c r="AX290" s="1"/>
    </row>
    <row r="291" spans="1:50" ht="22.5" customHeight="1" outlineLevel="1" x14ac:dyDescent="0.25">
      <c r="A291" s="1"/>
      <c r="B291" s="1"/>
      <c r="C291" s="506"/>
      <c r="D291" s="311" t="s">
        <v>606</v>
      </c>
      <c r="E291" s="311" t="s">
        <v>607</v>
      </c>
      <c r="F291" s="311"/>
      <c r="G291" s="312" t="s">
        <v>610</v>
      </c>
      <c r="H291" s="351"/>
      <c r="I291" s="360">
        <v>9</v>
      </c>
      <c r="J291" s="363" t="str">
        <f t="shared" ref="J291:J304" si="167">CONCATENATE($J$290,".",(ROW(M291)-ROW($M$290)))</f>
        <v>162.1</v>
      </c>
      <c r="K291" s="363"/>
      <c r="L291" s="429" t="s">
        <v>482</v>
      </c>
      <c r="M291" s="298" t="s">
        <v>36</v>
      </c>
      <c r="N291" s="298"/>
      <c r="O291" s="400"/>
      <c r="P291" s="32"/>
      <c r="Q291" s="33"/>
      <c r="R291" s="33"/>
      <c r="S291" s="33">
        <v>3.6</v>
      </c>
      <c r="T291" s="34">
        <f t="shared" si="162"/>
        <v>3.6</v>
      </c>
      <c r="U291" s="32"/>
      <c r="V291" s="32" t="s">
        <v>38</v>
      </c>
      <c r="W291" s="237">
        <f t="shared" ref="W291:W304" si="168">IF(T291="","",IF(T291=0,"",IF(MID(L291,1,4)="Стен",T291/(VALUE(MID(L291,SEARCH(" ",L291,1)+1,SEARCH("мм",L291,1)-SEARCH(" ",L291,1)-2))/1000),IF(MID(L291,1,10)="Плита фунд",SQRT(T291/(VALUE(MID(L291,SEARCH(" ",L291,1)+14,SEARCH("мм",L291,1)-SEARCH(" ",L291,1)-15))/1000))*(4+1)*(VALUE(MID(L291,SEARCH(" ",L291,1)+14,SEARCH("мм",L291,1)-SEARCH(" ",L291,1)-15))/1000),IF(MID(L291,1,4)="Плит",T291/(VALUE(MID(L291,SEARCH(" ",L291,1)+1,SEARCH("мм",L291,1)-SEARCH(" ",L291,1)-2))/1000),IF(MID(L291,1,4)="Площ",T291/(VALUE(MID(L291,SEARCH(" ",L291,1)+12,SEARCH("мм",L291,1)-SEARCH(" ",L291,1)-13))/1000),IF(MID(L291,1,4)="Марш",T291/0.263,IF(MID(L291,1,4)="Коло",T291/((VALUE(LEFT(MID(L291,SEARCH(" ",L291,1)+1,SEARCH("мм",L291,1)-SEARCH(" ",L291,1)-2),SEARCH("х",MID(L291,SEARCH(" ",L291,1)+1,SEARCH("мм",L291,1)-SEARCH(" ",L291,1)-2),1)-1))*VALUE(RIGHT(MID(L291,SEARCH(" ",L291,1)+1,SEARCH("мм",L291,1)-SEARCH(" ",L291,1)-2),LEN(MID(L291,SEARCH(" ",L291,1)+1,SEARCH("мм",L291,1)-SEARCH(" ",L291,1)-2))-SEARCH("х",MID(L291,SEARCH(" ",L291,1)+1,SEARCH("мм",L291,1)-SEARCH(" ",L291,1)-2),1))))/1000000*3.2)*((VALUE(LEFT(MID(L291,SEARCH(" ",L291,1)+1,SEARCH("мм",L291,1)-SEARCH(" ",L291,1)-2),SEARCH("х",MID(L291,SEARCH(" ",L291,1)+1,SEARCH("мм",L291,1)-SEARCH(" ",L291,1)-2),1)-1))+VALUE(RIGHT(MID(L291,SEARCH(" ",L291,1)+1,SEARCH("мм",L291,1)-SEARCH(" ",L291,1)-2),LEN(MID(L291,SEARCH(" ",L291,1)+1,SEARCH("мм",L291,1)-SEARCH(" ",L291,1)-2))-SEARCH("х",MID(L291,SEARCH(" ",L291,1)+1,SEARCH("мм",L291,1)-SEARCH(" ",L291,1)-2),1))))/1000*2*3.2),IF(MID(L291,1,4)="Балк",T291/((VALUE(LEFT(MID(L291,SEARCH(" ",L291,1)+1,SEARCH("мм",L291,1)-SEARCH(" ",L291,1)-5),SEARCH("х",MID(L291,SEARCH(" ",L291,1)+1,SEARCH("мм",L291,1)-SEARCH(" ",L291,1)-5),1)-1))*VALUE(RIGHT(MID(L291,SEARCH(" ",L291,1)+1,SEARCH("мм",L291,1)-SEARCH(" ",L291,1)-5),LEN(MID(L291,SEARCH(" ",L291,1)+1,SEARCH("мм",L291,1)-SEARCH(" ",L291,1)-5))-SEARCH("х",MID(L291,SEARCH(" ",L291,1)+1,SEARCH("мм",L291,1)-SEARCH(" ",L291,1)-5),1))))/1000000*1)*((2*VALUE(LEFT(MID(L291,SEARCH(" ",L291,1)+1,SEARCH("мм",L291,1)-SEARCH(" ",L291,1)-5),SEARCH("х",MID(L291,SEARCH(" ",L291,1)+1,SEARCH("мм",L291,1)-SEARCH(" ",L291,1)-5),1)-1))+VALUE(RIGHT(MID(L291,SEARCH(" ",L291,1)+1,SEARCH("мм",L291,1)-SEARCH(" ",L291,1)-5),LEN(MID(L291,SEARCH(" ",L291,1)+1,SEARCH("мм",L291,1)-SEARCH(" ",L291,1)-5))-SEARCH("х",MID(L291,SEARCH(" ",L291,1)+1,SEARCH("мм",L291,1)-SEARCH(" ",L291,1)-5),1))))/1000*1),IF(MID(L291,1,4)="Капи",T291/(2.8*3.6*0.4)*((2.8+3.6)*2*0.4),""))))))))))</f>
        <v>20</v>
      </c>
      <c r="X291" s="234"/>
      <c r="Y291" s="35" t="str">
        <f>IF(SUM($Q291:$S291)*INDEX('Таблица 6 (типы арм.)'!$F$6:$U$49,MATCH($I291,'Таблица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арм.)'!$F$54:$U$54,0))=0,"",ROUND(SUM($Q291:$S291)*INDEX('Таблица 6 (типы арм.)'!$F$6:$U$49,MATCH($I291,'Таблица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91" s="35">
        <f>IF(SUM($Q291:$S291)*INDEX('Таблица 6 (типы арм.)'!$F$6:$U$49,MATCH($I291,'Таблица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арм.)'!$F$54:$U$54,0))=0,"",ROUND(SUM($Q291:$S291)*INDEX('Таблица 6 (типы арм.)'!$F$6:$U$49,MATCH($I291,'Таблица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29</v>
      </c>
      <c r="AA291" s="35">
        <f>IF(SUM($Q291:$S291)*INDEX('Таблица 6 (типы арм.)'!$F$6:$U$49,MATCH($I291,'Таблица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арм.)'!$F$54:$U$54,0))=0,"",ROUND(SUM($Q291:$S291)*INDEX('Таблица 6 (типы арм.)'!$F$6:$U$49,MATCH($I291,'Таблица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4</v>
      </c>
      <c r="AB291" s="35" t="str">
        <f>IF(SUM($Q291:$S291)*INDEX('Таблица 6 (типы арм.)'!$F$6:$U$49,MATCH($I291,'Таблица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арм.)'!$F$54:$U$54,0))=0,"",ROUND(SUM($Q291:$S291)*INDEX('Таблица 6 (типы арм.)'!$F$6:$U$49,MATCH($I291,'Таблица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91" s="35" t="str">
        <f>IF(SUM($Q291:$S291)*INDEX('Таблица 6 (типы арм.)'!$F$6:$U$49,MATCH($I291,'Таблица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арм.)'!$F$54:$U$54,0))=0,"",ROUND(SUM($Q291:$S291)*INDEX('Таблица 6 (типы арм.)'!$F$6:$U$49,MATCH($I291,'Таблица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91" s="35" t="str">
        <f>IF(SUM($Q291:$S291)*INDEX('Таблица 6 (типы арм.)'!$F$6:$U$49,MATCH($I291,'Таблица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арм.)'!$F$54:$U$54,0))=0,"",ROUND(SUM($Q291:$S291)*INDEX('Таблица 6 (типы арм.)'!$F$6:$U$49,MATCH($I291,'Таблица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91" s="35" t="str">
        <f>IF(SUM($Q291:$S291)*INDEX('Таблица 6 (типы арм.)'!$F$6:$U$49,MATCH($I291,'Таблица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арм.)'!$F$54:$U$54,0))=0,"",ROUND(SUM($Q291:$S291)*INDEX('Таблица 6 (типы арм.)'!$F$6:$U$49,MATCH($I291,'Таблица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91" s="35">
        <f>IF(SUM($Q291:$S291)*INDEX('Таблица 6 (типы арм.)'!$F$6:$U$49,MATCH($I291,'Таблица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арм.)'!$F$54:$U$54,0))=0,"",ROUND(SUM($Q291:$S291)*INDEX('Таблица 6 (типы арм.)'!$F$6:$U$49,MATCH($I291,'Таблица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498</v>
      </c>
      <c r="AG291" s="35" t="str">
        <f>IF(SUM($Q291:$S291)*INDEX('Таблица 6 (типы арм.)'!$F$6:$U$49,MATCH($I291,'Таблица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арм.)'!$F$54:$U$54,0))=0,"",ROUND(SUM($Q291:$S291)*INDEX('Таблица 6 (типы арм.)'!$F$6:$U$49,MATCH($I291,'Таблица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91" s="35">
        <f>IF(SUM($Q291:$S291)*INDEX('Таблица 6 (типы арм.)'!$F$6:$U$49,MATCH($I291,'Таблица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арм.)'!$F$54:$U$54,0))=0,"",ROUND(SUM($Q291:$S291)*INDEX('Таблица 6 (типы арм.)'!$F$6:$U$49,MATCH($I291,'Таблица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103</v>
      </c>
      <c r="AI291" s="35" t="str">
        <f>IF(SUM($Q291:$S291)*INDEX('Таблица 6 (типы арм.)'!$F$6:$U$49,MATCH($I291,'Таблица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арм.)'!$F$54:$U$54,0))=0,"",ROUND(SUM($Q291:$S291)*INDEX('Таблица 6 (типы арм.)'!$F$6:$U$49,MATCH($I291,'Таблица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91" s="35">
        <f>IF(SUM($Q291:$S291)*INDEX('Таблица 6 (типы арм.)'!$F$6:$U$49,MATCH($I291,'Таблица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арм.)'!$F$54:$U$54,0))=0,"",ROUND(SUM($Q291:$S291)*INDEX('Таблица 6 (типы арм.)'!$F$6:$U$49,MATCH($I291,'Таблица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93</v>
      </c>
      <c r="AK291" s="35" t="str">
        <f>IF(SUM($Q291:$S291)*INDEX('Таблица 6 (типы арм.)'!$F$6:$U$49,MATCH($I291,'Таблица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арм.)'!$F$54:$U$54,0))=0,"",ROUND(SUM($Q291:$S291)*INDEX('Таблица 6 (типы арм.)'!$F$6:$U$49,MATCH($I291,'Таблица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91" s="35">
        <f>IF(SUM($Q291:$S291)*INDEX('Таблица 6 (типы арм.)'!$F$6:$U$49,MATCH($I291,'Таблица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арм.)'!$F$54:$U$54,0))=0,"",ROUND(SUM($Q291:$S291)*INDEX('Таблица 6 (типы арм.)'!$F$6:$U$49,MATCH($I291,'Таблица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19</v>
      </c>
      <c r="AM291" s="35" t="str">
        <f>IF(SUM($Q291:$S291)*INDEX('Таблица 6 (типы арм.)'!$F$6:$U$49,MATCH($I291,'Таблица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арм.)'!$F$54:$U$54,0))=0,"",ROUND(SUM($Q291:$S291)*INDEX('Таблица 6 (типы арм.)'!$F$6:$U$49,MATCH($I291,'Таблица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91" s="35">
        <f>IF(SUM($Q291:$S291)*INDEX('Таблица 6 (типы арм.)'!$F$6:$U$49,MATCH($I291,'Таблица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арм.)'!$F$54:$U$54,0))=0,"",ROUND(SUM($Q291:$S291)*INDEX('Таблица 6 (типы арм.)'!$F$6:$U$49,MATCH($I291,'Таблица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11</v>
      </c>
      <c r="AO291" s="491">
        <f t="shared" si="166"/>
        <v>757</v>
      </c>
      <c r="AP291" s="298"/>
      <c r="AQ291" s="328"/>
      <c r="AR291" s="298"/>
      <c r="AS291" s="225"/>
      <c r="AT291" s="225"/>
      <c r="AU291" s="225"/>
      <c r="AV291" s="295"/>
      <c r="AW291" s="12"/>
      <c r="AX291" s="1"/>
    </row>
    <row r="292" spans="1:50" ht="22.5" customHeight="1" outlineLevel="1" x14ac:dyDescent="0.25">
      <c r="A292" s="170"/>
      <c r="B292" s="170"/>
      <c r="C292" s="507"/>
      <c r="D292" s="311" t="s">
        <v>606</v>
      </c>
      <c r="E292" s="311" t="s">
        <v>607</v>
      </c>
      <c r="F292" s="311"/>
      <c r="G292" s="312" t="s">
        <v>610</v>
      </c>
      <c r="H292" s="351"/>
      <c r="I292" s="360">
        <v>9</v>
      </c>
      <c r="J292" s="363" t="str">
        <f t="shared" si="167"/>
        <v>162.2</v>
      </c>
      <c r="K292" s="363"/>
      <c r="L292" s="429" t="s">
        <v>483</v>
      </c>
      <c r="M292" s="298" t="s">
        <v>36</v>
      </c>
      <c r="N292" s="298"/>
      <c r="O292" s="400"/>
      <c r="P292" s="32"/>
      <c r="Q292" s="33"/>
      <c r="R292" s="33"/>
      <c r="S292" s="33">
        <v>127.8</v>
      </c>
      <c r="T292" s="34">
        <f t="shared" si="162"/>
        <v>127.8</v>
      </c>
      <c r="U292" s="32"/>
      <c r="V292" s="32" t="s">
        <v>38</v>
      </c>
      <c r="W292" s="237">
        <f t="shared" si="168"/>
        <v>639</v>
      </c>
      <c r="X292" s="234"/>
      <c r="Y292" s="35" t="str">
        <f>IF(SUM($Q292:$S292)*INDEX('Таблица 6 (типы арм.)'!$F$6:$U$49,MATCH($I292,'Таблица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арм.)'!$F$54:$U$54,0))=0,"",ROUND(SUM($Q292:$S292)*INDEX('Таблица 6 (типы арм.)'!$F$6:$U$49,MATCH($I292,'Таблица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92" s="35">
        <f>IF(SUM($Q292:$S292)*INDEX('Таблица 6 (типы арм.)'!$F$6:$U$49,MATCH($I292,'Таблица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арм.)'!$F$54:$U$54,0))=0,"",ROUND(SUM($Q292:$S292)*INDEX('Таблица 6 (типы арм.)'!$F$6:$U$49,MATCH($I292,'Таблица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1023</v>
      </c>
      <c r="AA292" s="35">
        <f>IF(SUM($Q292:$S292)*INDEX('Таблица 6 (типы арм.)'!$F$6:$U$49,MATCH($I292,'Таблица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арм.)'!$F$54:$U$54,0))=0,"",ROUND(SUM($Q292:$S292)*INDEX('Таблица 6 (типы арм.)'!$F$6:$U$49,MATCH($I292,'Таблица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144</v>
      </c>
      <c r="AB292" s="35" t="str">
        <f>IF(SUM($Q292:$S292)*INDEX('Таблица 6 (типы арм.)'!$F$6:$U$49,MATCH($I292,'Таблица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арм.)'!$F$54:$U$54,0))=0,"",ROUND(SUM($Q292:$S292)*INDEX('Таблица 6 (типы арм.)'!$F$6:$U$49,MATCH($I292,'Таблица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92" s="35" t="str">
        <f>IF(SUM($Q292:$S292)*INDEX('Таблица 6 (типы арм.)'!$F$6:$U$49,MATCH($I292,'Таблица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арм.)'!$F$54:$U$54,0))=0,"",ROUND(SUM($Q292:$S292)*INDEX('Таблица 6 (типы арм.)'!$F$6:$U$49,MATCH($I292,'Таблица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92" s="35" t="str">
        <f>IF(SUM($Q292:$S292)*INDEX('Таблица 6 (типы арм.)'!$F$6:$U$49,MATCH($I292,'Таблица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арм.)'!$F$54:$U$54,0))=0,"",ROUND(SUM($Q292:$S292)*INDEX('Таблица 6 (типы арм.)'!$F$6:$U$49,MATCH($I292,'Таблица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92" s="35" t="str">
        <f>IF(SUM($Q292:$S292)*INDEX('Таблица 6 (типы арм.)'!$F$6:$U$49,MATCH($I292,'Таблица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арм.)'!$F$54:$U$54,0))=0,"",ROUND(SUM($Q292:$S292)*INDEX('Таблица 6 (типы арм.)'!$F$6:$U$49,MATCH($I292,'Таблица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92" s="35">
        <f>IF(SUM($Q292:$S292)*INDEX('Таблица 6 (типы арм.)'!$F$6:$U$49,MATCH($I292,'Таблица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арм.)'!$F$54:$U$54,0))=0,"",ROUND(SUM($Q292:$S292)*INDEX('Таблица 6 (типы арм.)'!$F$6:$U$49,MATCH($I292,'Таблица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17689</v>
      </c>
      <c r="AG292" s="35" t="str">
        <f>IF(SUM($Q292:$S292)*INDEX('Таблица 6 (типы арм.)'!$F$6:$U$49,MATCH($I292,'Таблица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арм.)'!$F$54:$U$54,0))=0,"",ROUND(SUM($Q292:$S292)*INDEX('Таблица 6 (типы арм.)'!$F$6:$U$49,MATCH($I292,'Таблица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92" s="35">
        <f>IF(SUM($Q292:$S292)*INDEX('Таблица 6 (типы арм.)'!$F$6:$U$49,MATCH($I292,'Таблица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арм.)'!$F$54:$U$54,0))=0,"",ROUND(SUM($Q292:$S292)*INDEX('Таблица 6 (типы арм.)'!$F$6:$U$49,MATCH($I292,'Таблица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3642</v>
      </c>
      <c r="AI292" s="35" t="str">
        <f>IF(SUM($Q292:$S292)*INDEX('Таблица 6 (типы арм.)'!$F$6:$U$49,MATCH($I292,'Таблица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арм.)'!$F$54:$U$54,0))=0,"",ROUND(SUM($Q292:$S292)*INDEX('Таблица 6 (типы арм.)'!$F$6:$U$49,MATCH($I292,'Таблица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92" s="35">
        <f>IF(SUM($Q292:$S292)*INDEX('Таблица 6 (типы арм.)'!$F$6:$U$49,MATCH($I292,'Таблица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арм.)'!$F$54:$U$54,0))=0,"",ROUND(SUM($Q292:$S292)*INDEX('Таблица 6 (типы арм.)'!$F$6:$U$49,MATCH($I292,'Таблица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3301</v>
      </c>
      <c r="AK292" s="35" t="str">
        <f>IF(SUM($Q292:$S292)*INDEX('Таблица 6 (типы арм.)'!$F$6:$U$49,MATCH($I292,'Таблица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арм.)'!$F$54:$U$54,0))=0,"",ROUND(SUM($Q292:$S292)*INDEX('Таблица 6 (типы арм.)'!$F$6:$U$49,MATCH($I292,'Таблица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92" s="35">
        <f>IF(SUM($Q292:$S292)*INDEX('Таблица 6 (типы арм.)'!$F$6:$U$49,MATCH($I292,'Таблица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арм.)'!$F$54:$U$54,0))=0,"",ROUND(SUM($Q292:$S292)*INDEX('Таблица 6 (типы арм.)'!$F$6:$U$49,MATCH($I292,'Таблица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664</v>
      </c>
      <c r="AM292" s="35" t="str">
        <f>IF(SUM($Q292:$S292)*INDEX('Таблица 6 (типы арм.)'!$F$6:$U$49,MATCH($I292,'Таблица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арм.)'!$F$54:$U$54,0))=0,"",ROUND(SUM($Q292:$S292)*INDEX('Таблица 6 (типы арм.)'!$F$6:$U$49,MATCH($I292,'Таблица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92" s="35">
        <f>IF(SUM($Q292:$S292)*INDEX('Таблица 6 (типы арм.)'!$F$6:$U$49,MATCH($I292,'Таблица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арм.)'!$F$54:$U$54,0))=0,"",ROUND(SUM($Q292:$S292)*INDEX('Таблица 6 (типы арм.)'!$F$6:$U$49,MATCH($I292,'Таблица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377</v>
      </c>
      <c r="AO292" s="491">
        <f t="shared" si="166"/>
        <v>26840</v>
      </c>
      <c r="AP292" s="339"/>
      <c r="AQ292" s="328"/>
      <c r="AR292" s="298"/>
      <c r="AS292" s="225"/>
      <c r="AT292" s="225"/>
      <c r="AU292" s="225"/>
      <c r="AV292" s="295"/>
      <c r="AW292" s="171"/>
      <c r="AX292" s="170"/>
    </row>
    <row r="293" spans="1:50" ht="22.5" customHeight="1" outlineLevel="1" x14ac:dyDescent="0.25">
      <c r="A293" s="170"/>
      <c r="B293" s="170"/>
      <c r="C293" s="507"/>
      <c r="D293" s="311" t="s">
        <v>606</v>
      </c>
      <c r="E293" s="311" t="s">
        <v>607</v>
      </c>
      <c r="F293" s="311"/>
      <c r="G293" s="312" t="s">
        <v>610</v>
      </c>
      <c r="H293" s="351"/>
      <c r="I293" s="360">
        <v>9</v>
      </c>
      <c r="J293" s="363" t="str">
        <f t="shared" si="167"/>
        <v>162.3</v>
      </c>
      <c r="K293" s="363"/>
      <c r="L293" s="429" t="s">
        <v>239</v>
      </c>
      <c r="M293" s="298" t="s">
        <v>36</v>
      </c>
      <c r="N293" s="298"/>
      <c r="O293" s="400"/>
      <c r="P293" s="32"/>
      <c r="Q293" s="33"/>
      <c r="R293" s="33"/>
      <c r="S293" s="33">
        <v>5.7</v>
      </c>
      <c r="T293" s="34">
        <f t="shared" si="162"/>
        <v>5.7</v>
      </c>
      <c r="U293" s="32"/>
      <c r="V293" s="32" t="s">
        <v>38</v>
      </c>
      <c r="W293" s="237">
        <f t="shared" si="168"/>
        <v>28.5</v>
      </c>
      <c r="X293" s="234"/>
      <c r="Y293" s="35" t="str">
        <f>IF(SUM($Q293:$S293)*INDEX('Таблица 6 (типы арм.)'!$F$6:$U$49,MATCH($I293,'Таблица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арм.)'!$F$54:$U$54,0))=0,"",ROUND(SUM($Q293:$S293)*INDEX('Таблица 6 (типы арм.)'!$F$6:$U$49,MATCH($I293,'Таблица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93" s="35">
        <f>IF(SUM($Q293:$S293)*INDEX('Таблица 6 (типы арм.)'!$F$6:$U$49,MATCH($I293,'Таблица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арм.)'!$F$54:$U$54,0))=0,"",ROUND(SUM($Q293:$S293)*INDEX('Таблица 6 (типы арм.)'!$F$6:$U$49,MATCH($I293,'Таблица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46</v>
      </c>
      <c r="AA293" s="35">
        <f>IF(SUM($Q293:$S293)*INDEX('Таблица 6 (типы арм.)'!$F$6:$U$49,MATCH($I293,'Таблица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арм.)'!$F$54:$U$54,0))=0,"",ROUND(SUM($Q293:$S293)*INDEX('Таблица 6 (типы арм.)'!$F$6:$U$49,MATCH($I293,'Таблица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6</v>
      </c>
      <c r="AB293" s="35" t="str">
        <f>IF(SUM($Q293:$S293)*INDEX('Таблица 6 (типы арм.)'!$F$6:$U$49,MATCH($I293,'Таблица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арм.)'!$F$54:$U$54,0))=0,"",ROUND(SUM($Q293:$S293)*INDEX('Таблица 6 (типы арм.)'!$F$6:$U$49,MATCH($I293,'Таблица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93" s="35" t="str">
        <f>IF(SUM($Q293:$S293)*INDEX('Таблица 6 (типы арм.)'!$F$6:$U$49,MATCH($I293,'Таблица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арм.)'!$F$54:$U$54,0))=0,"",ROUND(SUM($Q293:$S293)*INDEX('Таблица 6 (типы арм.)'!$F$6:$U$49,MATCH($I293,'Таблица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93" s="35" t="str">
        <f>IF(SUM($Q293:$S293)*INDEX('Таблица 6 (типы арм.)'!$F$6:$U$49,MATCH($I293,'Таблица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арм.)'!$F$54:$U$54,0))=0,"",ROUND(SUM($Q293:$S293)*INDEX('Таблица 6 (типы арм.)'!$F$6:$U$49,MATCH($I293,'Таблица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93" s="35" t="str">
        <f>IF(SUM($Q293:$S293)*INDEX('Таблица 6 (типы арм.)'!$F$6:$U$49,MATCH($I293,'Таблица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арм.)'!$F$54:$U$54,0))=0,"",ROUND(SUM($Q293:$S293)*INDEX('Таблица 6 (типы арм.)'!$F$6:$U$49,MATCH($I293,'Таблица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293" s="35">
        <f>IF(SUM($Q293:$S293)*INDEX('Таблица 6 (типы арм.)'!$F$6:$U$49,MATCH($I293,'Таблица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арм.)'!$F$54:$U$54,0))=0,"",ROUND(SUM($Q293:$S293)*INDEX('Таблица 6 (типы арм.)'!$F$6:$U$49,MATCH($I293,'Таблица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789</v>
      </c>
      <c r="AG293" s="35" t="str">
        <f>IF(SUM($Q293:$S293)*INDEX('Таблица 6 (типы арм.)'!$F$6:$U$49,MATCH($I293,'Таблица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арм.)'!$F$54:$U$54,0))=0,"",ROUND(SUM($Q293:$S293)*INDEX('Таблица 6 (типы арм.)'!$F$6:$U$49,MATCH($I293,'Таблица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93" s="35">
        <f>IF(SUM($Q293:$S293)*INDEX('Таблица 6 (типы арм.)'!$F$6:$U$49,MATCH($I293,'Таблица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арм.)'!$F$54:$U$54,0))=0,"",ROUND(SUM($Q293:$S293)*INDEX('Таблица 6 (типы арм.)'!$F$6:$U$49,MATCH($I293,'Таблица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162</v>
      </c>
      <c r="AI293" s="35" t="str">
        <f>IF(SUM($Q293:$S293)*INDEX('Таблица 6 (типы арм.)'!$F$6:$U$49,MATCH($I293,'Таблица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арм.)'!$F$54:$U$54,0))=0,"",ROUND(SUM($Q293:$S293)*INDEX('Таблица 6 (типы арм.)'!$F$6:$U$49,MATCH($I293,'Таблица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93" s="35">
        <f>IF(SUM($Q293:$S293)*INDEX('Таблица 6 (типы арм.)'!$F$6:$U$49,MATCH($I293,'Таблица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арм.)'!$F$54:$U$54,0))=0,"",ROUND(SUM($Q293:$S293)*INDEX('Таблица 6 (типы арм.)'!$F$6:$U$49,MATCH($I293,'Таблица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147</v>
      </c>
      <c r="AK293" s="35" t="str">
        <f>IF(SUM($Q293:$S293)*INDEX('Таблица 6 (типы арм.)'!$F$6:$U$49,MATCH($I293,'Таблица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арм.)'!$F$54:$U$54,0))=0,"",ROUND(SUM($Q293:$S293)*INDEX('Таблица 6 (типы арм.)'!$F$6:$U$49,MATCH($I293,'Таблица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93" s="35">
        <f>IF(SUM($Q293:$S293)*INDEX('Таблица 6 (типы арм.)'!$F$6:$U$49,MATCH($I293,'Таблица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арм.)'!$F$54:$U$54,0))=0,"",ROUND(SUM($Q293:$S293)*INDEX('Таблица 6 (типы арм.)'!$F$6:$U$49,MATCH($I293,'Таблица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30</v>
      </c>
      <c r="AM293" s="35" t="str">
        <f>IF(SUM($Q293:$S293)*INDEX('Таблица 6 (типы арм.)'!$F$6:$U$49,MATCH($I293,'Таблица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арм.)'!$F$54:$U$54,0))=0,"",ROUND(SUM($Q293:$S293)*INDEX('Таблица 6 (типы арм.)'!$F$6:$U$49,MATCH($I293,'Таблица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93" s="35">
        <f>IF(SUM($Q293:$S293)*INDEX('Таблица 6 (типы арм.)'!$F$6:$U$49,MATCH($I293,'Таблица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арм.)'!$F$54:$U$54,0))=0,"",ROUND(SUM($Q293:$S293)*INDEX('Таблица 6 (типы арм.)'!$F$6:$U$49,MATCH($I293,'Таблица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17</v>
      </c>
      <c r="AO293" s="491">
        <f t="shared" si="166"/>
        <v>1197</v>
      </c>
      <c r="AP293" s="298"/>
      <c r="AQ293" s="328"/>
      <c r="AR293" s="298"/>
      <c r="AS293" s="225"/>
      <c r="AT293" s="225"/>
      <c r="AU293" s="225"/>
      <c r="AV293" s="295"/>
      <c r="AW293" s="171"/>
      <c r="AX293" s="170"/>
    </row>
    <row r="294" spans="1:50" ht="22.5" customHeight="1" outlineLevel="1" x14ac:dyDescent="0.25">
      <c r="A294" s="170"/>
      <c r="B294" s="170"/>
      <c r="C294" s="507"/>
      <c r="D294" s="311" t="s">
        <v>606</v>
      </c>
      <c r="E294" s="311" t="s">
        <v>607</v>
      </c>
      <c r="F294" s="311"/>
      <c r="G294" s="312" t="s">
        <v>610</v>
      </c>
      <c r="H294" s="351"/>
      <c r="I294" s="360">
        <v>19</v>
      </c>
      <c r="J294" s="363" t="str">
        <f t="shared" si="167"/>
        <v>162.4</v>
      </c>
      <c r="K294" s="363"/>
      <c r="L294" s="429" t="s">
        <v>240</v>
      </c>
      <c r="M294" s="298" t="s">
        <v>36</v>
      </c>
      <c r="N294" s="298"/>
      <c r="O294" s="400"/>
      <c r="P294" s="32"/>
      <c r="Q294" s="33"/>
      <c r="R294" s="33">
        <v>81.349999999999994</v>
      </c>
      <c r="S294" s="33"/>
      <c r="T294" s="34">
        <f t="shared" si="162"/>
        <v>81.349999999999994</v>
      </c>
      <c r="U294" s="32"/>
      <c r="V294" s="32" t="s">
        <v>38</v>
      </c>
      <c r="W294" s="237">
        <f t="shared" si="168"/>
        <v>406.74999999999994</v>
      </c>
      <c r="X294" s="234"/>
      <c r="Y294" s="35" t="str">
        <f>IF(SUM($Q294:$S294)*INDEX('Таблица 6 (типы арм.)'!$F$6:$U$49,MATCH($I294,'Таблица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арм.)'!$F$54:$U$54,0))=0,"",ROUND(SUM($Q294:$S294)*INDEX('Таблица 6 (типы арм.)'!$F$6:$U$49,MATCH($I294,'Таблица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94" s="35">
        <f>IF(SUM($Q294:$S294)*INDEX('Таблица 6 (типы арм.)'!$F$6:$U$49,MATCH($I294,'Таблица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арм.)'!$F$54:$U$54,0))=0,"",ROUND(SUM($Q294:$S294)*INDEX('Таблица 6 (типы арм.)'!$F$6:$U$49,MATCH($I294,'Таблица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375</v>
      </c>
      <c r="AA294" s="35">
        <f>IF(SUM($Q294:$S294)*INDEX('Таблица 6 (типы арм.)'!$F$6:$U$49,MATCH($I294,'Таблица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арм.)'!$F$54:$U$54,0))=0,"",ROUND(SUM($Q294:$S294)*INDEX('Таблица 6 (типы арм.)'!$F$6:$U$49,MATCH($I294,'Таблица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462</v>
      </c>
      <c r="AB294" s="35" t="str">
        <f>IF(SUM($Q294:$S294)*INDEX('Таблица 6 (типы арм.)'!$F$6:$U$49,MATCH($I294,'Таблица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арм.)'!$F$54:$U$54,0))=0,"",ROUND(SUM($Q294:$S294)*INDEX('Таблица 6 (типы арм.)'!$F$6:$U$49,MATCH($I294,'Таблица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94" s="35" t="str">
        <f>IF(SUM($Q294:$S294)*INDEX('Таблица 6 (типы арм.)'!$F$6:$U$49,MATCH($I294,'Таблица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арм.)'!$F$54:$U$54,0))=0,"",ROUND(SUM($Q294:$S294)*INDEX('Таблица 6 (типы арм.)'!$F$6:$U$49,MATCH($I294,'Таблица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94" s="35" t="str">
        <f>IF(SUM($Q294:$S294)*INDEX('Таблица 6 (типы арм.)'!$F$6:$U$49,MATCH($I294,'Таблица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арм.)'!$F$54:$U$54,0))=0,"",ROUND(SUM($Q294:$S294)*INDEX('Таблица 6 (типы арм.)'!$F$6:$U$49,MATCH($I294,'Таблица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94" s="35">
        <f>IF(SUM($Q294:$S294)*INDEX('Таблица 6 (типы арм.)'!$F$6:$U$49,MATCH($I294,'Таблица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арм.)'!$F$54:$U$54,0))=0,"",ROUND(SUM($Q294:$S294)*INDEX('Таблица 6 (типы арм.)'!$F$6:$U$49,MATCH($I294,'Таблица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4561</v>
      </c>
      <c r="AF294" s="35">
        <f>IF(SUM($Q294:$S294)*INDEX('Таблица 6 (типы арм.)'!$F$6:$U$49,MATCH($I294,'Таблица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арм.)'!$F$54:$U$54,0))=0,"",ROUND(SUM($Q294:$S294)*INDEX('Таблица 6 (типы арм.)'!$F$6:$U$49,MATCH($I294,'Таблица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5961</v>
      </c>
      <c r="AG294" s="35" t="str">
        <f>IF(SUM($Q294:$S294)*INDEX('Таблица 6 (типы арм.)'!$F$6:$U$49,MATCH($I294,'Таблица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арм.)'!$F$54:$U$54,0))=0,"",ROUND(SUM($Q294:$S294)*INDEX('Таблица 6 (типы арм.)'!$F$6:$U$49,MATCH($I294,'Таблица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94" s="35">
        <f>IF(SUM($Q294:$S294)*INDEX('Таблица 6 (типы арм.)'!$F$6:$U$49,MATCH($I294,'Таблица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арм.)'!$F$54:$U$54,0))=0,"",ROUND(SUM($Q294:$S294)*INDEX('Таблица 6 (типы арм.)'!$F$6:$U$49,MATCH($I294,'Таблица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390</v>
      </c>
      <c r="AI294" s="35">
        <f>IF(SUM($Q294:$S294)*INDEX('Таблица 6 (типы арм.)'!$F$6:$U$49,MATCH($I294,'Таблица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арм.)'!$F$54:$U$54,0))=0,"",ROUND(SUM($Q294:$S294)*INDEX('Таблица 6 (типы арм.)'!$F$6:$U$49,MATCH($I294,'Таблица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>1674</v>
      </c>
      <c r="AJ294" s="35" t="str">
        <f>IF(SUM($Q294:$S294)*INDEX('Таблица 6 (типы арм.)'!$F$6:$U$49,MATCH($I294,'Таблица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арм.)'!$F$54:$U$54,0))=0,"",ROUND(SUM($Q294:$S294)*INDEX('Таблица 6 (типы арм.)'!$F$6:$U$49,MATCH($I294,'Таблица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94" s="35" t="str">
        <f>IF(SUM($Q294:$S294)*INDEX('Таблица 6 (типы арм.)'!$F$6:$U$49,MATCH($I294,'Таблица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арм.)'!$F$54:$U$54,0))=0,"",ROUND(SUM($Q294:$S294)*INDEX('Таблица 6 (типы арм.)'!$F$6:$U$49,MATCH($I294,'Таблица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94" s="35" t="str">
        <f>IF(SUM($Q294:$S294)*INDEX('Таблица 6 (типы арм.)'!$F$6:$U$49,MATCH($I294,'Таблица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арм.)'!$F$54:$U$54,0))=0,"",ROUND(SUM($Q294:$S294)*INDEX('Таблица 6 (типы арм.)'!$F$6:$U$49,MATCH($I294,'Таблица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94" s="35" t="str">
        <f>IF(SUM($Q294:$S294)*INDEX('Таблица 6 (типы арм.)'!$F$6:$U$49,MATCH($I294,'Таблица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арм.)'!$F$54:$U$54,0))=0,"",ROUND(SUM($Q294:$S294)*INDEX('Таблица 6 (типы арм.)'!$F$6:$U$49,MATCH($I294,'Таблица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94" s="35" t="str">
        <f>IF(SUM($Q294:$S294)*INDEX('Таблица 6 (типы арм.)'!$F$6:$U$49,MATCH($I294,'Таблица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арм.)'!$F$54:$U$54,0))=0,"",ROUND(SUM($Q294:$S294)*INDEX('Таблица 6 (типы арм.)'!$F$6:$U$49,MATCH($I294,'Таблица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94" s="491">
        <f t="shared" si="166"/>
        <v>13423</v>
      </c>
      <c r="AP294" s="298"/>
      <c r="AQ294" s="328"/>
      <c r="AR294" s="298"/>
      <c r="AS294" s="225"/>
      <c r="AT294" s="225"/>
      <c r="AU294" s="225"/>
      <c r="AV294" s="295"/>
      <c r="AW294" s="171"/>
      <c r="AX294" s="170"/>
    </row>
    <row r="295" spans="1:50" ht="30" outlineLevel="1" x14ac:dyDescent="0.25">
      <c r="A295" s="170"/>
      <c r="B295" s="170"/>
      <c r="C295" s="507"/>
      <c r="D295" s="311" t="s">
        <v>606</v>
      </c>
      <c r="E295" s="311" t="s">
        <v>607</v>
      </c>
      <c r="F295" s="311"/>
      <c r="G295" s="312" t="s">
        <v>610</v>
      </c>
      <c r="H295" s="351"/>
      <c r="I295" s="360">
        <v>19</v>
      </c>
      <c r="J295" s="363" t="str">
        <f t="shared" si="167"/>
        <v>162.5</v>
      </c>
      <c r="K295" s="363"/>
      <c r="L295" s="429" t="s">
        <v>241</v>
      </c>
      <c r="M295" s="298" t="s">
        <v>36</v>
      </c>
      <c r="N295" s="298"/>
      <c r="O295" s="400"/>
      <c r="P295" s="32"/>
      <c r="Q295" s="33"/>
      <c r="R295" s="33">
        <v>11.65</v>
      </c>
      <c r="S295" s="33"/>
      <c r="T295" s="34">
        <f t="shared" si="162"/>
        <v>11.65</v>
      </c>
      <c r="U295" s="32"/>
      <c r="V295" s="32" t="s">
        <v>38</v>
      </c>
      <c r="W295" s="237">
        <f t="shared" si="168"/>
        <v>58.25</v>
      </c>
      <c r="X295" s="234"/>
      <c r="Y295" s="35" t="str">
        <f>IF(SUM($Q295:$S295)*INDEX('Таблица 6 (типы арм.)'!$F$6:$U$49,MATCH($I295,'Таблица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арм.)'!$F$54:$U$54,0))=0,"",ROUND(SUM($Q295:$S295)*INDEX('Таблица 6 (типы арм.)'!$F$6:$U$49,MATCH($I295,'Таблица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95" s="35">
        <f>IF(SUM($Q295:$S295)*INDEX('Таблица 6 (типы арм.)'!$F$6:$U$49,MATCH($I295,'Таблица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арм.)'!$F$54:$U$54,0))=0,"",ROUND(SUM($Q295:$S295)*INDEX('Таблица 6 (типы арм.)'!$F$6:$U$49,MATCH($I295,'Таблица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54</v>
      </c>
      <c r="AA295" s="35">
        <f>IF(SUM($Q295:$S295)*INDEX('Таблица 6 (типы арм.)'!$F$6:$U$49,MATCH($I295,'Таблица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арм.)'!$F$54:$U$54,0))=0,"",ROUND(SUM($Q295:$S295)*INDEX('Таблица 6 (типы арм.)'!$F$6:$U$49,MATCH($I295,'Таблица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66</v>
      </c>
      <c r="AB295" s="35" t="str">
        <f>IF(SUM($Q295:$S295)*INDEX('Таблица 6 (типы арм.)'!$F$6:$U$49,MATCH($I295,'Таблица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арм.)'!$F$54:$U$54,0))=0,"",ROUND(SUM($Q295:$S295)*INDEX('Таблица 6 (типы арм.)'!$F$6:$U$49,MATCH($I295,'Таблица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95" s="35" t="str">
        <f>IF(SUM($Q295:$S295)*INDEX('Таблица 6 (типы арм.)'!$F$6:$U$49,MATCH($I295,'Таблица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арм.)'!$F$54:$U$54,0))=0,"",ROUND(SUM($Q295:$S295)*INDEX('Таблица 6 (типы арм.)'!$F$6:$U$49,MATCH($I295,'Таблица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95" s="35" t="str">
        <f>IF(SUM($Q295:$S295)*INDEX('Таблица 6 (типы арм.)'!$F$6:$U$49,MATCH($I295,'Таблица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арм.)'!$F$54:$U$54,0))=0,"",ROUND(SUM($Q295:$S295)*INDEX('Таблица 6 (типы арм.)'!$F$6:$U$49,MATCH($I295,'Таблица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295" s="35">
        <f>IF(SUM($Q295:$S295)*INDEX('Таблица 6 (типы арм.)'!$F$6:$U$49,MATCH($I295,'Таблица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арм.)'!$F$54:$U$54,0))=0,"",ROUND(SUM($Q295:$S295)*INDEX('Таблица 6 (типы арм.)'!$F$6:$U$49,MATCH($I295,'Таблица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653</v>
      </c>
      <c r="AF295" s="35">
        <f>IF(SUM($Q295:$S295)*INDEX('Таблица 6 (типы арм.)'!$F$6:$U$49,MATCH($I295,'Таблица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арм.)'!$F$54:$U$54,0))=0,"",ROUND(SUM($Q295:$S295)*INDEX('Таблица 6 (типы арм.)'!$F$6:$U$49,MATCH($I295,'Таблица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854</v>
      </c>
      <c r="AG295" s="35" t="str">
        <f>IF(SUM($Q295:$S295)*INDEX('Таблица 6 (типы арм.)'!$F$6:$U$49,MATCH($I295,'Таблица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арм.)'!$F$54:$U$54,0))=0,"",ROUND(SUM($Q295:$S295)*INDEX('Таблица 6 (типы арм.)'!$F$6:$U$49,MATCH($I295,'Таблица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95" s="35">
        <f>IF(SUM($Q295:$S295)*INDEX('Таблица 6 (типы арм.)'!$F$6:$U$49,MATCH($I295,'Таблица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арм.)'!$F$54:$U$54,0))=0,"",ROUND(SUM($Q295:$S295)*INDEX('Таблица 6 (типы арм.)'!$F$6:$U$49,MATCH($I295,'Таблица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56</v>
      </c>
      <c r="AI295" s="35">
        <f>IF(SUM($Q295:$S295)*INDEX('Таблица 6 (типы арм.)'!$F$6:$U$49,MATCH($I295,'Таблица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арм.)'!$F$54:$U$54,0))=0,"",ROUND(SUM($Q295:$S295)*INDEX('Таблица 6 (типы арм.)'!$F$6:$U$49,MATCH($I295,'Таблица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>240</v>
      </c>
      <c r="AJ295" s="35" t="str">
        <f>IF(SUM($Q295:$S295)*INDEX('Таблица 6 (типы арм.)'!$F$6:$U$49,MATCH($I295,'Таблица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арм.)'!$F$54:$U$54,0))=0,"",ROUND(SUM($Q295:$S295)*INDEX('Таблица 6 (типы арм.)'!$F$6:$U$49,MATCH($I295,'Таблица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295" s="35" t="str">
        <f>IF(SUM($Q295:$S295)*INDEX('Таблица 6 (типы арм.)'!$F$6:$U$49,MATCH($I295,'Таблица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арм.)'!$F$54:$U$54,0))=0,"",ROUND(SUM($Q295:$S295)*INDEX('Таблица 6 (типы арм.)'!$F$6:$U$49,MATCH($I295,'Таблица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95" s="35" t="str">
        <f>IF(SUM($Q295:$S295)*INDEX('Таблица 6 (типы арм.)'!$F$6:$U$49,MATCH($I295,'Таблица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арм.)'!$F$54:$U$54,0))=0,"",ROUND(SUM($Q295:$S295)*INDEX('Таблица 6 (типы арм.)'!$F$6:$U$49,MATCH($I295,'Таблица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95" s="35" t="str">
        <f>IF(SUM($Q295:$S295)*INDEX('Таблица 6 (типы арм.)'!$F$6:$U$49,MATCH($I295,'Таблица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арм.)'!$F$54:$U$54,0))=0,"",ROUND(SUM($Q295:$S295)*INDEX('Таблица 6 (типы арм.)'!$F$6:$U$49,MATCH($I295,'Таблица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95" s="35" t="str">
        <f>IF(SUM($Q295:$S295)*INDEX('Таблица 6 (типы арм.)'!$F$6:$U$49,MATCH($I295,'Таблица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арм.)'!$F$54:$U$54,0))=0,"",ROUND(SUM($Q295:$S295)*INDEX('Таблица 6 (типы арм.)'!$F$6:$U$49,MATCH($I295,'Таблица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95" s="491">
        <f t="shared" si="166"/>
        <v>1923</v>
      </c>
      <c r="AP295" s="298"/>
      <c r="AQ295" s="328"/>
      <c r="AR295" s="298"/>
      <c r="AS295" s="225"/>
      <c r="AT295" s="225"/>
      <c r="AU295" s="225"/>
      <c r="AV295" s="295"/>
      <c r="AW295" s="171"/>
      <c r="AX295" s="170"/>
    </row>
    <row r="296" spans="1:50" ht="22.5" customHeight="1" outlineLevel="1" x14ac:dyDescent="0.25">
      <c r="A296" s="170"/>
      <c r="B296" s="170"/>
      <c r="C296" s="507"/>
      <c r="D296" s="311" t="s">
        <v>606</v>
      </c>
      <c r="E296" s="311" t="s">
        <v>607</v>
      </c>
      <c r="F296" s="311"/>
      <c r="G296" s="312" t="s">
        <v>610</v>
      </c>
      <c r="H296" s="351"/>
      <c r="I296" s="360">
        <v>11</v>
      </c>
      <c r="J296" s="363" t="str">
        <f t="shared" si="167"/>
        <v>162.6</v>
      </c>
      <c r="K296" s="363"/>
      <c r="L296" s="429" t="s">
        <v>465</v>
      </c>
      <c r="M296" s="298" t="s">
        <v>36</v>
      </c>
      <c r="N296" s="298"/>
      <c r="O296" s="400"/>
      <c r="P296" s="32"/>
      <c r="Q296" s="33"/>
      <c r="R296" s="33">
        <v>2.3199999999999998</v>
      </c>
      <c r="S296" s="33"/>
      <c r="T296" s="34">
        <f t="shared" ref="T296" si="169">IF((IF(O296="",0,O296)+IF(P296="",0,P296)+IF(Q296="",0,Q296)+IF(R296="",0,R296)+IF(S296="",0,S296))=0,"",(IF(O296="",0,O296)+IF(P296="",0,P296)+IF(Q296="",0,Q296)+IF(R296="",0,R296)+IF(S296="",0,S296)))</f>
        <v>2.3199999999999998</v>
      </c>
      <c r="U296" s="32"/>
      <c r="V296" s="32" t="s">
        <v>38</v>
      </c>
      <c r="W296" s="237">
        <f t="shared" si="168"/>
        <v>12.888888888888889</v>
      </c>
      <c r="X296" s="234"/>
      <c r="Y296" s="35" t="str">
        <f>IF(SUM($Q296:$S296)*INDEX('Таблица 6 (типы арм.)'!$F$6:$U$49,MATCH($I296,'Таблица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арм.)'!$F$54:$U$54,0))=0,"",ROUND(SUM($Q296:$S296)*INDEX('Таблица 6 (типы арм.)'!$F$6:$U$49,MATCH($I296,'Таблица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96" s="35" t="str">
        <f>IF(SUM($Q296:$S296)*INDEX('Таблица 6 (типы арм.)'!$F$6:$U$49,MATCH($I296,'Таблица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арм.)'!$F$54:$U$54,0))=0,"",ROUND(SUM($Q296:$S296)*INDEX('Таблица 6 (типы арм.)'!$F$6:$U$49,MATCH($I296,'Таблица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96" s="35">
        <f>IF(SUM($Q296:$S296)*INDEX('Таблица 6 (типы арм.)'!$F$6:$U$49,MATCH($I296,'Таблица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арм.)'!$F$54:$U$54,0))=0,"",ROUND(SUM($Q296:$S296)*INDEX('Таблица 6 (типы арм.)'!$F$6:$U$49,MATCH($I296,'Таблица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42</v>
      </c>
      <c r="AB296" s="35" t="str">
        <f>IF(SUM($Q296:$S296)*INDEX('Таблица 6 (типы арм.)'!$F$6:$U$49,MATCH($I296,'Таблица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арм.)'!$F$54:$U$54,0))=0,"",ROUND(SUM($Q296:$S296)*INDEX('Таблица 6 (типы арм.)'!$F$6:$U$49,MATCH($I296,'Таблица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96" s="35" t="str">
        <f>IF(SUM($Q296:$S296)*INDEX('Таблица 6 (типы арм.)'!$F$6:$U$49,MATCH($I296,'Таблица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арм.)'!$F$54:$U$54,0))=0,"",ROUND(SUM($Q296:$S296)*INDEX('Таблица 6 (типы арм.)'!$F$6:$U$49,MATCH($I296,'Таблица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96" s="35">
        <f>IF(SUM($Q296:$S296)*INDEX('Таблица 6 (типы арм.)'!$F$6:$U$49,MATCH($I296,'Таблица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арм.)'!$F$54:$U$54,0))=0,"",ROUND(SUM($Q296:$S296)*INDEX('Таблица 6 (типы арм.)'!$F$6:$U$49,MATCH($I296,'Таблица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73</v>
      </c>
      <c r="AE296" s="35">
        <f>IF(SUM($Q296:$S296)*INDEX('Таблица 6 (типы арм.)'!$F$6:$U$49,MATCH($I296,'Таблица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арм.)'!$F$54:$U$54,0))=0,"",ROUND(SUM($Q296:$S296)*INDEX('Таблица 6 (типы арм.)'!$F$6:$U$49,MATCH($I296,'Таблица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80</v>
      </c>
      <c r="AF296" s="35">
        <f>IF(SUM($Q296:$S296)*INDEX('Таблица 6 (типы арм.)'!$F$6:$U$49,MATCH($I296,'Таблица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арм.)'!$F$54:$U$54,0))=0,"",ROUND(SUM($Q296:$S296)*INDEX('Таблица 6 (типы арм.)'!$F$6:$U$49,MATCH($I296,'Таблица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37</v>
      </c>
      <c r="AG296" s="35" t="str">
        <f>IF(SUM($Q296:$S296)*INDEX('Таблица 6 (типы арм.)'!$F$6:$U$49,MATCH($I296,'Таблица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арм.)'!$F$54:$U$54,0))=0,"",ROUND(SUM($Q296:$S296)*INDEX('Таблица 6 (типы арм.)'!$F$6:$U$49,MATCH($I296,'Таблица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96" s="35">
        <f>IF(SUM($Q296:$S296)*INDEX('Таблица 6 (типы арм.)'!$F$6:$U$49,MATCH($I296,'Таблица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арм.)'!$F$54:$U$54,0))=0,"",ROUND(SUM($Q296:$S296)*INDEX('Таблица 6 (типы арм.)'!$F$6:$U$49,MATCH($I296,'Таблица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129</v>
      </c>
      <c r="AI296" s="35" t="str">
        <f>IF(SUM($Q296:$S296)*INDEX('Таблица 6 (типы арм.)'!$F$6:$U$49,MATCH($I296,'Таблица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арм.)'!$F$54:$U$54,0))=0,"",ROUND(SUM($Q296:$S296)*INDEX('Таблица 6 (типы арм.)'!$F$6:$U$49,MATCH($I296,'Таблица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96" s="35">
        <f>IF(SUM($Q296:$S296)*INDEX('Таблица 6 (типы арм.)'!$F$6:$U$49,MATCH($I296,'Таблица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арм.)'!$F$54:$U$54,0))=0,"",ROUND(SUM($Q296:$S296)*INDEX('Таблица 6 (типы арм.)'!$F$6:$U$49,MATCH($I296,'Таблица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33</v>
      </c>
      <c r="AK296" s="35" t="str">
        <f>IF(SUM($Q296:$S296)*INDEX('Таблица 6 (типы арм.)'!$F$6:$U$49,MATCH($I296,'Таблица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арм.)'!$F$54:$U$54,0))=0,"",ROUND(SUM($Q296:$S296)*INDEX('Таблица 6 (типы арм.)'!$F$6:$U$49,MATCH($I296,'Таблица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96" s="35" t="str">
        <f>IF(SUM($Q296:$S296)*INDEX('Таблица 6 (типы арм.)'!$F$6:$U$49,MATCH($I296,'Таблица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арм.)'!$F$54:$U$54,0))=0,"",ROUND(SUM($Q296:$S296)*INDEX('Таблица 6 (типы арм.)'!$F$6:$U$49,MATCH($I296,'Таблица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96" s="35" t="str">
        <f>IF(SUM($Q296:$S296)*INDEX('Таблица 6 (типы арм.)'!$F$6:$U$49,MATCH($I296,'Таблица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арм.)'!$F$54:$U$54,0))=0,"",ROUND(SUM($Q296:$S296)*INDEX('Таблица 6 (типы арм.)'!$F$6:$U$49,MATCH($I296,'Таблица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96" s="35" t="str">
        <f>IF(SUM($Q296:$S296)*INDEX('Таблица 6 (типы арм.)'!$F$6:$U$49,MATCH($I296,'Таблица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арм.)'!$F$54:$U$54,0))=0,"",ROUND(SUM($Q296:$S296)*INDEX('Таблица 6 (типы арм.)'!$F$6:$U$49,MATCH($I296,'Таблица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96" s="491">
        <f t="shared" si="166"/>
        <v>394</v>
      </c>
      <c r="AP296" s="339"/>
      <c r="AQ296" s="328"/>
      <c r="AR296" s="298"/>
      <c r="AS296" s="225"/>
      <c r="AT296" s="225"/>
      <c r="AU296" s="225"/>
      <c r="AV296" s="295"/>
      <c r="AW296" s="171"/>
      <c r="AX296" s="170"/>
    </row>
    <row r="297" spans="1:50" ht="22.5" customHeight="1" outlineLevel="1" x14ac:dyDescent="0.25">
      <c r="A297" s="1"/>
      <c r="B297" s="1"/>
      <c r="C297" s="506"/>
      <c r="D297" s="311" t="s">
        <v>606</v>
      </c>
      <c r="E297" s="311" t="s">
        <v>607</v>
      </c>
      <c r="F297" s="311"/>
      <c r="G297" s="312" t="s">
        <v>610</v>
      </c>
      <c r="H297" s="351"/>
      <c r="I297" s="360">
        <v>11</v>
      </c>
      <c r="J297" s="363" t="str">
        <f t="shared" si="167"/>
        <v>162.7</v>
      </c>
      <c r="K297" s="363"/>
      <c r="L297" s="429" t="s">
        <v>466</v>
      </c>
      <c r="M297" s="298" t="s">
        <v>36</v>
      </c>
      <c r="N297" s="298"/>
      <c r="O297" s="400"/>
      <c r="P297" s="32"/>
      <c r="Q297" s="33"/>
      <c r="R297" s="33">
        <v>46.1</v>
      </c>
      <c r="S297" s="33"/>
      <c r="T297" s="34">
        <f t="shared" si="162"/>
        <v>46.1</v>
      </c>
      <c r="U297" s="32"/>
      <c r="V297" s="32" t="s">
        <v>38</v>
      </c>
      <c r="W297" s="237">
        <f t="shared" si="168"/>
        <v>230.5</v>
      </c>
      <c r="X297" s="234"/>
      <c r="Y297" s="35" t="str">
        <f>IF(SUM($Q297:$S297)*INDEX('Таблица 6 (типы арм.)'!$F$6:$U$49,MATCH($I297,'Таблица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арм.)'!$F$54:$U$54,0))=0,"",ROUND(SUM($Q297:$S297)*INDEX('Таблица 6 (типы арм.)'!$F$6:$U$49,MATCH($I297,'Таблица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97" s="35" t="str">
        <f>IF(SUM($Q297:$S297)*INDEX('Таблица 6 (типы арм.)'!$F$6:$U$49,MATCH($I297,'Таблица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арм.)'!$F$54:$U$54,0))=0,"",ROUND(SUM($Q297:$S297)*INDEX('Таблица 6 (типы арм.)'!$F$6:$U$49,MATCH($I297,'Таблица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97" s="35">
        <f>IF(SUM($Q297:$S297)*INDEX('Таблица 6 (типы арм.)'!$F$6:$U$49,MATCH($I297,'Таблица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арм.)'!$F$54:$U$54,0))=0,"",ROUND(SUM($Q297:$S297)*INDEX('Таблица 6 (типы арм.)'!$F$6:$U$49,MATCH($I297,'Таблица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833</v>
      </c>
      <c r="AB297" s="35" t="str">
        <f>IF(SUM($Q297:$S297)*INDEX('Таблица 6 (типы арм.)'!$F$6:$U$49,MATCH($I297,'Таблица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арм.)'!$F$54:$U$54,0))=0,"",ROUND(SUM($Q297:$S297)*INDEX('Таблица 6 (типы арм.)'!$F$6:$U$49,MATCH($I297,'Таблица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97" s="35" t="str">
        <f>IF(SUM($Q297:$S297)*INDEX('Таблица 6 (типы арм.)'!$F$6:$U$49,MATCH($I297,'Таблица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арм.)'!$F$54:$U$54,0))=0,"",ROUND(SUM($Q297:$S297)*INDEX('Таблица 6 (типы арм.)'!$F$6:$U$49,MATCH($I297,'Таблица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97" s="35">
        <f>IF(SUM($Q297:$S297)*INDEX('Таблица 6 (типы арм.)'!$F$6:$U$49,MATCH($I297,'Таблица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арм.)'!$F$54:$U$54,0))=0,"",ROUND(SUM($Q297:$S297)*INDEX('Таблица 6 (типы арм.)'!$F$6:$U$49,MATCH($I297,'Таблица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1455</v>
      </c>
      <c r="AE297" s="35">
        <f>IF(SUM($Q297:$S297)*INDEX('Таблица 6 (типы арм.)'!$F$6:$U$49,MATCH($I297,'Таблица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арм.)'!$F$54:$U$54,0))=0,"",ROUND(SUM($Q297:$S297)*INDEX('Таблица 6 (типы арм.)'!$F$6:$U$49,MATCH($I297,'Таблица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1592</v>
      </c>
      <c r="AF297" s="35">
        <f>IF(SUM($Q297:$S297)*INDEX('Таблица 6 (типы арм.)'!$F$6:$U$49,MATCH($I297,'Таблица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арм.)'!$F$54:$U$54,0))=0,"",ROUND(SUM($Q297:$S297)*INDEX('Таблица 6 (типы арм.)'!$F$6:$U$49,MATCH($I297,'Таблица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728</v>
      </c>
      <c r="AG297" s="35" t="str">
        <f>IF(SUM($Q297:$S297)*INDEX('Таблица 6 (типы арм.)'!$F$6:$U$49,MATCH($I297,'Таблица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арм.)'!$F$54:$U$54,0))=0,"",ROUND(SUM($Q297:$S297)*INDEX('Таблица 6 (типы арм.)'!$F$6:$U$49,MATCH($I297,'Таблица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97" s="35">
        <f>IF(SUM($Q297:$S297)*INDEX('Таблица 6 (типы арм.)'!$F$6:$U$49,MATCH($I297,'Таблица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арм.)'!$F$54:$U$54,0))=0,"",ROUND(SUM($Q297:$S297)*INDEX('Таблица 6 (типы арм.)'!$F$6:$U$49,MATCH($I297,'Таблица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2569</v>
      </c>
      <c r="AI297" s="35" t="str">
        <f>IF(SUM($Q297:$S297)*INDEX('Таблица 6 (типы арм.)'!$F$6:$U$49,MATCH($I297,'Таблица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арм.)'!$F$54:$U$54,0))=0,"",ROUND(SUM($Q297:$S297)*INDEX('Таблица 6 (типы арм.)'!$F$6:$U$49,MATCH($I297,'Таблица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97" s="35">
        <f>IF(SUM($Q297:$S297)*INDEX('Таблица 6 (типы арм.)'!$F$6:$U$49,MATCH($I297,'Таблица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арм.)'!$F$54:$U$54,0))=0,"",ROUND(SUM($Q297:$S297)*INDEX('Таблица 6 (типы арм.)'!$F$6:$U$49,MATCH($I297,'Таблица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659</v>
      </c>
      <c r="AK297" s="35" t="str">
        <f>IF(SUM($Q297:$S297)*INDEX('Таблица 6 (типы арм.)'!$F$6:$U$49,MATCH($I297,'Таблица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арм.)'!$F$54:$U$54,0))=0,"",ROUND(SUM($Q297:$S297)*INDEX('Таблица 6 (типы арм.)'!$F$6:$U$49,MATCH($I297,'Таблица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97" s="35" t="str">
        <f>IF(SUM($Q297:$S297)*INDEX('Таблица 6 (типы арм.)'!$F$6:$U$49,MATCH($I297,'Таблица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арм.)'!$F$54:$U$54,0))=0,"",ROUND(SUM($Q297:$S297)*INDEX('Таблица 6 (типы арм.)'!$F$6:$U$49,MATCH($I297,'Таблица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97" s="35" t="str">
        <f>IF(SUM($Q297:$S297)*INDEX('Таблица 6 (типы арм.)'!$F$6:$U$49,MATCH($I297,'Таблица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арм.)'!$F$54:$U$54,0))=0,"",ROUND(SUM($Q297:$S297)*INDEX('Таблица 6 (типы арм.)'!$F$6:$U$49,MATCH($I297,'Таблица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97" s="35" t="str">
        <f>IF(SUM($Q297:$S297)*INDEX('Таблица 6 (типы арм.)'!$F$6:$U$49,MATCH($I297,'Таблица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арм.)'!$F$54:$U$54,0))=0,"",ROUND(SUM($Q297:$S297)*INDEX('Таблица 6 (типы арм.)'!$F$6:$U$49,MATCH($I297,'Таблица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97" s="491">
        <f t="shared" si="166"/>
        <v>7836</v>
      </c>
      <c r="AP297" s="339"/>
      <c r="AQ297" s="328"/>
      <c r="AR297" s="298"/>
      <c r="AS297" s="225"/>
      <c r="AT297" s="225"/>
      <c r="AU297" s="225"/>
      <c r="AV297" s="295"/>
      <c r="AW297" s="12"/>
      <c r="AX297" s="1"/>
    </row>
    <row r="298" spans="1:50" ht="22.5" customHeight="1" outlineLevel="1" x14ac:dyDescent="0.25">
      <c r="A298" s="1"/>
      <c r="B298" s="1"/>
      <c r="C298" s="506"/>
      <c r="D298" s="311" t="s">
        <v>606</v>
      </c>
      <c r="E298" s="311" t="s">
        <v>607</v>
      </c>
      <c r="F298" s="311"/>
      <c r="G298" s="312" t="s">
        <v>610</v>
      </c>
      <c r="H298" s="351"/>
      <c r="I298" s="360">
        <v>11</v>
      </c>
      <c r="J298" s="363" t="str">
        <f t="shared" si="167"/>
        <v>162.8</v>
      </c>
      <c r="K298" s="363"/>
      <c r="L298" s="429" t="s">
        <v>467</v>
      </c>
      <c r="M298" s="298" t="s">
        <v>36</v>
      </c>
      <c r="N298" s="298"/>
      <c r="O298" s="400"/>
      <c r="P298" s="32"/>
      <c r="Q298" s="33"/>
      <c r="R298" s="33">
        <v>40.6</v>
      </c>
      <c r="S298" s="33"/>
      <c r="T298" s="34">
        <f t="shared" si="162"/>
        <v>40.6</v>
      </c>
      <c r="U298" s="32"/>
      <c r="V298" s="32" t="s">
        <v>38</v>
      </c>
      <c r="W298" s="237">
        <f t="shared" si="168"/>
        <v>225.55555555555557</v>
      </c>
      <c r="X298" s="234"/>
      <c r="Y298" s="35" t="str">
        <f>IF(SUM($Q298:$S298)*INDEX('Таблица 6 (типы арм.)'!$F$6:$U$49,MATCH($I298,'Таблица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арм.)'!$F$54:$U$54,0))=0,"",ROUND(SUM($Q298:$S298)*INDEX('Таблица 6 (типы арм.)'!$F$6:$U$49,MATCH($I298,'Таблица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98" s="35" t="str">
        <f>IF(SUM($Q298:$S298)*INDEX('Таблица 6 (типы арм.)'!$F$6:$U$49,MATCH($I298,'Таблица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арм.)'!$F$54:$U$54,0))=0,"",ROUND(SUM($Q298:$S298)*INDEX('Таблица 6 (типы арм.)'!$F$6:$U$49,MATCH($I298,'Таблица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98" s="35">
        <f>IF(SUM($Q298:$S298)*INDEX('Таблица 6 (типы арм.)'!$F$6:$U$49,MATCH($I298,'Таблица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арм.)'!$F$54:$U$54,0))=0,"",ROUND(SUM($Q298:$S298)*INDEX('Таблица 6 (типы арм.)'!$F$6:$U$49,MATCH($I298,'Таблица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734</v>
      </c>
      <c r="AB298" s="35" t="str">
        <f>IF(SUM($Q298:$S298)*INDEX('Таблица 6 (типы арм.)'!$F$6:$U$49,MATCH($I298,'Таблица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арм.)'!$F$54:$U$54,0))=0,"",ROUND(SUM($Q298:$S298)*INDEX('Таблица 6 (типы арм.)'!$F$6:$U$49,MATCH($I298,'Таблица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98" s="35" t="str">
        <f>IF(SUM($Q298:$S298)*INDEX('Таблица 6 (типы арм.)'!$F$6:$U$49,MATCH($I298,'Таблица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арм.)'!$F$54:$U$54,0))=0,"",ROUND(SUM($Q298:$S298)*INDEX('Таблица 6 (типы арм.)'!$F$6:$U$49,MATCH($I298,'Таблица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98" s="35">
        <f>IF(SUM($Q298:$S298)*INDEX('Таблица 6 (типы арм.)'!$F$6:$U$49,MATCH($I298,'Таблица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арм.)'!$F$54:$U$54,0))=0,"",ROUND(SUM($Q298:$S298)*INDEX('Таблица 6 (типы арм.)'!$F$6:$U$49,MATCH($I298,'Таблица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1282</v>
      </c>
      <c r="AE298" s="35">
        <f>IF(SUM($Q298:$S298)*INDEX('Таблица 6 (типы арм.)'!$F$6:$U$49,MATCH($I298,'Таблица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арм.)'!$F$54:$U$54,0))=0,"",ROUND(SUM($Q298:$S298)*INDEX('Таблица 6 (типы арм.)'!$F$6:$U$49,MATCH($I298,'Таблица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1402</v>
      </c>
      <c r="AF298" s="35">
        <f>IF(SUM($Q298:$S298)*INDEX('Таблица 6 (типы арм.)'!$F$6:$U$49,MATCH($I298,'Таблица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арм.)'!$F$54:$U$54,0))=0,"",ROUND(SUM($Q298:$S298)*INDEX('Таблица 6 (типы арм.)'!$F$6:$U$49,MATCH($I298,'Таблица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641</v>
      </c>
      <c r="AG298" s="35" t="str">
        <f>IF(SUM($Q298:$S298)*INDEX('Таблица 6 (типы арм.)'!$F$6:$U$49,MATCH($I298,'Таблица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арм.)'!$F$54:$U$54,0))=0,"",ROUND(SUM($Q298:$S298)*INDEX('Таблица 6 (типы арм.)'!$F$6:$U$49,MATCH($I298,'Таблица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98" s="35">
        <f>IF(SUM($Q298:$S298)*INDEX('Таблица 6 (типы арм.)'!$F$6:$U$49,MATCH($I298,'Таблица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арм.)'!$F$54:$U$54,0))=0,"",ROUND(SUM($Q298:$S298)*INDEX('Таблица 6 (типы арм.)'!$F$6:$U$49,MATCH($I298,'Таблица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2262</v>
      </c>
      <c r="AI298" s="35" t="str">
        <f>IF(SUM($Q298:$S298)*INDEX('Таблица 6 (типы арм.)'!$F$6:$U$49,MATCH($I298,'Таблица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арм.)'!$F$54:$U$54,0))=0,"",ROUND(SUM($Q298:$S298)*INDEX('Таблица 6 (типы арм.)'!$F$6:$U$49,MATCH($I298,'Таблица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98" s="35">
        <f>IF(SUM($Q298:$S298)*INDEX('Таблица 6 (типы арм.)'!$F$6:$U$49,MATCH($I298,'Таблица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арм.)'!$F$54:$U$54,0))=0,"",ROUND(SUM($Q298:$S298)*INDEX('Таблица 6 (типы арм.)'!$F$6:$U$49,MATCH($I298,'Таблица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581</v>
      </c>
      <c r="AK298" s="35" t="str">
        <f>IF(SUM($Q298:$S298)*INDEX('Таблица 6 (типы арм.)'!$F$6:$U$49,MATCH($I298,'Таблица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арм.)'!$F$54:$U$54,0))=0,"",ROUND(SUM($Q298:$S298)*INDEX('Таблица 6 (типы арм.)'!$F$6:$U$49,MATCH($I298,'Таблица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98" s="35" t="str">
        <f>IF(SUM($Q298:$S298)*INDEX('Таблица 6 (типы арм.)'!$F$6:$U$49,MATCH($I298,'Таблица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арм.)'!$F$54:$U$54,0))=0,"",ROUND(SUM($Q298:$S298)*INDEX('Таблица 6 (типы арм.)'!$F$6:$U$49,MATCH($I298,'Таблица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98" s="35" t="str">
        <f>IF(SUM($Q298:$S298)*INDEX('Таблица 6 (типы арм.)'!$F$6:$U$49,MATCH($I298,'Таблица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арм.)'!$F$54:$U$54,0))=0,"",ROUND(SUM($Q298:$S298)*INDEX('Таблица 6 (типы арм.)'!$F$6:$U$49,MATCH($I298,'Таблица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98" s="35" t="str">
        <f>IF(SUM($Q298:$S298)*INDEX('Таблица 6 (типы арм.)'!$F$6:$U$49,MATCH($I298,'Таблица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арм.)'!$F$54:$U$54,0))=0,"",ROUND(SUM($Q298:$S298)*INDEX('Таблица 6 (типы арм.)'!$F$6:$U$49,MATCH($I298,'Таблица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98" s="491">
        <f t="shared" si="166"/>
        <v>6902</v>
      </c>
      <c r="AP298" s="339"/>
      <c r="AQ298" s="328"/>
      <c r="AR298" s="298"/>
      <c r="AS298" s="225"/>
      <c r="AT298" s="225"/>
      <c r="AU298" s="225"/>
      <c r="AV298" s="295"/>
      <c r="AW298" s="12"/>
      <c r="AX298" s="1"/>
    </row>
    <row r="299" spans="1:50" ht="22.5" customHeight="1" outlineLevel="1" x14ac:dyDescent="0.25">
      <c r="A299" s="1"/>
      <c r="B299" s="1"/>
      <c r="C299" s="506"/>
      <c r="D299" s="311" t="s">
        <v>606</v>
      </c>
      <c r="E299" s="311" t="s">
        <v>607</v>
      </c>
      <c r="F299" s="311"/>
      <c r="G299" s="312" t="s">
        <v>610</v>
      </c>
      <c r="H299" s="351"/>
      <c r="I299" s="360">
        <v>11</v>
      </c>
      <c r="J299" s="363" t="str">
        <f t="shared" si="167"/>
        <v>162.9</v>
      </c>
      <c r="K299" s="363"/>
      <c r="L299" s="429" t="s">
        <v>468</v>
      </c>
      <c r="M299" s="298" t="s">
        <v>36</v>
      </c>
      <c r="N299" s="298"/>
      <c r="O299" s="400"/>
      <c r="P299" s="32"/>
      <c r="Q299" s="33"/>
      <c r="R299" s="33">
        <v>810.7</v>
      </c>
      <c r="S299" s="33"/>
      <c r="T299" s="34">
        <f t="shared" si="162"/>
        <v>810.7</v>
      </c>
      <c r="U299" s="32"/>
      <c r="V299" s="32" t="s">
        <v>38</v>
      </c>
      <c r="W299" s="237">
        <f t="shared" si="168"/>
        <v>4053.5</v>
      </c>
      <c r="X299" s="234"/>
      <c r="Y299" s="35" t="str">
        <f>IF(SUM($Q299:$S299)*INDEX('Таблица 6 (типы арм.)'!$F$6:$U$49,MATCH($I299,'Таблица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арм.)'!$F$54:$U$54,0))=0,"",ROUND(SUM($Q299:$S299)*INDEX('Таблица 6 (типы арм.)'!$F$6:$U$49,MATCH($I299,'Таблица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299" s="35" t="str">
        <f>IF(SUM($Q299:$S299)*INDEX('Таблица 6 (типы арм.)'!$F$6:$U$49,MATCH($I299,'Таблица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арм.)'!$F$54:$U$54,0))=0,"",ROUND(SUM($Q299:$S299)*INDEX('Таблица 6 (типы арм.)'!$F$6:$U$49,MATCH($I299,'Таблица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299" s="35">
        <f>IF(SUM($Q299:$S299)*INDEX('Таблица 6 (типы арм.)'!$F$6:$U$49,MATCH($I299,'Таблица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арм.)'!$F$54:$U$54,0))=0,"",ROUND(SUM($Q299:$S299)*INDEX('Таблица 6 (типы арм.)'!$F$6:$U$49,MATCH($I299,'Таблица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14657</v>
      </c>
      <c r="AB299" s="35" t="str">
        <f>IF(SUM($Q299:$S299)*INDEX('Таблица 6 (типы арм.)'!$F$6:$U$49,MATCH($I299,'Таблица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арм.)'!$F$54:$U$54,0))=0,"",ROUND(SUM($Q299:$S299)*INDEX('Таблица 6 (типы арм.)'!$F$6:$U$49,MATCH($I299,'Таблица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299" s="35" t="str">
        <f>IF(SUM($Q299:$S299)*INDEX('Таблица 6 (типы арм.)'!$F$6:$U$49,MATCH($I299,'Таблица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арм.)'!$F$54:$U$54,0))=0,"",ROUND(SUM($Q299:$S299)*INDEX('Таблица 6 (типы арм.)'!$F$6:$U$49,MATCH($I299,'Таблица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299" s="35">
        <f>IF(SUM($Q299:$S299)*INDEX('Таблица 6 (типы арм.)'!$F$6:$U$49,MATCH($I299,'Таблица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арм.)'!$F$54:$U$54,0))=0,"",ROUND(SUM($Q299:$S299)*INDEX('Таблица 6 (типы арм.)'!$F$6:$U$49,MATCH($I299,'Таблица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25595</v>
      </c>
      <c r="AE299" s="35">
        <f>IF(SUM($Q299:$S299)*INDEX('Таблица 6 (типы арм.)'!$F$6:$U$49,MATCH($I299,'Таблица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арм.)'!$F$54:$U$54,0))=0,"",ROUND(SUM($Q299:$S299)*INDEX('Таблица 6 (типы арм.)'!$F$6:$U$49,MATCH($I299,'Таблица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28001</v>
      </c>
      <c r="AF299" s="35">
        <f>IF(SUM($Q299:$S299)*INDEX('Таблица 6 (типы арм.)'!$F$6:$U$49,MATCH($I299,'Таблица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арм.)'!$F$54:$U$54,0))=0,"",ROUND(SUM($Q299:$S299)*INDEX('Таблица 6 (типы арм.)'!$F$6:$U$49,MATCH($I299,'Таблица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12797</v>
      </c>
      <c r="AG299" s="35" t="str">
        <f>IF(SUM($Q299:$S299)*INDEX('Таблица 6 (типы арм.)'!$F$6:$U$49,MATCH($I299,'Таблица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арм.)'!$F$54:$U$54,0))=0,"",ROUND(SUM($Q299:$S299)*INDEX('Таблица 6 (типы арм.)'!$F$6:$U$49,MATCH($I299,'Таблица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299" s="35">
        <f>IF(SUM($Q299:$S299)*INDEX('Таблица 6 (типы арм.)'!$F$6:$U$49,MATCH($I299,'Таблица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арм.)'!$F$54:$U$54,0))=0,"",ROUND(SUM($Q299:$S299)*INDEX('Таблица 6 (типы арм.)'!$F$6:$U$49,MATCH($I299,'Таблица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45174</v>
      </c>
      <c r="AI299" s="35" t="str">
        <f>IF(SUM($Q299:$S299)*INDEX('Таблица 6 (типы арм.)'!$F$6:$U$49,MATCH($I299,'Таблица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арм.)'!$F$54:$U$54,0))=0,"",ROUND(SUM($Q299:$S299)*INDEX('Таблица 6 (типы арм.)'!$F$6:$U$49,MATCH($I299,'Таблица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299" s="35">
        <f>IF(SUM($Q299:$S299)*INDEX('Таблица 6 (типы арм.)'!$F$6:$U$49,MATCH($I299,'Таблица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арм.)'!$F$54:$U$54,0))=0,"",ROUND(SUM($Q299:$S299)*INDEX('Таблица 6 (типы арм.)'!$F$6:$U$49,MATCH($I299,'Таблица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11594</v>
      </c>
      <c r="AK299" s="35" t="str">
        <f>IF(SUM($Q299:$S299)*INDEX('Таблица 6 (типы арм.)'!$F$6:$U$49,MATCH($I299,'Таблица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арм.)'!$F$54:$U$54,0))=0,"",ROUND(SUM($Q299:$S299)*INDEX('Таблица 6 (типы арм.)'!$F$6:$U$49,MATCH($I299,'Таблица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299" s="35" t="str">
        <f>IF(SUM($Q299:$S299)*INDEX('Таблица 6 (типы арм.)'!$F$6:$U$49,MATCH($I299,'Таблица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арм.)'!$F$54:$U$54,0))=0,"",ROUND(SUM($Q299:$S299)*INDEX('Таблица 6 (типы арм.)'!$F$6:$U$49,MATCH($I299,'Таблица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299" s="35" t="str">
        <f>IF(SUM($Q299:$S299)*INDEX('Таблица 6 (типы арм.)'!$F$6:$U$49,MATCH($I299,'Таблица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арм.)'!$F$54:$U$54,0))=0,"",ROUND(SUM($Q299:$S299)*INDEX('Таблица 6 (типы арм.)'!$F$6:$U$49,MATCH($I299,'Таблица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299" s="35" t="str">
        <f>IF(SUM($Q299:$S299)*INDEX('Таблица 6 (типы арм.)'!$F$6:$U$49,MATCH($I299,'Таблица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арм.)'!$F$54:$U$54,0))=0,"",ROUND(SUM($Q299:$S299)*INDEX('Таблица 6 (типы арм.)'!$F$6:$U$49,MATCH($I299,'Таблица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299" s="491">
        <f t="shared" si="166"/>
        <v>137818</v>
      </c>
      <c r="AP299" s="339"/>
      <c r="AQ299" s="328"/>
      <c r="AR299" s="298"/>
      <c r="AS299" s="225"/>
      <c r="AT299" s="225"/>
      <c r="AU299" s="225"/>
      <c r="AV299" s="295"/>
      <c r="AW299" s="12"/>
      <c r="AX299" s="1"/>
    </row>
    <row r="300" spans="1:50" ht="22.5" customHeight="1" outlineLevel="1" x14ac:dyDescent="0.25">
      <c r="A300" s="1"/>
      <c r="B300" s="1"/>
      <c r="C300" s="506"/>
      <c r="D300" s="311" t="s">
        <v>606</v>
      </c>
      <c r="E300" s="311" t="s">
        <v>607</v>
      </c>
      <c r="F300" s="311"/>
      <c r="G300" s="312" t="s">
        <v>610</v>
      </c>
      <c r="H300" s="351"/>
      <c r="I300" s="360">
        <v>13</v>
      </c>
      <c r="J300" s="363" t="str">
        <f t="shared" si="167"/>
        <v>162.10</v>
      </c>
      <c r="K300" s="363"/>
      <c r="L300" s="429" t="s">
        <v>469</v>
      </c>
      <c r="M300" s="298" t="s">
        <v>36</v>
      </c>
      <c r="N300" s="298"/>
      <c r="O300" s="400"/>
      <c r="P300" s="32"/>
      <c r="Q300" s="33"/>
      <c r="R300" s="33">
        <v>1.4</v>
      </c>
      <c r="S300" s="33"/>
      <c r="T300" s="34">
        <f t="shared" si="162"/>
        <v>1.4</v>
      </c>
      <c r="U300" s="32"/>
      <c r="V300" s="32" t="s">
        <v>38</v>
      </c>
      <c r="W300" s="237">
        <f t="shared" si="168"/>
        <v>7.7777777777777777</v>
      </c>
      <c r="X300" s="234"/>
      <c r="Y300" s="35" t="str">
        <f>IF(SUM($Q300:$S300)*INDEX('Таблица 6 (типы арм.)'!$F$6:$U$49,MATCH($I300,'Таблица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арм.)'!$F$54:$U$54,0))=0,"",ROUND(SUM($Q300:$S300)*INDEX('Таблица 6 (типы арм.)'!$F$6:$U$49,MATCH($I300,'Таблица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00" s="35" t="str">
        <f>IF(SUM($Q300:$S300)*INDEX('Таблица 6 (типы арм.)'!$F$6:$U$49,MATCH($I300,'Таблица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арм.)'!$F$54:$U$54,0))=0,"",ROUND(SUM($Q300:$S300)*INDEX('Таблица 6 (типы арм.)'!$F$6:$U$49,MATCH($I300,'Таблица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00" s="35">
        <f>IF(SUM($Q300:$S300)*INDEX('Таблица 6 (типы арм.)'!$F$6:$U$49,MATCH($I300,'Таблица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арм.)'!$F$54:$U$54,0))=0,"",ROUND(SUM($Q300:$S300)*INDEX('Таблица 6 (типы арм.)'!$F$6:$U$49,MATCH($I300,'Таблица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30</v>
      </c>
      <c r="AB300" s="35" t="str">
        <f>IF(SUM($Q300:$S300)*INDEX('Таблица 6 (типы арм.)'!$F$6:$U$49,MATCH($I300,'Таблица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арм.)'!$F$54:$U$54,0))=0,"",ROUND(SUM($Q300:$S300)*INDEX('Таблица 6 (типы арм.)'!$F$6:$U$49,MATCH($I300,'Таблица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00" s="35" t="str">
        <f>IF(SUM($Q300:$S300)*INDEX('Таблица 6 (типы арм.)'!$F$6:$U$49,MATCH($I300,'Таблица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арм.)'!$F$54:$U$54,0))=0,"",ROUND(SUM($Q300:$S300)*INDEX('Таблица 6 (типы арм.)'!$F$6:$U$49,MATCH($I300,'Таблица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00" s="35">
        <f>IF(SUM($Q300:$S300)*INDEX('Таблица 6 (типы арм.)'!$F$6:$U$49,MATCH($I300,'Таблица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арм.)'!$F$54:$U$54,0))=0,"",ROUND(SUM($Q300:$S300)*INDEX('Таблица 6 (типы арм.)'!$F$6:$U$49,MATCH($I300,'Таблица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52</v>
      </c>
      <c r="AE300" s="35">
        <f>IF(SUM($Q300:$S300)*INDEX('Таблица 6 (типы арм.)'!$F$6:$U$49,MATCH($I300,'Таблица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арм.)'!$F$54:$U$54,0))=0,"",ROUND(SUM($Q300:$S300)*INDEX('Таблица 6 (типы арм.)'!$F$6:$U$49,MATCH($I300,'Таблица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57</v>
      </c>
      <c r="AF300" s="35">
        <f>IF(SUM($Q300:$S300)*INDEX('Таблица 6 (типы арм.)'!$F$6:$U$49,MATCH($I300,'Таблица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арм.)'!$F$54:$U$54,0))=0,"",ROUND(SUM($Q300:$S300)*INDEX('Таблица 6 (типы арм.)'!$F$6:$U$49,MATCH($I300,'Таблица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26</v>
      </c>
      <c r="AG300" s="35" t="str">
        <f>IF(SUM($Q300:$S300)*INDEX('Таблица 6 (типы арм.)'!$F$6:$U$49,MATCH($I300,'Таблица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арм.)'!$F$54:$U$54,0))=0,"",ROUND(SUM($Q300:$S300)*INDEX('Таблица 6 (типы арм.)'!$F$6:$U$49,MATCH($I300,'Таблица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00" s="35">
        <f>IF(SUM($Q300:$S300)*INDEX('Таблица 6 (типы арм.)'!$F$6:$U$49,MATCH($I300,'Таблица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арм.)'!$F$54:$U$54,0))=0,"",ROUND(SUM($Q300:$S300)*INDEX('Таблица 6 (типы арм.)'!$F$6:$U$49,MATCH($I300,'Таблица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92</v>
      </c>
      <c r="AI300" s="35" t="str">
        <f>IF(SUM($Q300:$S300)*INDEX('Таблица 6 (типы арм.)'!$F$6:$U$49,MATCH($I300,'Таблица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арм.)'!$F$54:$U$54,0))=0,"",ROUND(SUM($Q300:$S300)*INDEX('Таблица 6 (типы арм.)'!$F$6:$U$49,MATCH($I300,'Таблица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00" s="35">
        <f>IF(SUM($Q300:$S300)*INDEX('Таблица 6 (типы арм.)'!$F$6:$U$49,MATCH($I300,'Таблица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арм.)'!$F$54:$U$54,0))=0,"",ROUND(SUM($Q300:$S300)*INDEX('Таблица 6 (типы арм.)'!$F$6:$U$49,MATCH($I300,'Таблица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24</v>
      </c>
      <c r="AK300" s="35" t="str">
        <f>IF(SUM($Q300:$S300)*INDEX('Таблица 6 (типы арм.)'!$F$6:$U$49,MATCH($I300,'Таблица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арм.)'!$F$54:$U$54,0))=0,"",ROUND(SUM($Q300:$S300)*INDEX('Таблица 6 (типы арм.)'!$F$6:$U$49,MATCH($I300,'Таблица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00" s="35" t="str">
        <f>IF(SUM($Q300:$S300)*INDEX('Таблица 6 (типы арм.)'!$F$6:$U$49,MATCH($I300,'Таблица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арм.)'!$F$54:$U$54,0))=0,"",ROUND(SUM($Q300:$S300)*INDEX('Таблица 6 (типы арм.)'!$F$6:$U$49,MATCH($I300,'Таблица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00" s="35" t="str">
        <f>IF(SUM($Q300:$S300)*INDEX('Таблица 6 (типы арм.)'!$F$6:$U$49,MATCH($I300,'Таблица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арм.)'!$F$54:$U$54,0))=0,"",ROUND(SUM($Q300:$S300)*INDEX('Таблица 6 (типы арм.)'!$F$6:$U$49,MATCH($I300,'Таблица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00" s="35" t="str">
        <f>IF(SUM($Q300:$S300)*INDEX('Таблица 6 (типы арм.)'!$F$6:$U$49,MATCH($I300,'Таблица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арм.)'!$F$54:$U$54,0))=0,"",ROUND(SUM($Q300:$S300)*INDEX('Таблица 6 (типы арм.)'!$F$6:$U$49,MATCH($I300,'Таблица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00" s="491">
        <f t="shared" si="166"/>
        <v>281</v>
      </c>
      <c r="AP300" s="339"/>
      <c r="AQ300" s="328"/>
      <c r="AR300" s="298"/>
      <c r="AS300" s="225"/>
      <c r="AT300" s="225"/>
      <c r="AU300" s="225"/>
      <c r="AV300" s="295"/>
      <c r="AW300" s="12"/>
      <c r="AX300" s="1"/>
    </row>
    <row r="301" spans="1:50" ht="22.5" customHeight="1" outlineLevel="1" x14ac:dyDescent="0.25">
      <c r="A301" s="1"/>
      <c r="B301" s="1"/>
      <c r="C301" s="506"/>
      <c r="D301" s="311" t="s">
        <v>606</v>
      </c>
      <c r="E301" s="311" t="s">
        <v>607</v>
      </c>
      <c r="F301" s="311"/>
      <c r="G301" s="312" t="s">
        <v>610</v>
      </c>
      <c r="H301" s="351"/>
      <c r="I301" s="360">
        <v>13</v>
      </c>
      <c r="J301" s="363" t="str">
        <f t="shared" si="167"/>
        <v>162.11</v>
      </c>
      <c r="K301" s="363"/>
      <c r="L301" s="429" t="s">
        <v>470</v>
      </c>
      <c r="M301" s="298" t="s">
        <v>36</v>
      </c>
      <c r="N301" s="298"/>
      <c r="O301" s="400"/>
      <c r="P301" s="32"/>
      <c r="Q301" s="33"/>
      <c r="R301" s="33">
        <v>43.06</v>
      </c>
      <c r="S301" s="33"/>
      <c r="T301" s="34">
        <f t="shared" si="162"/>
        <v>43.06</v>
      </c>
      <c r="U301" s="32"/>
      <c r="V301" s="32" t="s">
        <v>38</v>
      </c>
      <c r="W301" s="237">
        <f t="shared" si="168"/>
        <v>215.3</v>
      </c>
      <c r="X301" s="234"/>
      <c r="Y301" s="35" t="str">
        <f>IF(SUM($Q301:$S301)*INDEX('Таблица 6 (типы арм.)'!$F$6:$U$49,MATCH($I301,'Таблица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арм.)'!$F$54:$U$54,0))=0,"",ROUND(SUM($Q301:$S301)*INDEX('Таблица 6 (типы арм.)'!$F$6:$U$49,MATCH($I301,'Таблица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01" s="35" t="str">
        <f>IF(SUM($Q301:$S301)*INDEX('Таблица 6 (типы арм.)'!$F$6:$U$49,MATCH($I301,'Таблица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арм.)'!$F$54:$U$54,0))=0,"",ROUND(SUM($Q301:$S301)*INDEX('Таблица 6 (типы арм.)'!$F$6:$U$49,MATCH($I301,'Таблица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01" s="35">
        <f>IF(SUM($Q301:$S301)*INDEX('Таблица 6 (типы арм.)'!$F$6:$U$49,MATCH($I301,'Таблица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арм.)'!$F$54:$U$54,0))=0,"",ROUND(SUM($Q301:$S301)*INDEX('Таблица 6 (типы арм.)'!$F$6:$U$49,MATCH($I301,'Таблица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916</v>
      </c>
      <c r="AB301" s="35" t="str">
        <f>IF(SUM($Q301:$S301)*INDEX('Таблица 6 (типы арм.)'!$F$6:$U$49,MATCH($I301,'Таблица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арм.)'!$F$54:$U$54,0))=0,"",ROUND(SUM($Q301:$S301)*INDEX('Таблица 6 (типы арм.)'!$F$6:$U$49,MATCH($I301,'Таблица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01" s="35" t="str">
        <f>IF(SUM($Q301:$S301)*INDEX('Таблица 6 (типы арм.)'!$F$6:$U$49,MATCH($I301,'Таблица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арм.)'!$F$54:$U$54,0))=0,"",ROUND(SUM($Q301:$S301)*INDEX('Таблица 6 (типы арм.)'!$F$6:$U$49,MATCH($I301,'Таблица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01" s="35">
        <f>IF(SUM($Q301:$S301)*INDEX('Таблица 6 (типы арм.)'!$F$6:$U$49,MATCH($I301,'Таблица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арм.)'!$F$54:$U$54,0))=0,"",ROUND(SUM($Q301:$S301)*INDEX('Таблица 6 (типы арм.)'!$F$6:$U$49,MATCH($I301,'Таблица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1599</v>
      </c>
      <c r="AE301" s="35">
        <f>IF(SUM($Q301:$S301)*INDEX('Таблица 6 (типы арм.)'!$F$6:$U$49,MATCH($I301,'Таблица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арм.)'!$F$54:$U$54,0))=0,"",ROUND(SUM($Q301:$S301)*INDEX('Таблица 6 (типы арм.)'!$F$6:$U$49,MATCH($I301,'Таблица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1750</v>
      </c>
      <c r="AF301" s="35">
        <f>IF(SUM($Q301:$S301)*INDEX('Таблица 6 (типы арм.)'!$F$6:$U$49,MATCH($I301,'Таблица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арм.)'!$F$54:$U$54,0))=0,"",ROUND(SUM($Q301:$S301)*INDEX('Таблица 6 (типы арм.)'!$F$6:$U$49,MATCH($I301,'Таблица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800</v>
      </c>
      <c r="AG301" s="35" t="str">
        <f>IF(SUM($Q301:$S301)*INDEX('Таблица 6 (типы арм.)'!$F$6:$U$49,MATCH($I301,'Таблица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арм.)'!$F$54:$U$54,0))=0,"",ROUND(SUM($Q301:$S301)*INDEX('Таблица 6 (типы арм.)'!$F$6:$U$49,MATCH($I301,'Таблица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01" s="35">
        <f>IF(SUM($Q301:$S301)*INDEX('Таблица 6 (типы арм.)'!$F$6:$U$49,MATCH($I301,'Таблица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арм.)'!$F$54:$U$54,0))=0,"",ROUND(SUM($Q301:$S301)*INDEX('Таблица 6 (типы арм.)'!$F$6:$U$49,MATCH($I301,'Таблица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2823</v>
      </c>
      <c r="AI301" s="35" t="str">
        <f>IF(SUM($Q301:$S301)*INDEX('Таблица 6 (типы арм.)'!$F$6:$U$49,MATCH($I301,'Таблица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арм.)'!$F$54:$U$54,0))=0,"",ROUND(SUM($Q301:$S301)*INDEX('Таблица 6 (типы арм.)'!$F$6:$U$49,MATCH($I301,'Таблица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01" s="35">
        <f>IF(SUM($Q301:$S301)*INDEX('Таблица 6 (типы арм.)'!$F$6:$U$49,MATCH($I301,'Таблица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арм.)'!$F$54:$U$54,0))=0,"",ROUND(SUM($Q301:$S301)*INDEX('Таблица 6 (типы арм.)'!$F$6:$U$49,MATCH($I301,'Таблица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725</v>
      </c>
      <c r="AK301" s="35" t="str">
        <f>IF(SUM($Q301:$S301)*INDEX('Таблица 6 (типы арм.)'!$F$6:$U$49,MATCH($I301,'Таблица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арм.)'!$F$54:$U$54,0))=0,"",ROUND(SUM($Q301:$S301)*INDEX('Таблица 6 (типы арм.)'!$F$6:$U$49,MATCH($I301,'Таблица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01" s="35" t="str">
        <f>IF(SUM($Q301:$S301)*INDEX('Таблица 6 (типы арм.)'!$F$6:$U$49,MATCH($I301,'Таблица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арм.)'!$F$54:$U$54,0))=0,"",ROUND(SUM($Q301:$S301)*INDEX('Таблица 6 (типы арм.)'!$F$6:$U$49,MATCH($I301,'Таблица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01" s="35" t="str">
        <f>IF(SUM($Q301:$S301)*INDEX('Таблица 6 (типы арм.)'!$F$6:$U$49,MATCH($I301,'Таблица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арм.)'!$F$54:$U$54,0))=0,"",ROUND(SUM($Q301:$S301)*INDEX('Таблица 6 (типы арм.)'!$F$6:$U$49,MATCH($I301,'Таблица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01" s="35" t="str">
        <f>IF(SUM($Q301:$S301)*INDEX('Таблица 6 (типы арм.)'!$F$6:$U$49,MATCH($I301,'Таблица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арм.)'!$F$54:$U$54,0))=0,"",ROUND(SUM($Q301:$S301)*INDEX('Таблица 6 (типы арм.)'!$F$6:$U$49,MATCH($I301,'Таблица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01" s="491">
        <f t="shared" si="166"/>
        <v>8613</v>
      </c>
      <c r="AP301" s="339">
        <v>112</v>
      </c>
      <c r="AQ301" s="328"/>
      <c r="AR301" s="298"/>
      <c r="AS301" s="225"/>
      <c r="AT301" s="225"/>
      <c r="AU301" s="225"/>
      <c r="AV301" s="295"/>
      <c r="AW301" s="12"/>
      <c r="AX301" s="1"/>
    </row>
    <row r="302" spans="1:50" ht="22.5" customHeight="1" outlineLevel="1" x14ac:dyDescent="0.25">
      <c r="A302" s="1"/>
      <c r="B302" s="1"/>
      <c r="C302" s="506"/>
      <c r="D302" s="311" t="s">
        <v>606</v>
      </c>
      <c r="E302" s="311" t="s">
        <v>607</v>
      </c>
      <c r="F302" s="311"/>
      <c r="G302" s="312" t="s">
        <v>610</v>
      </c>
      <c r="H302" s="351"/>
      <c r="I302" s="360">
        <v>15</v>
      </c>
      <c r="J302" s="363" t="str">
        <f t="shared" si="167"/>
        <v>162.12</v>
      </c>
      <c r="K302" s="363"/>
      <c r="L302" s="429" t="s">
        <v>471</v>
      </c>
      <c r="M302" s="298" t="s">
        <v>36</v>
      </c>
      <c r="N302" s="298"/>
      <c r="O302" s="400"/>
      <c r="P302" s="32"/>
      <c r="Q302" s="33"/>
      <c r="R302" s="33">
        <v>21.5</v>
      </c>
      <c r="S302" s="33"/>
      <c r="T302" s="34">
        <f t="shared" si="162"/>
        <v>21.5</v>
      </c>
      <c r="U302" s="32"/>
      <c r="V302" s="32" t="s">
        <v>38</v>
      </c>
      <c r="W302" s="237">
        <f t="shared" si="168"/>
        <v>119.44444444444444</v>
      </c>
      <c r="X302" s="234"/>
      <c r="Y302" s="35" t="str">
        <f>IF(SUM($Q302:$S302)*INDEX('Таблица 6 (типы арм.)'!$F$6:$U$49,MATCH($I302,'Таблица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арм.)'!$F$54:$U$54,0))=0,"",ROUND(SUM($Q302:$S302)*INDEX('Таблица 6 (типы арм.)'!$F$6:$U$49,MATCH($I302,'Таблица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02" s="35" t="str">
        <f>IF(SUM($Q302:$S302)*INDEX('Таблица 6 (типы арм.)'!$F$6:$U$49,MATCH($I302,'Таблица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арм.)'!$F$54:$U$54,0))=0,"",ROUND(SUM($Q302:$S302)*INDEX('Таблица 6 (типы арм.)'!$F$6:$U$49,MATCH($I302,'Таблица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02" s="35">
        <f>IF(SUM($Q302:$S302)*INDEX('Таблица 6 (типы арм.)'!$F$6:$U$49,MATCH($I302,'Таблица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арм.)'!$F$54:$U$54,0))=0,"",ROUND(SUM($Q302:$S302)*INDEX('Таблица 6 (типы арм.)'!$F$6:$U$49,MATCH($I302,'Таблица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343</v>
      </c>
      <c r="AB302" s="35" t="str">
        <f>IF(SUM($Q302:$S302)*INDEX('Таблица 6 (типы арм.)'!$F$6:$U$49,MATCH($I302,'Таблица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арм.)'!$F$54:$U$54,0))=0,"",ROUND(SUM($Q302:$S302)*INDEX('Таблица 6 (типы арм.)'!$F$6:$U$49,MATCH($I302,'Таблица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02" s="35" t="str">
        <f>IF(SUM($Q302:$S302)*INDEX('Таблица 6 (типы арм.)'!$F$6:$U$49,MATCH($I302,'Таблица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арм.)'!$F$54:$U$54,0))=0,"",ROUND(SUM($Q302:$S302)*INDEX('Таблица 6 (типы арм.)'!$F$6:$U$49,MATCH($I302,'Таблица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02" s="35">
        <f>IF(SUM($Q302:$S302)*INDEX('Таблица 6 (типы арм.)'!$F$6:$U$49,MATCH($I302,'Таблица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арм.)'!$F$54:$U$54,0))=0,"",ROUND(SUM($Q302:$S302)*INDEX('Таблица 6 (типы арм.)'!$F$6:$U$49,MATCH($I302,'Таблица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599</v>
      </c>
      <c r="AE302" s="35">
        <f>IF(SUM($Q302:$S302)*INDEX('Таблица 6 (типы арм.)'!$F$6:$U$49,MATCH($I302,'Таблица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арм.)'!$F$54:$U$54,0))=0,"",ROUND(SUM($Q302:$S302)*INDEX('Таблица 6 (типы арм.)'!$F$6:$U$49,MATCH($I302,'Таблица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654</v>
      </c>
      <c r="AF302" s="35">
        <f>IF(SUM($Q302:$S302)*INDEX('Таблица 6 (типы арм.)'!$F$6:$U$49,MATCH($I302,'Таблица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арм.)'!$F$54:$U$54,0))=0,"",ROUND(SUM($Q302:$S302)*INDEX('Таблица 6 (типы арм.)'!$F$6:$U$49,MATCH($I302,'Таблица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300</v>
      </c>
      <c r="AG302" s="35" t="str">
        <f>IF(SUM($Q302:$S302)*INDEX('Таблица 6 (типы арм.)'!$F$6:$U$49,MATCH($I302,'Таблица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арм.)'!$F$54:$U$54,0))=0,"",ROUND(SUM($Q302:$S302)*INDEX('Таблица 6 (типы арм.)'!$F$6:$U$49,MATCH($I302,'Таблица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02" s="35">
        <f>IF(SUM($Q302:$S302)*INDEX('Таблица 6 (типы арм.)'!$F$6:$U$49,MATCH($I302,'Таблица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арм.)'!$F$54:$U$54,0))=0,"",ROUND(SUM($Q302:$S302)*INDEX('Таблица 6 (типы арм.)'!$F$6:$U$49,MATCH($I302,'Таблица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1058</v>
      </c>
      <c r="AI302" s="35" t="str">
        <f>IF(SUM($Q302:$S302)*INDEX('Таблица 6 (типы арм.)'!$F$6:$U$49,MATCH($I302,'Таблица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арм.)'!$F$54:$U$54,0))=0,"",ROUND(SUM($Q302:$S302)*INDEX('Таблица 6 (типы арм.)'!$F$6:$U$49,MATCH($I302,'Таблица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02" s="35">
        <f>IF(SUM($Q302:$S302)*INDEX('Таблица 6 (типы арм.)'!$F$6:$U$49,MATCH($I302,'Таблица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арм.)'!$F$54:$U$54,0))=0,"",ROUND(SUM($Q302:$S302)*INDEX('Таблица 6 (типы арм.)'!$F$6:$U$49,MATCH($I302,'Таблица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271</v>
      </c>
      <c r="AK302" s="35" t="str">
        <f>IF(SUM($Q302:$S302)*INDEX('Таблица 6 (типы арм.)'!$F$6:$U$49,MATCH($I302,'Таблица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арм.)'!$F$54:$U$54,0))=0,"",ROUND(SUM($Q302:$S302)*INDEX('Таблица 6 (типы арм.)'!$F$6:$U$49,MATCH($I302,'Таблица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02" s="35" t="str">
        <f>IF(SUM($Q302:$S302)*INDEX('Таблица 6 (типы арм.)'!$F$6:$U$49,MATCH($I302,'Таблица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арм.)'!$F$54:$U$54,0))=0,"",ROUND(SUM($Q302:$S302)*INDEX('Таблица 6 (типы арм.)'!$F$6:$U$49,MATCH($I302,'Таблица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02" s="35" t="str">
        <f>IF(SUM($Q302:$S302)*INDEX('Таблица 6 (типы арм.)'!$F$6:$U$49,MATCH($I302,'Таблица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арм.)'!$F$54:$U$54,0))=0,"",ROUND(SUM($Q302:$S302)*INDEX('Таблица 6 (типы арм.)'!$F$6:$U$49,MATCH($I302,'Таблица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02" s="35" t="str">
        <f>IF(SUM($Q302:$S302)*INDEX('Таблица 6 (типы арм.)'!$F$6:$U$49,MATCH($I302,'Таблица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арм.)'!$F$54:$U$54,0))=0,"",ROUND(SUM($Q302:$S302)*INDEX('Таблица 6 (типы арм.)'!$F$6:$U$49,MATCH($I302,'Таблица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02" s="491">
        <f t="shared" si="166"/>
        <v>3225</v>
      </c>
      <c r="AP302" s="339"/>
      <c r="AQ302" s="328"/>
      <c r="AR302" s="298"/>
      <c r="AS302" s="225"/>
      <c r="AT302" s="225"/>
      <c r="AU302" s="225"/>
      <c r="AV302" s="295"/>
      <c r="AW302" s="12"/>
      <c r="AX302" s="1"/>
    </row>
    <row r="303" spans="1:50" ht="22.5" customHeight="1" outlineLevel="1" x14ac:dyDescent="0.25">
      <c r="A303" s="1"/>
      <c r="B303" s="1"/>
      <c r="C303" s="506"/>
      <c r="D303" s="311" t="s">
        <v>606</v>
      </c>
      <c r="E303" s="311" t="s">
        <v>607</v>
      </c>
      <c r="F303" s="311"/>
      <c r="G303" s="312" t="s">
        <v>610</v>
      </c>
      <c r="H303" s="351"/>
      <c r="I303" s="360">
        <v>15</v>
      </c>
      <c r="J303" s="363" t="str">
        <f t="shared" si="167"/>
        <v>162.13</v>
      </c>
      <c r="K303" s="363"/>
      <c r="L303" s="429" t="s">
        <v>472</v>
      </c>
      <c r="M303" s="298" t="s">
        <v>36</v>
      </c>
      <c r="N303" s="298"/>
      <c r="O303" s="400"/>
      <c r="P303" s="32"/>
      <c r="Q303" s="33"/>
      <c r="R303" s="33">
        <v>71.44</v>
      </c>
      <c r="S303" s="33"/>
      <c r="T303" s="34">
        <f t="shared" si="162"/>
        <v>71.44</v>
      </c>
      <c r="U303" s="32"/>
      <c r="V303" s="32" t="s">
        <v>38</v>
      </c>
      <c r="W303" s="237">
        <f t="shared" si="168"/>
        <v>357.2</v>
      </c>
      <c r="X303" s="234"/>
      <c r="Y303" s="35" t="str">
        <f>IF(SUM($Q303:$S303)*INDEX('Таблица 6 (типы арм.)'!$F$6:$U$49,MATCH($I303,'Таблица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арм.)'!$F$54:$U$54,0))=0,"",ROUND(SUM($Q303:$S303)*INDEX('Таблица 6 (типы арм.)'!$F$6:$U$49,MATCH($I303,'Таблица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03" s="35" t="str">
        <f>IF(SUM($Q303:$S303)*INDEX('Таблица 6 (типы арм.)'!$F$6:$U$49,MATCH($I303,'Таблица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арм.)'!$F$54:$U$54,0))=0,"",ROUND(SUM($Q303:$S303)*INDEX('Таблица 6 (типы арм.)'!$F$6:$U$49,MATCH($I303,'Таблица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03" s="35">
        <f>IF(SUM($Q303:$S303)*INDEX('Таблица 6 (типы арм.)'!$F$6:$U$49,MATCH($I303,'Таблица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арм.)'!$F$54:$U$54,0))=0,"",ROUND(SUM($Q303:$S303)*INDEX('Таблица 6 (типы арм.)'!$F$6:$U$49,MATCH($I303,'Таблица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1140</v>
      </c>
      <c r="AB303" s="35" t="str">
        <f>IF(SUM($Q303:$S303)*INDEX('Таблица 6 (типы арм.)'!$F$6:$U$49,MATCH($I303,'Таблица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арм.)'!$F$54:$U$54,0))=0,"",ROUND(SUM($Q303:$S303)*INDEX('Таблица 6 (типы арм.)'!$F$6:$U$49,MATCH($I303,'Таблица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03" s="35" t="str">
        <f>IF(SUM($Q303:$S303)*INDEX('Таблица 6 (типы арм.)'!$F$6:$U$49,MATCH($I303,'Таблица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арм.)'!$F$54:$U$54,0))=0,"",ROUND(SUM($Q303:$S303)*INDEX('Таблица 6 (типы арм.)'!$F$6:$U$49,MATCH($I303,'Таблица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03" s="35">
        <f>IF(SUM($Q303:$S303)*INDEX('Таблица 6 (типы арм.)'!$F$6:$U$49,MATCH($I303,'Таблица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арм.)'!$F$54:$U$54,0))=0,"",ROUND(SUM($Q303:$S303)*INDEX('Таблица 6 (типы арм.)'!$F$6:$U$49,MATCH($I303,'Таблица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1991</v>
      </c>
      <c r="AE303" s="35">
        <f>IF(SUM($Q303:$S303)*INDEX('Таблица 6 (типы арм.)'!$F$6:$U$49,MATCH($I303,'Таблица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арм.)'!$F$54:$U$54,0))=0,"",ROUND(SUM($Q303:$S303)*INDEX('Таблица 6 (типы арм.)'!$F$6:$U$49,MATCH($I303,'Таблица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2173</v>
      </c>
      <c r="AF303" s="35">
        <f>IF(SUM($Q303:$S303)*INDEX('Таблица 6 (типы арм.)'!$F$6:$U$49,MATCH($I303,'Таблица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арм.)'!$F$54:$U$54,0))=0,"",ROUND(SUM($Q303:$S303)*INDEX('Таблица 6 (типы арм.)'!$F$6:$U$49,MATCH($I303,'Таблица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996</v>
      </c>
      <c r="AG303" s="35" t="str">
        <f>IF(SUM($Q303:$S303)*INDEX('Таблица 6 (типы арм.)'!$F$6:$U$49,MATCH($I303,'Таблица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арм.)'!$F$54:$U$54,0))=0,"",ROUND(SUM($Q303:$S303)*INDEX('Таблица 6 (типы арм.)'!$F$6:$U$49,MATCH($I303,'Таблица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03" s="35">
        <f>IF(SUM($Q303:$S303)*INDEX('Таблица 6 (типы арм.)'!$F$6:$U$49,MATCH($I303,'Таблица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арм.)'!$F$54:$U$54,0))=0,"",ROUND(SUM($Q303:$S303)*INDEX('Таблица 6 (типы арм.)'!$F$6:$U$49,MATCH($I303,'Таблица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3514</v>
      </c>
      <c r="AI303" s="35" t="str">
        <f>IF(SUM($Q303:$S303)*INDEX('Таблица 6 (типы арм.)'!$F$6:$U$49,MATCH($I303,'Таблица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арм.)'!$F$54:$U$54,0))=0,"",ROUND(SUM($Q303:$S303)*INDEX('Таблица 6 (типы арм.)'!$F$6:$U$49,MATCH($I303,'Таблица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03" s="35">
        <f>IF(SUM($Q303:$S303)*INDEX('Таблица 6 (типы арм.)'!$F$6:$U$49,MATCH($I303,'Таблица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арм.)'!$F$54:$U$54,0))=0,"",ROUND(SUM($Q303:$S303)*INDEX('Таблица 6 (типы арм.)'!$F$6:$U$49,MATCH($I303,'Таблица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902</v>
      </c>
      <c r="AK303" s="35" t="str">
        <f>IF(SUM($Q303:$S303)*INDEX('Таблица 6 (типы арм.)'!$F$6:$U$49,MATCH($I303,'Таблица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арм.)'!$F$54:$U$54,0))=0,"",ROUND(SUM($Q303:$S303)*INDEX('Таблица 6 (типы арм.)'!$F$6:$U$49,MATCH($I303,'Таблица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03" s="35" t="str">
        <f>IF(SUM($Q303:$S303)*INDEX('Таблица 6 (типы арм.)'!$F$6:$U$49,MATCH($I303,'Таблица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арм.)'!$F$54:$U$54,0))=0,"",ROUND(SUM($Q303:$S303)*INDEX('Таблица 6 (типы арм.)'!$F$6:$U$49,MATCH($I303,'Таблица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03" s="35" t="str">
        <f>IF(SUM($Q303:$S303)*INDEX('Таблица 6 (типы арм.)'!$F$6:$U$49,MATCH($I303,'Таблица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арм.)'!$F$54:$U$54,0))=0,"",ROUND(SUM($Q303:$S303)*INDEX('Таблица 6 (типы арм.)'!$F$6:$U$49,MATCH($I303,'Таблица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03" s="35" t="str">
        <f>IF(SUM($Q303:$S303)*INDEX('Таблица 6 (типы арм.)'!$F$6:$U$49,MATCH($I303,'Таблица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арм.)'!$F$54:$U$54,0))=0,"",ROUND(SUM($Q303:$S303)*INDEX('Таблица 6 (типы арм.)'!$F$6:$U$49,MATCH($I303,'Таблица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03" s="491">
        <f t="shared" si="166"/>
        <v>10716</v>
      </c>
      <c r="AP303" s="339">
        <v>210</v>
      </c>
      <c r="AQ303" s="328"/>
      <c r="AR303" s="298"/>
      <c r="AS303" s="225"/>
      <c r="AT303" s="225"/>
      <c r="AU303" s="225"/>
      <c r="AV303" s="295"/>
      <c r="AW303" s="12"/>
      <c r="AX303" s="1"/>
    </row>
    <row r="304" spans="1:50" ht="32.25" customHeight="1" outlineLevel="1" x14ac:dyDescent="0.25">
      <c r="A304" s="1"/>
      <c r="B304" s="1"/>
      <c r="C304" s="506"/>
      <c r="D304" s="311" t="s">
        <v>606</v>
      </c>
      <c r="E304" s="311" t="s">
        <v>607</v>
      </c>
      <c r="F304" s="311"/>
      <c r="G304" s="312" t="s">
        <v>610</v>
      </c>
      <c r="H304" s="351"/>
      <c r="I304" s="360">
        <v>15</v>
      </c>
      <c r="J304" s="363" t="str">
        <f t="shared" si="167"/>
        <v>162.14</v>
      </c>
      <c r="K304" s="363"/>
      <c r="L304" s="429" t="s">
        <v>473</v>
      </c>
      <c r="M304" s="298" t="s">
        <v>36</v>
      </c>
      <c r="N304" s="298"/>
      <c r="O304" s="400"/>
      <c r="P304" s="32"/>
      <c r="Q304" s="33"/>
      <c r="R304" s="33">
        <v>3.68</v>
      </c>
      <c r="S304" s="33"/>
      <c r="T304" s="34">
        <f t="shared" si="162"/>
        <v>3.68</v>
      </c>
      <c r="U304" s="32"/>
      <c r="V304" s="32" t="s">
        <v>38</v>
      </c>
      <c r="W304" s="237">
        <f t="shared" si="168"/>
        <v>18.399999999999999</v>
      </c>
      <c r="X304" s="234"/>
      <c r="Y304" s="35" t="str">
        <f>IF(SUM($Q304:$S304)*INDEX('Таблица 6 (типы арм.)'!$F$6:$U$49,MATCH($I304,'Таблица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арм.)'!$F$54:$U$54,0))=0,"",ROUND(SUM($Q304:$S304)*INDEX('Таблица 6 (типы арм.)'!$F$6:$U$49,MATCH($I304,'Таблица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04" s="35" t="str">
        <f>IF(SUM($Q304:$S304)*INDEX('Таблица 6 (типы арм.)'!$F$6:$U$49,MATCH($I304,'Таблица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арм.)'!$F$54:$U$54,0))=0,"",ROUND(SUM($Q304:$S304)*INDEX('Таблица 6 (типы арм.)'!$F$6:$U$49,MATCH($I304,'Таблица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04" s="35">
        <f>IF(SUM($Q304:$S304)*INDEX('Таблица 6 (типы арм.)'!$F$6:$U$49,MATCH($I304,'Таблица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арм.)'!$F$54:$U$54,0))=0,"",ROUND(SUM($Q304:$S304)*INDEX('Таблица 6 (типы арм.)'!$F$6:$U$49,MATCH($I304,'Таблица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59</v>
      </c>
      <c r="AB304" s="35" t="str">
        <f>IF(SUM($Q304:$S304)*INDEX('Таблица 6 (типы арм.)'!$F$6:$U$49,MATCH($I304,'Таблица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арм.)'!$F$54:$U$54,0))=0,"",ROUND(SUM($Q304:$S304)*INDEX('Таблица 6 (типы арм.)'!$F$6:$U$49,MATCH($I304,'Таблица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04" s="35" t="str">
        <f>IF(SUM($Q304:$S304)*INDEX('Таблица 6 (типы арм.)'!$F$6:$U$49,MATCH($I304,'Таблица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арм.)'!$F$54:$U$54,0))=0,"",ROUND(SUM($Q304:$S304)*INDEX('Таблица 6 (типы арм.)'!$F$6:$U$49,MATCH($I304,'Таблица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04" s="35">
        <f>IF(SUM($Q304:$S304)*INDEX('Таблица 6 (типы арм.)'!$F$6:$U$49,MATCH($I304,'Таблица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арм.)'!$F$54:$U$54,0))=0,"",ROUND(SUM($Q304:$S304)*INDEX('Таблица 6 (типы арм.)'!$F$6:$U$49,MATCH($I304,'Таблица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103</v>
      </c>
      <c r="AE304" s="35">
        <f>IF(SUM($Q304:$S304)*INDEX('Таблица 6 (типы арм.)'!$F$6:$U$49,MATCH($I304,'Таблица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арм.)'!$F$54:$U$54,0))=0,"",ROUND(SUM($Q304:$S304)*INDEX('Таблица 6 (типы арм.)'!$F$6:$U$49,MATCH($I304,'Таблица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112</v>
      </c>
      <c r="AF304" s="35">
        <f>IF(SUM($Q304:$S304)*INDEX('Таблица 6 (типы арм.)'!$F$6:$U$49,MATCH($I304,'Таблица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арм.)'!$F$54:$U$54,0))=0,"",ROUND(SUM($Q304:$S304)*INDEX('Таблица 6 (типы арм.)'!$F$6:$U$49,MATCH($I304,'Таблица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51</v>
      </c>
      <c r="AG304" s="35" t="str">
        <f>IF(SUM($Q304:$S304)*INDEX('Таблица 6 (типы арм.)'!$F$6:$U$49,MATCH($I304,'Таблица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арм.)'!$F$54:$U$54,0))=0,"",ROUND(SUM($Q304:$S304)*INDEX('Таблица 6 (типы арм.)'!$F$6:$U$49,MATCH($I304,'Таблица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04" s="35">
        <f>IF(SUM($Q304:$S304)*INDEX('Таблица 6 (типы арм.)'!$F$6:$U$49,MATCH($I304,'Таблица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арм.)'!$F$54:$U$54,0))=0,"",ROUND(SUM($Q304:$S304)*INDEX('Таблица 6 (типы арм.)'!$F$6:$U$49,MATCH($I304,'Таблица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181</v>
      </c>
      <c r="AI304" s="35" t="str">
        <f>IF(SUM($Q304:$S304)*INDEX('Таблица 6 (типы арм.)'!$F$6:$U$49,MATCH($I304,'Таблица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арм.)'!$F$54:$U$54,0))=0,"",ROUND(SUM($Q304:$S304)*INDEX('Таблица 6 (типы арм.)'!$F$6:$U$49,MATCH($I304,'Таблица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04" s="35">
        <f>IF(SUM($Q304:$S304)*INDEX('Таблица 6 (типы арм.)'!$F$6:$U$49,MATCH($I304,'Таблица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арм.)'!$F$54:$U$54,0))=0,"",ROUND(SUM($Q304:$S304)*INDEX('Таблица 6 (типы арм.)'!$F$6:$U$49,MATCH($I304,'Таблица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46</v>
      </c>
      <c r="AK304" s="35" t="str">
        <f>IF(SUM($Q304:$S304)*INDEX('Таблица 6 (типы арм.)'!$F$6:$U$49,MATCH($I304,'Таблица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арм.)'!$F$54:$U$54,0))=0,"",ROUND(SUM($Q304:$S304)*INDEX('Таблица 6 (типы арм.)'!$F$6:$U$49,MATCH($I304,'Таблица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04" s="35" t="str">
        <f>IF(SUM($Q304:$S304)*INDEX('Таблица 6 (типы арм.)'!$F$6:$U$49,MATCH($I304,'Таблица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арм.)'!$F$54:$U$54,0))=0,"",ROUND(SUM($Q304:$S304)*INDEX('Таблица 6 (типы арм.)'!$F$6:$U$49,MATCH($I304,'Таблица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04" s="35" t="str">
        <f>IF(SUM($Q304:$S304)*INDEX('Таблица 6 (типы арм.)'!$F$6:$U$49,MATCH($I304,'Таблица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арм.)'!$F$54:$U$54,0))=0,"",ROUND(SUM($Q304:$S304)*INDEX('Таблица 6 (типы арм.)'!$F$6:$U$49,MATCH($I304,'Таблица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04" s="35" t="str">
        <f>IF(SUM($Q304:$S304)*INDEX('Таблица 6 (типы арм.)'!$F$6:$U$49,MATCH($I304,'Таблица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арм.)'!$F$54:$U$54,0))=0,"",ROUND(SUM($Q304:$S304)*INDEX('Таблица 6 (типы арм.)'!$F$6:$U$49,MATCH($I304,'Таблица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04" s="491">
        <f t="shared" si="166"/>
        <v>552</v>
      </c>
      <c r="AP304" s="339"/>
      <c r="AQ304" s="328"/>
      <c r="AR304" s="298"/>
      <c r="AS304" s="225"/>
      <c r="AT304" s="225"/>
      <c r="AU304" s="225"/>
      <c r="AV304" s="295"/>
      <c r="AW304" s="12"/>
      <c r="AX304" s="1"/>
    </row>
    <row r="305" spans="1:68" s="459" customFormat="1" ht="20.100000000000001" customHeight="1" collapsed="1" x14ac:dyDescent="0.25">
      <c r="A305" s="170"/>
      <c r="B305" s="170"/>
      <c r="C305" s="507"/>
      <c r="D305" s="387" t="s">
        <v>606</v>
      </c>
      <c r="E305" s="387"/>
      <c r="F305" s="388" t="s">
        <v>608</v>
      </c>
      <c r="G305" s="388"/>
      <c r="H305" s="351"/>
      <c r="I305" s="363"/>
      <c r="J305" s="363"/>
      <c r="K305" s="363"/>
      <c r="L305" s="430" t="s">
        <v>616</v>
      </c>
      <c r="M305" s="392" t="s">
        <v>36</v>
      </c>
      <c r="N305" s="392" t="s">
        <v>36</v>
      </c>
      <c r="O305" s="399"/>
      <c r="P305" s="225"/>
      <c r="Q305" s="225"/>
      <c r="R305" s="225"/>
      <c r="S305" s="225"/>
      <c r="T305" s="389"/>
      <c r="U305" s="225"/>
      <c r="V305" s="225"/>
      <c r="W305" s="225"/>
      <c r="X305" s="225"/>
      <c r="Y305" s="390"/>
      <c r="Z305" s="390"/>
      <c r="AA305" s="390"/>
      <c r="AB305" s="390"/>
      <c r="AC305" s="390"/>
      <c r="AD305" s="390"/>
      <c r="AE305" s="390"/>
      <c r="AF305" s="390"/>
      <c r="AG305" s="390"/>
      <c r="AH305" s="390"/>
      <c r="AI305" s="390"/>
      <c r="AJ305" s="390"/>
      <c r="AK305" s="390"/>
      <c r="AL305" s="390"/>
      <c r="AM305" s="390"/>
      <c r="AN305" s="390"/>
      <c r="AO305" s="391"/>
      <c r="AP305" s="392"/>
      <c r="AQ305" s="393">
        <f>T290</f>
        <v>1270.9000000000001</v>
      </c>
      <c r="AR305" s="298">
        <f>IF(AQ305="","",IF(AQ305=0,"",AQ305))</f>
        <v>1270.9000000000001</v>
      </c>
      <c r="AS305" s="33"/>
      <c r="AT305" s="33"/>
      <c r="AU305" s="33"/>
      <c r="AV305" s="295"/>
      <c r="AW305" s="171"/>
      <c r="AX305" s="170"/>
      <c r="AY305" s="222"/>
      <c r="AZ305" s="222"/>
      <c r="BA305" s="222"/>
      <c r="BB305" s="222"/>
      <c r="BC305" s="222"/>
      <c r="BD305" s="222"/>
      <c r="BE305" s="222"/>
      <c r="BF305" s="222"/>
      <c r="BG305" s="222"/>
      <c r="BH305" s="222"/>
      <c r="BI305" s="222"/>
      <c r="BJ305" s="222"/>
      <c r="BK305" s="222"/>
      <c r="BL305" s="222"/>
      <c r="BM305" s="222"/>
      <c r="BN305" s="222"/>
      <c r="BO305" s="222"/>
      <c r="BP305" s="222"/>
    </row>
    <row r="306" spans="1:68" s="459" customFormat="1" ht="20.100000000000001" customHeight="1" x14ac:dyDescent="0.25">
      <c r="A306" s="170"/>
      <c r="B306" s="170"/>
      <c r="C306" s="507"/>
      <c r="D306" s="387" t="s">
        <v>606</v>
      </c>
      <c r="E306" s="387"/>
      <c r="F306" s="388" t="s">
        <v>608</v>
      </c>
      <c r="G306" s="388"/>
      <c r="H306" s="351"/>
      <c r="I306" s="363"/>
      <c r="J306" s="363"/>
      <c r="K306" s="363"/>
      <c r="L306" s="430" t="s">
        <v>615</v>
      </c>
      <c r="M306" s="423" t="s">
        <v>49</v>
      </c>
      <c r="N306" s="423" t="s">
        <v>49</v>
      </c>
      <c r="O306" s="399"/>
      <c r="P306" s="225"/>
      <c r="Q306" s="225"/>
      <c r="R306" s="225"/>
      <c r="S306" s="225"/>
      <c r="T306" s="389"/>
      <c r="U306" s="225"/>
      <c r="V306" s="225"/>
      <c r="W306" s="225"/>
      <c r="X306" s="225"/>
      <c r="Y306" s="390"/>
      <c r="Z306" s="390"/>
      <c r="AA306" s="390"/>
      <c r="AB306" s="390"/>
      <c r="AC306" s="390"/>
      <c r="AD306" s="390"/>
      <c r="AE306" s="390"/>
      <c r="AF306" s="390"/>
      <c r="AG306" s="390"/>
      <c r="AH306" s="390"/>
      <c r="AI306" s="390"/>
      <c r="AJ306" s="390"/>
      <c r="AK306" s="390"/>
      <c r="AL306" s="390"/>
      <c r="AM306" s="390"/>
      <c r="AN306" s="390"/>
      <c r="AO306" s="391"/>
      <c r="AP306" s="392"/>
      <c r="AQ306" s="493">
        <f>AO290</f>
        <v>220477</v>
      </c>
      <c r="AR306" s="367">
        <f t="shared" ref="AR306:AR308" si="170">IF(AQ306="","",IF(AQ306=0,"",AQ306))</f>
        <v>220477</v>
      </c>
      <c r="AS306" s="33"/>
      <c r="AT306" s="33"/>
      <c r="AU306" s="33"/>
      <c r="AV306" s="295"/>
      <c r="AW306" s="171"/>
      <c r="AX306" s="170"/>
      <c r="AY306" s="222"/>
      <c r="AZ306" s="222"/>
      <c r="BA306" s="222"/>
      <c r="BB306" s="222"/>
      <c r="BC306" s="222"/>
      <c r="BD306" s="222"/>
      <c r="BE306" s="222"/>
      <c r="BF306" s="222"/>
      <c r="BG306" s="222"/>
      <c r="BH306" s="222"/>
      <c r="BI306" s="222"/>
      <c r="BJ306" s="222"/>
      <c r="BK306" s="222"/>
      <c r="BL306" s="222"/>
      <c r="BM306" s="222"/>
      <c r="BN306" s="222"/>
      <c r="BO306" s="222"/>
      <c r="BP306" s="222"/>
    </row>
    <row r="307" spans="1:68" s="459" customFormat="1" ht="20.100000000000001" customHeight="1" x14ac:dyDescent="0.25">
      <c r="A307" s="170"/>
      <c r="B307" s="170"/>
      <c r="C307" s="507"/>
      <c r="D307" s="387" t="s">
        <v>606</v>
      </c>
      <c r="E307" s="387"/>
      <c r="F307" s="388" t="s">
        <v>608</v>
      </c>
      <c r="G307" s="388"/>
      <c r="H307" s="351"/>
      <c r="I307" s="363"/>
      <c r="J307" s="363"/>
      <c r="K307" s="363"/>
      <c r="L307" s="430" t="s">
        <v>614</v>
      </c>
      <c r="M307" s="392" t="s">
        <v>61</v>
      </c>
      <c r="N307" s="392" t="s">
        <v>61</v>
      </c>
      <c r="O307" s="399"/>
      <c r="P307" s="225"/>
      <c r="Q307" s="225"/>
      <c r="R307" s="225"/>
      <c r="S307" s="225"/>
      <c r="T307" s="389"/>
      <c r="U307" s="225"/>
      <c r="V307" s="225"/>
      <c r="W307" s="225"/>
      <c r="X307" s="225"/>
      <c r="Y307" s="390"/>
      <c r="Z307" s="390"/>
      <c r="AA307" s="390"/>
      <c r="AB307" s="390"/>
      <c r="AC307" s="390"/>
      <c r="AD307" s="390"/>
      <c r="AE307" s="390"/>
      <c r="AF307" s="390"/>
      <c r="AG307" s="390"/>
      <c r="AH307" s="390"/>
      <c r="AI307" s="390"/>
      <c r="AJ307" s="390"/>
      <c r="AK307" s="390"/>
      <c r="AL307" s="390"/>
      <c r="AM307" s="390"/>
      <c r="AN307" s="390"/>
      <c r="AO307" s="391"/>
      <c r="AP307" s="392"/>
      <c r="AQ307" s="393">
        <f>W290</f>
        <v>6393.0666666666657</v>
      </c>
      <c r="AR307" s="298">
        <f t="shared" si="170"/>
        <v>6393.0666666666657</v>
      </c>
      <c r="AS307" s="33"/>
      <c r="AT307" s="33"/>
      <c r="AU307" s="33"/>
      <c r="AV307" s="295"/>
      <c r="AW307" s="171"/>
      <c r="AX307" s="170"/>
      <c r="AY307" s="222"/>
      <c r="AZ307" s="222"/>
      <c r="BA307" s="222"/>
      <c r="BB307" s="222"/>
      <c r="BC307" s="222"/>
      <c r="BD307" s="222"/>
      <c r="BE307" s="222"/>
      <c r="BF307" s="222"/>
      <c r="BG307" s="222"/>
      <c r="BH307" s="222"/>
      <c r="BI307" s="222"/>
      <c r="BJ307" s="222"/>
      <c r="BK307" s="222"/>
      <c r="BL307" s="222"/>
      <c r="BM307" s="222"/>
      <c r="BN307" s="222"/>
      <c r="BO307" s="222"/>
      <c r="BP307" s="222"/>
    </row>
    <row r="308" spans="1:68" s="459" customFormat="1" ht="20.100000000000001" customHeight="1" x14ac:dyDescent="0.25">
      <c r="A308" s="170"/>
      <c r="B308" s="170"/>
      <c r="C308" s="507"/>
      <c r="D308" s="387" t="s">
        <v>606</v>
      </c>
      <c r="E308" s="387" t="str">
        <f>IF(AQ308="","xyz2","")</f>
        <v/>
      </c>
      <c r="F308" s="388" t="s">
        <v>608</v>
      </c>
      <c r="G308" s="388" t="str">
        <f>IF(AQ308="","xyz4","")</f>
        <v/>
      </c>
      <c r="H308" s="351"/>
      <c r="I308" s="363"/>
      <c r="J308" s="363"/>
      <c r="K308" s="363"/>
      <c r="L308" s="430" t="s">
        <v>623</v>
      </c>
      <c r="M308" s="423" t="s">
        <v>49</v>
      </c>
      <c r="N308" s="423" t="s">
        <v>49</v>
      </c>
      <c r="O308" s="399"/>
      <c r="P308" s="225"/>
      <c r="Q308" s="225"/>
      <c r="R308" s="225"/>
      <c r="S308" s="225"/>
      <c r="T308" s="389"/>
      <c r="U308" s="225"/>
      <c r="V308" s="225"/>
      <c r="W308" s="225"/>
      <c r="X308" s="225"/>
      <c r="Y308" s="390"/>
      <c r="Z308" s="390"/>
      <c r="AA308" s="390"/>
      <c r="AB308" s="390"/>
      <c r="AC308" s="390"/>
      <c r="AD308" s="390"/>
      <c r="AE308" s="390"/>
      <c r="AF308" s="390"/>
      <c r="AG308" s="390"/>
      <c r="AH308" s="390"/>
      <c r="AI308" s="390"/>
      <c r="AJ308" s="390"/>
      <c r="AK308" s="390"/>
      <c r="AL308" s="390"/>
      <c r="AM308" s="390"/>
      <c r="AN308" s="390"/>
      <c r="AO308" s="391"/>
      <c r="AP308" s="392"/>
      <c r="AQ308" s="393">
        <f>IF(AP290="","",IF(AP290=0,"",AP290))</f>
        <v>322</v>
      </c>
      <c r="AR308" s="298">
        <f t="shared" si="170"/>
        <v>322</v>
      </c>
      <c r="AS308" s="33"/>
      <c r="AT308" s="33"/>
      <c r="AU308" s="33"/>
      <c r="AV308" s="295"/>
      <c r="AW308" s="171"/>
      <c r="AX308" s="170"/>
      <c r="AY308" s="222"/>
      <c r="AZ308" s="222"/>
      <c r="BA308" s="222"/>
      <c r="BB308" s="222"/>
      <c r="BC308" s="222"/>
      <c r="BD308" s="222"/>
      <c r="BE308" s="222"/>
      <c r="BF308" s="222"/>
      <c r="BG308" s="222"/>
      <c r="BH308" s="222"/>
      <c r="BI308" s="222"/>
      <c r="BJ308" s="222"/>
      <c r="BK308" s="222"/>
      <c r="BL308" s="222"/>
      <c r="BM308" s="222"/>
      <c r="BN308" s="222"/>
      <c r="BO308" s="222"/>
      <c r="BP308" s="222"/>
    </row>
    <row r="309" spans="1:68" ht="52.9" customHeight="1" x14ac:dyDescent="0.25">
      <c r="A309" s="1"/>
      <c r="B309" s="1"/>
      <c r="C309" s="506"/>
      <c r="D309" s="311"/>
      <c r="E309" s="311"/>
      <c r="F309" s="311"/>
      <c r="G309" s="311"/>
      <c r="H309" s="349"/>
      <c r="I309" s="361"/>
      <c r="J309" s="362">
        <f>J290+1</f>
        <v>163</v>
      </c>
      <c r="K309" s="362">
        <f>K290+1</f>
        <v>155</v>
      </c>
      <c r="L309" s="428" t="s">
        <v>140</v>
      </c>
      <c r="M309" s="344" t="s">
        <v>36</v>
      </c>
      <c r="N309" s="344"/>
      <c r="O309" s="397" t="str">
        <f t="shared" ref="O309:S309" si="171">IF(SUM(O310:O319)=0,"",SUM(O310:O319))</f>
        <v/>
      </c>
      <c r="P309" s="26" t="str">
        <f t="shared" si="171"/>
        <v/>
      </c>
      <c r="Q309" s="26" t="str">
        <f t="shared" si="171"/>
        <v/>
      </c>
      <c r="R309" s="26">
        <f t="shared" si="171"/>
        <v>2191.9300000000003</v>
      </c>
      <c r="S309" s="26">
        <f t="shared" si="171"/>
        <v>146</v>
      </c>
      <c r="T309" s="27">
        <f t="shared" si="162"/>
        <v>2337.9300000000003</v>
      </c>
      <c r="U309" s="26"/>
      <c r="V309" s="26" t="s">
        <v>38</v>
      </c>
      <c r="W309" s="231">
        <f>IF(SUM(W310:W319)=0,"",SUM(W310:W319))</f>
        <v>10092.780000000001</v>
      </c>
      <c r="X309" s="26"/>
      <c r="Y309" s="28" t="str">
        <f t="shared" ref="Y309:AC309" si="172">IF(SUM(Y310:Y319)=0,"",SUM(Y310:Y319))</f>
        <v/>
      </c>
      <c r="Z309" s="28">
        <f t="shared" si="172"/>
        <v>1168</v>
      </c>
      <c r="AA309" s="28">
        <f t="shared" si="172"/>
        <v>39861</v>
      </c>
      <c r="AB309" s="28" t="str">
        <f t="shared" si="172"/>
        <v/>
      </c>
      <c r="AC309" s="28" t="str">
        <f t="shared" si="172"/>
        <v/>
      </c>
      <c r="AD309" s="28">
        <f t="shared" ref="AD309:AN309" si="173">IF(SUM(AD310:AD319)=0,"",SUM(AD310:AD319))</f>
        <v>69322</v>
      </c>
      <c r="AE309" s="28">
        <f t="shared" si="173"/>
        <v>75835</v>
      </c>
      <c r="AF309" s="28">
        <f t="shared" si="173"/>
        <v>54868</v>
      </c>
      <c r="AG309" s="28" t="str">
        <f t="shared" si="173"/>
        <v/>
      </c>
      <c r="AH309" s="28">
        <f t="shared" si="173"/>
        <v>126513</v>
      </c>
      <c r="AI309" s="28" t="str">
        <f t="shared" si="173"/>
        <v/>
      </c>
      <c r="AJ309" s="28">
        <f t="shared" si="173"/>
        <v>35173</v>
      </c>
      <c r="AK309" s="28" t="str">
        <f t="shared" si="173"/>
        <v/>
      </c>
      <c r="AL309" s="28">
        <f t="shared" si="173"/>
        <v>758</v>
      </c>
      <c r="AM309" s="28" t="str">
        <f t="shared" si="173"/>
        <v/>
      </c>
      <c r="AN309" s="28">
        <f t="shared" si="173"/>
        <v>430</v>
      </c>
      <c r="AO309" s="321">
        <f t="shared" ref="AO309:AO319" si="174">IF((IF(Y309="",0,Y309)+IF(Z309="",0,Z309)+IF(AA309="",0,AA309)+IF(AB309="",0,AB309)+IF(AC309="",0,AC309)+IF(AD309="",0,AD309)+IF(AE309="",0,AE309)+IF(AF309="",0,AF309)+IF(AG309="",0,AG309)+IF(AH309="",0,AH309)+IF(AI309="",0,AI309)+IF(AJ309="",0,AJ309)+IF(AK309="",0,AK309)+IF(AL309="",0,AL309)+IF(AM309="",0,AM309)+IF(AN309="",0,AN309))=0,"",(IF(Y309="",0,Y309)+IF(Z309="",0,Z309)+IF(AA309="",0,AA309)+IF(AB309="",0,AB309)+IF(AC309="",0,AC309)+IF(AD309="",0,AD309)+IF(AE309="",0,AE309)+IF(AF309="",0,AF309)+IF(AG309="",0,AG309)+IF(AH309="",0,AH309)+IF(AI309="",0,AI309)+IF(AJ309="",0,AJ309)+IF(AK309="",0,AK309)+IF(AL309="",0,AL309)+IF(AM309="",0,AM309)+IF(AN309="",0,AN309)))</f>
        <v>403928</v>
      </c>
      <c r="AP309" s="338">
        <f>IF(SUM(AP310:AP319)=0,"",SUM(AP310:AP319))</f>
        <v>1311</v>
      </c>
      <c r="AQ309" s="328"/>
      <c r="AR309" s="298"/>
      <c r="AS309" s="225"/>
      <c r="AT309" s="225"/>
      <c r="AU309" s="225"/>
      <c r="AV309" s="295"/>
      <c r="AW309" s="12"/>
      <c r="AX309" s="1"/>
    </row>
    <row r="310" spans="1:68" ht="22.5" customHeight="1" outlineLevel="1" x14ac:dyDescent="0.25">
      <c r="A310" s="1"/>
      <c r="B310" s="1"/>
      <c r="C310" s="506"/>
      <c r="D310" s="311" t="s">
        <v>606</v>
      </c>
      <c r="E310" s="311" t="s">
        <v>607</v>
      </c>
      <c r="F310" s="311"/>
      <c r="G310" s="312" t="s">
        <v>610</v>
      </c>
      <c r="H310" s="351"/>
      <c r="I310" s="360">
        <v>9</v>
      </c>
      <c r="J310" s="363" t="str">
        <f t="shared" ref="J310:J319" si="175">CONCATENATE($J$309,".",(ROW(M310)-ROW($M$309)))</f>
        <v>163.1</v>
      </c>
      <c r="K310" s="363"/>
      <c r="L310" s="429" t="s">
        <v>484</v>
      </c>
      <c r="M310" s="298" t="s">
        <v>36</v>
      </c>
      <c r="N310" s="298"/>
      <c r="O310" s="400"/>
      <c r="P310" s="32"/>
      <c r="Q310" s="33"/>
      <c r="R310" s="33"/>
      <c r="S310" s="33">
        <v>72</v>
      </c>
      <c r="T310" s="34">
        <f t="shared" si="162"/>
        <v>72</v>
      </c>
      <c r="U310" s="32"/>
      <c r="V310" s="32" t="s">
        <v>38</v>
      </c>
      <c r="W310" s="237">
        <f t="shared" ref="W310:W319" si="176">IF(T310="","",IF(T310=0,"",IF(MID(L310,1,4)="Стен",T310/(VALUE(MID(L310,SEARCH(" ",L310,1)+1,SEARCH("мм",L310,1)-SEARCH(" ",L310,1)-2))/1000),IF(MID(L310,1,10)="Плита фунд",SQRT(T310/(VALUE(MID(L310,SEARCH(" ",L310,1)+14,SEARCH("мм",L310,1)-SEARCH(" ",L310,1)-15))/1000))*(4+1)*(VALUE(MID(L310,SEARCH(" ",L310,1)+14,SEARCH("мм",L310,1)-SEARCH(" ",L310,1)-15))/1000),IF(MID(L310,1,4)="Плит",T310/(VALUE(MID(L310,SEARCH(" ",L310,1)+1,SEARCH("мм",L310,1)-SEARCH(" ",L310,1)-2))/1000),IF(MID(L310,1,4)="Площ",T310/(VALUE(MID(L310,SEARCH(" ",L310,1)+12,SEARCH("мм",L310,1)-SEARCH(" ",L310,1)-13))/1000),IF(MID(L310,1,4)="Марш",T310/0.263,IF(MID(L310,1,4)="Коло",T310/((VALUE(LEFT(MID(L310,SEARCH(" ",L310,1)+1,SEARCH("мм",L310,1)-SEARCH(" ",L310,1)-2),SEARCH("х",MID(L310,SEARCH(" ",L310,1)+1,SEARCH("мм",L310,1)-SEARCH(" ",L310,1)-2),1)-1))*VALUE(RIGHT(MID(L310,SEARCH(" ",L310,1)+1,SEARCH("мм",L310,1)-SEARCH(" ",L310,1)-2),LEN(MID(L310,SEARCH(" ",L310,1)+1,SEARCH("мм",L310,1)-SEARCH(" ",L310,1)-2))-SEARCH("х",MID(L310,SEARCH(" ",L310,1)+1,SEARCH("мм",L310,1)-SEARCH(" ",L310,1)-2),1))))/1000000*3.2)*((VALUE(LEFT(MID(L310,SEARCH(" ",L310,1)+1,SEARCH("мм",L310,1)-SEARCH(" ",L310,1)-2),SEARCH("х",MID(L310,SEARCH(" ",L310,1)+1,SEARCH("мм",L310,1)-SEARCH(" ",L310,1)-2),1)-1))+VALUE(RIGHT(MID(L310,SEARCH(" ",L310,1)+1,SEARCH("мм",L310,1)-SEARCH(" ",L310,1)-2),LEN(MID(L310,SEARCH(" ",L310,1)+1,SEARCH("мм",L310,1)-SEARCH(" ",L310,1)-2))-SEARCH("х",MID(L310,SEARCH(" ",L310,1)+1,SEARCH("мм",L310,1)-SEARCH(" ",L310,1)-2),1))))/1000*2*3.2),IF(MID(L310,1,4)="Балк",T310/((VALUE(LEFT(MID(L310,SEARCH(" ",L310,1)+1,SEARCH("мм",L310,1)-SEARCH(" ",L310,1)-5),SEARCH("х",MID(L310,SEARCH(" ",L310,1)+1,SEARCH("мм",L310,1)-SEARCH(" ",L310,1)-5),1)-1))*VALUE(RIGHT(MID(L310,SEARCH(" ",L310,1)+1,SEARCH("мм",L310,1)-SEARCH(" ",L310,1)-5),LEN(MID(L310,SEARCH(" ",L310,1)+1,SEARCH("мм",L310,1)-SEARCH(" ",L310,1)-5))-SEARCH("х",MID(L310,SEARCH(" ",L310,1)+1,SEARCH("мм",L310,1)-SEARCH(" ",L310,1)-5),1))))/1000000*1)*((2*VALUE(LEFT(MID(L310,SEARCH(" ",L310,1)+1,SEARCH("мм",L310,1)-SEARCH(" ",L310,1)-5),SEARCH("х",MID(L310,SEARCH(" ",L310,1)+1,SEARCH("мм",L310,1)-SEARCH(" ",L310,1)-5),1)-1))+VALUE(RIGHT(MID(L310,SEARCH(" ",L310,1)+1,SEARCH("мм",L310,1)-SEARCH(" ",L310,1)-5),LEN(MID(L310,SEARCH(" ",L310,1)+1,SEARCH("мм",L310,1)-SEARCH(" ",L310,1)-5))-SEARCH("х",MID(L310,SEARCH(" ",L310,1)+1,SEARCH("мм",L310,1)-SEARCH(" ",L310,1)-5),1))))/1000*1),IF(MID(L310,1,4)="Капи",T310/(2.8*3.6*0.4)*((2.8+3.6)*2*0.4),""))))))))))</f>
        <v>327.27272727272725</v>
      </c>
      <c r="X310" s="234"/>
      <c r="Y310" s="35" t="str">
        <f>IF(SUM($Q310:$S310)*INDEX('Таблица 6 (типы арм.)'!$F$6:$U$49,MATCH($I310,'Таблица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арм.)'!$F$54:$U$54,0))=0,"",ROUND(SUM($Q310:$S310)*INDEX('Таблица 6 (типы арм.)'!$F$6:$U$49,MATCH($I310,'Таблица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10" s="35">
        <f>IF(SUM($Q310:$S310)*INDEX('Таблица 6 (типы арм.)'!$F$6:$U$49,MATCH($I310,'Таблица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арм.)'!$F$54:$U$54,0))=0,"",ROUND(SUM($Q310:$S310)*INDEX('Таблица 6 (типы арм.)'!$F$6:$U$49,MATCH($I310,'Таблица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576</v>
      </c>
      <c r="AA310" s="35">
        <f>IF(SUM($Q310:$S310)*INDEX('Таблица 6 (типы арм.)'!$F$6:$U$49,MATCH($I310,'Таблица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арм.)'!$F$54:$U$54,0))=0,"",ROUND(SUM($Q310:$S310)*INDEX('Таблица 6 (типы арм.)'!$F$6:$U$49,MATCH($I310,'Таблица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81</v>
      </c>
      <c r="AB310" s="35" t="str">
        <f>IF(SUM($Q310:$S310)*INDEX('Таблица 6 (типы арм.)'!$F$6:$U$49,MATCH($I310,'Таблица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арм.)'!$F$54:$U$54,0))=0,"",ROUND(SUM($Q310:$S310)*INDEX('Таблица 6 (типы арм.)'!$F$6:$U$49,MATCH($I310,'Таблица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10" s="35" t="str">
        <f>IF(SUM($Q310:$S310)*INDEX('Таблица 6 (типы арм.)'!$F$6:$U$49,MATCH($I310,'Таблица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арм.)'!$F$54:$U$54,0))=0,"",ROUND(SUM($Q310:$S310)*INDEX('Таблица 6 (типы арм.)'!$F$6:$U$49,MATCH($I310,'Таблица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10" s="35" t="str">
        <f>IF(SUM($Q310:$S310)*INDEX('Таблица 6 (типы арм.)'!$F$6:$U$49,MATCH($I310,'Таблица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арм.)'!$F$54:$U$54,0))=0,"",ROUND(SUM($Q310:$S310)*INDEX('Таблица 6 (типы арм.)'!$F$6:$U$49,MATCH($I310,'Таблица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10" s="35" t="str">
        <f>IF(SUM($Q310:$S310)*INDEX('Таблица 6 (типы арм.)'!$F$6:$U$49,MATCH($I310,'Таблица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арм.)'!$F$54:$U$54,0))=0,"",ROUND(SUM($Q310:$S310)*INDEX('Таблица 6 (типы арм.)'!$F$6:$U$49,MATCH($I310,'Таблица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10" s="35">
        <f>IF(SUM($Q310:$S310)*INDEX('Таблица 6 (типы арм.)'!$F$6:$U$49,MATCH($I310,'Таблица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арм.)'!$F$54:$U$54,0))=0,"",ROUND(SUM($Q310:$S310)*INDEX('Таблица 6 (типы арм.)'!$F$6:$U$49,MATCH($I310,'Таблица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9965</v>
      </c>
      <c r="AG310" s="35" t="str">
        <f>IF(SUM($Q310:$S310)*INDEX('Таблица 6 (типы арм.)'!$F$6:$U$49,MATCH($I310,'Таблица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арм.)'!$F$54:$U$54,0))=0,"",ROUND(SUM($Q310:$S310)*INDEX('Таблица 6 (типы арм.)'!$F$6:$U$49,MATCH($I310,'Таблица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10" s="35">
        <f>IF(SUM($Q310:$S310)*INDEX('Таблица 6 (типы арм.)'!$F$6:$U$49,MATCH($I310,'Таблица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арм.)'!$F$54:$U$54,0))=0,"",ROUND(SUM($Q310:$S310)*INDEX('Таблица 6 (типы арм.)'!$F$6:$U$49,MATCH($I310,'Таблица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2052</v>
      </c>
      <c r="AI310" s="35" t="str">
        <f>IF(SUM($Q310:$S310)*INDEX('Таблица 6 (типы арм.)'!$F$6:$U$49,MATCH($I310,'Таблица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арм.)'!$F$54:$U$54,0))=0,"",ROUND(SUM($Q310:$S310)*INDEX('Таблица 6 (типы арм.)'!$F$6:$U$49,MATCH($I310,'Таблица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10" s="35">
        <f>IF(SUM($Q310:$S310)*INDEX('Таблица 6 (типы арм.)'!$F$6:$U$49,MATCH($I310,'Таблица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арм.)'!$F$54:$U$54,0))=0,"",ROUND(SUM($Q310:$S310)*INDEX('Таблица 6 (типы арм.)'!$F$6:$U$49,MATCH($I310,'Таблица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1860</v>
      </c>
      <c r="AK310" s="35" t="str">
        <f>IF(SUM($Q310:$S310)*INDEX('Таблица 6 (типы арм.)'!$F$6:$U$49,MATCH($I310,'Таблица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арм.)'!$F$54:$U$54,0))=0,"",ROUND(SUM($Q310:$S310)*INDEX('Таблица 6 (типы арм.)'!$F$6:$U$49,MATCH($I310,'Таблица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10" s="35">
        <f>IF(SUM($Q310:$S310)*INDEX('Таблица 6 (типы арм.)'!$F$6:$U$49,MATCH($I310,'Таблица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арм.)'!$F$54:$U$54,0))=0,"",ROUND(SUM($Q310:$S310)*INDEX('Таблица 6 (типы арм.)'!$F$6:$U$49,MATCH($I310,'Таблица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374</v>
      </c>
      <c r="AM310" s="35" t="str">
        <f>IF(SUM($Q310:$S310)*INDEX('Таблица 6 (типы арм.)'!$F$6:$U$49,MATCH($I310,'Таблица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арм.)'!$F$54:$U$54,0))=0,"",ROUND(SUM($Q310:$S310)*INDEX('Таблица 6 (типы арм.)'!$F$6:$U$49,MATCH($I310,'Таблица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10" s="35">
        <f>IF(SUM($Q310:$S310)*INDEX('Таблица 6 (типы арм.)'!$F$6:$U$49,MATCH($I310,'Таблица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арм.)'!$F$54:$U$54,0))=0,"",ROUND(SUM($Q310:$S310)*INDEX('Таблица 6 (типы арм.)'!$F$6:$U$49,MATCH($I310,'Таблица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212</v>
      </c>
      <c r="AO310" s="491">
        <f t="shared" si="174"/>
        <v>15120</v>
      </c>
      <c r="AP310" s="339"/>
      <c r="AQ310" s="328"/>
      <c r="AR310" s="298"/>
      <c r="AS310" s="225"/>
      <c r="AT310" s="225"/>
      <c r="AU310" s="225"/>
      <c r="AV310" s="295"/>
      <c r="AW310" s="12"/>
      <c r="AX310" s="1"/>
    </row>
    <row r="311" spans="1:68" ht="22.5" customHeight="1" outlineLevel="1" x14ac:dyDescent="0.25">
      <c r="A311" s="170"/>
      <c r="B311" s="170"/>
      <c r="C311" s="507"/>
      <c r="D311" s="311" t="s">
        <v>606</v>
      </c>
      <c r="E311" s="311" t="s">
        <v>607</v>
      </c>
      <c r="F311" s="311"/>
      <c r="G311" s="312" t="s">
        <v>610</v>
      </c>
      <c r="H311" s="351"/>
      <c r="I311" s="360">
        <v>9</v>
      </c>
      <c r="J311" s="363" t="str">
        <f t="shared" si="175"/>
        <v>163.2</v>
      </c>
      <c r="K311" s="363"/>
      <c r="L311" s="429" t="s">
        <v>485</v>
      </c>
      <c r="M311" s="298" t="s">
        <v>36</v>
      </c>
      <c r="N311" s="298"/>
      <c r="O311" s="400"/>
      <c r="P311" s="32"/>
      <c r="Q311" s="33"/>
      <c r="R311" s="33"/>
      <c r="S311" s="33">
        <v>74</v>
      </c>
      <c r="T311" s="34">
        <f t="shared" si="162"/>
        <v>74</v>
      </c>
      <c r="U311" s="32"/>
      <c r="V311" s="32" t="s">
        <v>38</v>
      </c>
      <c r="W311" s="237">
        <f t="shared" si="176"/>
        <v>296</v>
      </c>
      <c r="X311" s="234"/>
      <c r="Y311" s="35" t="str">
        <f>IF(SUM($Q311:$S311)*INDEX('Таблица 6 (типы арм.)'!$F$6:$U$49,MATCH($I311,'Таблица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арм.)'!$F$54:$U$54,0))=0,"",ROUND(SUM($Q311:$S311)*INDEX('Таблица 6 (типы арм.)'!$F$6:$U$49,MATCH($I311,'Таблица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11" s="35">
        <f>IF(SUM($Q311:$S311)*INDEX('Таблица 6 (типы арм.)'!$F$6:$U$49,MATCH($I311,'Таблица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арм.)'!$F$54:$U$54,0))=0,"",ROUND(SUM($Q311:$S311)*INDEX('Таблица 6 (типы арм.)'!$F$6:$U$49,MATCH($I311,'Таблица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592</v>
      </c>
      <c r="AA311" s="35">
        <f>IF(SUM($Q311:$S311)*INDEX('Таблица 6 (типы арм.)'!$F$6:$U$49,MATCH($I311,'Таблица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арм.)'!$F$54:$U$54,0))=0,"",ROUND(SUM($Q311:$S311)*INDEX('Таблица 6 (типы арм.)'!$F$6:$U$49,MATCH($I311,'Таблица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83</v>
      </c>
      <c r="AB311" s="35" t="str">
        <f>IF(SUM($Q311:$S311)*INDEX('Таблица 6 (типы арм.)'!$F$6:$U$49,MATCH($I311,'Таблица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арм.)'!$F$54:$U$54,0))=0,"",ROUND(SUM($Q311:$S311)*INDEX('Таблица 6 (типы арм.)'!$F$6:$U$49,MATCH($I311,'Таблица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11" s="35" t="str">
        <f>IF(SUM($Q311:$S311)*INDEX('Таблица 6 (типы арм.)'!$F$6:$U$49,MATCH($I311,'Таблица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арм.)'!$F$54:$U$54,0))=0,"",ROUND(SUM($Q311:$S311)*INDEX('Таблица 6 (типы арм.)'!$F$6:$U$49,MATCH($I311,'Таблица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11" s="35" t="str">
        <f>IF(SUM($Q311:$S311)*INDEX('Таблица 6 (типы арм.)'!$F$6:$U$49,MATCH($I311,'Таблица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арм.)'!$F$54:$U$54,0))=0,"",ROUND(SUM($Q311:$S311)*INDEX('Таблица 6 (типы арм.)'!$F$6:$U$49,MATCH($I311,'Таблица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11" s="35" t="str">
        <f>IF(SUM($Q311:$S311)*INDEX('Таблица 6 (типы арм.)'!$F$6:$U$49,MATCH($I311,'Таблица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арм.)'!$F$54:$U$54,0))=0,"",ROUND(SUM($Q311:$S311)*INDEX('Таблица 6 (типы арм.)'!$F$6:$U$49,MATCH($I311,'Таблица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11" s="35">
        <f>IF(SUM($Q311:$S311)*INDEX('Таблица 6 (типы арм.)'!$F$6:$U$49,MATCH($I311,'Таблица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арм.)'!$F$54:$U$54,0))=0,"",ROUND(SUM($Q311:$S311)*INDEX('Таблица 6 (типы арм.)'!$F$6:$U$49,MATCH($I311,'Таблица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10242</v>
      </c>
      <c r="AG311" s="35" t="str">
        <f>IF(SUM($Q311:$S311)*INDEX('Таблица 6 (типы арм.)'!$F$6:$U$49,MATCH($I311,'Таблица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арм.)'!$F$54:$U$54,0))=0,"",ROUND(SUM($Q311:$S311)*INDEX('Таблица 6 (типы арм.)'!$F$6:$U$49,MATCH($I311,'Таблица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11" s="35">
        <f>IF(SUM($Q311:$S311)*INDEX('Таблица 6 (типы арм.)'!$F$6:$U$49,MATCH($I311,'Таблица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арм.)'!$F$54:$U$54,0))=0,"",ROUND(SUM($Q311:$S311)*INDEX('Таблица 6 (типы арм.)'!$F$6:$U$49,MATCH($I311,'Таблица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2109</v>
      </c>
      <c r="AI311" s="35" t="str">
        <f>IF(SUM($Q311:$S311)*INDEX('Таблица 6 (типы арм.)'!$F$6:$U$49,MATCH($I311,'Таблица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арм.)'!$F$54:$U$54,0))=0,"",ROUND(SUM($Q311:$S311)*INDEX('Таблица 6 (типы арм.)'!$F$6:$U$49,MATCH($I311,'Таблица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11" s="35">
        <f>IF(SUM($Q311:$S311)*INDEX('Таблица 6 (типы арм.)'!$F$6:$U$49,MATCH($I311,'Таблица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арм.)'!$F$54:$U$54,0))=0,"",ROUND(SUM($Q311:$S311)*INDEX('Таблица 6 (типы арм.)'!$F$6:$U$49,MATCH($I311,'Таблица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1911</v>
      </c>
      <c r="AK311" s="35" t="str">
        <f>IF(SUM($Q311:$S311)*INDEX('Таблица 6 (типы арм.)'!$F$6:$U$49,MATCH($I311,'Таблица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арм.)'!$F$54:$U$54,0))=0,"",ROUND(SUM($Q311:$S311)*INDEX('Таблица 6 (типы арм.)'!$F$6:$U$49,MATCH($I311,'Таблица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11" s="35">
        <f>IF(SUM($Q311:$S311)*INDEX('Таблица 6 (типы арм.)'!$F$6:$U$49,MATCH($I311,'Таблица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арм.)'!$F$54:$U$54,0))=0,"",ROUND(SUM($Q311:$S311)*INDEX('Таблица 6 (типы арм.)'!$F$6:$U$49,MATCH($I311,'Таблица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384</v>
      </c>
      <c r="AM311" s="35" t="str">
        <f>IF(SUM($Q311:$S311)*INDEX('Таблица 6 (типы арм.)'!$F$6:$U$49,MATCH($I311,'Таблица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арм.)'!$F$54:$U$54,0))=0,"",ROUND(SUM($Q311:$S311)*INDEX('Таблица 6 (типы арм.)'!$F$6:$U$49,MATCH($I311,'Таблица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11" s="35">
        <f>IF(SUM($Q311:$S311)*INDEX('Таблица 6 (типы арм.)'!$F$6:$U$49,MATCH($I311,'Таблица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арм.)'!$F$54:$U$54,0))=0,"",ROUND(SUM($Q311:$S311)*INDEX('Таблица 6 (типы арм.)'!$F$6:$U$49,MATCH($I311,'Таблица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218</v>
      </c>
      <c r="AO311" s="491">
        <f t="shared" si="174"/>
        <v>15539</v>
      </c>
      <c r="AP311" s="339"/>
      <c r="AQ311" s="328"/>
      <c r="AR311" s="298"/>
      <c r="AS311" s="225"/>
      <c r="AT311" s="225"/>
      <c r="AU311" s="225"/>
      <c r="AV311" s="295"/>
      <c r="AW311" s="171"/>
      <c r="AX311" s="170"/>
    </row>
    <row r="312" spans="1:68" ht="22.5" customHeight="1" outlineLevel="1" x14ac:dyDescent="0.25">
      <c r="A312" s="170"/>
      <c r="B312" s="170"/>
      <c r="C312" s="507"/>
      <c r="D312" s="311" t="s">
        <v>606</v>
      </c>
      <c r="E312" s="311" t="s">
        <v>607</v>
      </c>
      <c r="F312" s="311"/>
      <c r="G312" s="312" t="s">
        <v>610</v>
      </c>
      <c r="H312" s="351"/>
      <c r="I312" s="360">
        <v>11</v>
      </c>
      <c r="J312" s="363" t="str">
        <f t="shared" si="175"/>
        <v>163.3</v>
      </c>
      <c r="K312" s="363"/>
      <c r="L312" s="429" t="s">
        <v>474</v>
      </c>
      <c r="M312" s="298" t="s">
        <v>36</v>
      </c>
      <c r="N312" s="298"/>
      <c r="O312" s="400"/>
      <c r="P312" s="32"/>
      <c r="Q312" s="33"/>
      <c r="R312" s="33">
        <v>62.4</v>
      </c>
      <c r="S312" s="33"/>
      <c r="T312" s="34">
        <f t="shared" ref="T312" si="177">IF((IF(O312="",0,O312)+IF(P312="",0,P312)+IF(Q312="",0,Q312)+IF(R312="",0,R312)+IF(S312="",0,S312))=0,"",(IF(O312="",0,O312)+IF(P312="",0,P312)+IF(Q312="",0,Q312)+IF(R312="",0,R312)+IF(S312="",0,S312)))</f>
        <v>62.4</v>
      </c>
      <c r="U312" s="32"/>
      <c r="V312" s="32" t="s">
        <v>38</v>
      </c>
      <c r="W312" s="237">
        <f t="shared" si="176"/>
        <v>283.63636363636363</v>
      </c>
      <c r="X312" s="234"/>
      <c r="Y312" s="35" t="str">
        <f>IF(SUM($Q312:$S312)*INDEX('Таблица 6 (типы арм.)'!$F$6:$U$49,MATCH($I312,'Таблица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арм.)'!$F$54:$U$54,0))=0,"",ROUND(SUM($Q312:$S312)*INDEX('Таблица 6 (типы арм.)'!$F$6:$U$49,MATCH($I312,'Таблица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12" s="35" t="str">
        <f>IF(SUM($Q312:$S312)*INDEX('Таблица 6 (типы арм.)'!$F$6:$U$49,MATCH($I312,'Таблица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арм.)'!$F$54:$U$54,0))=0,"",ROUND(SUM($Q312:$S312)*INDEX('Таблица 6 (типы арм.)'!$F$6:$U$49,MATCH($I312,'Таблица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12" s="35">
        <f>IF(SUM($Q312:$S312)*INDEX('Таблица 6 (типы арм.)'!$F$6:$U$49,MATCH($I312,'Таблица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арм.)'!$F$54:$U$54,0))=0,"",ROUND(SUM($Q312:$S312)*INDEX('Таблица 6 (типы арм.)'!$F$6:$U$49,MATCH($I312,'Таблица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1128</v>
      </c>
      <c r="AB312" s="35" t="str">
        <f>IF(SUM($Q312:$S312)*INDEX('Таблица 6 (типы арм.)'!$F$6:$U$49,MATCH($I312,'Таблица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арм.)'!$F$54:$U$54,0))=0,"",ROUND(SUM($Q312:$S312)*INDEX('Таблица 6 (типы арм.)'!$F$6:$U$49,MATCH($I312,'Таблица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12" s="35" t="str">
        <f>IF(SUM($Q312:$S312)*INDEX('Таблица 6 (типы арм.)'!$F$6:$U$49,MATCH($I312,'Таблица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арм.)'!$F$54:$U$54,0))=0,"",ROUND(SUM($Q312:$S312)*INDEX('Таблица 6 (типы арм.)'!$F$6:$U$49,MATCH($I312,'Таблица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12" s="35">
        <f>IF(SUM($Q312:$S312)*INDEX('Таблица 6 (типы арм.)'!$F$6:$U$49,MATCH($I312,'Таблица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арм.)'!$F$54:$U$54,0))=0,"",ROUND(SUM($Q312:$S312)*INDEX('Таблица 6 (типы арм.)'!$F$6:$U$49,MATCH($I312,'Таблица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1970</v>
      </c>
      <c r="AE312" s="35">
        <f>IF(SUM($Q312:$S312)*INDEX('Таблица 6 (типы арм.)'!$F$6:$U$49,MATCH($I312,'Таблица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арм.)'!$F$54:$U$54,0))=0,"",ROUND(SUM($Q312:$S312)*INDEX('Таблица 6 (типы арм.)'!$F$6:$U$49,MATCH($I312,'Таблица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2155</v>
      </c>
      <c r="AF312" s="35">
        <f>IF(SUM($Q312:$S312)*INDEX('Таблица 6 (типы арм.)'!$F$6:$U$49,MATCH($I312,'Таблица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арм.)'!$F$54:$U$54,0))=0,"",ROUND(SUM($Q312:$S312)*INDEX('Таблица 6 (типы арм.)'!$F$6:$U$49,MATCH($I312,'Таблица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985</v>
      </c>
      <c r="AG312" s="35" t="str">
        <f>IF(SUM($Q312:$S312)*INDEX('Таблица 6 (типы арм.)'!$F$6:$U$49,MATCH($I312,'Таблица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арм.)'!$F$54:$U$54,0))=0,"",ROUND(SUM($Q312:$S312)*INDEX('Таблица 6 (типы арм.)'!$F$6:$U$49,MATCH($I312,'Таблица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12" s="35">
        <f>IF(SUM($Q312:$S312)*INDEX('Таблица 6 (типы арм.)'!$F$6:$U$49,MATCH($I312,'Таблица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арм.)'!$F$54:$U$54,0))=0,"",ROUND(SUM($Q312:$S312)*INDEX('Таблица 6 (типы арм.)'!$F$6:$U$49,MATCH($I312,'Таблица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3477</v>
      </c>
      <c r="AI312" s="35" t="str">
        <f>IF(SUM($Q312:$S312)*INDEX('Таблица 6 (типы арм.)'!$F$6:$U$49,MATCH($I312,'Таблица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арм.)'!$F$54:$U$54,0))=0,"",ROUND(SUM($Q312:$S312)*INDEX('Таблица 6 (типы арм.)'!$F$6:$U$49,MATCH($I312,'Таблица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12" s="35">
        <f>IF(SUM($Q312:$S312)*INDEX('Таблица 6 (типы арм.)'!$F$6:$U$49,MATCH($I312,'Таблица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арм.)'!$F$54:$U$54,0))=0,"",ROUND(SUM($Q312:$S312)*INDEX('Таблица 6 (типы арм.)'!$F$6:$U$49,MATCH($I312,'Таблица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892</v>
      </c>
      <c r="AK312" s="35" t="str">
        <f>IF(SUM($Q312:$S312)*INDEX('Таблица 6 (типы арм.)'!$F$6:$U$49,MATCH($I312,'Таблица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арм.)'!$F$54:$U$54,0))=0,"",ROUND(SUM($Q312:$S312)*INDEX('Таблица 6 (типы арм.)'!$F$6:$U$49,MATCH($I312,'Таблица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12" s="35" t="str">
        <f>IF(SUM($Q312:$S312)*INDEX('Таблица 6 (типы арм.)'!$F$6:$U$49,MATCH($I312,'Таблица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арм.)'!$F$54:$U$54,0))=0,"",ROUND(SUM($Q312:$S312)*INDEX('Таблица 6 (типы арм.)'!$F$6:$U$49,MATCH($I312,'Таблица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12" s="35" t="str">
        <f>IF(SUM($Q312:$S312)*INDEX('Таблица 6 (типы арм.)'!$F$6:$U$49,MATCH($I312,'Таблица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арм.)'!$F$54:$U$54,0))=0,"",ROUND(SUM($Q312:$S312)*INDEX('Таблица 6 (типы арм.)'!$F$6:$U$49,MATCH($I312,'Таблица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12" s="35" t="str">
        <f>IF(SUM($Q312:$S312)*INDEX('Таблица 6 (типы арм.)'!$F$6:$U$49,MATCH($I312,'Таблица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арм.)'!$F$54:$U$54,0))=0,"",ROUND(SUM($Q312:$S312)*INDEX('Таблица 6 (типы арм.)'!$F$6:$U$49,MATCH($I312,'Таблица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12" s="491">
        <f t="shared" si="174"/>
        <v>10607</v>
      </c>
      <c r="AP312" s="339"/>
      <c r="AQ312" s="328"/>
      <c r="AR312" s="298"/>
      <c r="AS312" s="225"/>
      <c r="AT312" s="225"/>
      <c r="AU312" s="225"/>
      <c r="AV312" s="295"/>
      <c r="AW312" s="171"/>
      <c r="AX312" s="170"/>
    </row>
    <row r="313" spans="1:68" ht="22.5" customHeight="1" outlineLevel="1" x14ac:dyDescent="0.25">
      <c r="A313" s="1"/>
      <c r="B313" s="1"/>
      <c r="C313" s="506"/>
      <c r="D313" s="311" t="s">
        <v>606</v>
      </c>
      <c r="E313" s="311" t="s">
        <v>607</v>
      </c>
      <c r="F313" s="311"/>
      <c r="G313" s="312" t="s">
        <v>610</v>
      </c>
      <c r="H313" s="351"/>
      <c r="I313" s="360">
        <v>11</v>
      </c>
      <c r="J313" s="363" t="str">
        <f t="shared" si="175"/>
        <v>163.4</v>
      </c>
      <c r="K313" s="363"/>
      <c r="L313" s="429" t="s">
        <v>475</v>
      </c>
      <c r="M313" s="298" t="s">
        <v>36</v>
      </c>
      <c r="N313" s="298"/>
      <c r="O313" s="400"/>
      <c r="P313" s="32"/>
      <c r="Q313" s="33"/>
      <c r="R313" s="33">
        <v>46.1</v>
      </c>
      <c r="S313" s="33"/>
      <c r="T313" s="34">
        <f t="shared" si="162"/>
        <v>46.1</v>
      </c>
      <c r="U313" s="32"/>
      <c r="V313" s="32" t="s">
        <v>38</v>
      </c>
      <c r="W313" s="237">
        <f t="shared" si="176"/>
        <v>184.4</v>
      </c>
      <c r="X313" s="234"/>
      <c r="Y313" s="35" t="str">
        <f>IF(SUM($Q313:$S313)*INDEX('Таблица 6 (типы арм.)'!$F$6:$U$49,MATCH($I313,'Таблица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арм.)'!$F$54:$U$54,0))=0,"",ROUND(SUM($Q313:$S313)*INDEX('Таблица 6 (типы арм.)'!$F$6:$U$49,MATCH($I313,'Таблица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13" s="35" t="str">
        <f>IF(SUM($Q313:$S313)*INDEX('Таблица 6 (типы арм.)'!$F$6:$U$49,MATCH($I313,'Таблица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арм.)'!$F$54:$U$54,0))=0,"",ROUND(SUM($Q313:$S313)*INDEX('Таблица 6 (типы арм.)'!$F$6:$U$49,MATCH($I313,'Таблица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13" s="35">
        <f>IF(SUM($Q313:$S313)*INDEX('Таблица 6 (типы арм.)'!$F$6:$U$49,MATCH($I313,'Таблица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арм.)'!$F$54:$U$54,0))=0,"",ROUND(SUM($Q313:$S313)*INDEX('Таблица 6 (типы арм.)'!$F$6:$U$49,MATCH($I313,'Таблица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833</v>
      </c>
      <c r="AB313" s="35" t="str">
        <f>IF(SUM($Q313:$S313)*INDEX('Таблица 6 (типы арм.)'!$F$6:$U$49,MATCH($I313,'Таблица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арм.)'!$F$54:$U$54,0))=0,"",ROUND(SUM($Q313:$S313)*INDEX('Таблица 6 (типы арм.)'!$F$6:$U$49,MATCH($I313,'Таблица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13" s="35" t="str">
        <f>IF(SUM($Q313:$S313)*INDEX('Таблица 6 (типы арм.)'!$F$6:$U$49,MATCH($I313,'Таблица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арм.)'!$F$54:$U$54,0))=0,"",ROUND(SUM($Q313:$S313)*INDEX('Таблица 6 (типы арм.)'!$F$6:$U$49,MATCH($I313,'Таблица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13" s="35">
        <f>IF(SUM($Q313:$S313)*INDEX('Таблица 6 (типы арм.)'!$F$6:$U$49,MATCH($I313,'Таблица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арм.)'!$F$54:$U$54,0))=0,"",ROUND(SUM($Q313:$S313)*INDEX('Таблица 6 (типы арм.)'!$F$6:$U$49,MATCH($I313,'Таблица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1455</v>
      </c>
      <c r="AE313" s="35">
        <f>IF(SUM($Q313:$S313)*INDEX('Таблица 6 (типы арм.)'!$F$6:$U$49,MATCH($I313,'Таблица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арм.)'!$F$54:$U$54,0))=0,"",ROUND(SUM($Q313:$S313)*INDEX('Таблица 6 (типы арм.)'!$F$6:$U$49,MATCH($I313,'Таблица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1592</v>
      </c>
      <c r="AF313" s="35">
        <f>IF(SUM($Q313:$S313)*INDEX('Таблица 6 (типы арм.)'!$F$6:$U$49,MATCH($I313,'Таблица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арм.)'!$F$54:$U$54,0))=0,"",ROUND(SUM($Q313:$S313)*INDEX('Таблица 6 (типы арм.)'!$F$6:$U$49,MATCH($I313,'Таблица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728</v>
      </c>
      <c r="AG313" s="35" t="str">
        <f>IF(SUM($Q313:$S313)*INDEX('Таблица 6 (типы арм.)'!$F$6:$U$49,MATCH($I313,'Таблица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арм.)'!$F$54:$U$54,0))=0,"",ROUND(SUM($Q313:$S313)*INDEX('Таблица 6 (типы арм.)'!$F$6:$U$49,MATCH($I313,'Таблица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13" s="35">
        <f>IF(SUM($Q313:$S313)*INDEX('Таблица 6 (типы арм.)'!$F$6:$U$49,MATCH($I313,'Таблица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арм.)'!$F$54:$U$54,0))=0,"",ROUND(SUM($Q313:$S313)*INDEX('Таблица 6 (типы арм.)'!$F$6:$U$49,MATCH($I313,'Таблица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2569</v>
      </c>
      <c r="AI313" s="35" t="str">
        <f>IF(SUM($Q313:$S313)*INDEX('Таблица 6 (типы арм.)'!$F$6:$U$49,MATCH($I313,'Таблица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арм.)'!$F$54:$U$54,0))=0,"",ROUND(SUM($Q313:$S313)*INDEX('Таблица 6 (типы арм.)'!$F$6:$U$49,MATCH($I313,'Таблица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13" s="35">
        <f>IF(SUM($Q313:$S313)*INDEX('Таблица 6 (типы арм.)'!$F$6:$U$49,MATCH($I313,'Таблица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арм.)'!$F$54:$U$54,0))=0,"",ROUND(SUM($Q313:$S313)*INDEX('Таблица 6 (типы арм.)'!$F$6:$U$49,MATCH($I313,'Таблица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659</v>
      </c>
      <c r="AK313" s="35" t="str">
        <f>IF(SUM($Q313:$S313)*INDEX('Таблица 6 (типы арм.)'!$F$6:$U$49,MATCH($I313,'Таблица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арм.)'!$F$54:$U$54,0))=0,"",ROUND(SUM($Q313:$S313)*INDEX('Таблица 6 (типы арм.)'!$F$6:$U$49,MATCH($I313,'Таблица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13" s="35" t="str">
        <f>IF(SUM($Q313:$S313)*INDEX('Таблица 6 (типы арм.)'!$F$6:$U$49,MATCH($I313,'Таблица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арм.)'!$F$54:$U$54,0))=0,"",ROUND(SUM($Q313:$S313)*INDEX('Таблица 6 (типы арм.)'!$F$6:$U$49,MATCH($I313,'Таблица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13" s="35" t="str">
        <f>IF(SUM($Q313:$S313)*INDEX('Таблица 6 (типы арм.)'!$F$6:$U$49,MATCH($I313,'Таблица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арм.)'!$F$54:$U$54,0))=0,"",ROUND(SUM($Q313:$S313)*INDEX('Таблица 6 (типы арм.)'!$F$6:$U$49,MATCH($I313,'Таблица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13" s="35" t="str">
        <f>IF(SUM($Q313:$S313)*INDEX('Таблица 6 (типы арм.)'!$F$6:$U$49,MATCH($I313,'Таблица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арм.)'!$F$54:$U$54,0))=0,"",ROUND(SUM($Q313:$S313)*INDEX('Таблица 6 (типы арм.)'!$F$6:$U$49,MATCH($I313,'Таблица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13" s="491">
        <f t="shared" si="174"/>
        <v>7836</v>
      </c>
      <c r="AP313" s="339"/>
      <c r="AQ313" s="328"/>
      <c r="AR313" s="298"/>
      <c r="AS313" s="225"/>
      <c r="AT313" s="225"/>
      <c r="AU313" s="225"/>
      <c r="AV313" s="295"/>
      <c r="AW313" s="12"/>
      <c r="AX313" s="1"/>
    </row>
    <row r="314" spans="1:68" ht="22.5" customHeight="1" outlineLevel="1" x14ac:dyDescent="0.25">
      <c r="A314" s="1"/>
      <c r="B314" s="1"/>
      <c r="C314" s="506"/>
      <c r="D314" s="311" t="s">
        <v>606</v>
      </c>
      <c r="E314" s="311" t="s">
        <v>607</v>
      </c>
      <c r="F314" s="311"/>
      <c r="G314" s="312" t="s">
        <v>610</v>
      </c>
      <c r="H314" s="351"/>
      <c r="I314" s="360">
        <v>11</v>
      </c>
      <c r="J314" s="363" t="str">
        <f t="shared" si="175"/>
        <v>163.5</v>
      </c>
      <c r="K314" s="363"/>
      <c r="L314" s="429" t="s">
        <v>476</v>
      </c>
      <c r="M314" s="298" t="s">
        <v>36</v>
      </c>
      <c r="N314" s="298"/>
      <c r="O314" s="400"/>
      <c r="P314" s="32"/>
      <c r="Q314" s="33"/>
      <c r="R314" s="33">
        <v>1164.2</v>
      </c>
      <c r="S314" s="33"/>
      <c r="T314" s="34">
        <f t="shared" si="162"/>
        <v>1164.2</v>
      </c>
      <c r="U314" s="32"/>
      <c r="V314" s="32" t="s">
        <v>38</v>
      </c>
      <c r="W314" s="237">
        <f t="shared" si="176"/>
        <v>5291.818181818182</v>
      </c>
      <c r="X314" s="234"/>
      <c r="Y314" s="35" t="str">
        <f>IF(SUM($Q314:$S314)*INDEX('Таблица 6 (типы арм.)'!$F$6:$U$49,MATCH($I314,'Таблица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арм.)'!$F$54:$U$54,0))=0,"",ROUND(SUM($Q314:$S314)*INDEX('Таблица 6 (типы арм.)'!$F$6:$U$49,MATCH($I314,'Таблица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14" s="35" t="str">
        <f>IF(SUM($Q314:$S314)*INDEX('Таблица 6 (типы арм.)'!$F$6:$U$49,MATCH($I314,'Таблица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арм.)'!$F$54:$U$54,0))=0,"",ROUND(SUM($Q314:$S314)*INDEX('Таблица 6 (типы арм.)'!$F$6:$U$49,MATCH($I314,'Таблица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14" s="35">
        <f>IF(SUM($Q314:$S314)*INDEX('Таблица 6 (типы арм.)'!$F$6:$U$49,MATCH($I314,'Таблица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арм.)'!$F$54:$U$54,0))=0,"",ROUND(SUM($Q314:$S314)*INDEX('Таблица 6 (типы арм.)'!$F$6:$U$49,MATCH($I314,'Таблица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21048</v>
      </c>
      <c r="AB314" s="35" t="str">
        <f>IF(SUM($Q314:$S314)*INDEX('Таблица 6 (типы арм.)'!$F$6:$U$49,MATCH($I314,'Таблица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арм.)'!$F$54:$U$54,0))=0,"",ROUND(SUM($Q314:$S314)*INDEX('Таблица 6 (типы арм.)'!$F$6:$U$49,MATCH($I314,'Таблица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14" s="35" t="str">
        <f>IF(SUM($Q314:$S314)*INDEX('Таблица 6 (типы арм.)'!$F$6:$U$49,MATCH($I314,'Таблица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арм.)'!$F$54:$U$54,0))=0,"",ROUND(SUM($Q314:$S314)*INDEX('Таблица 6 (типы арм.)'!$F$6:$U$49,MATCH($I314,'Таблица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14" s="35">
        <f>IF(SUM($Q314:$S314)*INDEX('Таблица 6 (типы арм.)'!$F$6:$U$49,MATCH($I314,'Таблица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арм.)'!$F$54:$U$54,0))=0,"",ROUND(SUM($Q314:$S314)*INDEX('Таблица 6 (типы арм.)'!$F$6:$U$49,MATCH($I314,'Таблица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36755</v>
      </c>
      <c r="AE314" s="35">
        <f>IF(SUM($Q314:$S314)*INDEX('Таблица 6 (типы арм.)'!$F$6:$U$49,MATCH($I314,'Таблица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арм.)'!$F$54:$U$54,0))=0,"",ROUND(SUM($Q314:$S314)*INDEX('Таблица 6 (типы арм.)'!$F$6:$U$49,MATCH($I314,'Таблица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40211</v>
      </c>
      <c r="AF314" s="35">
        <f>IF(SUM($Q314:$S314)*INDEX('Таблица 6 (типы арм.)'!$F$6:$U$49,MATCH($I314,'Таблица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арм.)'!$F$54:$U$54,0))=0,"",ROUND(SUM($Q314:$S314)*INDEX('Таблица 6 (типы арм.)'!$F$6:$U$49,MATCH($I314,'Таблица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18378</v>
      </c>
      <c r="AG314" s="35" t="str">
        <f>IF(SUM($Q314:$S314)*INDEX('Таблица 6 (типы арм.)'!$F$6:$U$49,MATCH($I314,'Таблица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арм.)'!$F$54:$U$54,0))=0,"",ROUND(SUM($Q314:$S314)*INDEX('Таблица 6 (типы арм.)'!$F$6:$U$49,MATCH($I314,'Таблица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14" s="35">
        <f>IF(SUM($Q314:$S314)*INDEX('Таблица 6 (типы арм.)'!$F$6:$U$49,MATCH($I314,'Таблица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арм.)'!$F$54:$U$54,0))=0,"",ROUND(SUM($Q314:$S314)*INDEX('Таблица 6 (типы арм.)'!$F$6:$U$49,MATCH($I314,'Таблица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64872</v>
      </c>
      <c r="AI314" s="35" t="str">
        <f>IF(SUM($Q314:$S314)*INDEX('Таблица 6 (типы арм.)'!$F$6:$U$49,MATCH($I314,'Таблица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арм.)'!$F$54:$U$54,0))=0,"",ROUND(SUM($Q314:$S314)*INDEX('Таблица 6 (типы арм.)'!$F$6:$U$49,MATCH($I314,'Таблица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14" s="35">
        <f>IF(SUM($Q314:$S314)*INDEX('Таблица 6 (типы арм.)'!$F$6:$U$49,MATCH($I314,'Таблица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арм.)'!$F$54:$U$54,0))=0,"",ROUND(SUM($Q314:$S314)*INDEX('Таблица 6 (типы арм.)'!$F$6:$U$49,MATCH($I314,'Таблица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16650</v>
      </c>
      <c r="AK314" s="35" t="str">
        <f>IF(SUM($Q314:$S314)*INDEX('Таблица 6 (типы арм.)'!$F$6:$U$49,MATCH($I314,'Таблица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арм.)'!$F$54:$U$54,0))=0,"",ROUND(SUM($Q314:$S314)*INDEX('Таблица 6 (типы арм.)'!$F$6:$U$49,MATCH($I314,'Таблица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14" s="35" t="str">
        <f>IF(SUM($Q314:$S314)*INDEX('Таблица 6 (типы арм.)'!$F$6:$U$49,MATCH($I314,'Таблица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арм.)'!$F$54:$U$54,0))=0,"",ROUND(SUM($Q314:$S314)*INDEX('Таблица 6 (типы арм.)'!$F$6:$U$49,MATCH($I314,'Таблица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14" s="35" t="str">
        <f>IF(SUM($Q314:$S314)*INDEX('Таблица 6 (типы арм.)'!$F$6:$U$49,MATCH($I314,'Таблица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арм.)'!$F$54:$U$54,0))=0,"",ROUND(SUM($Q314:$S314)*INDEX('Таблица 6 (типы арм.)'!$F$6:$U$49,MATCH($I314,'Таблица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14" s="35" t="str">
        <f>IF(SUM($Q314:$S314)*INDEX('Таблица 6 (типы арм.)'!$F$6:$U$49,MATCH($I314,'Таблица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арм.)'!$F$54:$U$54,0))=0,"",ROUND(SUM($Q314:$S314)*INDEX('Таблица 6 (типы арм.)'!$F$6:$U$49,MATCH($I314,'Таблица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14" s="491">
        <f t="shared" si="174"/>
        <v>197914</v>
      </c>
      <c r="AP314" s="339"/>
      <c r="AQ314" s="328"/>
      <c r="AR314" s="298"/>
      <c r="AS314" s="225"/>
      <c r="AT314" s="225"/>
      <c r="AU314" s="225"/>
      <c r="AV314" s="295"/>
      <c r="AW314" s="12"/>
      <c r="AX314" s="1"/>
    </row>
    <row r="315" spans="1:68" ht="22.5" customHeight="1" outlineLevel="1" x14ac:dyDescent="0.25">
      <c r="A315" s="1"/>
      <c r="B315" s="1"/>
      <c r="C315" s="506"/>
      <c r="D315" s="311" t="s">
        <v>606</v>
      </c>
      <c r="E315" s="311" t="s">
        <v>607</v>
      </c>
      <c r="F315" s="311"/>
      <c r="G315" s="312" t="s">
        <v>610</v>
      </c>
      <c r="H315" s="351"/>
      <c r="I315" s="360">
        <v>11</v>
      </c>
      <c r="J315" s="363" t="str">
        <f t="shared" si="175"/>
        <v>163.6</v>
      </c>
      <c r="K315" s="363"/>
      <c r="L315" s="429" t="s">
        <v>477</v>
      </c>
      <c r="M315" s="298" t="s">
        <v>36</v>
      </c>
      <c r="N315" s="298"/>
      <c r="O315" s="400"/>
      <c r="P315" s="32"/>
      <c r="Q315" s="33"/>
      <c r="R315" s="33">
        <v>810.7</v>
      </c>
      <c r="S315" s="33"/>
      <c r="T315" s="34">
        <f t="shared" si="162"/>
        <v>810.7</v>
      </c>
      <c r="U315" s="32"/>
      <c r="V315" s="32" t="s">
        <v>38</v>
      </c>
      <c r="W315" s="237">
        <f t="shared" si="176"/>
        <v>3242.8</v>
      </c>
      <c r="X315" s="234"/>
      <c r="Y315" s="35" t="str">
        <f>IF(SUM($Q315:$S315)*INDEX('Таблица 6 (типы арм.)'!$F$6:$U$49,MATCH($I315,'Таблица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арм.)'!$F$54:$U$54,0))=0,"",ROUND(SUM($Q315:$S315)*INDEX('Таблица 6 (типы арм.)'!$F$6:$U$49,MATCH($I315,'Таблица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15" s="35" t="str">
        <f>IF(SUM($Q315:$S315)*INDEX('Таблица 6 (типы арм.)'!$F$6:$U$49,MATCH($I315,'Таблица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арм.)'!$F$54:$U$54,0))=0,"",ROUND(SUM($Q315:$S315)*INDEX('Таблица 6 (типы арм.)'!$F$6:$U$49,MATCH($I315,'Таблица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15" s="35">
        <f>IF(SUM($Q315:$S315)*INDEX('Таблица 6 (типы арм.)'!$F$6:$U$49,MATCH($I315,'Таблица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арм.)'!$F$54:$U$54,0))=0,"",ROUND(SUM($Q315:$S315)*INDEX('Таблица 6 (типы арм.)'!$F$6:$U$49,MATCH($I315,'Таблица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14657</v>
      </c>
      <c r="AB315" s="35" t="str">
        <f>IF(SUM($Q315:$S315)*INDEX('Таблица 6 (типы арм.)'!$F$6:$U$49,MATCH($I315,'Таблица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арм.)'!$F$54:$U$54,0))=0,"",ROUND(SUM($Q315:$S315)*INDEX('Таблица 6 (типы арм.)'!$F$6:$U$49,MATCH($I315,'Таблица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15" s="35" t="str">
        <f>IF(SUM($Q315:$S315)*INDEX('Таблица 6 (типы арм.)'!$F$6:$U$49,MATCH($I315,'Таблица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арм.)'!$F$54:$U$54,0))=0,"",ROUND(SUM($Q315:$S315)*INDEX('Таблица 6 (типы арм.)'!$F$6:$U$49,MATCH($I315,'Таблица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15" s="35">
        <f>IF(SUM($Q315:$S315)*INDEX('Таблица 6 (типы арм.)'!$F$6:$U$49,MATCH($I315,'Таблица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арм.)'!$F$54:$U$54,0))=0,"",ROUND(SUM($Q315:$S315)*INDEX('Таблица 6 (типы арм.)'!$F$6:$U$49,MATCH($I315,'Таблица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25595</v>
      </c>
      <c r="AE315" s="35">
        <f>IF(SUM($Q315:$S315)*INDEX('Таблица 6 (типы арм.)'!$F$6:$U$49,MATCH($I315,'Таблица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арм.)'!$F$54:$U$54,0))=0,"",ROUND(SUM($Q315:$S315)*INDEX('Таблица 6 (типы арм.)'!$F$6:$U$49,MATCH($I315,'Таблица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28001</v>
      </c>
      <c r="AF315" s="35">
        <f>IF(SUM($Q315:$S315)*INDEX('Таблица 6 (типы арм.)'!$F$6:$U$49,MATCH($I315,'Таблица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арм.)'!$F$54:$U$54,0))=0,"",ROUND(SUM($Q315:$S315)*INDEX('Таблица 6 (типы арм.)'!$F$6:$U$49,MATCH($I315,'Таблица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12797</v>
      </c>
      <c r="AG315" s="35" t="str">
        <f>IF(SUM($Q315:$S315)*INDEX('Таблица 6 (типы арм.)'!$F$6:$U$49,MATCH($I315,'Таблица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арм.)'!$F$54:$U$54,0))=0,"",ROUND(SUM($Q315:$S315)*INDEX('Таблица 6 (типы арм.)'!$F$6:$U$49,MATCH($I315,'Таблица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15" s="35">
        <f>IF(SUM($Q315:$S315)*INDEX('Таблица 6 (типы арм.)'!$F$6:$U$49,MATCH($I315,'Таблица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арм.)'!$F$54:$U$54,0))=0,"",ROUND(SUM($Q315:$S315)*INDEX('Таблица 6 (типы арм.)'!$F$6:$U$49,MATCH($I315,'Таблица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45174</v>
      </c>
      <c r="AI315" s="35" t="str">
        <f>IF(SUM($Q315:$S315)*INDEX('Таблица 6 (типы арм.)'!$F$6:$U$49,MATCH($I315,'Таблица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арм.)'!$F$54:$U$54,0))=0,"",ROUND(SUM($Q315:$S315)*INDEX('Таблица 6 (типы арм.)'!$F$6:$U$49,MATCH($I315,'Таблица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15" s="35">
        <f>IF(SUM($Q315:$S315)*INDEX('Таблица 6 (типы арм.)'!$F$6:$U$49,MATCH($I315,'Таблица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арм.)'!$F$54:$U$54,0))=0,"",ROUND(SUM($Q315:$S315)*INDEX('Таблица 6 (типы арм.)'!$F$6:$U$49,MATCH($I315,'Таблица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11594</v>
      </c>
      <c r="AK315" s="35" t="str">
        <f>IF(SUM($Q315:$S315)*INDEX('Таблица 6 (типы арм.)'!$F$6:$U$49,MATCH($I315,'Таблица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арм.)'!$F$54:$U$54,0))=0,"",ROUND(SUM($Q315:$S315)*INDEX('Таблица 6 (типы арм.)'!$F$6:$U$49,MATCH($I315,'Таблица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15" s="35" t="str">
        <f>IF(SUM($Q315:$S315)*INDEX('Таблица 6 (типы арм.)'!$F$6:$U$49,MATCH($I315,'Таблица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арм.)'!$F$54:$U$54,0))=0,"",ROUND(SUM($Q315:$S315)*INDEX('Таблица 6 (типы арм.)'!$F$6:$U$49,MATCH($I315,'Таблица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15" s="35" t="str">
        <f>IF(SUM($Q315:$S315)*INDEX('Таблица 6 (типы арм.)'!$F$6:$U$49,MATCH($I315,'Таблица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арм.)'!$F$54:$U$54,0))=0,"",ROUND(SUM($Q315:$S315)*INDEX('Таблица 6 (типы арм.)'!$F$6:$U$49,MATCH($I315,'Таблица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15" s="35" t="str">
        <f>IF(SUM($Q315:$S315)*INDEX('Таблица 6 (типы арм.)'!$F$6:$U$49,MATCH($I315,'Таблица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арм.)'!$F$54:$U$54,0))=0,"",ROUND(SUM($Q315:$S315)*INDEX('Таблица 6 (типы арм.)'!$F$6:$U$49,MATCH($I315,'Таблица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15" s="491">
        <f t="shared" si="174"/>
        <v>137818</v>
      </c>
      <c r="AP315" s="339"/>
      <c r="AQ315" s="328"/>
      <c r="AR315" s="298"/>
      <c r="AS315" s="225"/>
      <c r="AT315" s="225"/>
      <c r="AU315" s="225"/>
      <c r="AV315" s="295"/>
      <c r="AW315" s="12"/>
      <c r="AX315" s="1"/>
    </row>
    <row r="316" spans="1:68" ht="22.5" customHeight="1" outlineLevel="1" x14ac:dyDescent="0.25">
      <c r="A316" s="1"/>
      <c r="B316" s="1"/>
      <c r="C316" s="506"/>
      <c r="D316" s="311" t="s">
        <v>606</v>
      </c>
      <c r="E316" s="311" t="s">
        <v>607</v>
      </c>
      <c r="F316" s="311"/>
      <c r="G316" s="312" t="s">
        <v>610</v>
      </c>
      <c r="H316" s="351"/>
      <c r="I316" s="360">
        <v>13</v>
      </c>
      <c r="J316" s="363" t="str">
        <f t="shared" si="175"/>
        <v>163.7</v>
      </c>
      <c r="K316" s="363"/>
      <c r="L316" s="429" t="s">
        <v>478</v>
      </c>
      <c r="M316" s="298" t="s">
        <v>36</v>
      </c>
      <c r="N316" s="298"/>
      <c r="O316" s="400"/>
      <c r="P316" s="32"/>
      <c r="Q316" s="33"/>
      <c r="R316" s="33">
        <v>25.15</v>
      </c>
      <c r="S316" s="33"/>
      <c r="T316" s="34">
        <f t="shared" si="162"/>
        <v>25.15</v>
      </c>
      <c r="U316" s="32"/>
      <c r="V316" s="32" t="s">
        <v>38</v>
      </c>
      <c r="W316" s="237">
        <f t="shared" si="176"/>
        <v>114.31818181818181</v>
      </c>
      <c r="X316" s="234"/>
      <c r="Y316" s="35" t="str">
        <f>IF(SUM($Q316:$S316)*INDEX('Таблица 6 (типы арм.)'!$F$6:$U$49,MATCH($I316,'Таблица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арм.)'!$F$54:$U$54,0))=0,"",ROUND(SUM($Q316:$S316)*INDEX('Таблица 6 (типы арм.)'!$F$6:$U$49,MATCH($I316,'Таблица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16" s="35" t="str">
        <f>IF(SUM($Q316:$S316)*INDEX('Таблица 6 (типы арм.)'!$F$6:$U$49,MATCH($I316,'Таблица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арм.)'!$F$54:$U$54,0))=0,"",ROUND(SUM($Q316:$S316)*INDEX('Таблица 6 (типы арм.)'!$F$6:$U$49,MATCH($I316,'Таблица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16" s="35">
        <f>IF(SUM($Q316:$S316)*INDEX('Таблица 6 (типы арм.)'!$F$6:$U$49,MATCH($I316,'Таблица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арм.)'!$F$54:$U$54,0))=0,"",ROUND(SUM($Q316:$S316)*INDEX('Таблица 6 (типы арм.)'!$F$6:$U$49,MATCH($I316,'Таблица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535</v>
      </c>
      <c r="AB316" s="35" t="str">
        <f>IF(SUM($Q316:$S316)*INDEX('Таблица 6 (типы арм.)'!$F$6:$U$49,MATCH($I316,'Таблица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арм.)'!$F$54:$U$54,0))=0,"",ROUND(SUM($Q316:$S316)*INDEX('Таблица 6 (типы арм.)'!$F$6:$U$49,MATCH($I316,'Таблица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16" s="35" t="str">
        <f>IF(SUM($Q316:$S316)*INDEX('Таблица 6 (типы арм.)'!$F$6:$U$49,MATCH($I316,'Таблица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арм.)'!$F$54:$U$54,0))=0,"",ROUND(SUM($Q316:$S316)*INDEX('Таблица 6 (типы арм.)'!$F$6:$U$49,MATCH($I316,'Таблица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16" s="35">
        <f>IF(SUM($Q316:$S316)*INDEX('Таблица 6 (типы арм.)'!$F$6:$U$49,MATCH($I316,'Таблица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арм.)'!$F$54:$U$54,0))=0,"",ROUND(SUM($Q316:$S316)*INDEX('Таблица 6 (типы арм.)'!$F$6:$U$49,MATCH($I316,'Таблица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934</v>
      </c>
      <c r="AE316" s="35">
        <f>IF(SUM($Q316:$S316)*INDEX('Таблица 6 (типы арм.)'!$F$6:$U$49,MATCH($I316,'Таблица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арм.)'!$F$54:$U$54,0))=0,"",ROUND(SUM($Q316:$S316)*INDEX('Таблица 6 (типы арм.)'!$F$6:$U$49,MATCH($I316,'Таблица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1022</v>
      </c>
      <c r="AF316" s="35">
        <f>IF(SUM($Q316:$S316)*INDEX('Таблица 6 (типы арм.)'!$F$6:$U$49,MATCH($I316,'Таблица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арм.)'!$F$54:$U$54,0))=0,"",ROUND(SUM($Q316:$S316)*INDEX('Таблица 6 (типы арм.)'!$F$6:$U$49,MATCH($I316,'Таблица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467</v>
      </c>
      <c r="AG316" s="35" t="str">
        <f>IF(SUM($Q316:$S316)*INDEX('Таблица 6 (типы арм.)'!$F$6:$U$49,MATCH($I316,'Таблица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арм.)'!$F$54:$U$54,0))=0,"",ROUND(SUM($Q316:$S316)*INDEX('Таблица 6 (типы арм.)'!$F$6:$U$49,MATCH($I316,'Таблица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16" s="35">
        <f>IF(SUM($Q316:$S316)*INDEX('Таблица 6 (типы арм.)'!$F$6:$U$49,MATCH($I316,'Таблица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арм.)'!$F$54:$U$54,0))=0,"",ROUND(SUM($Q316:$S316)*INDEX('Таблица 6 (типы арм.)'!$F$6:$U$49,MATCH($I316,'Таблица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1649</v>
      </c>
      <c r="AI316" s="35" t="str">
        <f>IF(SUM($Q316:$S316)*INDEX('Таблица 6 (типы арм.)'!$F$6:$U$49,MATCH($I316,'Таблица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арм.)'!$F$54:$U$54,0))=0,"",ROUND(SUM($Q316:$S316)*INDEX('Таблица 6 (типы арм.)'!$F$6:$U$49,MATCH($I316,'Таблица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16" s="35">
        <f>IF(SUM($Q316:$S316)*INDEX('Таблица 6 (типы арм.)'!$F$6:$U$49,MATCH($I316,'Таблица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арм.)'!$F$54:$U$54,0))=0,"",ROUND(SUM($Q316:$S316)*INDEX('Таблица 6 (типы арм.)'!$F$6:$U$49,MATCH($I316,'Таблица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423</v>
      </c>
      <c r="AK316" s="35" t="str">
        <f>IF(SUM($Q316:$S316)*INDEX('Таблица 6 (типы арм.)'!$F$6:$U$49,MATCH($I316,'Таблица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арм.)'!$F$54:$U$54,0))=0,"",ROUND(SUM($Q316:$S316)*INDEX('Таблица 6 (типы арм.)'!$F$6:$U$49,MATCH($I316,'Таблица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16" s="35" t="str">
        <f>IF(SUM($Q316:$S316)*INDEX('Таблица 6 (типы арм.)'!$F$6:$U$49,MATCH($I316,'Таблица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арм.)'!$F$54:$U$54,0))=0,"",ROUND(SUM($Q316:$S316)*INDEX('Таблица 6 (типы арм.)'!$F$6:$U$49,MATCH($I316,'Таблица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16" s="35" t="str">
        <f>IF(SUM($Q316:$S316)*INDEX('Таблица 6 (типы арм.)'!$F$6:$U$49,MATCH($I316,'Таблица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арм.)'!$F$54:$U$54,0))=0,"",ROUND(SUM($Q316:$S316)*INDEX('Таблица 6 (типы арм.)'!$F$6:$U$49,MATCH($I316,'Таблица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16" s="35" t="str">
        <f>IF(SUM($Q316:$S316)*INDEX('Таблица 6 (типы арм.)'!$F$6:$U$49,MATCH($I316,'Таблица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арм.)'!$F$54:$U$54,0))=0,"",ROUND(SUM($Q316:$S316)*INDEX('Таблица 6 (типы арм.)'!$F$6:$U$49,MATCH($I316,'Таблица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16" s="491">
        <f t="shared" si="174"/>
        <v>5030</v>
      </c>
      <c r="AP316" s="339">
        <v>831</v>
      </c>
      <c r="AQ316" s="328"/>
      <c r="AR316" s="298"/>
      <c r="AS316" s="225"/>
      <c r="AT316" s="225"/>
      <c r="AU316" s="225"/>
      <c r="AV316" s="295"/>
      <c r="AW316" s="12"/>
      <c r="AX316" s="1"/>
    </row>
    <row r="317" spans="1:68" ht="22.5" customHeight="1" outlineLevel="1" x14ac:dyDescent="0.25">
      <c r="A317" s="1"/>
      <c r="B317" s="1"/>
      <c r="C317" s="506"/>
      <c r="D317" s="311" t="s">
        <v>606</v>
      </c>
      <c r="E317" s="311" t="s">
        <v>607</v>
      </c>
      <c r="F317" s="311"/>
      <c r="G317" s="312" t="s">
        <v>610</v>
      </c>
      <c r="H317" s="351"/>
      <c r="I317" s="360">
        <v>13</v>
      </c>
      <c r="J317" s="363" t="str">
        <f t="shared" si="175"/>
        <v>163.8</v>
      </c>
      <c r="K317" s="363"/>
      <c r="L317" s="429" t="s">
        <v>479</v>
      </c>
      <c r="M317" s="298" t="s">
        <v>36</v>
      </c>
      <c r="N317" s="298"/>
      <c r="O317" s="400"/>
      <c r="P317" s="32"/>
      <c r="Q317" s="33"/>
      <c r="R317" s="33">
        <v>31.12</v>
      </c>
      <c r="S317" s="33"/>
      <c r="T317" s="34">
        <f t="shared" si="162"/>
        <v>31.12</v>
      </c>
      <c r="U317" s="32"/>
      <c r="V317" s="32" t="s">
        <v>38</v>
      </c>
      <c r="W317" s="237">
        <f t="shared" si="176"/>
        <v>124.48</v>
      </c>
      <c r="X317" s="234"/>
      <c r="Y317" s="35" t="str">
        <f>IF(SUM($Q317:$S317)*INDEX('Таблица 6 (типы арм.)'!$F$6:$U$49,MATCH($I317,'Таблица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арм.)'!$F$54:$U$54,0))=0,"",ROUND(SUM($Q317:$S317)*INDEX('Таблица 6 (типы арм.)'!$F$6:$U$49,MATCH($I317,'Таблица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17" s="35" t="str">
        <f>IF(SUM($Q317:$S317)*INDEX('Таблица 6 (типы арм.)'!$F$6:$U$49,MATCH($I317,'Таблица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арм.)'!$F$54:$U$54,0))=0,"",ROUND(SUM($Q317:$S317)*INDEX('Таблица 6 (типы арм.)'!$F$6:$U$49,MATCH($I317,'Таблица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17" s="35">
        <f>IF(SUM($Q317:$S317)*INDEX('Таблица 6 (типы арм.)'!$F$6:$U$49,MATCH($I317,'Таблица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арм.)'!$F$54:$U$54,0))=0,"",ROUND(SUM($Q317:$S317)*INDEX('Таблица 6 (типы арм.)'!$F$6:$U$49,MATCH($I317,'Таблица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662</v>
      </c>
      <c r="AB317" s="35" t="str">
        <f>IF(SUM($Q317:$S317)*INDEX('Таблица 6 (типы арм.)'!$F$6:$U$49,MATCH($I317,'Таблица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арм.)'!$F$54:$U$54,0))=0,"",ROUND(SUM($Q317:$S317)*INDEX('Таблица 6 (типы арм.)'!$F$6:$U$49,MATCH($I317,'Таблица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17" s="35" t="str">
        <f>IF(SUM($Q317:$S317)*INDEX('Таблица 6 (типы арм.)'!$F$6:$U$49,MATCH($I317,'Таблица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арм.)'!$F$54:$U$54,0))=0,"",ROUND(SUM($Q317:$S317)*INDEX('Таблица 6 (типы арм.)'!$F$6:$U$49,MATCH($I317,'Таблица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17" s="35">
        <f>IF(SUM($Q317:$S317)*INDEX('Таблица 6 (типы арм.)'!$F$6:$U$49,MATCH($I317,'Таблица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арм.)'!$F$54:$U$54,0))=0,"",ROUND(SUM($Q317:$S317)*INDEX('Таблица 6 (типы арм.)'!$F$6:$U$49,MATCH($I317,'Таблица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1156</v>
      </c>
      <c r="AE317" s="35">
        <f>IF(SUM($Q317:$S317)*INDEX('Таблица 6 (типы арм.)'!$F$6:$U$49,MATCH($I317,'Таблица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арм.)'!$F$54:$U$54,0))=0,"",ROUND(SUM($Q317:$S317)*INDEX('Таблица 6 (типы арм.)'!$F$6:$U$49,MATCH($I317,'Таблица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1265</v>
      </c>
      <c r="AF317" s="35">
        <f>IF(SUM($Q317:$S317)*INDEX('Таблица 6 (типы арм.)'!$F$6:$U$49,MATCH($I317,'Таблица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арм.)'!$F$54:$U$54,0))=0,"",ROUND(SUM($Q317:$S317)*INDEX('Таблица 6 (типы арм.)'!$F$6:$U$49,MATCH($I317,'Таблица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578</v>
      </c>
      <c r="AG317" s="35" t="str">
        <f>IF(SUM($Q317:$S317)*INDEX('Таблица 6 (типы арм.)'!$F$6:$U$49,MATCH($I317,'Таблица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арм.)'!$F$54:$U$54,0))=0,"",ROUND(SUM($Q317:$S317)*INDEX('Таблица 6 (типы арм.)'!$F$6:$U$49,MATCH($I317,'Таблица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17" s="35">
        <f>IF(SUM($Q317:$S317)*INDEX('Таблица 6 (типы арм.)'!$F$6:$U$49,MATCH($I317,'Таблица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арм.)'!$F$54:$U$54,0))=0,"",ROUND(SUM($Q317:$S317)*INDEX('Таблица 6 (типы арм.)'!$F$6:$U$49,MATCH($I317,'Таблица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2040</v>
      </c>
      <c r="AI317" s="35" t="str">
        <f>IF(SUM($Q317:$S317)*INDEX('Таблица 6 (типы арм.)'!$F$6:$U$49,MATCH($I317,'Таблица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арм.)'!$F$54:$U$54,0))=0,"",ROUND(SUM($Q317:$S317)*INDEX('Таблица 6 (типы арм.)'!$F$6:$U$49,MATCH($I317,'Таблица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17" s="35">
        <f>IF(SUM($Q317:$S317)*INDEX('Таблица 6 (типы арм.)'!$F$6:$U$49,MATCH($I317,'Таблица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арм.)'!$F$54:$U$54,0))=0,"",ROUND(SUM($Q317:$S317)*INDEX('Таблица 6 (типы арм.)'!$F$6:$U$49,MATCH($I317,'Таблица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524</v>
      </c>
      <c r="AK317" s="35" t="str">
        <f>IF(SUM($Q317:$S317)*INDEX('Таблица 6 (типы арм.)'!$F$6:$U$49,MATCH($I317,'Таблица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арм.)'!$F$54:$U$54,0))=0,"",ROUND(SUM($Q317:$S317)*INDEX('Таблица 6 (типы арм.)'!$F$6:$U$49,MATCH($I317,'Таблица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17" s="35" t="str">
        <f>IF(SUM($Q317:$S317)*INDEX('Таблица 6 (типы арм.)'!$F$6:$U$49,MATCH($I317,'Таблица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арм.)'!$F$54:$U$54,0))=0,"",ROUND(SUM($Q317:$S317)*INDEX('Таблица 6 (типы арм.)'!$F$6:$U$49,MATCH($I317,'Таблица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17" s="35" t="str">
        <f>IF(SUM($Q317:$S317)*INDEX('Таблица 6 (типы арм.)'!$F$6:$U$49,MATCH($I317,'Таблица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арм.)'!$F$54:$U$54,0))=0,"",ROUND(SUM($Q317:$S317)*INDEX('Таблица 6 (типы арм.)'!$F$6:$U$49,MATCH($I317,'Таблица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17" s="35" t="str">
        <f>IF(SUM($Q317:$S317)*INDEX('Таблица 6 (типы арм.)'!$F$6:$U$49,MATCH($I317,'Таблица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арм.)'!$F$54:$U$54,0))=0,"",ROUND(SUM($Q317:$S317)*INDEX('Таблица 6 (типы арм.)'!$F$6:$U$49,MATCH($I317,'Таблица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17" s="491">
        <f t="shared" si="174"/>
        <v>6225</v>
      </c>
      <c r="AP317" s="339"/>
      <c r="AQ317" s="328"/>
      <c r="AR317" s="298"/>
      <c r="AS317" s="225"/>
      <c r="AT317" s="225"/>
      <c r="AU317" s="225"/>
      <c r="AV317" s="295"/>
      <c r="AW317" s="12"/>
      <c r="AX317" s="1"/>
    </row>
    <row r="318" spans="1:68" ht="22.5" customHeight="1" outlineLevel="1" x14ac:dyDescent="0.25">
      <c r="A318" s="1"/>
      <c r="B318" s="1"/>
      <c r="C318" s="506"/>
      <c r="D318" s="311" t="s">
        <v>606</v>
      </c>
      <c r="E318" s="311" t="s">
        <v>607</v>
      </c>
      <c r="F318" s="311"/>
      <c r="G318" s="312" t="s">
        <v>610</v>
      </c>
      <c r="H318" s="351"/>
      <c r="I318" s="360">
        <v>15</v>
      </c>
      <c r="J318" s="363" t="str">
        <f t="shared" si="175"/>
        <v>163.9</v>
      </c>
      <c r="K318" s="363"/>
      <c r="L318" s="429" t="s">
        <v>480</v>
      </c>
      <c r="M318" s="298" t="s">
        <v>36</v>
      </c>
      <c r="N318" s="298"/>
      <c r="O318" s="400"/>
      <c r="P318" s="32"/>
      <c r="Q318" s="33"/>
      <c r="R318" s="33">
        <v>34.86</v>
      </c>
      <c r="S318" s="33"/>
      <c r="T318" s="34">
        <f t="shared" si="162"/>
        <v>34.86</v>
      </c>
      <c r="U318" s="32"/>
      <c r="V318" s="32" t="s">
        <v>38</v>
      </c>
      <c r="W318" s="237">
        <f t="shared" si="176"/>
        <v>158.45454545454544</v>
      </c>
      <c r="X318" s="234"/>
      <c r="Y318" s="35" t="str">
        <f>IF(SUM($Q318:$S318)*INDEX('Таблица 6 (типы арм.)'!$F$6:$U$49,MATCH($I318,'Таблица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арм.)'!$F$54:$U$54,0))=0,"",ROUND(SUM($Q318:$S318)*INDEX('Таблица 6 (типы арм.)'!$F$6:$U$49,MATCH($I318,'Таблица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18" s="35" t="str">
        <f>IF(SUM($Q318:$S318)*INDEX('Таблица 6 (типы арм.)'!$F$6:$U$49,MATCH($I318,'Таблица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арм.)'!$F$54:$U$54,0))=0,"",ROUND(SUM($Q318:$S318)*INDEX('Таблица 6 (типы арм.)'!$F$6:$U$49,MATCH($I318,'Таблица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18" s="35">
        <f>IF(SUM($Q318:$S318)*INDEX('Таблица 6 (типы арм.)'!$F$6:$U$49,MATCH($I318,'Таблица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арм.)'!$F$54:$U$54,0))=0,"",ROUND(SUM($Q318:$S318)*INDEX('Таблица 6 (типы арм.)'!$F$6:$U$49,MATCH($I318,'Таблица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556</v>
      </c>
      <c r="AB318" s="35" t="str">
        <f>IF(SUM($Q318:$S318)*INDEX('Таблица 6 (типы арм.)'!$F$6:$U$49,MATCH($I318,'Таблица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арм.)'!$F$54:$U$54,0))=0,"",ROUND(SUM($Q318:$S318)*INDEX('Таблица 6 (типы арм.)'!$F$6:$U$49,MATCH($I318,'Таблица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18" s="35" t="str">
        <f>IF(SUM($Q318:$S318)*INDEX('Таблица 6 (типы арм.)'!$F$6:$U$49,MATCH($I318,'Таблица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арм.)'!$F$54:$U$54,0))=0,"",ROUND(SUM($Q318:$S318)*INDEX('Таблица 6 (типы арм.)'!$F$6:$U$49,MATCH($I318,'Таблица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18" s="35">
        <f>IF(SUM($Q318:$S318)*INDEX('Таблица 6 (типы арм.)'!$F$6:$U$49,MATCH($I318,'Таблица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арм.)'!$F$54:$U$54,0))=0,"",ROUND(SUM($Q318:$S318)*INDEX('Таблица 6 (типы арм.)'!$F$6:$U$49,MATCH($I318,'Таблица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972</v>
      </c>
      <c r="AE318" s="35">
        <f>IF(SUM($Q318:$S318)*INDEX('Таблица 6 (типы арм.)'!$F$6:$U$49,MATCH($I318,'Таблица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арм.)'!$F$54:$U$54,0))=0,"",ROUND(SUM($Q318:$S318)*INDEX('Таблица 6 (типы арм.)'!$F$6:$U$49,MATCH($I318,'Таблица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1060</v>
      </c>
      <c r="AF318" s="35">
        <f>IF(SUM($Q318:$S318)*INDEX('Таблица 6 (типы арм.)'!$F$6:$U$49,MATCH($I318,'Таблица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арм.)'!$F$54:$U$54,0))=0,"",ROUND(SUM($Q318:$S318)*INDEX('Таблица 6 (типы арм.)'!$F$6:$U$49,MATCH($I318,'Таблица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486</v>
      </c>
      <c r="AG318" s="35" t="str">
        <f>IF(SUM($Q318:$S318)*INDEX('Таблица 6 (типы арм.)'!$F$6:$U$49,MATCH($I318,'Таблица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арм.)'!$F$54:$U$54,0))=0,"",ROUND(SUM($Q318:$S318)*INDEX('Таблица 6 (типы арм.)'!$F$6:$U$49,MATCH($I318,'Таблица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18" s="35">
        <f>IF(SUM($Q318:$S318)*INDEX('Таблица 6 (типы арм.)'!$F$6:$U$49,MATCH($I318,'Таблица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арм.)'!$F$54:$U$54,0))=0,"",ROUND(SUM($Q318:$S318)*INDEX('Таблица 6 (типы арм.)'!$F$6:$U$49,MATCH($I318,'Таблица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1715</v>
      </c>
      <c r="AI318" s="35" t="str">
        <f>IF(SUM($Q318:$S318)*INDEX('Таблица 6 (типы арм.)'!$F$6:$U$49,MATCH($I318,'Таблица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арм.)'!$F$54:$U$54,0))=0,"",ROUND(SUM($Q318:$S318)*INDEX('Таблица 6 (типы арм.)'!$F$6:$U$49,MATCH($I318,'Таблица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18" s="35">
        <f>IF(SUM($Q318:$S318)*INDEX('Таблица 6 (типы арм.)'!$F$6:$U$49,MATCH($I318,'Таблица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арм.)'!$F$54:$U$54,0))=0,"",ROUND(SUM($Q318:$S318)*INDEX('Таблица 6 (типы арм.)'!$F$6:$U$49,MATCH($I318,'Таблица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440</v>
      </c>
      <c r="AK318" s="35" t="str">
        <f>IF(SUM($Q318:$S318)*INDEX('Таблица 6 (типы арм.)'!$F$6:$U$49,MATCH($I318,'Таблица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арм.)'!$F$54:$U$54,0))=0,"",ROUND(SUM($Q318:$S318)*INDEX('Таблица 6 (типы арм.)'!$F$6:$U$49,MATCH($I318,'Таблица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18" s="35" t="str">
        <f>IF(SUM($Q318:$S318)*INDEX('Таблица 6 (типы арм.)'!$F$6:$U$49,MATCH($I318,'Таблица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арм.)'!$F$54:$U$54,0))=0,"",ROUND(SUM($Q318:$S318)*INDEX('Таблица 6 (типы арм.)'!$F$6:$U$49,MATCH($I318,'Таблица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18" s="35" t="str">
        <f>IF(SUM($Q318:$S318)*INDEX('Таблица 6 (типы арм.)'!$F$6:$U$49,MATCH($I318,'Таблица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арм.)'!$F$54:$U$54,0))=0,"",ROUND(SUM($Q318:$S318)*INDEX('Таблица 6 (типы арм.)'!$F$6:$U$49,MATCH($I318,'Таблица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18" s="35" t="str">
        <f>IF(SUM($Q318:$S318)*INDEX('Таблица 6 (типы арм.)'!$F$6:$U$49,MATCH($I318,'Таблица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арм.)'!$F$54:$U$54,0))=0,"",ROUND(SUM($Q318:$S318)*INDEX('Таблица 6 (типы арм.)'!$F$6:$U$49,MATCH($I318,'Таблица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18" s="491">
        <f t="shared" si="174"/>
        <v>5229</v>
      </c>
      <c r="AP318" s="339">
        <v>320</v>
      </c>
      <c r="AQ318" s="328"/>
      <c r="AR318" s="298"/>
      <c r="AS318" s="225"/>
      <c r="AT318" s="225"/>
      <c r="AU318" s="225"/>
      <c r="AV318" s="295"/>
      <c r="AW318" s="12"/>
      <c r="AX318" s="1"/>
    </row>
    <row r="319" spans="1:68" ht="16.149999999999999" customHeight="1" outlineLevel="1" x14ac:dyDescent="0.25">
      <c r="A319" s="1"/>
      <c r="B319" s="1"/>
      <c r="C319" s="508"/>
      <c r="D319" s="311" t="s">
        <v>606</v>
      </c>
      <c r="E319" s="311" t="s">
        <v>607</v>
      </c>
      <c r="F319" s="311"/>
      <c r="G319" s="312" t="s">
        <v>610</v>
      </c>
      <c r="H319" s="351"/>
      <c r="I319" s="360">
        <v>15</v>
      </c>
      <c r="J319" s="363" t="str">
        <f t="shared" si="175"/>
        <v>163.10</v>
      </c>
      <c r="K319" s="363"/>
      <c r="L319" s="429" t="s">
        <v>481</v>
      </c>
      <c r="M319" s="298" t="s">
        <v>36</v>
      </c>
      <c r="N319" s="298"/>
      <c r="O319" s="400"/>
      <c r="P319" s="32"/>
      <c r="Q319" s="33"/>
      <c r="R319" s="33">
        <v>17.399999999999999</v>
      </c>
      <c r="S319" s="33"/>
      <c r="T319" s="34">
        <f t="shared" si="162"/>
        <v>17.399999999999999</v>
      </c>
      <c r="U319" s="32"/>
      <c r="V319" s="32" t="s">
        <v>38</v>
      </c>
      <c r="W319" s="237">
        <f t="shared" si="176"/>
        <v>69.599999999999994</v>
      </c>
      <c r="X319" s="234"/>
      <c r="Y319" s="35" t="str">
        <f>IF(SUM($Q319:$S319)*INDEX('Таблица 6 (типы арм.)'!$F$6:$U$49,MATCH($I319,'Таблица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арм.)'!$F$54:$U$54,0))=0,"",ROUND(SUM($Q319:$S319)*INDEX('Таблица 6 (типы арм.)'!$F$6:$U$49,MATCH($I319,'Таблица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19" s="35" t="str">
        <f>IF(SUM($Q319:$S319)*INDEX('Таблица 6 (типы арм.)'!$F$6:$U$49,MATCH($I319,'Таблица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арм.)'!$F$54:$U$54,0))=0,"",ROUND(SUM($Q319:$S319)*INDEX('Таблица 6 (типы арм.)'!$F$6:$U$49,MATCH($I319,'Таблица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19" s="35">
        <f>IF(SUM($Q319:$S319)*INDEX('Таблица 6 (типы арм.)'!$F$6:$U$49,MATCH($I319,'Таблица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арм.)'!$F$54:$U$54,0))=0,"",ROUND(SUM($Q319:$S319)*INDEX('Таблица 6 (типы арм.)'!$F$6:$U$49,MATCH($I319,'Таблица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278</v>
      </c>
      <c r="AB319" s="35" t="str">
        <f>IF(SUM($Q319:$S319)*INDEX('Таблица 6 (типы арм.)'!$F$6:$U$49,MATCH($I319,'Таблица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арм.)'!$F$54:$U$54,0))=0,"",ROUND(SUM($Q319:$S319)*INDEX('Таблица 6 (типы арм.)'!$F$6:$U$49,MATCH($I319,'Таблица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19" s="35" t="str">
        <f>IF(SUM($Q319:$S319)*INDEX('Таблица 6 (типы арм.)'!$F$6:$U$49,MATCH($I319,'Таблица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арм.)'!$F$54:$U$54,0))=0,"",ROUND(SUM($Q319:$S319)*INDEX('Таблица 6 (типы арм.)'!$F$6:$U$49,MATCH($I319,'Таблица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19" s="35">
        <f>IF(SUM($Q319:$S319)*INDEX('Таблица 6 (типы арм.)'!$F$6:$U$49,MATCH($I319,'Таблица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арм.)'!$F$54:$U$54,0))=0,"",ROUND(SUM($Q319:$S319)*INDEX('Таблица 6 (типы арм.)'!$F$6:$U$49,MATCH($I319,'Таблица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485</v>
      </c>
      <c r="AE319" s="35">
        <f>IF(SUM($Q319:$S319)*INDEX('Таблица 6 (типы арм.)'!$F$6:$U$49,MATCH($I319,'Таблица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арм.)'!$F$54:$U$54,0))=0,"",ROUND(SUM($Q319:$S319)*INDEX('Таблица 6 (типы арм.)'!$F$6:$U$49,MATCH($I319,'Таблица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529</v>
      </c>
      <c r="AF319" s="35">
        <f>IF(SUM($Q319:$S319)*INDEX('Таблица 6 (типы арм.)'!$F$6:$U$49,MATCH($I319,'Таблица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арм.)'!$F$54:$U$54,0))=0,"",ROUND(SUM($Q319:$S319)*INDEX('Таблица 6 (типы арм.)'!$F$6:$U$49,MATCH($I319,'Таблица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242</v>
      </c>
      <c r="AG319" s="35" t="str">
        <f>IF(SUM($Q319:$S319)*INDEX('Таблица 6 (типы арм.)'!$F$6:$U$49,MATCH($I319,'Таблица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арм.)'!$F$54:$U$54,0))=0,"",ROUND(SUM($Q319:$S319)*INDEX('Таблица 6 (типы арм.)'!$F$6:$U$49,MATCH($I319,'Таблица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19" s="35">
        <f>IF(SUM($Q319:$S319)*INDEX('Таблица 6 (типы арм.)'!$F$6:$U$49,MATCH($I319,'Таблица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арм.)'!$F$54:$U$54,0))=0,"",ROUND(SUM($Q319:$S319)*INDEX('Таблица 6 (типы арм.)'!$F$6:$U$49,MATCH($I319,'Таблица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856</v>
      </c>
      <c r="AI319" s="35" t="str">
        <f>IF(SUM($Q319:$S319)*INDEX('Таблица 6 (типы арм.)'!$F$6:$U$49,MATCH($I319,'Таблица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арм.)'!$F$54:$U$54,0))=0,"",ROUND(SUM($Q319:$S319)*INDEX('Таблица 6 (типы арм.)'!$F$6:$U$49,MATCH($I319,'Таблица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19" s="35">
        <f>IF(SUM($Q319:$S319)*INDEX('Таблица 6 (типы арм.)'!$F$6:$U$49,MATCH($I319,'Таблица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арм.)'!$F$54:$U$54,0))=0,"",ROUND(SUM($Q319:$S319)*INDEX('Таблица 6 (типы арм.)'!$F$6:$U$49,MATCH($I319,'Таблица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220</v>
      </c>
      <c r="AK319" s="35" t="str">
        <f>IF(SUM($Q319:$S319)*INDEX('Таблица 6 (типы арм.)'!$F$6:$U$49,MATCH($I319,'Таблица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арм.)'!$F$54:$U$54,0))=0,"",ROUND(SUM($Q319:$S319)*INDEX('Таблица 6 (типы арм.)'!$F$6:$U$49,MATCH($I319,'Таблица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19" s="35" t="str">
        <f>IF(SUM($Q319:$S319)*INDEX('Таблица 6 (типы арм.)'!$F$6:$U$49,MATCH($I319,'Таблица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арм.)'!$F$54:$U$54,0))=0,"",ROUND(SUM($Q319:$S319)*INDEX('Таблица 6 (типы арм.)'!$F$6:$U$49,MATCH($I319,'Таблица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19" s="35" t="str">
        <f>IF(SUM($Q319:$S319)*INDEX('Таблица 6 (типы арм.)'!$F$6:$U$49,MATCH($I319,'Таблица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арм.)'!$F$54:$U$54,0))=0,"",ROUND(SUM($Q319:$S319)*INDEX('Таблица 6 (типы арм.)'!$F$6:$U$49,MATCH($I319,'Таблица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19" s="35" t="str">
        <f>IF(SUM($Q319:$S319)*INDEX('Таблица 6 (типы арм.)'!$F$6:$U$49,MATCH($I319,'Таблица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арм.)'!$F$54:$U$54,0))=0,"",ROUND(SUM($Q319:$S319)*INDEX('Таблица 6 (типы арм.)'!$F$6:$U$49,MATCH($I319,'Таблица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19" s="491">
        <f t="shared" si="174"/>
        <v>2610</v>
      </c>
      <c r="AP319" s="339">
        <v>160</v>
      </c>
      <c r="AQ319" s="328"/>
      <c r="AR319" s="298"/>
      <c r="AS319" s="225"/>
      <c r="AT319" s="225"/>
      <c r="AU319" s="225"/>
      <c r="AV319" s="295"/>
      <c r="AW319" s="12"/>
      <c r="AX319" s="1"/>
    </row>
    <row r="320" spans="1:68" s="459" customFormat="1" ht="20.100000000000001" customHeight="1" collapsed="1" x14ac:dyDescent="0.25">
      <c r="A320" s="170"/>
      <c r="B320" s="170"/>
      <c r="C320" s="458"/>
      <c r="D320" s="387" t="s">
        <v>606</v>
      </c>
      <c r="E320" s="387"/>
      <c r="F320" s="388" t="s">
        <v>608</v>
      </c>
      <c r="G320" s="388"/>
      <c r="H320" s="351"/>
      <c r="I320" s="363"/>
      <c r="J320" s="363"/>
      <c r="K320" s="363"/>
      <c r="L320" s="430" t="s">
        <v>616</v>
      </c>
      <c r="M320" s="392" t="s">
        <v>36</v>
      </c>
      <c r="N320" s="392" t="s">
        <v>36</v>
      </c>
      <c r="O320" s="399"/>
      <c r="P320" s="225"/>
      <c r="Q320" s="225"/>
      <c r="R320" s="225"/>
      <c r="S320" s="225"/>
      <c r="T320" s="389"/>
      <c r="U320" s="225"/>
      <c r="V320" s="225"/>
      <c r="W320" s="225"/>
      <c r="X320" s="225"/>
      <c r="Y320" s="390"/>
      <c r="Z320" s="390"/>
      <c r="AA320" s="390"/>
      <c r="AB320" s="390"/>
      <c r="AC320" s="390"/>
      <c r="AD320" s="390"/>
      <c r="AE320" s="390"/>
      <c r="AF320" s="390"/>
      <c r="AG320" s="390"/>
      <c r="AH320" s="390"/>
      <c r="AI320" s="390"/>
      <c r="AJ320" s="390"/>
      <c r="AK320" s="390"/>
      <c r="AL320" s="390"/>
      <c r="AM320" s="390"/>
      <c r="AN320" s="390"/>
      <c r="AO320" s="391"/>
      <c r="AP320" s="392"/>
      <c r="AQ320" s="393">
        <f>T309</f>
        <v>2337.9300000000003</v>
      </c>
      <c r="AR320" s="298">
        <f>IF(AQ320="","",IF(AQ320=0,"",AQ320))</f>
        <v>2337.9300000000003</v>
      </c>
      <c r="AS320" s="33"/>
      <c r="AT320" s="33"/>
      <c r="AU320" s="33"/>
      <c r="AV320" s="295"/>
      <c r="AW320" s="171"/>
      <c r="AX320" s="170"/>
      <c r="AY320" s="222"/>
      <c r="AZ320" s="222"/>
      <c r="BA320" s="222"/>
      <c r="BB320" s="222"/>
      <c r="BC320" s="222"/>
      <c r="BD320" s="222"/>
      <c r="BE320" s="222"/>
      <c r="BF320" s="222"/>
      <c r="BG320" s="222"/>
      <c r="BH320" s="222"/>
      <c r="BI320" s="222"/>
      <c r="BJ320" s="222"/>
      <c r="BK320" s="222"/>
      <c r="BL320" s="222"/>
      <c r="BM320" s="222"/>
      <c r="BN320" s="222"/>
      <c r="BO320" s="222"/>
      <c r="BP320" s="222"/>
    </row>
    <row r="321" spans="1:68" s="459" customFormat="1" ht="20.100000000000001" customHeight="1" x14ac:dyDescent="0.25">
      <c r="A321" s="170"/>
      <c r="B321" s="170"/>
      <c r="C321" s="458"/>
      <c r="D321" s="387" t="s">
        <v>606</v>
      </c>
      <c r="E321" s="387"/>
      <c r="F321" s="388" t="s">
        <v>608</v>
      </c>
      <c r="G321" s="388"/>
      <c r="H321" s="351"/>
      <c r="I321" s="363"/>
      <c r="J321" s="363"/>
      <c r="K321" s="363"/>
      <c r="L321" s="430" t="s">
        <v>615</v>
      </c>
      <c r="M321" s="423" t="s">
        <v>49</v>
      </c>
      <c r="N321" s="423" t="s">
        <v>49</v>
      </c>
      <c r="O321" s="399"/>
      <c r="P321" s="225"/>
      <c r="Q321" s="225"/>
      <c r="R321" s="225"/>
      <c r="S321" s="225"/>
      <c r="T321" s="389"/>
      <c r="U321" s="225"/>
      <c r="V321" s="225"/>
      <c r="W321" s="225"/>
      <c r="X321" s="225"/>
      <c r="Y321" s="390"/>
      <c r="Z321" s="390"/>
      <c r="AA321" s="390"/>
      <c r="AB321" s="390"/>
      <c r="AC321" s="390"/>
      <c r="AD321" s="390"/>
      <c r="AE321" s="390"/>
      <c r="AF321" s="390"/>
      <c r="AG321" s="390"/>
      <c r="AH321" s="390"/>
      <c r="AI321" s="390"/>
      <c r="AJ321" s="390"/>
      <c r="AK321" s="390"/>
      <c r="AL321" s="390"/>
      <c r="AM321" s="390"/>
      <c r="AN321" s="390"/>
      <c r="AO321" s="391"/>
      <c r="AP321" s="392"/>
      <c r="AQ321" s="493">
        <f>AO309+SUM(AO324:AO325)</f>
        <v>403928</v>
      </c>
      <c r="AR321" s="367">
        <f t="shared" ref="AR321:AR323" si="178">IF(AQ321="","",IF(AQ321=0,"",AQ321))</f>
        <v>403928</v>
      </c>
      <c r="AS321" s="33"/>
      <c r="AT321" s="33"/>
      <c r="AU321" s="33"/>
      <c r="AV321" s="295"/>
      <c r="AW321" s="171"/>
      <c r="AX321" s="170"/>
      <c r="AY321" s="222"/>
      <c r="AZ321" s="222"/>
      <c r="BA321" s="222"/>
      <c r="BB321" s="222"/>
      <c r="BC321" s="222"/>
      <c r="BD321" s="222"/>
      <c r="BE321" s="222"/>
      <c r="BF321" s="222"/>
      <c r="BG321" s="222"/>
      <c r="BH321" s="222"/>
      <c r="BI321" s="222"/>
      <c r="BJ321" s="222"/>
      <c r="BK321" s="222"/>
      <c r="BL321" s="222"/>
      <c r="BM321" s="222"/>
      <c r="BN321" s="222"/>
      <c r="BO321" s="222"/>
      <c r="BP321" s="222"/>
    </row>
    <row r="322" spans="1:68" s="459" customFormat="1" ht="20.100000000000001" customHeight="1" x14ac:dyDescent="0.25">
      <c r="A322" s="170"/>
      <c r="B322" s="170"/>
      <c r="C322" s="458"/>
      <c r="D322" s="387" t="s">
        <v>606</v>
      </c>
      <c r="E322" s="387"/>
      <c r="F322" s="388" t="s">
        <v>608</v>
      </c>
      <c r="G322" s="388"/>
      <c r="H322" s="351"/>
      <c r="I322" s="363"/>
      <c r="J322" s="363"/>
      <c r="K322" s="363"/>
      <c r="L322" s="430" t="s">
        <v>614</v>
      </c>
      <c r="M322" s="392" t="s">
        <v>61</v>
      </c>
      <c r="N322" s="392" t="s">
        <v>61</v>
      </c>
      <c r="O322" s="399"/>
      <c r="P322" s="225"/>
      <c r="Q322" s="225"/>
      <c r="R322" s="225"/>
      <c r="S322" s="225"/>
      <c r="T322" s="389"/>
      <c r="U322" s="225"/>
      <c r="V322" s="225"/>
      <c r="W322" s="225"/>
      <c r="X322" s="225"/>
      <c r="Y322" s="390"/>
      <c r="Z322" s="390"/>
      <c r="AA322" s="390"/>
      <c r="AB322" s="390"/>
      <c r="AC322" s="390"/>
      <c r="AD322" s="390"/>
      <c r="AE322" s="390"/>
      <c r="AF322" s="390"/>
      <c r="AG322" s="390"/>
      <c r="AH322" s="390"/>
      <c r="AI322" s="390"/>
      <c r="AJ322" s="390"/>
      <c r="AK322" s="390"/>
      <c r="AL322" s="390"/>
      <c r="AM322" s="390"/>
      <c r="AN322" s="390"/>
      <c r="AO322" s="391"/>
      <c r="AP322" s="392"/>
      <c r="AQ322" s="393">
        <f>W309</f>
        <v>10092.780000000001</v>
      </c>
      <c r="AR322" s="298">
        <f t="shared" si="178"/>
        <v>10092.780000000001</v>
      </c>
      <c r="AS322" s="33"/>
      <c r="AT322" s="33"/>
      <c r="AU322" s="33"/>
      <c r="AV322" s="295"/>
      <c r="AW322" s="171"/>
      <c r="AX322" s="170"/>
      <c r="AY322" s="222"/>
      <c r="AZ322" s="222"/>
      <c r="BA322" s="222"/>
      <c r="BB322" s="222"/>
      <c r="BC322" s="222"/>
      <c r="BD322" s="222"/>
      <c r="BE322" s="222"/>
      <c r="BF322" s="222"/>
      <c r="BG322" s="222"/>
      <c r="BH322" s="222"/>
      <c r="BI322" s="222"/>
      <c r="BJ322" s="222"/>
      <c r="BK322" s="222"/>
      <c r="BL322" s="222"/>
      <c r="BM322" s="222"/>
      <c r="BN322" s="222"/>
      <c r="BO322" s="222"/>
      <c r="BP322" s="222"/>
    </row>
    <row r="323" spans="1:68" s="459" customFormat="1" ht="20.100000000000001" customHeight="1" x14ac:dyDescent="0.25">
      <c r="A323" s="170"/>
      <c r="B323" s="170"/>
      <c r="C323" s="458"/>
      <c r="D323" s="387" t="s">
        <v>606</v>
      </c>
      <c r="E323" s="387" t="str">
        <f>IF(AQ323="","xyz2","")</f>
        <v/>
      </c>
      <c r="F323" s="388" t="s">
        <v>608</v>
      </c>
      <c r="G323" s="388" t="str">
        <f>IF(AQ323="","xyz4","")</f>
        <v/>
      </c>
      <c r="H323" s="351"/>
      <c r="I323" s="363"/>
      <c r="J323" s="363"/>
      <c r="K323" s="363"/>
      <c r="L323" s="430" t="s">
        <v>623</v>
      </c>
      <c r="M323" s="423" t="s">
        <v>49</v>
      </c>
      <c r="N323" s="423" t="s">
        <v>49</v>
      </c>
      <c r="O323" s="399"/>
      <c r="P323" s="225"/>
      <c r="Q323" s="225"/>
      <c r="R323" s="225"/>
      <c r="S323" s="225"/>
      <c r="T323" s="389"/>
      <c r="U323" s="225"/>
      <c r="V323" s="225"/>
      <c r="W323" s="225"/>
      <c r="X323" s="225"/>
      <c r="Y323" s="390"/>
      <c r="Z323" s="390"/>
      <c r="AA323" s="390"/>
      <c r="AB323" s="390"/>
      <c r="AC323" s="390"/>
      <c r="AD323" s="390"/>
      <c r="AE323" s="390"/>
      <c r="AF323" s="390"/>
      <c r="AG323" s="390"/>
      <c r="AH323" s="390"/>
      <c r="AI323" s="390"/>
      <c r="AJ323" s="390"/>
      <c r="AK323" s="390"/>
      <c r="AL323" s="390"/>
      <c r="AM323" s="390"/>
      <c r="AN323" s="390"/>
      <c r="AO323" s="391"/>
      <c r="AP323" s="392"/>
      <c r="AQ323" s="393">
        <f>IF(AP309="","",IF(AP309=0,"",AP309))</f>
        <v>1311</v>
      </c>
      <c r="AR323" s="298">
        <f t="shared" si="178"/>
        <v>1311</v>
      </c>
      <c r="AS323" s="33"/>
      <c r="AT323" s="33"/>
      <c r="AU323" s="33"/>
      <c r="AV323" s="295"/>
      <c r="AW323" s="171"/>
      <c r="AX323" s="170"/>
      <c r="AY323" s="222"/>
      <c r="AZ323" s="222"/>
      <c r="BA323" s="222"/>
      <c r="BB323" s="222"/>
      <c r="BC323" s="222"/>
      <c r="BD323" s="222"/>
      <c r="BE323" s="222"/>
      <c r="BF323" s="222"/>
      <c r="BG323" s="222"/>
      <c r="BH323" s="222"/>
      <c r="BI323" s="222"/>
      <c r="BJ323" s="222"/>
      <c r="BK323" s="222"/>
      <c r="BL323" s="222"/>
      <c r="BM323" s="222"/>
      <c r="BN323" s="222"/>
      <c r="BO323" s="222"/>
      <c r="BP323" s="222"/>
    </row>
    <row r="324" spans="1:68" ht="57.75" customHeight="1" x14ac:dyDescent="0.25">
      <c r="A324" s="1"/>
      <c r="B324" s="1"/>
      <c r="C324" s="505" t="s">
        <v>508</v>
      </c>
      <c r="D324" s="311"/>
      <c r="E324" s="311" t="s">
        <v>607</v>
      </c>
      <c r="F324" s="311"/>
      <c r="G324" s="312" t="s">
        <v>610</v>
      </c>
      <c r="H324" s="351"/>
      <c r="I324" s="361"/>
      <c r="J324" s="371">
        <f>J309+1</f>
        <v>164</v>
      </c>
      <c r="K324" s="371"/>
      <c r="L324" s="380" t="s">
        <v>264</v>
      </c>
      <c r="M324" s="344" t="s">
        <v>49</v>
      </c>
      <c r="N324" s="344"/>
      <c r="O324" s="408"/>
      <c r="P324" s="38"/>
      <c r="Q324" s="38"/>
      <c r="R324" s="38"/>
      <c r="S324" s="38"/>
      <c r="T324" s="73"/>
      <c r="U324" s="71"/>
      <c r="V324" s="71"/>
      <c r="W324" s="71"/>
      <c r="X324" s="71"/>
      <c r="Y324" s="29" t="str">
        <f t="shared" ref="Y324:AC324" si="179">IF(SUMIF($J$327:$J$332,1,Y$327:Y$332)=0,"",SUMIF($J$327:$J$332,1,Y$327:Y$332))</f>
        <v/>
      </c>
      <c r="Z324" s="29" t="str">
        <f t="shared" si="179"/>
        <v/>
      </c>
      <c r="AA324" s="29" t="str">
        <f t="shared" si="179"/>
        <v/>
      </c>
      <c r="AB324" s="29" t="str">
        <f t="shared" si="179"/>
        <v/>
      </c>
      <c r="AC324" s="29" t="str">
        <f t="shared" si="179"/>
        <v/>
      </c>
      <c r="AD324" s="29" t="str">
        <f t="shared" ref="AD324:AN324" si="180">IF(SUMIF($J$327:$J$332,1,AD$327:AD$332)=0,"",SUMIF($J$327:$J$332,1,AD$327:AD$332))</f>
        <v/>
      </c>
      <c r="AE324" s="29" t="str">
        <f t="shared" si="180"/>
        <v/>
      </c>
      <c r="AF324" s="29" t="str">
        <f t="shared" si="180"/>
        <v/>
      </c>
      <c r="AG324" s="29" t="str">
        <f t="shared" si="180"/>
        <v/>
      </c>
      <c r="AH324" s="29" t="str">
        <f t="shared" si="180"/>
        <v/>
      </c>
      <c r="AI324" s="29" t="str">
        <f t="shared" si="180"/>
        <v/>
      </c>
      <c r="AJ324" s="29" t="str">
        <f t="shared" si="180"/>
        <v/>
      </c>
      <c r="AK324" s="29" t="str">
        <f t="shared" si="180"/>
        <v/>
      </c>
      <c r="AL324" s="29" t="str">
        <f t="shared" si="180"/>
        <v/>
      </c>
      <c r="AM324" s="29" t="str">
        <f t="shared" si="180"/>
        <v/>
      </c>
      <c r="AN324" s="29" t="str">
        <f t="shared" si="180"/>
        <v/>
      </c>
      <c r="AO324" s="321" t="str">
        <f>IF((IF(Y324="",0,Y324)+IF(Z324="",0,Z324)+IF(AA324="",0,AA324)+IF(AB324="",0,AB324)+IF(AC324="",0,AC324)+IF(AD324="",0,AD324)+IF(AE324="",0,AE324)+IF(AF324="",0,AF324)+IF(AG324="",0,AG324)+IF(AH324="",0,AH324)+IF(AI324="",0,AI324)+IF(AJ324="",0,AJ324)+IF(AK324="",0,AK324)+IF(AL324="",0,AL324)+IF(AM324="",0,AM324)+IF(AN324="",0,AN324))=0,"",(IF(Y324="",0,Y324)+IF(Z324="",0,Z324)+IF(AA324="",0,AA324)+IF(AB324="",0,AB324)+IF(AC324="",0,AC324)+IF(AD324="",0,AD324)+IF(AE324="",0,AE324)+IF(AF324="",0,AF324)+IF(AG324="",0,AG324)+IF(AH324="",0,AH324)+IF(AI324="",0,AI324)+IF(AJ324="",0,AJ324)+IF(AK324="",0,AK324)+IF(AL324="",0,AL324)+IF(AM324="",0,AM324)+IF(AN324="",0,AN324)))</f>
        <v/>
      </c>
      <c r="AP324" s="344"/>
      <c r="AQ324" s="328"/>
      <c r="AR324" s="298"/>
      <c r="AS324" s="225"/>
      <c r="AT324" s="225"/>
      <c r="AU324" s="225"/>
      <c r="AV324" s="295"/>
      <c r="AW324" s="12"/>
      <c r="AX324" s="1"/>
    </row>
    <row r="325" spans="1:68" ht="57.75" customHeight="1" x14ac:dyDescent="0.25">
      <c r="A325" s="1"/>
      <c r="B325" s="1"/>
      <c r="C325" s="506"/>
      <c r="D325" s="311"/>
      <c r="E325" s="311" t="s">
        <v>607</v>
      </c>
      <c r="F325" s="311"/>
      <c r="G325" s="312" t="s">
        <v>610</v>
      </c>
      <c r="H325" s="351"/>
      <c r="I325" s="361"/>
      <c r="J325" s="371">
        <f>J324+1</f>
        <v>165</v>
      </c>
      <c r="K325" s="371"/>
      <c r="L325" s="380" t="s">
        <v>265</v>
      </c>
      <c r="M325" s="344" t="s">
        <v>49</v>
      </c>
      <c r="N325" s="344"/>
      <c r="O325" s="413"/>
      <c r="P325" s="85"/>
      <c r="Q325" s="85"/>
      <c r="R325" s="85"/>
      <c r="S325" s="85"/>
      <c r="T325" s="91"/>
      <c r="U325" s="92"/>
      <c r="V325" s="92"/>
      <c r="W325" s="92"/>
      <c r="X325" s="92"/>
      <c r="Y325" s="93" t="str">
        <f t="shared" ref="Y325:AC325" si="181">IF(SUMIF($J$327:$J$332,2,Y$327:Y$332)=0,"",SUMIF($J$327:$J$332,2,Y$327:Y$332))</f>
        <v/>
      </c>
      <c r="Z325" s="93" t="str">
        <f t="shared" si="181"/>
        <v/>
      </c>
      <c r="AA325" s="93" t="str">
        <f t="shared" si="181"/>
        <v/>
      </c>
      <c r="AB325" s="93" t="str">
        <f t="shared" si="181"/>
        <v/>
      </c>
      <c r="AC325" s="93" t="str">
        <f t="shared" si="181"/>
        <v/>
      </c>
      <c r="AD325" s="93" t="str">
        <f t="shared" ref="AD325:AN325" si="182">IF(SUMIF($J$327:$J$332,2,AD$327:AD$332)=0,"",SUMIF($J$327:$J$332,2,AD$327:AD$332))</f>
        <v/>
      </c>
      <c r="AE325" s="93" t="str">
        <f t="shared" si="182"/>
        <v/>
      </c>
      <c r="AF325" s="93" t="str">
        <f t="shared" si="182"/>
        <v/>
      </c>
      <c r="AG325" s="93" t="str">
        <f t="shared" si="182"/>
        <v/>
      </c>
      <c r="AH325" s="93" t="str">
        <f t="shared" si="182"/>
        <v/>
      </c>
      <c r="AI325" s="93" t="str">
        <f t="shared" si="182"/>
        <v/>
      </c>
      <c r="AJ325" s="93" t="str">
        <f t="shared" si="182"/>
        <v/>
      </c>
      <c r="AK325" s="93" t="str">
        <f t="shared" si="182"/>
        <v/>
      </c>
      <c r="AL325" s="93" t="str">
        <f t="shared" si="182"/>
        <v/>
      </c>
      <c r="AM325" s="93" t="str">
        <f t="shared" si="182"/>
        <v/>
      </c>
      <c r="AN325" s="93" t="str">
        <f t="shared" si="182"/>
        <v/>
      </c>
      <c r="AO325" s="321" t="str">
        <f>IF((IF(Y325="",0,Y325)+IF(Z325="",0,Z325)+IF(AA325="",0,AA325)+IF(AB325="",0,AB325)+IF(AC325="",0,AC325)+IF(AD325="",0,AD325)+IF(AE325="",0,AE325)+IF(AF325="",0,AF325)+IF(AG325="",0,AG325)+IF(AH325="",0,AH325)+IF(AI325="",0,AI325)+IF(AJ325="",0,AJ325)+IF(AK325="",0,AK325)+IF(AL325="",0,AL325)+IF(AM325="",0,AM325)+IF(AN325="",0,AN325))=0,"",(IF(Y325="",0,Y325)+IF(Z325="",0,Z325)+IF(AA325="",0,AA325)+IF(AB325="",0,AB325)+IF(AC325="",0,AC325)+IF(AD325="",0,AD325)+IF(AE325="",0,AE325)+IF(AF325="",0,AF325)+IF(AG325="",0,AG325)+IF(AH325="",0,AH325)+IF(AI325="",0,AI325)+IF(AJ325="",0,AJ325)+IF(AK325="",0,AK325)+IF(AL325="",0,AL325)+IF(AM325="",0,AM325)+IF(AN325="",0,AN325)))</f>
        <v/>
      </c>
      <c r="AP325" s="344"/>
      <c r="AQ325" s="328"/>
      <c r="AR325" s="298"/>
      <c r="AS325" s="225"/>
      <c r="AT325" s="225"/>
      <c r="AU325" s="225"/>
      <c r="AV325" s="295"/>
      <c r="AW325" s="12"/>
      <c r="AX325" s="1"/>
    </row>
    <row r="326" spans="1:68" ht="36.75" customHeight="1" outlineLevel="1" x14ac:dyDescent="0.25">
      <c r="A326" s="1"/>
      <c r="B326" s="1"/>
      <c r="C326" s="506"/>
      <c r="D326" s="311" t="s">
        <v>606</v>
      </c>
      <c r="E326" s="311" t="s">
        <v>607</v>
      </c>
      <c r="F326" s="311"/>
      <c r="G326" s="312" t="s">
        <v>610</v>
      </c>
      <c r="H326" s="351"/>
      <c r="I326" s="361"/>
      <c r="J326" s="371"/>
      <c r="K326" s="371"/>
      <c r="L326" s="380" t="s">
        <v>266</v>
      </c>
      <c r="M326" s="344"/>
      <c r="N326" s="344"/>
      <c r="O326" s="408"/>
      <c r="P326" s="38"/>
      <c r="Q326" s="38"/>
      <c r="R326" s="38"/>
      <c r="S326" s="38"/>
      <c r="T326" s="73"/>
      <c r="U326" s="71"/>
      <c r="V326" s="71"/>
      <c r="W326" s="71"/>
      <c r="X326" s="71"/>
      <c r="Y326" s="71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293"/>
      <c r="AP326" s="344"/>
      <c r="AQ326" s="328"/>
      <c r="AR326" s="298"/>
      <c r="AS326" s="225"/>
      <c r="AT326" s="225"/>
      <c r="AU326" s="225"/>
      <c r="AV326" s="295"/>
      <c r="AW326" s="12"/>
      <c r="AX326" s="1"/>
    </row>
    <row r="327" spans="1:68" ht="22.5" customHeight="1" outlineLevel="1" x14ac:dyDescent="0.25">
      <c r="A327" s="1"/>
      <c r="B327" s="1"/>
      <c r="C327" s="506"/>
      <c r="D327" s="311" t="s">
        <v>606</v>
      </c>
      <c r="E327" s="311" t="s">
        <v>607</v>
      </c>
      <c r="F327" s="311"/>
      <c r="G327" s="312" t="s">
        <v>610</v>
      </c>
      <c r="H327" s="351"/>
      <c r="I327" s="360" t="s">
        <v>267</v>
      </c>
      <c r="J327" s="372" t="str">
        <f t="shared" ref="J327:J332" si="183">MID(I327,SEARCH(".",I327,1)+1,1)</f>
        <v>1</v>
      </c>
      <c r="K327" s="372"/>
      <c r="L327" s="381" t="s">
        <v>268</v>
      </c>
      <c r="M327" s="344" t="s">
        <v>49</v>
      </c>
      <c r="N327" s="344"/>
      <c r="O327" s="415">
        <f>SUM(O312:O315)</f>
        <v>0</v>
      </c>
      <c r="P327" s="205">
        <f t="shared" ref="P327:S327" si="184">SUM(P312:P315)</f>
        <v>0</v>
      </c>
      <c r="Q327" s="205">
        <f t="shared" si="184"/>
        <v>0</v>
      </c>
      <c r="R327" s="205">
        <f t="shared" si="184"/>
        <v>2083.4</v>
      </c>
      <c r="S327" s="205">
        <f t="shared" si="184"/>
        <v>0</v>
      </c>
      <c r="T327" s="200"/>
      <c r="U327" s="199"/>
      <c r="V327" s="201"/>
      <c r="W327" s="201"/>
      <c r="X327" s="199"/>
      <c r="Y327" s="35" t="str">
        <f>IF(SUM($Q327:$S327)*INDEX('Таблица 6 (типы арм.)'!$F$6:$U$49,MATCH($I327,'Таблица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арм.)'!$F$54:$U$54,0))=0,"",ROUND(SUM($Q327:$S327)*INDEX('Таблица 6 (типы арм.)'!$F$6:$U$49,MATCH($I327,'Таблица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27" s="35" t="str">
        <f>IF(SUM($Q327:$S327)*INDEX('Таблица 6 (типы арм.)'!$F$6:$U$49,MATCH($I327,'Таблица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арм.)'!$F$54:$U$54,0))=0,"",ROUND(SUM($Q327:$S327)*INDEX('Таблица 6 (типы арм.)'!$F$6:$U$49,MATCH($I327,'Таблица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27" s="35" t="str">
        <f>IF(SUM($Q327:$S327)*INDEX('Таблица 6 (типы арм.)'!$F$6:$U$49,MATCH($I327,'Таблица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арм.)'!$F$54:$U$54,0))=0,"",ROUND(SUM($Q327:$S327)*INDEX('Таблица 6 (типы арм.)'!$F$6:$U$49,MATCH($I327,'Таблица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27" s="35" t="str">
        <f>IF(SUM($Q327:$S327)*INDEX('Таблица 6 (типы арм.)'!$F$6:$U$49,MATCH($I327,'Таблица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арм.)'!$F$54:$U$54,0))=0,"",ROUND(SUM($Q327:$S327)*INDEX('Таблица 6 (типы арм.)'!$F$6:$U$49,MATCH($I327,'Таблица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27" s="35" t="str">
        <f>IF(SUM($Q327:$S327)*INDEX('Таблица 6 (типы арм.)'!$F$6:$U$49,MATCH($I327,'Таблица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арм.)'!$F$54:$U$54,0))=0,"",ROUND(SUM($Q327:$S327)*INDEX('Таблица 6 (типы арм.)'!$F$6:$U$49,MATCH($I327,'Таблица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27" s="35" t="str">
        <f>IF(SUM($Q327:$S327)*INDEX('Таблица 6 (типы арм.)'!$F$6:$U$49,MATCH($I327,'Таблица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арм.)'!$F$54:$U$54,0))=0,"",ROUND(SUM($Q327:$S327)*INDEX('Таблица 6 (типы арм.)'!$F$6:$U$49,MATCH($I327,'Таблица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27" s="35" t="str">
        <f>IF(SUM($Q327:$S327)*INDEX('Таблица 6 (типы арм.)'!$F$6:$U$49,MATCH($I327,'Таблица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арм.)'!$F$54:$U$54,0))=0,"",ROUND(SUM($Q327:$S327)*INDEX('Таблица 6 (типы арм.)'!$F$6:$U$49,MATCH($I327,'Таблица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27" s="35" t="str">
        <f>IF(SUM($Q327:$S327)*INDEX('Таблица 6 (типы арм.)'!$F$6:$U$49,MATCH($I327,'Таблица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арм.)'!$F$54:$U$54,0))=0,"",ROUND(SUM($Q327:$S327)*INDEX('Таблица 6 (типы арм.)'!$F$6:$U$49,MATCH($I327,'Таблица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27" s="35" t="str">
        <f>IF(SUM($Q327:$S327)*INDEX('Таблица 6 (типы арм.)'!$F$6:$U$49,MATCH($I327,'Таблица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арм.)'!$F$54:$U$54,0))=0,"",ROUND(SUM($Q327:$S327)*INDEX('Таблица 6 (типы арм.)'!$F$6:$U$49,MATCH($I327,'Таблица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27" s="35" t="str">
        <f>IF(SUM($Q327:$S327)*INDEX('Таблица 6 (типы арм.)'!$F$6:$U$49,MATCH($I327,'Таблица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арм.)'!$F$54:$U$54,0))=0,"",ROUND(SUM($Q327:$S327)*INDEX('Таблица 6 (типы арм.)'!$F$6:$U$49,MATCH($I327,'Таблица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27" s="35" t="str">
        <f>IF(SUM($Q327:$S327)*INDEX('Таблица 6 (типы арм.)'!$F$6:$U$49,MATCH($I327,'Таблица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арм.)'!$F$54:$U$54,0))=0,"",ROUND(SUM($Q327:$S327)*INDEX('Таблица 6 (типы арм.)'!$F$6:$U$49,MATCH($I327,'Таблица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27" s="35" t="str">
        <f>IF(SUM($Q327:$S327)*INDEX('Таблица 6 (типы арм.)'!$F$6:$U$49,MATCH($I327,'Таблица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арм.)'!$F$54:$U$54,0))=0,"",ROUND(SUM($Q327:$S327)*INDEX('Таблица 6 (типы арм.)'!$F$6:$U$49,MATCH($I327,'Таблица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27" s="35" t="str">
        <f>IF(SUM($Q327:$S327)*INDEX('Таблица 6 (типы арм.)'!$F$6:$U$49,MATCH($I327,'Таблица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арм.)'!$F$54:$U$54,0))=0,"",ROUND(SUM($Q327:$S327)*INDEX('Таблица 6 (типы арм.)'!$F$6:$U$49,MATCH($I327,'Таблица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27" s="35" t="str">
        <f>IF(SUM($Q327:$S327)*INDEX('Таблица 6 (типы арм.)'!$F$6:$U$49,MATCH($I327,'Таблица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арм.)'!$F$54:$U$54,0))=0,"",ROUND(SUM($Q327:$S327)*INDEX('Таблица 6 (типы арм.)'!$F$6:$U$49,MATCH($I327,'Таблица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27" s="35" t="str">
        <f>IF(SUM($Q327:$S327)*INDEX('Таблица 6 (типы арм.)'!$F$6:$U$49,MATCH($I327,'Таблица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арм.)'!$F$54:$U$54,0))=0,"",ROUND(SUM($Q327:$S327)*INDEX('Таблица 6 (типы арм.)'!$F$6:$U$49,MATCH($I327,'Таблица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27" s="35" t="str">
        <f>IF(SUM($Q327:$S327)*INDEX('Таблица 6 (типы арм.)'!$F$6:$U$49,MATCH($I327,'Таблица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арм.)'!$F$54:$U$54,0))=0,"",ROUND(SUM($Q327:$S327)*INDEX('Таблица 6 (типы арм.)'!$F$6:$U$49,MATCH($I327,'Таблица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27" s="491" t="str">
        <f t="shared" ref="AO327:AO334" si="185">IF((IF(Y327="",0,Y327)+IF(Z327="",0,Z327)+IF(AA327="",0,AA327)+IF(AB327="",0,AB327)+IF(AC327="",0,AC327)+IF(AD327="",0,AD327)+IF(AE327="",0,AE327)+IF(AF327="",0,AF327)+IF(AG327="",0,AG327)+IF(AH327="",0,AH327)+IF(AI327="",0,AI327)+IF(AJ327="",0,AJ327)+IF(AK327="",0,AK327)+IF(AL327="",0,AL327)+IF(AM327="",0,AM327)+IF(AN327="",0,AN327))=0,"",(IF(Y327="",0,Y327)+IF(Z327="",0,Z327)+IF(AA327="",0,AA327)+IF(AB327="",0,AB327)+IF(AC327="",0,AC327)+IF(AD327="",0,AD327)+IF(AE327="",0,AE327)+IF(AF327="",0,AF327)+IF(AG327="",0,AG327)+IF(AH327="",0,AH327)+IF(AI327="",0,AI327)+IF(AJ327="",0,AJ327)+IF(AK327="",0,AK327)+IF(AL327="",0,AL327)+IF(AM327="",0,AM327)+IF(AN327="",0,AN327)))</f>
        <v/>
      </c>
      <c r="AP327" s="344"/>
      <c r="AQ327" s="328"/>
      <c r="AR327" s="298"/>
      <c r="AS327" s="225"/>
      <c r="AT327" s="225"/>
      <c r="AU327" s="225"/>
      <c r="AV327" s="295"/>
      <c r="AW327" s="12"/>
      <c r="AX327" s="1"/>
    </row>
    <row r="328" spans="1:68" ht="27" customHeight="1" outlineLevel="1" x14ac:dyDescent="0.25">
      <c r="A328" s="1"/>
      <c r="B328" s="1"/>
      <c r="C328" s="506"/>
      <c r="D328" s="311" t="s">
        <v>606</v>
      </c>
      <c r="E328" s="311" t="s">
        <v>607</v>
      </c>
      <c r="F328" s="311"/>
      <c r="G328" s="312" t="s">
        <v>610</v>
      </c>
      <c r="H328" s="351"/>
      <c r="I328" s="360" t="s">
        <v>269</v>
      </c>
      <c r="J328" s="372" t="str">
        <f t="shared" si="183"/>
        <v>2</v>
      </c>
      <c r="K328" s="372"/>
      <c r="L328" s="381" t="s">
        <v>270</v>
      </c>
      <c r="M328" s="344" t="s">
        <v>49</v>
      </c>
      <c r="N328" s="344"/>
      <c r="O328" s="416">
        <f>SUM(O312:O315)</f>
        <v>0</v>
      </c>
      <c r="P328" s="182">
        <f t="shared" ref="P328:S328" si="186">SUM(P312:P315)</f>
        <v>0</v>
      </c>
      <c r="Q328" s="182">
        <f t="shared" si="186"/>
        <v>0</v>
      </c>
      <c r="R328" s="182">
        <f t="shared" si="186"/>
        <v>2083.4</v>
      </c>
      <c r="S328" s="182">
        <f t="shared" si="186"/>
        <v>0</v>
      </c>
      <c r="T328" s="203"/>
      <c r="U328" s="202"/>
      <c r="V328" s="204"/>
      <c r="W328" s="204"/>
      <c r="X328" s="202"/>
      <c r="Y328" s="35" t="str">
        <f>IF(SUM($Q328:$S328)*INDEX('Таблица 6 (типы арм.)'!$F$6:$U$49,MATCH($I328,'Таблица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арм.)'!$F$54:$U$54,0))=0,"",ROUND(SUM($Q328:$S328)*INDEX('Таблица 6 (типы арм.)'!$F$6:$U$49,MATCH($I328,'Таблица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28" s="35" t="str">
        <f>IF(SUM($Q328:$S328)*INDEX('Таблица 6 (типы арм.)'!$F$6:$U$49,MATCH($I328,'Таблица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арм.)'!$F$54:$U$54,0))=0,"",ROUND(SUM($Q328:$S328)*INDEX('Таблица 6 (типы арм.)'!$F$6:$U$49,MATCH($I328,'Таблица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28" s="35" t="str">
        <f>IF(SUM($Q328:$S328)*INDEX('Таблица 6 (типы арм.)'!$F$6:$U$49,MATCH($I328,'Таблица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арм.)'!$F$54:$U$54,0))=0,"",ROUND(SUM($Q328:$S328)*INDEX('Таблица 6 (типы арм.)'!$F$6:$U$49,MATCH($I328,'Таблица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28" s="35" t="str">
        <f>IF(SUM($Q328:$S328)*INDEX('Таблица 6 (типы арм.)'!$F$6:$U$49,MATCH($I328,'Таблица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арм.)'!$F$54:$U$54,0))=0,"",ROUND(SUM($Q328:$S328)*INDEX('Таблица 6 (типы арм.)'!$F$6:$U$49,MATCH($I328,'Таблица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28" s="35" t="str">
        <f>IF(SUM($Q328:$S328)*INDEX('Таблица 6 (типы арм.)'!$F$6:$U$49,MATCH($I328,'Таблица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арм.)'!$F$54:$U$54,0))=0,"",ROUND(SUM($Q328:$S328)*INDEX('Таблица 6 (типы арм.)'!$F$6:$U$49,MATCH($I328,'Таблица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28" s="35" t="str">
        <f>IF(SUM($Q328:$S328)*INDEX('Таблица 6 (типы арм.)'!$F$6:$U$49,MATCH($I328,'Таблица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арм.)'!$F$54:$U$54,0))=0,"",ROUND(SUM($Q328:$S328)*INDEX('Таблица 6 (типы арм.)'!$F$6:$U$49,MATCH($I328,'Таблица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28" s="35" t="str">
        <f>IF(SUM($Q328:$S328)*INDEX('Таблица 6 (типы арм.)'!$F$6:$U$49,MATCH($I328,'Таблица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арм.)'!$F$54:$U$54,0))=0,"",ROUND(SUM($Q328:$S328)*INDEX('Таблица 6 (типы арм.)'!$F$6:$U$49,MATCH($I328,'Таблица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28" s="35" t="str">
        <f>IF(SUM($Q328:$S328)*INDEX('Таблица 6 (типы арм.)'!$F$6:$U$49,MATCH($I328,'Таблица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арм.)'!$F$54:$U$54,0))=0,"",ROUND(SUM($Q328:$S328)*INDEX('Таблица 6 (типы арм.)'!$F$6:$U$49,MATCH($I328,'Таблица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28" s="35" t="str">
        <f>IF(SUM($Q328:$S328)*INDEX('Таблица 6 (типы арм.)'!$F$6:$U$49,MATCH($I328,'Таблица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арм.)'!$F$54:$U$54,0))=0,"",ROUND(SUM($Q328:$S328)*INDEX('Таблица 6 (типы арм.)'!$F$6:$U$49,MATCH($I328,'Таблица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28" s="35" t="str">
        <f>IF(SUM($Q328:$S328)*INDEX('Таблица 6 (типы арм.)'!$F$6:$U$49,MATCH($I328,'Таблица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арм.)'!$F$54:$U$54,0))=0,"",ROUND(SUM($Q328:$S328)*INDEX('Таблица 6 (типы арм.)'!$F$6:$U$49,MATCH($I328,'Таблица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28" s="35" t="str">
        <f>IF(SUM($Q328:$S328)*INDEX('Таблица 6 (типы арм.)'!$F$6:$U$49,MATCH($I328,'Таблица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арм.)'!$F$54:$U$54,0))=0,"",ROUND(SUM($Q328:$S328)*INDEX('Таблица 6 (типы арм.)'!$F$6:$U$49,MATCH($I328,'Таблица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28" s="35" t="str">
        <f>IF(SUM($Q328:$S328)*INDEX('Таблица 6 (типы арм.)'!$F$6:$U$49,MATCH($I328,'Таблица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арм.)'!$F$54:$U$54,0))=0,"",ROUND(SUM($Q328:$S328)*INDEX('Таблица 6 (типы арм.)'!$F$6:$U$49,MATCH($I328,'Таблица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28" s="35" t="str">
        <f>IF(SUM($Q328:$S328)*INDEX('Таблица 6 (типы арм.)'!$F$6:$U$49,MATCH($I328,'Таблица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арм.)'!$F$54:$U$54,0))=0,"",ROUND(SUM($Q328:$S328)*INDEX('Таблица 6 (типы арм.)'!$F$6:$U$49,MATCH($I328,'Таблица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28" s="35" t="str">
        <f>IF(SUM($Q328:$S328)*INDEX('Таблица 6 (типы арм.)'!$F$6:$U$49,MATCH($I328,'Таблица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арм.)'!$F$54:$U$54,0))=0,"",ROUND(SUM($Q328:$S328)*INDEX('Таблица 6 (типы арм.)'!$F$6:$U$49,MATCH($I328,'Таблица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28" s="35" t="str">
        <f>IF(SUM($Q328:$S328)*INDEX('Таблица 6 (типы арм.)'!$F$6:$U$49,MATCH($I328,'Таблица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арм.)'!$F$54:$U$54,0))=0,"",ROUND(SUM($Q328:$S328)*INDEX('Таблица 6 (типы арм.)'!$F$6:$U$49,MATCH($I328,'Таблица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28" s="35" t="str">
        <f>IF(SUM($Q328:$S328)*INDEX('Таблица 6 (типы арм.)'!$F$6:$U$49,MATCH($I328,'Таблица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арм.)'!$F$54:$U$54,0))=0,"",ROUND(SUM($Q328:$S328)*INDEX('Таблица 6 (типы арм.)'!$F$6:$U$49,MATCH($I328,'Таблица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28" s="491" t="str">
        <f t="shared" si="185"/>
        <v/>
      </c>
      <c r="AP328" s="344"/>
      <c r="AQ328" s="328"/>
      <c r="AR328" s="298"/>
      <c r="AS328" s="225"/>
      <c r="AT328" s="225"/>
      <c r="AU328" s="225"/>
      <c r="AV328" s="295"/>
      <c r="AW328" s="12"/>
      <c r="AX328" s="1"/>
    </row>
    <row r="329" spans="1:68" ht="22.5" customHeight="1" outlineLevel="1" x14ac:dyDescent="0.25">
      <c r="A329" s="1"/>
      <c r="B329" s="1"/>
      <c r="C329" s="506"/>
      <c r="D329" s="311" t="s">
        <v>606</v>
      </c>
      <c r="E329" s="311" t="s">
        <v>607</v>
      </c>
      <c r="F329" s="311"/>
      <c r="G329" s="312" t="s">
        <v>610</v>
      </c>
      <c r="H329" s="351"/>
      <c r="I329" s="360" t="s">
        <v>271</v>
      </c>
      <c r="J329" s="372" t="str">
        <f t="shared" si="183"/>
        <v>1</v>
      </c>
      <c r="K329" s="372"/>
      <c r="L329" s="381" t="s">
        <v>272</v>
      </c>
      <c r="M329" s="344" t="s">
        <v>49</v>
      </c>
      <c r="N329" s="344"/>
      <c r="O329" s="416">
        <f t="shared" ref="O329" si="187">SUM(O316:O317)</f>
        <v>0</v>
      </c>
      <c r="P329" s="182">
        <f t="shared" ref="P329:S329" si="188">SUM(P316:P317)</f>
        <v>0</v>
      </c>
      <c r="Q329" s="182">
        <f t="shared" si="188"/>
        <v>0</v>
      </c>
      <c r="R329" s="182">
        <f t="shared" si="188"/>
        <v>56.269999999999996</v>
      </c>
      <c r="S329" s="182">
        <f t="shared" si="188"/>
        <v>0</v>
      </c>
      <c r="T329" s="203"/>
      <c r="U329" s="202"/>
      <c r="V329" s="204"/>
      <c r="W329" s="204"/>
      <c r="X329" s="202"/>
      <c r="Y329" s="35" t="str">
        <f>IF(SUM($Q329:$S329)*INDEX('Таблица 6 (типы арм.)'!$F$6:$U$49,MATCH($I329,'Таблица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арм.)'!$F$54:$U$54,0))=0,"",ROUND(SUM($Q329:$S329)*INDEX('Таблица 6 (типы арм.)'!$F$6:$U$49,MATCH($I329,'Таблица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29" s="35" t="str">
        <f>IF(SUM($Q329:$S329)*INDEX('Таблица 6 (типы арм.)'!$F$6:$U$49,MATCH($I329,'Таблица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арм.)'!$F$54:$U$54,0))=0,"",ROUND(SUM($Q329:$S329)*INDEX('Таблица 6 (типы арм.)'!$F$6:$U$49,MATCH($I329,'Таблица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29" s="35" t="str">
        <f>IF(SUM($Q329:$S329)*INDEX('Таблица 6 (типы арм.)'!$F$6:$U$49,MATCH($I329,'Таблица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арм.)'!$F$54:$U$54,0))=0,"",ROUND(SUM($Q329:$S329)*INDEX('Таблица 6 (типы арм.)'!$F$6:$U$49,MATCH($I329,'Таблица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29" s="35" t="str">
        <f>IF(SUM($Q329:$S329)*INDEX('Таблица 6 (типы арм.)'!$F$6:$U$49,MATCH($I329,'Таблица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арм.)'!$F$54:$U$54,0))=0,"",ROUND(SUM($Q329:$S329)*INDEX('Таблица 6 (типы арм.)'!$F$6:$U$49,MATCH($I329,'Таблица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29" s="35" t="str">
        <f>IF(SUM($Q329:$S329)*INDEX('Таблица 6 (типы арм.)'!$F$6:$U$49,MATCH($I329,'Таблица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арм.)'!$F$54:$U$54,0))=0,"",ROUND(SUM($Q329:$S329)*INDEX('Таблица 6 (типы арм.)'!$F$6:$U$49,MATCH($I329,'Таблица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29" s="35" t="str">
        <f>IF(SUM($Q329:$S329)*INDEX('Таблица 6 (типы арм.)'!$F$6:$U$49,MATCH($I329,'Таблица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арм.)'!$F$54:$U$54,0))=0,"",ROUND(SUM($Q329:$S329)*INDEX('Таблица 6 (типы арм.)'!$F$6:$U$49,MATCH($I329,'Таблица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29" s="35" t="str">
        <f>IF(SUM($Q329:$S329)*INDEX('Таблица 6 (типы арм.)'!$F$6:$U$49,MATCH($I329,'Таблица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арм.)'!$F$54:$U$54,0))=0,"",ROUND(SUM($Q329:$S329)*INDEX('Таблица 6 (типы арм.)'!$F$6:$U$49,MATCH($I329,'Таблица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29" s="35" t="str">
        <f>IF(SUM($Q329:$S329)*INDEX('Таблица 6 (типы арм.)'!$F$6:$U$49,MATCH($I329,'Таблица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арм.)'!$F$54:$U$54,0))=0,"",ROUND(SUM($Q329:$S329)*INDEX('Таблица 6 (типы арм.)'!$F$6:$U$49,MATCH($I329,'Таблица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29" s="35" t="str">
        <f>IF(SUM($Q329:$S329)*INDEX('Таблица 6 (типы арм.)'!$F$6:$U$49,MATCH($I329,'Таблица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арм.)'!$F$54:$U$54,0))=0,"",ROUND(SUM($Q329:$S329)*INDEX('Таблица 6 (типы арм.)'!$F$6:$U$49,MATCH($I329,'Таблица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29" s="35" t="str">
        <f>IF(SUM($Q329:$S329)*INDEX('Таблица 6 (типы арм.)'!$F$6:$U$49,MATCH($I329,'Таблица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арм.)'!$F$54:$U$54,0))=0,"",ROUND(SUM($Q329:$S329)*INDEX('Таблица 6 (типы арм.)'!$F$6:$U$49,MATCH($I329,'Таблица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29" s="35" t="str">
        <f>IF(SUM($Q329:$S329)*INDEX('Таблица 6 (типы арм.)'!$F$6:$U$49,MATCH($I329,'Таблица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арм.)'!$F$54:$U$54,0))=0,"",ROUND(SUM($Q329:$S329)*INDEX('Таблица 6 (типы арм.)'!$F$6:$U$49,MATCH($I329,'Таблица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29" s="35" t="str">
        <f>IF(SUM($Q329:$S329)*INDEX('Таблица 6 (типы арм.)'!$F$6:$U$49,MATCH($I329,'Таблица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арм.)'!$F$54:$U$54,0))=0,"",ROUND(SUM($Q329:$S329)*INDEX('Таблица 6 (типы арм.)'!$F$6:$U$49,MATCH($I329,'Таблица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29" s="35" t="str">
        <f>IF(SUM($Q329:$S329)*INDEX('Таблица 6 (типы арм.)'!$F$6:$U$49,MATCH($I329,'Таблица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арм.)'!$F$54:$U$54,0))=0,"",ROUND(SUM($Q329:$S329)*INDEX('Таблица 6 (типы арм.)'!$F$6:$U$49,MATCH($I329,'Таблица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29" s="35" t="str">
        <f>IF(SUM($Q329:$S329)*INDEX('Таблица 6 (типы арм.)'!$F$6:$U$49,MATCH($I329,'Таблица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арм.)'!$F$54:$U$54,0))=0,"",ROUND(SUM($Q329:$S329)*INDEX('Таблица 6 (типы арм.)'!$F$6:$U$49,MATCH($I329,'Таблица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29" s="35" t="str">
        <f>IF(SUM($Q329:$S329)*INDEX('Таблица 6 (типы арм.)'!$F$6:$U$49,MATCH($I329,'Таблица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арм.)'!$F$54:$U$54,0))=0,"",ROUND(SUM($Q329:$S329)*INDEX('Таблица 6 (типы арм.)'!$F$6:$U$49,MATCH($I329,'Таблица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29" s="35" t="str">
        <f>IF(SUM($Q329:$S329)*INDEX('Таблица 6 (типы арм.)'!$F$6:$U$49,MATCH($I329,'Таблица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арм.)'!$F$54:$U$54,0))=0,"",ROUND(SUM($Q329:$S329)*INDEX('Таблица 6 (типы арм.)'!$F$6:$U$49,MATCH($I329,'Таблица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29" s="491" t="str">
        <f t="shared" si="185"/>
        <v/>
      </c>
      <c r="AP329" s="344"/>
      <c r="AQ329" s="328"/>
      <c r="AR329" s="298"/>
      <c r="AS329" s="225"/>
      <c r="AT329" s="225"/>
      <c r="AU329" s="225"/>
      <c r="AV329" s="295"/>
      <c r="AW329" s="12"/>
      <c r="AX329" s="1"/>
    </row>
    <row r="330" spans="1:68" ht="34.5" customHeight="1" outlineLevel="1" x14ac:dyDescent="0.25">
      <c r="A330" s="1"/>
      <c r="B330" s="1"/>
      <c r="C330" s="506"/>
      <c r="D330" s="311" t="s">
        <v>606</v>
      </c>
      <c r="E330" s="311" t="s">
        <v>607</v>
      </c>
      <c r="F330" s="311"/>
      <c r="G330" s="312" t="s">
        <v>610</v>
      </c>
      <c r="H330" s="351"/>
      <c r="I330" s="360" t="s">
        <v>273</v>
      </c>
      <c r="J330" s="372" t="str">
        <f t="shared" si="183"/>
        <v>2</v>
      </c>
      <c r="K330" s="372"/>
      <c r="L330" s="381" t="s">
        <v>274</v>
      </c>
      <c r="M330" s="344" t="s">
        <v>49</v>
      </c>
      <c r="N330" s="344"/>
      <c r="O330" s="416">
        <f t="shared" ref="O330" si="189">SUM(O316:O317)</f>
        <v>0</v>
      </c>
      <c r="P330" s="182">
        <f t="shared" ref="P330:S330" si="190">SUM(P316:P317)</f>
        <v>0</v>
      </c>
      <c r="Q330" s="182">
        <f t="shared" si="190"/>
        <v>0</v>
      </c>
      <c r="R330" s="182">
        <f t="shared" si="190"/>
        <v>56.269999999999996</v>
      </c>
      <c r="S330" s="182">
        <f t="shared" si="190"/>
        <v>0</v>
      </c>
      <c r="T330" s="203"/>
      <c r="U330" s="202"/>
      <c r="V330" s="204"/>
      <c r="W330" s="204"/>
      <c r="X330" s="202"/>
      <c r="Y330" s="35" t="str">
        <f>IF(SUM($Q330:$S330)*INDEX('Таблица 6 (типы арм.)'!$F$6:$U$49,MATCH($I330,'Таблица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арм.)'!$F$54:$U$54,0))=0,"",ROUND(SUM($Q330:$S330)*INDEX('Таблица 6 (типы арм.)'!$F$6:$U$49,MATCH($I330,'Таблица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30" s="35" t="str">
        <f>IF(SUM($Q330:$S330)*INDEX('Таблица 6 (типы арм.)'!$F$6:$U$49,MATCH($I330,'Таблица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арм.)'!$F$54:$U$54,0))=0,"",ROUND(SUM($Q330:$S330)*INDEX('Таблица 6 (типы арм.)'!$F$6:$U$49,MATCH($I330,'Таблица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30" s="35" t="str">
        <f>IF(SUM($Q330:$S330)*INDEX('Таблица 6 (типы арм.)'!$F$6:$U$49,MATCH($I330,'Таблица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арм.)'!$F$54:$U$54,0))=0,"",ROUND(SUM($Q330:$S330)*INDEX('Таблица 6 (типы арм.)'!$F$6:$U$49,MATCH($I330,'Таблица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30" s="35" t="str">
        <f>IF(SUM($Q330:$S330)*INDEX('Таблица 6 (типы арм.)'!$F$6:$U$49,MATCH($I330,'Таблица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арм.)'!$F$54:$U$54,0))=0,"",ROUND(SUM($Q330:$S330)*INDEX('Таблица 6 (типы арм.)'!$F$6:$U$49,MATCH($I330,'Таблица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30" s="35" t="str">
        <f>IF(SUM($Q330:$S330)*INDEX('Таблица 6 (типы арм.)'!$F$6:$U$49,MATCH($I330,'Таблица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арм.)'!$F$54:$U$54,0))=0,"",ROUND(SUM($Q330:$S330)*INDEX('Таблица 6 (типы арм.)'!$F$6:$U$49,MATCH($I330,'Таблица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30" s="35" t="str">
        <f>IF(SUM($Q330:$S330)*INDEX('Таблица 6 (типы арм.)'!$F$6:$U$49,MATCH($I330,'Таблица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арм.)'!$F$54:$U$54,0))=0,"",ROUND(SUM($Q330:$S330)*INDEX('Таблица 6 (типы арм.)'!$F$6:$U$49,MATCH($I330,'Таблица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30" s="35" t="str">
        <f>IF(SUM($Q330:$S330)*INDEX('Таблица 6 (типы арм.)'!$F$6:$U$49,MATCH($I330,'Таблица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арм.)'!$F$54:$U$54,0))=0,"",ROUND(SUM($Q330:$S330)*INDEX('Таблица 6 (типы арм.)'!$F$6:$U$49,MATCH($I330,'Таблица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30" s="35" t="str">
        <f>IF(SUM($Q330:$S330)*INDEX('Таблица 6 (типы арм.)'!$F$6:$U$49,MATCH($I330,'Таблица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арм.)'!$F$54:$U$54,0))=0,"",ROUND(SUM($Q330:$S330)*INDEX('Таблица 6 (типы арм.)'!$F$6:$U$49,MATCH($I330,'Таблица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30" s="35" t="str">
        <f>IF(SUM($Q330:$S330)*INDEX('Таблица 6 (типы арм.)'!$F$6:$U$49,MATCH($I330,'Таблица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арм.)'!$F$54:$U$54,0))=0,"",ROUND(SUM($Q330:$S330)*INDEX('Таблица 6 (типы арм.)'!$F$6:$U$49,MATCH($I330,'Таблица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30" s="35" t="str">
        <f>IF(SUM($Q330:$S330)*INDEX('Таблица 6 (типы арм.)'!$F$6:$U$49,MATCH($I330,'Таблица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арм.)'!$F$54:$U$54,0))=0,"",ROUND(SUM($Q330:$S330)*INDEX('Таблица 6 (типы арм.)'!$F$6:$U$49,MATCH($I330,'Таблица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30" s="35" t="str">
        <f>IF(SUM($Q330:$S330)*INDEX('Таблица 6 (типы арм.)'!$F$6:$U$49,MATCH($I330,'Таблица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арм.)'!$F$54:$U$54,0))=0,"",ROUND(SUM($Q330:$S330)*INDEX('Таблица 6 (типы арм.)'!$F$6:$U$49,MATCH($I330,'Таблица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30" s="35" t="str">
        <f>IF(SUM($Q330:$S330)*INDEX('Таблица 6 (типы арм.)'!$F$6:$U$49,MATCH($I330,'Таблица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арм.)'!$F$54:$U$54,0))=0,"",ROUND(SUM($Q330:$S330)*INDEX('Таблица 6 (типы арм.)'!$F$6:$U$49,MATCH($I330,'Таблица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30" s="35" t="str">
        <f>IF(SUM($Q330:$S330)*INDEX('Таблица 6 (типы арм.)'!$F$6:$U$49,MATCH($I330,'Таблица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арм.)'!$F$54:$U$54,0))=0,"",ROUND(SUM($Q330:$S330)*INDEX('Таблица 6 (типы арм.)'!$F$6:$U$49,MATCH($I330,'Таблица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30" s="35" t="str">
        <f>IF(SUM($Q330:$S330)*INDEX('Таблица 6 (типы арм.)'!$F$6:$U$49,MATCH($I330,'Таблица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арм.)'!$F$54:$U$54,0))=0,"",ROUND(SUM($Q330:$S330)*INDEX('Таблица 6 (типы арм.)'!$F$6:$U$49,MATCH($I330,'Таблица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30" s="35" t="str">
        <f>IF(SUM($Q330:$S330)*INDEX('Таблица 6 (типы арм.)'!$F$6:$U$49,MATCH($I330,'Таблица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арм.)'!$F$54:$U$54,0))=0,"",ROUND(SUM($Q330:$S330)*INDEX('Таблица 6 (типы арм.)'!$F$6:$U$49,MATCH($I330,'Таблица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30" s="35" t="str">
        <f>IF(SUM($Q330:$S330)*INDEX('Таблица 6 (типы арм.)'!$F$6:$U$49,MATCH($I330,'Таблица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арм.)'!$F$54:$U$54,0))=0,"",ROUND(SUM($Q330:$S330)*INDEX('Таблица 6 (типы арм.)'!$F$6:$U$49,MATCH($I330,'Таблица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30" s="491" t="str">
        <f t="shared" si="185"/>
        <v/>
      </c>
      <c r="AP330" s="344"/>
      <c r="AQ330" s="328"/>
      <c r="AR330" s="298"/>
      <c r="AS330" s="225"/>
      <c r="AT330" s="225"/>
      <c r="AU330" s="225"/>
      <c r="AV330" s="295"/>
      <c r="AW330" s="12"/>
      <c r="AX330" s="1"/>
    </row>
    <row r="331" spans="1:68" ht="21.75" customHeight="1" outlineLevel="1" x14ac:dyDescent="0.25">
      <c r="A331" s="1"/>
      <c r="B331" s="1"/>
      <c r="C331" s="506"/>
      <c r="D331" s="311" t="s">
        <v>606</v>
      </c>
      <c r="E331" s="311" t="s">
        <v>607</v>
      </c>
      <c r="F331" s="311"/>
      <c r="G331" s="312" t="s">
        <v>610</v>
      </c>
      <c r="H331" s="351"/>
      <c r="I331" s="360" t="s">
        <v>275</v>
      </c>
      <c r="J331" s="372" t="str">
        <f t="shared" si="183"/>
        <v>1</v>
      </c>
      <c r="K331" s="372"/>
      <c r="L331" s="381" t="s">
        <v>276</v>
      </c>
      <c r="M331" s="344" t="s">
        <v>49</v>
      </c>
      <c r="N331" s="344"/>
      <c r="O331" s="416">
        <f t="shared" ref="O331" si="191">SUM(O318:O319)</f>
        <v>0</v>
      </c>
      <c r="P331" s="182">
        <f t="shared" ref="P331:S331" si="192">SUM(P318:P319)</f>
        <v>0</v>
      </c>
      <c r="Q331" s="182">
        <f t="shared" si="192"/>
        <v>0</v>
      </c>
      <c r="R331" s="182">
        <f t="shared" si="192"/>
        <v>52.26</v>
      </c>
      <c r="S331" s="182">
        <f t="shared" si="192"/>
        <v>0</v>
      </c>
      <c r="T331" s="203"/>
      <c r="U331" s="202"/>
      <c r="V331" s="204"/>
      <c r="W331" s="204"/>
      <c r="X331" s="202"/>
      <c r="Y331" s="35" t="str">
        <f>IF(SUM($Q331:$S331)*INDEX('Таблица 6 (типы арм.)'!$F$6:$U$49,MATCH($I331,'Таблица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арм.)'!$F$54:$U$54,0))=0,"",ROUND(SUM($Q331:$S331)*INDEX('Таблица 6 (типы арм.)'!$F$6:$U$49,MATCH($I331,'Таблица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31" s="35" t="str">
        <f>IF(SUM($Q331:$S331)*INDEX('Таблица 6 (типы арм.)'!$F$6:$U$49,MATCH($I331,'Таблица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арм.)'!$F$54:$U$54,0))=0,"",ROUND(SUM($Q331:$S331)*INDEX('Таблица 6 (типы арм.)'!$F$6:$U$49,MATCH($I331,'Таблица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31" s="35" t="str">
        <f>IF(SUM($Q331:$S331)*INDEX('Таблица 6 (типы арм.)'!$F$6:$U$49,MATCH($I331,'Таблица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арм.)'!$F$54:$U$54,0))=0,"",ROUND(SUM($Q331:$S331)*INDEX('Таблица 6 (типы арм.)'!$F$6:$U$49,MATCH($I331,'Таблица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31" s="35" t="str">
        <f>IF(SUM($Q331:$S331)*INDEX('Таблица 6 (типы арм.)'!$F$6:$U$49,MATCH($I331,'Таблица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арм.)'!$F$54:$U$54,0))=0,"",ROUND(SUM($Q331:$S331)*INDEX('Таблица 6 (типы арм.)'!$F$6:$U$49,MATCH($I331,'Таблица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31" s="35" t="str">
        <f>IF(SUM($Q331:$S331)*INDEX('Таблица 6 (типы арм.)'!$F$6:$U$49,MATCH($I331,'Таблица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арм.)'!$F$54:$U$54,0))=0,"",ROUND(SUM($Q331:$S331)*INDEX('Таблица 6 (типы арм.)'!$F$6:$U$49,MATCH($I331,'Таблица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31" s="35" t="str">
        <f>IF(SUM($Q331:$S331)*INDEX('Таблица 6 (типы арм.)'!$F$6:$U$49,MATCH($I331,'Таблица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арм.)'!$F$54:$U$54,0))=0,"",ROUND(SUM($Q331:$S331)*INDEX('Таблица 6 (типы арм.)'!$F$6:$U$49,MATCH($I331,'Таблица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31" s="35" t="str">
        <f>IF(SUM($Q331:$S331)*INDEX('Таблица 6 (типы арм.)'!$F$6:$U$49,MATCH($I331,'Таблица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арм.)'!$F$54:$U$54,0))=0,"",ROUND(SUM($Q331:$S331)*INDEX('Таблица 6 (типы арм.)'!$F$6:$U$49,MATCH($I331,'Таблица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31" s="35" t="str">
        <f>IF(SUM($Q331:$S331)*INDEX('Таблица 6 (типы арм.)'!$F$6:$U$49,MATCH($I331,'Таблица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арм.)'!$F$54:$U$54,0))=0,"",ROUND(SUM($Q331:$S331)*INDEX('Таблица 6 (типы арм.)'!$F$6:$U$49,MATCH($I331,'Таблица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31" s="35" t="str">
        <f>IF(SUM($Q331:$S331)*INDEX('Таблица 6 (типы арм.)'!$F$6:$U$49,MATCH($I331,'Таблица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арм.)'!$F$54:$U$54,0))=0,"",ROUND(SUM($Q331:$S331)*INDEX('Таблица 6 (типы арм.)'!$F$6:$U$49,MATCH($I331,'Таблица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31" s="35" t="str">
        <f>IF(SUM($Q331:$S331)*INDEX('Таблица 6 (типы арм.)'!$F$6:$U$49,MATCH($I331,'Таблица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арм.)'!$F$54:$U$54,0))=0,"",ROUND(SUM($Q331:$S331)*INDEX('Таблица 6 (типы арм.)'!$F$6:$U$49,MATCH($I331,'Таблица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31" s="35" t="str">
        <f>IF(SUM($Q331:$S331)*INDEX('Таблица 6 (типы арм.)'!$F$6:$U$49,MATCH($I331,'Таблица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арм.)'!$F$54:$U$54,0))=0,"",ROUND(SUM($Q331:$S331)*INDEX('Таблица 6 (типы арм.)'!$F$6:$U$49,MATCH($I331,'Таблица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31" s="35" t="str">
        <f>IF(SUM($Q331:$S331)*INDEX('Таблица 6 (типы арм.)'!$F$6:$U$49,MATCH($I331,'Таблица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арм.)'!$F$54:$U$54,0))=0,"",ROUND(SUM($Q331:$S331)*INDEX('Таблица 6 (типы арм.)'!$F$6:$U$49,MATCH($I331,'Таблица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31" s="35" t="str">
        <f>IF(SUM($Q331:$S331)*INDEX('Таблица 6 (типы арм.)'!$F$6:$U$49,MATCH($I331,'Таблица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арм.)'!$F$54:$U$54,0))=0,"",ROUND(SUM($Q331:$S331)*INDEX('Таблица 6 (типы арм.)'!$F$6:$U$49,MATCH($I331,'Таблица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31" s="35" t="str">
        <f>IF(SUM($Q331:$S331)*INDEX('Таблица 6 (типы арм.)'!$F$6:$U$49,MATCH($I331,'Таблица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арм.)'!$F$54:$U$54,0))=0,"",ROUND(SUM($Q331:$S331)*INDEX('Таблица 6 (типы арм.)'!$F$6:$U$49,MATCH($I331,'Таблица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31" s="35" t="str">
        <f>IF(SUM($Q331:$S331)*INDEX('Таблица 6 (типы арм.)'!$F$6:$U$49,MATCH($I331,'Таблица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арм.)'!$F$54:$U$54,0))=0,"",ROUND(SUM($Q331:$S331)*INDEX('Таблица 6 (типы арм.)'!$F$6:$U$49,MATCH($I331,'Таблица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31" s="35" t="str">
        <f>IF(SUM($Q331:$S331)*INDEX('Таблица 6 (типы арм.)'!$F$6:$U$49,MATCH($I331,'Таблица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арм.)'!$F$54:$U$54,0))=0,"",ROUND(SUM($Q331:$S331)*INDEX('Таблица 6 (типы арм.)'!$F$6:$U$49,MATCH($I331,'Таблица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31" s="491" t="str">
        <f t="shared" si="185"/>
        <v/>
      </c>
      <c r="AP331" s="344"/>
      <c r="AQ331" s="328"/>
      <c r="AR331" s="298"/>
      <c r="AS331" s="225"/>
      <c r="AT331" s="225"/>
      <c r="AU331" s="225"/>
      <c r="AV331" s="295"/>
      <c r="AW331" s="12"/>
      <c r="AX331" s="1"/>
    </row>
    <row r="332" spans="1:68" ht="21.75" customHeight="1" outlineLevel="1" x14ac:dyDescent="0.25">
      <c r="A332" s="1"/>
      <c r="B332" s="1"/>
      <c r="C332" s="507"/>
      <c r="D332" s="311" t="s">
        <v>606</v>
      </c>
      <c r="E332" s="311" t="s">
        <v>607</v>
      </c>
      <c r="F332" s="311"/>
      <c r="G332" s="312" t="s">
        <v>610</v>
      </c>
      <c r="H332" s="351"/>
      <c r="I332" s="360" t="s">
        <v>277</v>
      </c>
      <c r="J332" s="372" t="str">
        <f t="shared" si="183"/>
        <v>2</v>
      </c>
      <c r="K332" s="372"/>
      <c r="L332" s="381" t="s">
        <v>278</v>
      </c>
      <c r="M332" s="344" t="s">
        <v>49</v>
      </c>
      <c r="N332" s="344"/>
      <c r="O332" s="416">
        <f t="shared" ref="O332" si="193">SUM(O318:O319)</f>
        <v>0</v>
      </c>
      <c r="P332" s="182">
        <f t="shared" ref="P332:S332" si="194">SUM(P318:P319)</f>
        <v>0</v>
      </c>
      <c r="Q332" s="182">
        <f t="shared" si="194"/>
        <v>0</v>
      </c>
      <c r="R332" s="182">
        <f t="shared" si="194"/>
        <v>52.26</v>
      </c>
      <c r="S332" s="182">
        <f t="shared" si="194"/>
        <v>0</v>
      </c>
      <c r="T332" s="203"/>
      <c r="U332" s="202"/>
      <c r="V332" s="204"/>
      <c r="W332" s="204"/>
      <c r="X332" s="202"/>
      <c r="Y332" s="35" t="str">
        <f>IF(SUM($Q332:$S332)*INDEX('Таблица 6 (типы арм.)'!$F$6:$U$49,MATCH($I332,'Таблица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арм.)'!$F$54:$U$54,0))=0,"",ROUND(SUM($Q332:$S332)*INDEX('Таблица 6 (типы арм.)'!$F$6:$U$49,MATCH($I332,'Таблица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32" s="35" t="str">
        <f>IF(SUM($Q332:$S332)*INDEX('Таблица 6 (типы арм.)'!$F$6:$U$49,MATCH($I332,'Таблица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арм.)'!$F$54:$U$54,0))=0,"",ROUND(SUM($Q332:$S332)*INDEX('Таблица 6 (типы арм.)'!$F$6:$U$49,MATCH($I332,'Таблица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32" s="35" t="str">
        <f>IF(SUM($Q332:$S332)*INDEX('Таблица 6 (типы арм.)'!$F$6:$U$49,MATCH($I332,'Таблица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арм.)'!$F$54:$U$54,0))=0,"",ROUND(SUM($Q332:$S332)*INDEX('Таблица 6 (типы арм.)'!$F$6:$U$49,MATCH($I332,'Таблица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32" s="35" t="str">
        <f>IF(SUM($Q332:$S332)*INDEX('Таблица 6 (типы арм.)'!$F$6:$U$49,MATCH($I332,'Таблица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арм.)'!$F$54:$U$54,0))=0,"",ROUND(SUM($Q332:$S332)*INDEX('Таблица 6 (типы арм.)'!$F$6:$U$49,MATCH($I332,'Таблица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32" s="35" t="str">
        <f>IF(SUM($Q332:$S332)*INDEX('Таблица 6 (типы арм.)'!$F$6:$U$49,MATCH($I332,'Таблица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арм.)'!$F$54:$U$54,0))=0,"",ROUND(SUM($Q332:$S332)*INDEX('Таблица 6 (типы арм.)'!$F$6:$U$49,MATCH($I332,'Таблица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32" s="35" t="str">
        <f>IF(SUM($Q332:$S332)*INDEX('Таблица 6 (типы арм.)'!$F$6:$U$49,MATCH($I332,'Таблица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арм.)'!$F$54:$U$54,0))=0,"",ROUND(SUM($Q332:$S332)*INDEX('Таблица 6 (типы арм.)'!$F$6:$U$49,MATCH($I332,'Таблица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32" s="35" t="str">
        <f>IF(SUM($Q332:$S332)*INDEX('Таблица 6 (типы арм.)'!$F$6:$U$49,MATCH($I332,'Таблица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арм.)'!$F$54:$U$54,0))=0,"",ROUND(SUM($Q332:$S332)*INDEX('Таблица 6 (типы арм.)'!$F$6:$U$49,MATCH($I332,'Таблица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32" s="35" t="str">
        <f>IF(SUM($Q332:$S332)*INDEX('Таблица 6 (типы арм.)'!$F$6:$U$49,MATCH($I332,'Таблица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арм.)'!$F$54:$U$54,0))=0,"",ROUND(SUM($Q332:$S332)*INDEX('Таблица 6 (типы арм.)'!$F$6:$U$49,MATCH($I332,'Таблица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32" s="35" t="str">
        <f>IF(SUM($Q332:$S332)*INDEX('Таблица 6 (типы арм.)'!$F$6:$U$49,MATCH($I332,'Таблица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арм.)'!$F$54:$U$54,0))=0,"",ROUND(SUM($Q332:$S332)*INDEX('Таблица 6 (типы арм.)'!$F$6:$U$49,MATCH($I332,'Таблица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32" s="35" t="str">
        <f>IF(SUM($Q332:$S332)*INDEX('Таблица 6 (типы арм.)'!$F$6:$U$49,MATCH($I332,'Таблица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арм.)'!$F$54:$U$54,0))=0,"",ROUND(SUM($Q332:$S332)*INDEX('Таблица 6 (типы арм.)'!$F$6:$U$49,MATCH($I332,'Таблица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32" s="35" t="str">
        <f>IF(SUM($Q332:$S332)*INDEX('Таблица 6 (типы арм.)'!$F$6:$U$49,MATCH($I332,'Таблица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арм.)'!$F$54:$U$54,0))=0,"",ROUND(SUM($Q332:$S332)*INDEX('Таблица 6 (типы арм.)'!$F$6:$U$49,MATCH($I332,'Таблица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32" s="35" t="str">
        <f>IF(SUM($Q332:$S332)*INDEX('Таблица 6 (типы арм.)'!$F$6:$U$49,MATCH($I332,'Таблица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арм.)'!$F$54:$U$54,0))=0,"",ROUND(SUM($Q332:$S332)*INDEX('Таблица 6 (типы арм.)'!$F$6:$U$49,MATCH($I332,'Таблица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32" s="35" t="str">
        <f>IF(SUM($Q332:$S332)*INDEX('Таблица 6 (типы арм.)'!$F$6:$U$49,MATCH($I332,'Таблица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арм.)'!$F$54:$U$54,0))=0,"",ROUND(SUM($Q332:$S332)*INDEX('Таблица 6 (типы арм.)'!$F$6:$U$49,MATCH($I332,'Таблица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32" s="35" t="str">
        <f>IF(SUM($Q332:$S332)*INDEX('Таблица 6 (типы арм.)'!$F$6:$U$49,MATCH($I332,'Таблица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арм.)'!$F$54:$U$54,0))=0,"",ROUND(SUM($Q332:$S332)*INDEX('Таблица 6 (типы арм.)'!$F$6:$U$49,MATCH($I332,'Таблица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32" s="35" t="str">
        <f>IF(SUM($Q332:$S332)*INDEX('Таблица 6 (типы арм.)'!$F$6:$U$49,MATCH($I332,'Таблица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арм.)'!$F$54:$U$54,0))=0,"",ROUND(SUM($Q332:$S332)*INDEX('Таблица 6 (типы арм.)'!$F$6:$U$49,MATCH($I332,'Таблица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32" s="35" t="str">
        <f>IF(SUM($Q332:$S332)*INDEX('Таблица 6 (типы арм.)'!$F$6:$U$49,MATCH($I332,'Таблица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арм.)'!$F$54:$U$54,0))=0,"",ROUND(SUM($Q332:$S332)*INDEX('Таблица 6 (типы арм.)'!$F$6:$U$49,MATCH($I332,'Таблица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32" s="491" t="str">
        <f t="shared" si="185"/>
        <v/>
      </c>
      <c r="AP332" s="344"/>
      <c r="AQ332" s="328"/>
      <c r="AR332" s="298"/>
      <c r="AS332" s="225"/>
      <c r="AT332" s="225"/>
      <c r="AU332" s="225"/>
      <c r="AV332" s="295"/>
      <c r="AW332" s="12"/>
      <c r="AX332" s="1"/>
    </row>
    <row r="333" spans="1:68" ht="51" customHeight="1" collapsed="1" x14ac:dyDescent="0.25">
      <c r="A333" s="1"/>
      <c r="B333" s="1"/>
      <c r="C333" s="514" t="s">
        <v>279</v>
      </c>
      <c r="D333" s="311"/>
      <c r="E333" s="311"/>
      <c r="F333" s="311"/>
      <c r="G333" s="311"/>
      <c r="H333" s="354"/>
      <c r="I333" s="359"/>
      <c r="J333" s="362">
        <f>J325+1</f>
        <v>166</v>
      </c>
      <c r="K333" s="362">
        <f>K309+1</f>
        <v>156</v>
      </c>
      <c r="L333" s="428" t="s">
        <v>280</v>
      </c>
      <c r="M333" s="344" t="s">
        <v>36</v>
      </c>
      <c r="N333" s="344"/>
      <c r="O333" s="397" t="str">
        <f t="shared" ref="O333:S333" si="195">IF(O334=0,"",O334)</f>
        <v/>
      </c>
      <c r="P333" s="26" t="str">
        <f t="shared" si="195"/>
        <v/>
      </c>
      <c r="Q333" s="26" t="str">
        <f t="shared" si="195"/>
        <v/>
      </c>
      <c r="R333" s="26">
        <f t="shared" si="195"/>
        <v>8.5399999999999991</v>
      </c>
      <c r="S333" s="26" t="str">
        <f t="shared" si="195"/>
        <v/>
      </c>
      <c r="T333" s="27">
        <f t="shared" ref="T333:T361" si="196">IF((IF(O333="",0,O333)+IF(P333="",0,P333)+IF(Q333="",0,Q333)+IF(R333="",0,R333)+IF(S333="",0,S333))=0,"",(IF(O333="",0,O333)+IF(P333="",0,P333)+IF(Q333="",0,Q333)+IF(R333="",0,R333)+IF(S333="",0,S333)))</f>
        <v>8.5399999999999991</v>
      </c>
      <c r="U333" s="26"/>
      <c r="V333" s="26" t="s">
        <v>38</v>
      </c>
      <c r="W333" s="231">
        <f>IF(W334=0,"",W334)</f>
        <v>136.63999999999999</v>
      </c>
      <c r="X333" s="26"/>
      <c r="Y333" s="28" t="str">
        <f t="shared" ref="Y333:AC333" si="197">IF(Y334=0,"",Y334)</f>
        <v/>
      </c>
      <c r="Z333" s="28" t="str">
        <f t="shared" si="197"/>
        <v/>
      </c>
      <c r="AA333" s="28">
        <f t="shared" si="197"/>
        <v>136</v>
      </c>
      <c r="AB333" s="28" t="str">
        <f t="shared" si="197"/>
        <v/>
      </c>
      <c r="AC333" s="28" t="str">
        <f t="shared" si="197"/>
        <v/>
      </c>
      <c r="AD333" s="28">
        <f t="shared" ref="AD333:AN333" si="198">IF(AD334=0,"",AD334)</f>
        <v>238</v>
      </c>
      <c r="AE333" s="28">
        <f t="shared" si="198"/>
        <v>260</v>
      </c>
      <c r="AF333" s="28">
        <f t="shared" si="198"/>
        <v>119</v>
      </c>
      <c r="AG333" s="28" t="str">
        <f t="shared" si="198"/>
        <v/>
      </c>
      <c r="AH333" s="28">
        <f t="shared" si="198"/>
        <v>420</v>
      </c>
      <c r="AI333" s="28" t="str">
        <f t="shared" si="198"/>
        <v/>
      </c>
      <c r="AJ333" s="28">
        <f t="shared" si="198"/>
        <v>108</v>
      </c>
      <c r="AK333" s="28" t="str">
        <f t="shared" si="198"/>
        <v/>
      </c>
      <c r="AL333" s="28" t="str">
        <f t="shared" si="198"/>
        <v/>
      </c>
      <c r="AM333" s="28" t="str">
        <f t="shared" si="198"/>
        <v/>
      </c>
      <c r="AN333" s="28" t="str">
        <f t="shared" si="198"/>
        <v/>
      </c>
      <c r="AO333" s="321">
        <f t="shared" si="185"/>
        <v>1281</v>
      </c>
      <c r="AP333" s="344"/>
      <c r="AQ333" s="328"/>
      <c r="AR333" s="298"/>
      <c r="AS333" s="225"/>
      <c r="AT333" s="225"/>
      <c r="AU333" s="225"/>
      <c r="AV333" s="210"/>
      <c r="AW333" s="12"/>
      <c r="AX333" s="1"/>
    </row>
    <row r="334" spans="1:68" ht="27.75" customHeight="1" outlineLevel="1" x14ac:dyDescent="0.25">
      <c r="A334" s="1"/>
      <c r="B334" s="1"/>
      <c r="C334" s="515"/>
      <c r="D334" s="311" t="s">
        <v>606</v>
      </c>
      <c r="E334" s="311" t="s">
        <v>607</v>
      </c>
      <c r="F334" s="311"/>
      <c r="G334" s="312" t="s">
        <v>610</v>
      </c>
      <c r="H334" s="351"/>
      <c r="I334" s="360">
        <v>15</v>
      </c>
      <c r="J334" s="363" t="str">
        <f>CONCATENATE($J$333,".",(ROW(M334)-ROW($M$333)))</f>
        <v>166.1</v>
      </c>
      <c r="K334" s="363"/>
      <c r="L334" s="429" t="s">
        <v>281</v>
      </c>
      <c r="M334" s="298" t="s">
        <v>36</v>
      </c>
      <c r="N334" s="298"/>
      <c r="O334" s="400"/>
      <c r="P334" s="32"/>
      <c r="Q334" s="33"/>
      <c r="R334" s="33">
        <v>8.5399999999999991</v>
      </c>
      <c r="S334" s="32"/>
      <c r="T334" s="34">
        <f t="shared" si="196"/>
        <v>8.5399999999999991</v>
      </c>
      <c r="U334" s="32"/>
      <c r="V334" s="32" t="s">
        <v>38</v>
      </c>
      <c r="W334" s="237">
        <f>IF(T334="","",IF(T334=0,"",IF(MID(L334,1,4)="Стен",T334/(VALUE(MID(L334,SEARCH(" ",L334,1)+1,SEARCH("мм",L334,1)-SEARCH(" ",L334,1)-2))/1000),IF(MID(L334,1,10)="Плита фунд",SQRT(T334/(VALUE(MID(L334,SEARCH(" ",L334,1)+14,SEARCH("мм",L334,1)-SEARCH(" ",L334,1)-15))/1000))*(4+1)*(VALUE(MID(L334,SEARCH(" ",L334,1)+14,SEARCH("мм",L334,1)-SEARCH(" ",L334,1)-15))/1000),IF(MID(L334,1,4)="Плит",T334/(VALUE(MID(L334,SEARCH(" ",L334,1)+1,SEARCH("мм",L334,1)-SEARCH(" ",L334,1)-2))/1000),IF(MID(L334,1,4)="Площ",T334/(VALUE(MID(L334,SEARCH(" ",L334,1)+12,SEARCH("мм",L334,1)-SEARCH(" ",L334,1)-13))/1000),IF(MID(L334,1,4)="Марш",T334/0.263,IF(MID(L334,1,4)="Коло",T334/((VALUE(LEFT(MID(L334,SEARCH(" ",L334,1)+1,SEARCH("мм",L334,1)-SEARCH(" ",L334,1)-2),SEARCH("х",MID(L334,SEARCH(" ",L334,1)+1,SEARCH("мм",L334,1)-SEARCH(" ",L334,1)-2),1)-1))*VALUE(RIGHT(MID(L334,SEARCH(" ",L334,1)+1,SEARCH("мм",L334,1)-SEARCH(" ",L334,1)-2),LEN(MID(L334,SEARCH(" ",L334,1)+1,SEARCH("мм",L334,1)-SEARCH(" ",L334,1)-2))-SEARCH("х",MID(L334,SEARCH(" ",L334,1)+1,SEARCH("мм",L334,1)-SEARCH(" ",L334,1)-2),1))))/1000000*3.2)*((VALUE(LEFT(MID(L334,SEARCH(" ",L334,1)+1,SEARCH("мм",L334,1)-SEARCH(" ",L334,1)-2),SEARCH("х",MID(L334,SEARCH(" ",L334,1)+1,SEARCH("мм",L334,1)-SEARCH(" ",L334,1)-2),1)-1))+VALUE(RIGHT(MID(L334,SEARCH(" ",L334,1)+1,SEARCH("мм",L334,1)-SEARCH(" ",L334,1)-2),LEN(MID(L334,SEARCH(" ",L334,1)+1,SEARCH("мм",L334,1)-SEARCH(" ",L334,1)-2))-SEARCH("х",MID(L334,SEARCH(" ",L334,1)+1,SEARCH("мм",L334,1)-SEARCH(" ",L334,1)-2),1))))/1000*2*3.2),IF(MID(L334,1,4)="Балк",T334/((VALUE(LEFT(MID(L334,SEARCH(" ",L334,1)+1,SEARCH("мм",L334,1)-SEARCH(" ",L334,1)-5),SEARCH("х",MID(L334,SEARCH(" ",L334,1)+1,SEARCH("мм",L334,1)-SEARCH(" ",L334,1)-5),1)-1))*VALUE(RIGHT(MID(L334,SEARCH(" ",L334,1)+1,SEARCH("мм",L334,1)-SEARCH(" ",L334,1)-5),LEN(MID(L334,SEARCH(" ",L334,1)+1,SEARCH("мм",L334,1)-SEARCH(" ",L334,1)-5))-SEARCH("х",MID(L334,SEARCH(" ",L334,1)+1,SEARCH("мм",L334,1)-SEARCH(" ",L334,1)-5),1))))/1000000*1)*((2*VALUE(LEFT(MID(L334,SEARCH(" ",L334,1)+1,SEARCH("мм",L334,1)-SEARCH(" ",L334,1)-5),SEARCH("х",MID(L334,SEARCH(" ",L334,1)+1,SEARCH("мм",L334,1)-SEARCH(" ",L334,1)-5),1)-1))+VALUE(RIGHT(MID(L334,SEARCH(" ",L334,1)+1,SEARCH("мм",L334,1)-SEARCH(" ",L334,1)-5),LEN(MID(L334,SEARCH(" ",L334,1)+1,SEARCH("мм",L334,1)-SEARCH(" ",L334,1)-5))-SEARCH("х",MID(L334,SEARCH(" ",L334,1)+1,SEARCH("мм",L334,1)-SEARCH(" ",L334,1)-5),1))))/1000*1),IF(MID(L334,1,4)="Капи",T334/(2.8*3.6*0.4)*((2.8+3.6)*2*0.4),""))))))))))</f>
        <v>136.63999999999999</v>
      </c>
      <c r="X334" s="234"/>
      <c r="Y334" s="35" t="str">
        <f>IF(SUM($Q334:$S334)*INDEX('Таблица 6 (типы арм.)'!$F$6:$U$49,MATCH($I334,'Таблица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арм.)'!$F$54:$U$54,0))=0,"",ROUND(SUM($Q334:$S334)*INDEX('Таблица 6 (типы арм.)'!$F$6:$U$49,MATCH($I334,'Таблица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34" s="35" t="str">
        <f>IF(SUM($Q334:$S334)*INDEX('Таблица 6 (типы арм.)'!$F$6:$U$49,MATCH($I334,'Таблица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арм.)'!$F$54:$U$54,0))=0,"",ROUND(SUM($Q334:$S334)*INDEX('Таблица 6 (типы арм.)'!$F$6:$U$49,MATCH($I334,'Таблица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34" s="35">
        <f>IF(SUM($Q334:$S334)*INDEX('Таблица 6 (типы арм.)'!$F$6:$U$49,MATCH($I334,'Таблица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арм.)'!$F$54:$U$54,0))=0,"",ROUND(SUM($Q334:$S334)*INDEX('Таблица 6 (типы арм.)'!$F$6:$U$49,MATCH($I334,'Таблица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136</v>
      </c>
      <c r="AB334" s="35" t="str">
        <f>IF(SUM($Q334:$S334)*INDEX('Таблица 6 (типы арм.)'!$F$6:$U$49,MATCH($I334,'Таблица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арм.)'!$F$54:$U$54,0))=0,"",ROUND(SUM($Q334:$S334)*INDEX('Таблица 6 (типы арм.)'!$F$6:$U$49,MATCH($I334,'Таблица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34" s="35" t="str">
        <f>IF(SUM($Q334:$S334)*INDEX('Таблица 6 (типы арм.)'!$F$6:$U$49,MATCH($I334,'Таблица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арм.)'!$F$54:$U$54,0))=0,"",ROUND(SUM($Q334:$S334)*INDEX('Таблица 6 (типы арм.)'!$F$6:$U$49,MATCH($I334,'Таблица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34" s="35">
        <f>IF(SUM($Q334:$S334)*INDEX('Таблица 6 (типы арм.)'!$F$6:$U$49,MATCH($I334,'Таблица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арм.)'!$F$54:$U$54,0))=0,"",ROUND(SUM($Q334:$S334)*INDEX('Таблица 6 (типы арм.)'!$F$6:$U$49,MATCH($I334,'Таблица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238</v>
      </c>
      <c r="AE334" s="35">
        <f>IF(SUM($Q334:$S334)*INDEX('Таблица 6 (типы арм.)'!$F$6:$U$49,MATCH($I334,'Таблица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арм.)'!$F$54:$U$54,0))=0,"",ROUND(SUM($Q334:$S334)*INDEX('Таблица 6 (типы арм.)'!$F$6:$U$49,MATCH($I334,'Таблица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260</v>
      </c>
      <c r="AF334" s="35">
        <f>IF(SUM($Q334:$S334)*INDEX('Таблица 6 (типы арм.)'!$F$6:$U$49,MATCH($I334,'Таблица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арм.)'!$F$54:$U$54,0))=0,"",ROUND(SUM($Q334:$S334)*INDEX('Таблица 6 (типы арм.)'!$F$6:$U$49,MATCH($I334,'Таблица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119</v>
      </c>
      <c r="AG334" s="35" t="str">
        <f>IF(SUM($Q334:$S334)*INDEX('Таблица 6 (типы арм.)'!$F$6:$U$49,MATCH($I334,'Таблица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арм.)'!$F$54:$U$54,0))=0,"",ROUND(SUM($Q334:$S334)*INDEX('Таблица 6 (типы арм.)'!$F$6:$U$49,MATCH($I334,'Таблица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34" s="35">
        <f>IF(SUM($Q334:$S334)*INDEX('Таблица 6 (типы арм.)'!$F$6:$U$49,MATCH($I334,'Таблица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арм.)'!$F$54:$U$54,0))=0,"",ROUND(SUM($Q334:$S334)*INDEX('Таблица 6 (типы арм.)'!$F$6:$U$49,MATCH($I334,'Таблица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420</v>
      </c>
      <c r="AI334" s="35" t="str">
        <f>IF(SUM($Q334:$S334)*INDEX('Таблица 6 (типы арм.)'!$F$6:$U$49,MATCH($I334,'Таблица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арм.)'!$F$54:$U$54,0))=0,"",ROUND(SUM($Q334:$S334)*INDEX('Таблица 6 (типы арм.)'!$F$6:$U$49,MATCH($I334,'Таблица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34" s="35">
        <f>IF(SUM($Q334:$S334)*INDEX('Таблица 6 (типы арм.)'!$F$6:$U$49,MATCH($I334,'Таблица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арм.)'!$F$54:$U$54,0))=0,"",ROUND(SUM($Q334:$S334)*INDEX('Таблица 6 (типы арм.)'!$F$6:$U$49,MATCH($I334,'Таблица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108</v>
      </c>
      <c r="AK334" s="35" t="str">
        <f>IF(SUM($Q334:$S334)*INDEX('Таблица 6 (типы арм.)'!$F$6:$U$49,MATCH($I334,'Таблица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арм.)'!$F$54:$U$54,0))=0,"",ROUND(SUM($Q334:$S334)*INDEX('Таблица 6 (типы арм.)'!$F$6:$U$49,MATCH($I334,'Таблица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34" s="35" t="str">
        <f>IF(SUM($Q334:$S334)*INDEX('Таблица 6 (типы арм.)'!$F$6:$U$49,MATCH($I334,'Таблица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арм.)'!$F$54:$U$54,0))=0,"",ROUND(SUM($Q334:$S334)*INDEX('Таблица 6 (типы арм.)'!$F$6:$U$49,MATCH($I334,'Таблица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34" s="35" t="str">
        <f>IF(SUM($Q334:$S334)*INDEX('Таблица 6 (типы арм.)'!$F$6:$U$49,MATCH($I334,'Таблица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арм.)'!$F$54:$U$54,0))=0,"",ROUND(SUM($Q334:$S334)*INDEX('Таблица 6 (типы арм.)'!$F$6:$U$49,MATCH($I334,'Таблица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34" s="35" t="str">
        <f>IF(SUM($Q334:$S334)*INDEX('Таблица 6 (типы арм.)'!$F$6:$U$49,MATCH($I334,'Таблица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арм.)'!$F$54:$U$54,0))=0,"",ROUND(SUM($Q334:$S334)*INDEX('Таблица 6 (типы арм.)'!$F$6:$U$49,MATCH($I334,'Таблица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34" s="491">
        <f t="shared" si="185"/>
        <v>1281</v>
      </c>
      <c r="AP334" s="298"/>
      <c r="AQ334" s="328"/>
      <c r="AR334" s="298"/>
      <c r="AS334" s="225"/>
      <c r="AT334" s="225"/>
      <c r="AU334" s="225"/>
      <c r="AV334" s="210"/>
      <c r="AW334" s="12"/>
      <c r="AX334" s="1"/>
    </row>
    <row r="335" spans="1:68" s="459" customFormat="1" ht="20.100000000000001" customHeight="1" collapsed="1" x14ac:dyDescent="0.25">
      <c r="A335" s="170"/>
      <c r="B335" s="170"/>
      <c r="C335" s="461"/>
      <c r="D335" s="387" t="s">
        <v>606</v>
      </c>
      <c r="E335" s="387"/>
      <c r="F335" s="388" t="s">
        <v>608</v>
      </c>
      <c r="G335" s="388"/>
      <c r="H335" s="351"/>
      <c r="I335" s="363"/>
      <c r="J335" s="363"/>
      <c r="K335" s="363"/>
      <c r="L335" s="430" t="s">
        <v>616</v>
      </c>
      <c r="M335" s="392" t="s">
        <v>36</v>
      </c>
      <c r="N335" s="392" t="s">
        <v>36</v>
      </c>
      <c r="O335" s="399"/>
      <c r="P335" s="225"/>
      <c r="Q335" s="225"/>
      <c r="R335" s="225"/>
      <c r="S335" s="225"/>
      <c r="T335" s="389"/>
      <c r="U335" s="225"/>
      <c r="V335" s="225"/>
      <c r="W335" s="225"/>
      <c r="X335" s="225"/>
      <c r="Y335" s="390"/>
      <c r="Z335" s="390"/>
      <c r="AA335" s="390"/>
      <c r="AB335" s="390"/>
      <c r="AC335" s="390"/>
      <c r="AD335" s="390"/>
      <c r="AE335" s="390"/>
      <c r="AF335" s="390"/>
      <c r="AG335" s="390"/>
      <c r="AH335" s="390"/>
      <c r="AI335" s="390"/>
      <c r="AJ335" s="390"/>
      <c r="AK335" s="390"/>
      <c r="AL335" s="390"/>
      <c r="AM335" s="390"/>
      <c r="AN335" s="390"/>
      <c r="AO335" s="391"/>
      <c r="AP335" s="392"/>
      <c r="AQ335" s="393">
        <f>T333</f>
        <v>8.5399999999999991</v>
      </c>
      <c r="AR335" s="298">
        <f>IF(AQ335="","",IF(AQ335=0,"",AQ335))</f>
        <v>8.5399999999999991</v>
      </c>
      <c r="AS335" s="33"/>
      <c r="AT335" s="33"/>
      <c r="AU335" s="33"/>
      <c r="AV335" s="210"/>
      <c r="AW335" s="171"/>
      <c r="AX335" s="170"/>
      <c r="AY335" s="222"/>
      <c r="AZ335" s="222"/>
      <c r="BA335" s="222"/>
      <c r="BB335" s="222"/>
      <c r="BC335" s="222"/>
      <c r="BD335" s="222"/>
      <c r="BE335" s="222"/>
      <c r="BF335" s="222"/>
      <c r="BG335" s="222"/>
      <c r="BH335" s="222"/>
      <c r="BI335" s="222"/>
      <c r="BJ335" s="222"/>
      <c r="BK335" s="222"/>
      <c r="BL335" s="222"/>
      <c r="BM335" s="222"/>
      <c r="BN335" s="222"/>
      <c r="BO335" s="222"/>
      <c r="BP335" s="222"/>
    </row>
    <row r="336" spans="1:68" s="459" customFormat="1" ht="20.100000000000001" customHeight="1" x14ac:dyDescent="0.25">
      <c r="A336" s="170"/>
      <c r="B336" s="170"/>
      <c r="C336" s="461"/>
      <c r="D336" s="387" t="s">
        <v>606</v>
      </c>
      <c r="E336" s="387"/>
      <c r="F336" s="388" t="s">
        <v>608</v>
      </c>
      <c r="G336" s="388"/>
      <c r="H336" s="351"/>
      <c r="I336" s="363"/>
      <c r="J336" s="363"/>
      <c r="K336" s="363"/>
      <c r="L336" s="430" t="s">
        <v>615</v>
      </c>
      <c r="M336" s="423" t="s">
        <v>49</v>
      </c>
      <c r="N336" s="423" t="s">
        <v>49</v>
      </c>
      <c r="O336" s="399"/>
      <c r="P336" s="225"/>
      <c r="Q336" s="225"/>
      <c r="R336" s="225"/>
      <c r="S336" s="225"/>
      <c r="T336" s="389"/>
      <c r="U336" s="225"/>
      <c r="V336" s="225"/>
      <c r="W336" s="225"/>
      <c r="X336" s="225"/>
      <c r="Y336" s="390"/>
      <c r="Z336" s="390"/>
      <c r="AA336" s="390"/>
      <c r="AB336" s="390"/>
      <c r="AC336" s="390"/>
      <c r="AD336" s="390"/>
      <c r="AE336" s="390"/>
      <c r="AF336" s="390"/>
      <c r="AG336" s="390"/>
      <c r="AH336" s="390"/>
      <c r="AI336" s="390"/>
      <c r="AJ336" s="390"/>
      <c r="AK336" s="390"/>
      <c r="AL336" s="390"/>
      <c r="AM336" s="390"/>
      <c r="AN336" s="390"/>
      <c r="AO336" s="391"/>
      <c r="AP336" s="392"/>
      <c r="AQ336" s="493">
        <f>AO333</f>
        <v>1281</v>
      </c>
      <c r="AR336" s="367">
        <f t="shared" ref="AR336:AR337" si="199">IF(AQ336="","",IF(AQ336=0,"",AQ336))</f>
        <v>1281</v>
      </c>
      <c r="AS336" s="33"/>
      <c r="AT336" s="33"/>
      <c r="AU336" s="33"/>
      <c r="AV336" s="210"/>
      <c r="AW336" s="171"/>
      <c r="AX336" s="170"/>
      <c r="AY336" s="222"/>
      <c r="AZ336" s="222"/>
      <c r="BA336" s="222"/>
      <c r="BB336" s="222"/>
      <c r="BC336" s="222"/>
      <c r="BD336" s="222"/>
      <c r="BE336" s="222"/>
      <c r="BF336" s="222"/>
      <c r="BG336" s="222"/>
      <c r="BH336" s="222"/>
      <c r="BI336" s="222"/>
      <c r="BJ336" s="222"/>
      <c r="BK336" s="222"/>
      <c r="BL336" s="222"/>
      <c r="BM336" s="222"/>
      <c r="BN336" s="222"/>
      <c r="BO336" s="222"/>
      <c r="BP336" s="222"/>
    </row>
    <row r="337" spans="1:68" s="459" customFormat="1" ht="20.100000000000001" customHeight="1" x14ac:dyDescent="0.25">
      <c r="A337" s="170"/>
      <c r="B337" s="170"/>
      <c r="C337" s="461"/>
      <c r="D337" s="387" t="s">
        <v>606</v>
      </c>
      <c r="E337" s="387"/>
      <c r="F337" s="388" t="s">
        <v>608</v>
      </c>
      <c r="G337" s="388"/>
      <c r="H337" s="351"/>
      <c r="I337" s="363"/>
      <c r="J337" s="363"/>
      <c r="K337" s="363"/>
      <c r="L337" s="430" t="s">
        <v>614</v>
      </c>
      <c r="M337" s="392" t="s">
        <v>61</v>
      </c>
      <c r="N337" s="392" t="s">
        <v>61</v>
      </c>
      <c r="O337" s="399"/>
      <c r="P337" s="225"/>
      <c r="Q337" s="225"/>
      <c r="R337" s="225"/>
      <c r="S337" s="225"/>
      <c r="T337" s="389"/>
      <c r="U337" s="225"/>
      <c r="V337" s="225"/>
      <c r="W337" s="225"/>
      <c r="X337" s="225"/>
      <c r="Y337" s="390"/>
      <c r="Z337" s="390"/>
      <c r="AA337" s="390"/>
      <c r="AB337" s="390"/>
      <c r="AC337" s="390"/>
      <c r="AD337" s="390"/>
      <c r="AE337" s="390"/>
      <c r="AF337" s="390"/>
      <c r="AG337" s="390"/>
      <c r="AH337" s="390"/>
      <c r="AI337" s="390"/>
      <c r="AJ337" s="390"/>
      <c r="AK337" s="390"/>
      <c r="AL337" s="390"/>
      <c r="AM337" s="390"/>
      <c r="AN337" s="390"/>
      <c r="AO337" s="391"/>
      <c r="AP337" s="392"/>
      <c r="AQ337" s="393">
        <f>W333</f>
        <v>136.63999999999999</v>
      </c>
      <c r="AR337" s="298">
        <f t="shared" si="199"/>
        <v>136.63999999999999</v>
      </c>
      <c r="AS337" s="33"/>
      <c r="AT337" s="33"/>
      <c r="AU337" s="33"/>
      <c r="AV337" s="210"/>
      <c r="AW337" s="171"/>
      <c r="AX337" s="170"/>
      <c r="AY337" s="222"/>
      <c r="AZ337" s="222"/>
      <c r="BA337" s="222"/>
      <c r="BB337" s="222"/>
      <c r="BC337" s="222"/>
      <c r="BD337" s="222"/>
      <c r="BE337" s="222"/>
      <c r="BF337" s="222"/>
      <c r="BG337" s="222"/>
      <c r="BH337" s="222"/>
      <c r="BI337" s="222"/>
      <c r="BJ337" s="222"/>
      <c r="BK337" s="222"/>
      <c r="BL337" s="222"/>
      <c r="BM337" s="222"/>
      <c r="BN337" s="222"/>
      <c r="BO337" s="222"/>
      <c r="BP337" s="222"/>
    </row>
    <row r="338" spans="1:68" ht="235.15" customHeight="1" x14ac:dyDescent="0.25">
      <c r="A338" s="1"/>
      <c r="B338" s="1"/>
      <c r="C338" s="514" t="s">
        <v>488</v>
      </c>
      <c r="D338" s="311"/>
      <c r="E338" s="311"/>
      <c r="F338" s="311"/>
      <c r="G338" s="311"/>
      <c r="H338" s="354"/>
      <c r="I338" s="359"/>
      <c r="J338" s="362">
        <f>J333+1</f>
        <v>167</v>
      </c>
      <c r="K338" s="362">
        <f>K333+1</f>
        <v>157</v>
      </c>
      <c r="L338" s="428" t="s">
        <v>242</v>
      </c>
      <c r="M338" s="344" t="s">
        <v>36</v>
      </c>
      <c r="N338" s="344"/>
      <c r="O338" s="397" t="str">
        <f>IF(SUM(O339:O340)=0,"",SUM(O339:O340))</f>
        <v/>
      </c>
      <c r="P338" s="26" t="str">
        <f t="shared" ref="P338:S338" si="200">IF(SUM(P339:P340)=0,"",SUM(P339:P340))</f>
        <v/>
      </c>
      <c r="Q338" s="26" t="str">
        <f t="shared" si="200"/>
        <v/>
      </c>
      <c r="R338" s="26">
        <f t="shared" si="200"/>
        <v>8.5399999999999991</v>
      </c>
      <c r="S338" s="26">
        <f t="shared" si="200"/>
        <v>11.8</v>
      </c>
      <c r="T338" s="27">
        <f t="shared" si="196"/>
        <v>20.34</v>
      </c>
      <c r="U338" s="26"/>
      <c r="V338" s="26" t="s">
        <v>38</v>
      </c>
      <c r="W338" s="231">
        <f t="shared" ref="W338" si="201">IF(SUM(W339:W340)=0,"",SUM(W339:W340))</f>
        <v>150.75384615384615</v>
      </c>
      <c r="X338" s="26"/>
      <c r="Y338" s="28" t="str">
        <f>IF(SUM(Y339:Y340)=0,"",SUM(Y339:Y340))</f>
        <v/>
      </c>
      <c r="Z338" s="28">
        <f>IF(SUM(Z339:Z340)=0,"",SUM(Z339:Z340))</f>
        <v>94</v>
      </c>
      <c r="AA338" s="28">
        <f t="shared" ref="AA338:AC338" si="202">IF(SUM(AA339:AA340)=0,"",SUM(AA339:AA340))</f>
        <v>149</v>
      </c>
      <c r="AB338" s="28" t="str">
        <f t="shared" si="202"/>
        <v/>
      </c>
      <c r="AC338" s="28" t="str">
        <f t="shared" si="202"/>
        <v/>
      </c>
      <c r="AD338" s="28">
        <f>IF(SUM(AD339:AD340)=0,"",SUM(AD339:AD340))</f>
        <v>238</v>
      </c>
      <c r="AE338" s="28">
        <f t="shared" ref="AE338:AN338" si="203">IF(SUM(AE339:AE340)=0,"",SUM(AE339:AE340))</f>
        <v>260</v>
      </c>
      <c r="AF338" s="28">
        <f t="shared" si="203"/>
        <v>1752</v>
      </c>
      <c r="AG338" s="28" t="str">
        <f t="shared" si="203"/>
        <v/>
      </c>
      <c r="AH338" s="28">
        <f t="shared" si="203"/>
        <v>756</v>
      </c>
      <c r="AI338" s="28" t="str">
        <f t="shared" si="203"/>
        <v/>
      </c>
      <c r="AJ338" s="28">
        <f t="shared" si="203"/>
        <v>413</v>
      </c>
      <c r="AK338" s="28" t="str">
        <f t="shared" si="203"/>
        <v/>
      </c>
      <c r="AL338" s="28">
        <f t="shared" si="203"/>
        <v>61</v>
      </c>
      <c r="AM338" s="28" t="str">
        <f t="shared" si="203"/>
        <v/>
      </c>
      <c r="AN338" s="28">
        <f t="shared" si="203"/>
        <v>35</v>
      </c>
      <c r="AO338" s="321">
        <f>IF((IF(Y338="",0,Y338)+IF(Z338="",0,Z338)+IF(AA338="",0,AA338)+IF(AB338="",0,AB338)+IF(AC338="",0,AC338)+IF(AD338="",0,AD338)+IF(AE338="",0,AE338)+IF(AF338="",0,AF338)+IF(AG338="",0,AG338)+IF(AH338="",0,AH338)+IF(AI338="",0,AI338)+IF(AJ338="",0,AJ338)+IF(AK338="",0,AK338)+IF(AL338="",0,AL338)+IF(AM338="",0,AM338)+IF(AN338="",0,AN338))=0,"",(IF(Y338="",0,Y338)+IF(Z338="",0,Z338)+IF(AA338="",0,AA338)+IF(AB338="",0,AB338)+IF(AC338="",0,AC338)+IF(AD338="",0,AD338)+IF(AE338="",0,AE338)+IF(AF338="",0,AF338)+IF(AG338="",0,AG338)+IF(AH338="",0,AH338)+IF(AI338="",0,AI338)+IF(AJ338="",0,AJ338)+IF(AK338="",0,AK338)+IF(AL338="",0,AL338)+IF(AM338="",0,AM338)+IF(AN338="",0,AN338)))</f>
        <v>3758</v>
      </c>
      <c r="AP338" s="344"/>
      <c r="AQ338" s="328"/>
      <c r="AR338" s="298"/>
      <c r="AS338" s="225"/>
      <c r="AT338" s="225"/>
      <c r="AU338" s="225"/>
      <c r="AV338" s="210"/>
      <c r="AW338" s="12"/>
      <c r="AX338" s="1"/>
    </row>
    <row r="339" spans="1:68" ht="25.15" customHeight="1" outlineLevel="1" x14ac:dyDescent="0.25">
      <c r="A339" s="170"/>
      <c r="B339" s="170"/>
      <c r="C339" s="516"/>
      <c r="D339" s="311" t="s">
        <v>606</v>
      </c>
      <c r="E339" s="311" t="s">
        <v>607</v>
      </c>
      <c r="F339" s="311"/>
      <c r="G339" s="312" t="s">
        <v>610</v>
      </c>
      <c r="H339" s="351"/>
      <c r="I339" s="360">
        <v>9</v>
      </c>
      <c r="J339" s="363" t="str">
        <f>CONCATENATE($J$338,".",(ROW(M339)-ROW($M$338)))</f>
        <v>167.1</v>
      </c>
      <c r="K339" s="363"/>
      <c r="L339" s="429" t="s">
        <v>487</v>
      </c>
      <c r="M339" s="298" t="s">
        <v>36</v>
      </c>
      <c r="N339" s="298"/>
      <c r="O339" s="400"/>
      <c r="P339" s="32"/>
      <c r="Q339" s="33"/>
      <c r="R339" s="33"/>
      <c r="S339" s="33">
        <v>11.8</v>
      </c>
      <c r="T339" s="34">
        <f t="shared" si="196"/>
        <v>11.8</v>
      </c>
      <c r="U339" s="32"/>
      <c r="V339" s="32" t="s">
        <v>38</v>
      </c>
      <c r="W339" s="237">
        <f>IF(T339="","",IF(T339=0,"",IF(MID(L339,1,4)="Стен",T339/(VALUE(MID(L339,SEARCH(" ",L339,1)+1,SEARCH("мм",L339,1)-SEARCH(" ",L339,1)-2))/1000),IF(MID(L339,1,10)="Плита фунд",SQRT(T339/(VALUE(MID(L339,SEARCH(" ",L339,1)+14,SEARCH("мм",L339,1)-SEARCH(" ",L339,1)-15))/1000))*(4+1)*(VALUE(MID(L339,SEARCH(" ",L339,1)+14,SEARCH("мм",L339,1)-SEARCH(" ",L339,1)-15))/1000),IF(MID(L339,1,4)="Плит",T339/(VALUE(MID(L339,SEARCH(" ",L339,1)+1,SEARCH("мм",L339,1)-SEARCH(" ",L339,1)-2))/1000),IF(MID(L339,1,4)="Площ",T339/(VALUE(MID(L339,SEARCH(" ",L339,1)+12,SEARCH("мм",L339,1)-SEARCH(" ",L339,1)-13))/1000),IF(MID(L339,1,4)="Марш",T339/0.263,IF(MID(L339,1,4)="Коло",T339/((VALUE(LEFT(MID(L339,SEARCH(" ",L339,1)+1,SEARCH("мм",L339,1)-SEARCH(" ",L339,1)-2),SEARCH("х",MID(L339,SEARCH(" ",L339,1)+1,SEARCH("мм",L339,1)-SEARCH(" ",L339,1)-2),1)-1))*VALUE(RIGHT(MID(L339,SEARCH(" ",L339,1)+1,SEARCH("мм",L339,1)-SEARCH(" ",L339,1)-2),LEN(MID(L339,SEARCH(" ",L339,1)+1,SEARCH("мм",L339,1)-SEARCH(" ",L339,1)-2))-SEARCH("х",MID(L339,SEARCH(" ",L339,1)+1,SEARCH("мм",L339,1)-SEARCH(" ",L339,1)-2),1))))/1000000*3.2)*((VALUE(LEFT(MID(L339,SEARCH(" ",L339,1)+1,SEARCH("мм",L339,1)-SEARCH(" ",L339,1)-2),SEARCH("х",MID(L339,SEARCH(" ",L339,1)+1,SEARCH("мм",L339,1)-SEARCH(" ",L339,1)-2),1)-1))+VALUE(RIGHT(MID(L339,SEARCH(" ",L339,1)+1,SEARCH("мм",L339,1)-SEARCH(" ",L339,1)-2),LEN(MID(L339,SEARCH(" ",L339,1)+1,SEARCH("мм",L339,1)-SEARCH(" ",L339,1)-2))-SEARCH("х",MID(L339,SEARCH(" ",L339,1)+1,SEARCH("мм",L339,1)-SEARCH(" ",L339,1)-2),1))))/1000*2*3.2),IF(MID(L339,1,4)="Балк",T339/((VALUE(LEFT(MID(L339,SEARCH(" ",L339,1)+1,SEARCH("мм",L339,1)-SEARCH(" ",L339,1)-5),SEARCH("х",MID(L339,SEARCH(" ",L339,1)+1,SEARCH("мм",L339,1)-SEARCH(" ",L339,1)-5),1)-1))*VALUE(RIGHT(MID(L339,SEARCH(" ",L339,1)+1,SEARCH("мм",L339,1)-SEARCH(" ",L339,1)-5),LEN(MID(L339,SEARCH(" ",L339,1)+1,SEARCH("мм",L339,1)-SEARCH(" ",L339,1)-5))-SEARCH("х",MID(L339,SEARCH(" ",L339,1)+1,SEARCH("мм",L339,1)-SEARCH(" ",L339,1)-5),1))))/1000000*1)*((2*VALUE(LEFT(MID(L339,SEARCH(" ",L339,1)+1,SEARCH("мм",L339,1)-SEARCH(" ",L339,1)-5),SEARCH("х",MID(L339,SEARCH(" ",L339,1)+1,SEARCH("мм",L339,1)-SEARCH(" ",L339,1)-5),1)-1))+VALUE(RIGHT(MID(L339,SEARCH(" ",L339,1)+1,SEARCH("мм",L339,1)-SEARCH(" ",L339,1)-5),LEN(MID(L339,SEARCH(" ",L339,1)+1,SEARCH("мм",L339,1)-SEARCH(" ",L339,1)-5))-SEARCH("х",MID(L339,SEARCH(" ",L339,1)+1,SEARCH("мм",L339,1)-SEARCH(" ",L339,1)-5),1))))/1000*1),IF(MID(L339,1,4)="Капи",T339/(2.8*3.6*0.4)*((2.8+3.6)*2*0.4),""))))))))))</f>
        <v>65.353846153846163</v>
      </c>
      <c r="X339" s="234"/>
      <c r="Y339" s="35" t="str">
        <f>IF(SUM($Q339:$S339)*INDEX('Таблица 6 (типы арм.)'!$F$6:$U$49,MATCH($I339,'Таблица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арм.)'!$F$54:$U$54,0))=0,"",ROUND(SUM($Q339:$S339)*INDEX('Таблица 6 (типы арм.)'!$F$6:$U$49,MATCH($I339,'Таблица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39" s="35">
        <f>IF(SUM($Q339:$S339)*INDEX('Таблица 6 (типы арм.)'!$F$6:$U$49,MATCH($I339,'Таблица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арм.)'!$F$54:$U$54,0))=0,"",ROUND(SUM($Q339:$S339)*INDEX('Таблица 6 (типы арм.)'!$F$6:$U$49,MATCH($I339,'Таблица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94</v>
      </c>
      <c r="AA339" s="35">
        <f>IF(SUM($Q339:$S339)*INDEX('Таблица 6 (типы арм.)'!$F$6:$U$49,MATCH($I339,'Таблица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арм.)'!$F$54:$U$54,0))=0,"",ROUND(SUM($Q339:$S339)*INDEX('Таблица 6 (типы арм.)'!$F$6:$U$49,MATCH($I339,'Таблица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13</v>
      </c>
      <c r="AB339" s="35" t="str">
        <f>IF(SUM($Q339:$S339)*INDEX('Таблица 6 (типы арм.)'!$F$6:$U$49,MATCH($I339,'Таблица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арм.)'!$F$54:$U$54,0))=0,"",ROUND(SUM($Q339:$S339)*INDEX('Таблица 6 (типы арм.)'!$F$6:$U$49,MATCH($I339,'Таблица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39" s="35" t="str">
        <f>IF(SUM($Q339:$S339)*INDEX('Таблица 6 (типы арм.)'!$F$6:$U$49,MATCH($I339,'Таблица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арм.)'!$F$54:$U$54,0))=0,"",ROUND(SUM($Q339:$S339)*INDEX('Таблица 6 (типы арм.)'!$F$6:$U$49,MATCH($I339,'Таблица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39" s="35" t="str">
        <f>IF(SUM($Q339:$S339)*INDEX('Таблица 6 (типы арм.)'!$F$6:$U$49,MATCH($I339,'Таблица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арм.)'!$F$54:$U$54,0))=0,"",ROUND(SUM($Q339:$S339)*INDEX('Таблица 6 (типы арм.)'!$F$6:$U$49,MATCH($I339,'Таблица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39" s="35" t="str">
        <f>IF(SUM($Q339:$S339)*INDEX('Таблица 6 (типы арм.)'!$F$6:$U$49,MATCH($I339,'Таблица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арм.)'!$F$54:$U$54,0))=0,"",ROUND(SUM($Q339:$S339)*INDEX('Таблица 6 (типы арм.)'!$F$6:$U$49,MATCH($I339,'Таблица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39" s="35">
        <f>IF(SUM($Q339:$S339)*INDEX('Таблица 6 (типы арм.)'!$F$6:$U$49,MATCH($I339,'Таблица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арм.)'!$F$54:$U$54,0))=0,"",ROUND(SUM($Q339:$S339)*INDEX('Таблица 6 (типы арм.)'!$F$6:$U$49,MATCH($I339,'Таблица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1633</v>
      </c>
      <c r="AG339" s="35" t="str">
        <f>IF(SUM($Q339:$S339)*INDEX('Таблица 6 (типы арм.)'!$F$6:$U$49,MATCH($I339,'Таблица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арм.)'!$F$54:$U$54,0))=0,"",ROUND(SUM($Q339:$S339)*INDEX('Таблица 6 (типы арм.)'!$F$6:$U$49,MATCH($I339,'Таблица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39" s="35">
        <f>IF(SUM($Q339:$S339)*INDEX('Таблица 6 (типы арм.)'!$F$6:$U$49,MATCH($I339,'Таблица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арм.)'!$F$54:$U$54,0))=0,"",ROUND(SUM($Q339:$S339)*INDEX('Таблица 6 (типы арм.)'!$F$6:$U$49,MATCH($I339,'Таблица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336</v>
      </c>
      <c r="AI339" s="35" t="str">
        <f>IF(SUM($Q339:$S339)*INDEX('Таблица 6 (типы арм.)'!$F$6:$U$49,MATCH($I339,'Таблица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арм.)'!$F$54:$U$54,0))=0,"",ROUND(SUM($Q339:$S339)*INDEX('Таблица 6 (типы арм.)'!$F$6:$U$49,MATCH($I339,'Таблица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39" s="35">
        <f>IF(SUM($Q339:$S339)*INDEX('Таблица 6 (типы арм.)'!$F$6:$U$49,MATCH($I339,'Таблица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арм.)'!$F$54:$U$54,0))=0,"",ROUND(SUM($Q339:$S339)*INDEX('Таблица 6 (типы арм.)'!$F$6:$U$49,MATCH($I339,'Таблица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305</v>
      </c>
      <c r="AK339" s="35" t="str">
        <f>IF(SUM($Q339:$S339)*INDEX('Таблица 6 (типы арм.)'!$F$6:$U$49,MATCH($I339,'Таблица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арм.)'!$F$54:$U$54,0))=0,"",ROUND(SUM($Q339:$S339)*INDEX('Таблица 6 (типы арм.)'!$F$6:$U$49,MATCH($I339,'Таблица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39" s="35">
        <f>IF(SUM($Q339:$S339)*INDEX('Таблица 6 (типы арм.)'!$F$6:$U$49,MATCH($I339,'Таблица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арм.)'!$F$54:$U$54,0))=0,"",ROUND(SUM($Q339:$S339)*INDEX('Таблица 6 (типы арм.)'!$F$6:$U$49,MATCH($I339,'Таблица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61</v>
      </c>
      <c r="AM339" s="35" t="str">
        <f>IF(SUM($Q339:$S339)*INDEX('Таблица 6 (типы арм.)'!$F$6:$U$49,MATCH($I339,'Таблица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арм.)'!$F$54:$U$54,0))=0,"",ROUND(SUM($Q339:$S339)*INDEX('Таблица 6 (типы арм.)'!$F$6:$U$49,MATCH($I339,'Таблица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39" s="35">
        <f>IF(SUM($Q339:$S339)*INDEX('Таблица 6 (типы арм.)'!$F$6:$U$49,MATCH($I339,'Таблица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арм.)'!$F$54:$U$54,0))=0,"",ROUND(SUM($Q339:$S339)*INDEX('Таблица 6 (типы арм.)'!$F$6:$U$49,MATCH($I339,'Таблица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35</v>
      </c>
      <c r="AO339" s="491">
        <f>IF((IF(Y339="",0,Y339)+IF(Z339="",0,Z339)+IF(AA339="",0,AA339)+IF(AB339="",0,AB339)+IF(AC339="",0,AC339)+IF(AD339="",0,AD339)+IF(AE339="",0,AE339)+IF(AF339="",0,AF339)+IF(AG339="",0,AG339)+IF(AH339="",0,AH339)+IF(AI339="",0,AI339)+IF(AJ339="",0,AJ339)+IF(AK339="",0,AK339)+IF(AL339="",0,AL339)+IF(AM339="",0,AM339)+IF(AN339="",0,AN339))=0,"",(IF(Y339="",0,Y339)+IF(Z339="",0,Z339)+IF(AA339="",0,AA339)+IF(AB339="",0,AB339)+IF(AC339="",0,AC339)+IF(AD339="",0,AD339)+IF(AE339="",0,AE339)+IF(AF339="",0,AF339)+IF(AG339="",0,AG339)+IF(AH339="",0,AH339)+IF(AI339="",0,AI339)+IF(AJ339="",0,AJ339)+IF(AK339="",0,AK339)+IF(AL339="",0,AL339)+IF(AM339="",0,AM339)+IF(AN339="",0,AN339)))</f>
        <v>2477</v>
      </c>
      <c r="AP339" s="339"/>
      <c r="AQ339" s="328"/>
      <c r="AR339" s="298"/>
      <c r="AS339" s="225"/>
      <c r="AT339" s="225"/>
      <c r="AU339" s="225"/>
      <c r="AV339" s="210"/>
      <c r="AW339" s="171"/>
      <c r="AX339" s="170"/>
    </row>
    <row r="340" spans="1:68" ht="24.75" customHeight="1" outlineLevel="1" x14ac:dyDescent="0.25">
      <c r="A340" s="1"/>
      <c r="B340" s="1"/>
      <c r="C340" s="515"/>
      <c r="D340" s="311" t="s">
        <v>606</v>
      </c>
      <c r="E340" s="311" t="s">
        <v>607</v>
      </c>
      <c r="F340" s="311"/>
      <c r="G340" s="312" t="s">
        <v>610</v>
      </c>
      <c r="H340" s="351"/>
      <c r="I340" s="360">
        <v>15</v>
      </c>
      <c r="J340" s="363" t="str">
        <f>CONCATENATE($J$338,".",(ROW(M340)-ROW($M$338)))</f>
        <v>167.2</v>
      </c>
      <c r="K340" s="363"/>
      <c r="L340" s="429" t="s">
        <v>486</v>
      </c>
      <c r="M340" s="298" t="s">
        <v>36</v>
      </c>
      <c r="N340" s="298"/>
      <c r="O340" s="400"/>
      <c r="P340" s="32"/>
      <c r="Q340" s="33"/>
      <c r="R340" s="33">
        <v>8.5399999999999991</v>
      </c>
      <c r="S340" s="32"/>
      <c r="T340" s="34">
        <f t="shared" si="196"/>
        <v>8.5399999999999991</v>
      </c>
      <c r="U340" s="32"/>
      <c r="V340" s="32" t="s">
        <v>38</v>
      </c>
      <c r="W340" s="237">
        <f>IF(T340="","",IF(T340=0,"",IF(MID(L340,1,4)="Стен",T340/(VALUE(MID(L340,SEARCH(" ",L340,1)+1,SEARCH("мм",L340,1)-SEARCH(" ",L340,1)-2))/1000),IF(MID(L340,1,10)="Плита фунд",SQRT(T340/(VALUE(MID(L340,SEARCH(" ",L340,1)+14,SEARCH("мм",L340,1)-SEARCH(" ",L340,1)-15))/1000))*(4+1)*(VALUE(MID(L340,SEARCH(" ",L340,1)+14,SEARCH("мм",L340,1)-SEARCH(" ",L340,1)-15))/1000),IF(MID(L340,1,4)="Плит",T340/(VALUE(MID(L340,SEARCH(" ",L340,1)+1,SEARCH("мм",L340,1)-SEARCH(" ",L340,1)-2))/1000),IF(MID(L340,1,4)="Площ",T340/(VALUE(MID(L340,SEARCH(" ",L340,1)+12,SEARCH("мм",L340,1)-SEARCH(" ",L340,1)-13))/1000),IF(MID(L340,1,4)="Марш",T340/0.263,IF(MID(L340,1,4)="Коло",T340/((VALUE(LEFT(MID(L340,SEARCH(" ",L340,1)+1,SEARCH("мм",L340,1)-SEARCH(" ",L340,1)-2),SEARCH("х",MID(L340,SEARCH(" ",L340,1)+1,SEARCH("мм",L340,1)-SEARCH(" ",L340,1)-2),1)-1))*VALUE(RIGHT(MID(L340,SEARCH(" ",L340,1)+1,SEARCH("мм",L340,1)-SEARCH(" ",L340,1)-2),LEN(MID(L340,SEARCH(" ",L340,1)+1,SEARCH("мм",L340,1)-SEARCH(" ",L340,1)-2))-SEARCH("х",MID(L340,SEARCH(" ",L340,1)+1,SEARCH("мм",L340,1)-SEARCH(" ",L340,1)-2),1))))/1000000*3.2)*((VALUE(LEFT(MID(L340,SEARCH(" ",L340,1)+1,SEARCH("мм",L340,1)-SEARCH(" ",L340,1)-2),SEARCH("х",MID(L340,SEARCH(" ",L340,1)+1,SEARCH("мм",L340,1)-SEARCH(" ",L340,1)-2),1)-1))+VALUE(RIGHT(MID(L340,SEARCH(" ",L340,1)+1,SEARCH("мм",L340,1)-SEARCH(" ",L340,1)-2),LEN(MID(L340,SEARCH(" ",L340,1)+1,SEARCH("мм",L340,1)-SEARCH(" ",L340,1)-2))-SEARCH("х",MID(L340,SEARCH(" ",L340,1)+1,SEARCH("мм",L340,1)-SEARCH(" ",L340,1)-2),1))))/1000*2*3.2),IF(MID(L340,1,4)="Балк",T340/((VALUE(LEFT(MID(L340,SEARCH(" ",L340,1)+1,SEARCH("мм",L340,1)-SEARCH(" ",L340,1)-5),SEARCH("х",MID(L340,SEARCH(" ",L340,1)+1,SEARCH("мм",L340,1)-SEARCH(" ",L340,1)-5),1)-1))*VALUE(RIGHT(MID(L340,SEARCH(" ",L340,1)+1,SEARCH("мм",L340,1)-SEARCH(" ",L340,1)-5),LEN(MID(L340,SEARCH(" ",L340,1)+1,SEARCH("мм",L340,1)-SEARCH(" ",L340,1)-5))-SEARCH("х",MID(L340,SEARCH(" ",L340,1)+1,SEARCH("мм",L340,1)-SEARCH(" ",L340,1)-5),1))))/1000000*1)*((2*VALUE(LEFT(MID(L340,SEARCH(" ",L340,1)+1,SEARCH("мм",L340,1)-SEARCH(" ",L340,1)-5),SEARCH("х",MID(L340,SEARCH(" ",L340,1)+1,SEARCH("мм",L340,1)-SEARCH(" ",L340,1)-5),1)-1))+VALUE(RIGHT(MID(L340,SEARCH(" ",L340,1)+1,SEARCH("мм",L340,1)-SEARCH(" ",L340,1)-5),LEN(MID(L340,SEARCH(" ",L340,1)+1,SEARCH("мм",L340,1)-SEARCH(" ",L340,1)-5))-SEARCH("х",MID(L340,SEARCH(" ",L340,1)+1,SEARCH("мм",L340,1)-SEARCH(" ",L340,1)-5),1))))/1000*1),IF(MID(L340,1,4)="Капи",T340/(2.8*3.6*0.4)*((2.8+3.6)*2*0.4),""))))))))))</f>
        <v>85.399999999999991</v>
      </c>
      <c r="X340" s="32"/>
      <c r="Y340" s="35" t="str">
        <f>IF(SUM($Q340:$S340)*INDEX('Таблица 6 (типы арм.)'!$F$6:$U$49,MATCH($I340,'Таблица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арм.)'!$F$54:$U$54,0))=0,"",ROUND(SUM($Q340:$S340)*INDEX('Таблица 6 (типы арм.)'!$F$6:$U$49,MATCH($I340,'Таблица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40" s="35" t="str">
        <f>IF(SUM($Q340:$S340)*INDEX('Таблица 6 (типы арм.)'!$F$6:$U$49,MATCH($I340,'Таблица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арм.)'!$F$54:$U$54,0))=0,"",ROUND(SUM($Q340:$S340)*INDEX('Таблица 6 (типы арм.)'!$F$6:$U$49,MATCH($I340,'Таблица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40" s="35">
        <f>IF(SUM($Q340:$S340)*INDEX('Таблица 6 (типы арм.)'!$F$6:$U$49,MATCH($I340,'Таблица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арм.)'!$F$54:$U$54,0))=0,"",ROUND(SUM($Q340:$S340)*INDEX('Таблица 6 (типы арм.)'!$F$6:$U$49,MATCH($I340,'Таблица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136</v>
      </c>
      <c r="AB340" s="35" t="str">
        <f>IF(SUM($Q340:$S340)*INDEX('Таблица 6 (типы арм.)'!$F$6:$U$49,MATCH($I340,'Таблица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арм.)'!$F$54:$U$54,0))=0,"",ROUND(SUM($Q340:$S340)*INDEX('Таблица 6 (типы арм.)'!$F$6:$U$49,MATCH($I340,'Таблица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40" s="35" t="str">
        <f>IF(SUM($Q340:$S340)*INDEX('Таблица 6 (типы арм.)'!$F$6:$U$49,MATCH($I340,'Таблица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арм.)'!$F$54:$U$54,0))=0,"",ROUND(SUM($Q340:$S340)*INDEX('Таблица 6 (типы арм.)'!$F$6:$U$49,MATCH($I340,'Таблица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40" s="35">
        <f>IF(SUM($Q340:$S340)*INDEX('Таблица 6 (типы арм.)'!$F$6:$U$49,MATCH($I340,'Таблица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арм.)'!$F$54:$U$54,0))=0,"",ROUND(SUM($Q340:$S340)*INDEX('Таблица 6 (типы арм.)'!$F$6:$U$49,MATCH($I340,'Таблица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238</v>
      </c>
      <c r="AE340" s="35">
        <f>IF(SUM($Q340:$S340)*INDEX('Таблица 6 (типы арм.)'!$F$6:$U$49,MATCH($I340,'Таблица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арм.)'!$F$54:$U$54,0))=0,"",ROUND(SUM($Q340:$S340)*INDEX('Таблица 6 (типы арм.)'!$F$6:$U$49,MATCH($I340,'Таблица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260</v>
      </c>
      <c r="AF340" s="35">
        <f>IF(SUM($Q340:$S340)*INDEX('Таблица 6 (типы арм.)'!$F$6:$U$49,MATCH($I340,'Таблица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арм.)'!$F$54:$U$54,0))=0,"",ROUND(SUM($Q340:$S340)*INDEX('Таблица 6 (типы арм.)'!$F$6:$U$49,MATCH($I340,'Таблица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119</v>
      </c>
      <c r="AG340" s="35" t="str">
        <f>IF(SUM($Q340:$S340)*INDEX('Таблица 6 (типы арм.)'!$F$6:$U$49,MATCH($I340,'Таблица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арм.)'!$F$54:$U$54,0))=0,"",ROUND(SUM($Q340:$S340)*INDEX('Таблица 6 (типы арм.)'!$F$6:$U$49,MATCH($I340,'Таблица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40" s="35">
        <f>IF(SUM($Q340:$S340)*INDEX('Таблица 6 (типы арм.)'!$F$6:$U$49,MATCH($I340,'Таблица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арм.)'!$F$54:$U$54,0))=0,"",ROUND(SUM($Q340:$S340)*INDEX('Таблица 6 (типы арм.)'!$F$6:$U$49,MATCH($I340,'Таблица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420</v>
      </c>
      <c r="AI340" s="35" t="str">
        <f>IF(SUM($Q340:$S340)*INDEX('Таблица 6 (типы арм.)'!$F$6:$U$49,MATCH($I340,'Таблица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арм.)'!$F$54:$U$54,0))=0,"",ROUND(SUM($Q340:$S340)*INDEX('Таблица 6 (типы арм.)'!$F$6:$U$49,MATCH($I340,'Таблица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40" s="35">
        <f>IF(SUM($Q340:$S340)*INDEX('Таблица 6 (типы арм.)'!$F$6:$U$49,MATCH($I340,'Таблица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арм.)'!$F$54:$U$54,0))=0,"",ROUND(SUM($Q340:$S340)*INDEX('Таблица 6 (типы арм.)'!$F$6:$U$49,MATCH($I340,'Таблица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108</v>
      </c>
      <c r="AK340" s="35" t="str">
        <f>IF(SUM($Q340:$S340)*INDEX('Таблица 6 (типы арм.)'!$F$6:$U$49,MATCH($I340,'Таблица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арм.)'!$F$54:$U$54,0))=0,"",ROUND(SUM($Q340:$S340)*INDEX('Таблица 6 (типы арм.)'!$F$6:$U$49,MATCH($I340,'Таблица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40" s="35" t="str">
        <f>IF(SUM($Q340:$S340)*INDEX('Таблица 6 (типы арм.)'!$F$6:$U$49,MATCH($I340,'Таблица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арм.)'!$F$54:$U$54,0))=0,"",ROUND(SUM($Q340:$S340)*INDEX('Таблица 6 (типы арм.)'!$F$6:$U$49,MATCH($I340,'Таблица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40" s="35" t="str">
        <f>IF(SUM($Q340:$S340)*INDEX('Таблица 6 (типы арм.)'!$F$6:$U$49,MATCH($I340,'Таблица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арм.)'!$F$54:$U$54,0))=0,"",ROUND(SUM($Q340:$S340)*INDEX('Таблица 6 (типы арм.)'!$F$6:$U$49,MATCH($I340,'Таблица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40" s="35" t="str">
        <f>IF(SUM($Q340:$S340)*INDEX('Таблица 6 (типы арм.)'!$F$6:$U$49,MATCH($I340,'Таблица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арм.)'!$F$54:$U$54,0))=0,"",ROUND(SUM($Q340:$S340)*INDEX('Таблица 6 (типы арм.)'!$F$6:$U$49,MATCH($I340,'Таблица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40" s="491">
        <f>IF((IF(Y340="",0,Y340)+IF(Z340="",0,Z340)+IF(AA340="",0,AA340)+IF(AB340="",0,AB340)+IF(AC340="",0,AC340)+IF(AD340="",0,AD340)+IF(AE340="",0,AE340)+IF(AF340="",0,AF340)+IF(AG340="",0,AG340)+IF(AH340="",0,AH340)+IF(AI340="",0,AI340)+IF(AJ340="",0,AJ340)+IF(AK340="",0,AK340)+IF(AL340="",0,AL340)+IF(AM340="",0,AM340)+IF(AN340="",0,AN340))=0,"",(IF(Y340="",0,Y340)+IF(Z340="",0,Z340)+IF(AA340="",0,AA340)+IF(AB340="",0,AB340)+IF(AC340="",0,AC340)+IF(AD340="",0,AD340)+IF(AE340="",0,AE340)+IF(AF340="",0,AF340)+IF(AG340="",0,AG340)+IF(AH340="",0,AH340)+IF(AI340="",0,AI340)+IF(AJ340="",0,AJ340)+IF(AK340="",0,AK340)+IF(AL340="",0,AL340)+IF(AM340="",0,AM340)+IF(AN340="",0,AN340)))</f>
        <v>1281</v>
      </c>
      <c r="AP340" s="298"/>
      <c r="AQ340" s="328"/>
      <c r="AR340" s="298"/>
      <c r="AS340" s="225"/>
      <c r="AT340" s="225"/>
      <c r="AU340" s="225"/>
      <c r="AV340" s="210"/>
      <c r="AW340" s="12"/>
      <c r="AX340" s="1"/>
    </row>
    <row r="341" spans="1:68" s="459" customFormat="1" ht="20.100000000000001" customHeight="1" collapsed="1" x14ac:dyDescent="0.25">
      <c r="A341" s="170"/>
      <c r="B341" s="170"/>
      <c r="C341" s="461"/>
      <c r="D341" s="387" t="s">
        <v>606</v>
      </c>
      <c r="E341" s="387"/>
      <c r="F341" s="388" t="s">
        <v>608</v>
      </c>
      <c r="G341" s="388"/>
      <c r="H341" s="351"/>
      <c r="I341" s="363"/>
      <c r="J341" s="363"/>
      <c r="K341" s="363"/>
      <c r="L341" s="430" t="s">
        <v>616</v>
      </c>
      <c r="M341" s="392" t="s">
        <v>36</v>
      </c>
      <c r="N341" s="392" t="s">
        <v>36</v>
      </c>
      <c r="O341" s="399"/>
      <c r="P341" s="225"/>
      <c r="Q341" s="225"/>
      <c r="R341" s="225"/>
      <c r="S341" s="225"/>
      <c r="T341" s="389"/>
      <c r="U341" s="225"/>
      <c r="V341" s="225"/>
      <c r="W341" s="225"/>
      <c r="X341" s="225"/>
      <c r="Y341" s="390"/>
      <c r="Z341" s="390"/>
      <c r="AA341" s="390"/>
      <c r="AB341" s="390"/>
      <c r="AC341" s="390"/>
      <c r="AD341" s="390"/>
      <c r="AE341" s="390"/>
      <c r="AF341" s="390"/>
      <c r="AG341" s="390"/>
      <c r="AH341" s="390"/>
      <c r="AI341" s="390"/>
      <c r="AJ341" s="390"/>
      <c r="AK341" s="390"/>
      <c r="AL341" s="390"/>
      <c r="AM341" s="390"/>
      <c r="AN341" s="390"/>
      <c r="AO341" s="391"/>
      <c r="AP341" s="392"/>
      <c r="AQ341" s="393">
        <f>T338</f>
        <v>20.34</v>
      </c>
      <c r="AR341" s="298">
        <f>IF(AQ341="","",IF(AQ341=0,"",AQ341))</f>
        <v>20.34</v>
      </c>
      <c r="AS341" s="33"/>
      <c r="AT341" s="33"/>
      <c r="AU341" s="33"/>
      <c r="AV341" s="210"/>
      <c r="AW341" s="171"/>
      <c r="AX341" s="170"/>
      <c r="AY341" s="222"/>
      <c r="AZ341" s="222"/>
      <c r="BA341" s="222"/>
      <c r="BB341" s="222"/>
      <c r="BC341" s="222"/>
      <c r="BD341" s="222"/>
      <c r="BE341" s="222"/>
      <c r="BF341" s="222"/>
      <c r="BG341" s="222"/>
      <c r="BH341" s="222"/>
      <c r="BI341" s="222"/>
      <c r="BJ341" s="222"/>
      <c r="BK341" s="222"/>
      <c r="BL341" s="222"/>
      <c r="BM341" s="222"/>
      <c r="BN341" s="222"/>
      <c r="BO341" s="222"/>
      <c r="BP341" s="222"/>
    </row>
    <row r="342" spans="1:68" s="459" customFormat="1" ht="20.100000000000001" customHeight="1" x14ac:dyDescent="0.25">
      <c r="A342" s="170"/>
      <c r="B342" s="170"/>
      <c r="C342" s="461"/>
      <c r="D342" s="387" t="s">
        <v>606</v>
      </c>
      <c r="E342" s="387"/>
      <c r="F342" s="388" t="s">
        <v>608</v>
      </c>
      <c r="G342" s="388"/>
      <c r="H342" s="351"/>
      <c r="I342" s="363"/>
      <c r="J342" s="363"/>
      <c r="K342" s="363"/>
      <c r="L342" s="430" t="s">
        <v>615</v>
      </c>
      <c r="M342" s="423" t="s">
        <v>49</v>
      </c>
      <c r="N342" s="423" t="s">
        <v>49</v>
      </c>
      <c r="O342" s="399"/>
      <c r="P342" s="225"/>
      <c r="Q342" s="225"/>
      <c r="R342" s="225"/>
      <c r="S342" s="225"/>
      <c r="T342" s="389"/>
      <c r="U342" s="225"/>
      <c r="V342" s="225"/>
      <c r="W342" s="225"/>
      <c r="X342" s="225"/>
      <c r="Y342" s="390"/>
      <c r="Z342" s="390"/>
      <c r="AA342" s="390"/>
      <c r="AB342" s="390"/>
      <c r="AC342" s="390"/>
      <c r="AD342" s="390"/>
      <c r="AE342" s="390"/>
      <c r="AF342" s="390"/>
      <c r="AG342" s="390"/>
      <c r="AH342" s="390"/>
      <c r="AI342" s="390"/>
      <c r="AJ342" s="390"/>
      <c r="AK342" s="390"/>
      <c r="AL342" s="390"/>
      <c r="AM342" s="390"/>
      <c r="AN342" s="390"/>
      <c r="AO342" s="391"/>
      <c r="AP342" s="392"/>
      <c r="AQ342" s="493">
        <f>AO338</f>
        <v>3758</v>
      </c>
      <c r="AR342" s="367">
        <f t="shared" ref="AR342:AR343" si="204">IF(AQ342="","",IF(AQ342=0,"",AQ342))</f>
        <v>3758</v>
      </c>
      <c r="AS342" s="33"/>
      <c r="AT342" s="33"/>
      <c r="AU342" s="33"/>
      <c r="AV342" s="210"/>
      <c r="AW342" s="171"/>
      <c r="AX342" s="170"/>
      <c r="AY342" s="222"/>
      <c r="AZ342" s="222"/>
      <c r="BA342" s="222"/>
      <c r="BB342" s="222"/>
      <c r="BC342" s="222"/>
      <c r="BD342" s="222"/>
      <c r="BE342" s="222"/>
      <c r="BF342" s="222"/>
      <c r="BG342" s="222"/>
      <c r="BH342" s="222"/>
      <c r="BI342" s="222"/>
      <c r="BJ342" s="222"/>
      <c r="BK342" s="222"/>
      <c r="BL342" s="222"/>
      <c r="BM342" s="222"/>
      <c r="BN342" s="222"/>
      <c r="BO342" s="222"/>
      <c r="BP342" s="222"/>
    </row>
    <row r="343" spans="1:68" s="459" customFormat="1" ht="20.100000000000001" customHeight="1" x14ac:dyDescent="0.25">
      <c r="A343" s="170"/>
      <c r="B343" s="170"/>
      <c r="C343" s="461"/>
      <c r="D343" s="387" t="s">
        <v>606</v>
      </c>
      <c r="E343" s="387"/>
      <c r="F343" s="388" t="s">
        <v>608</v>
      </c>
      <c r="G343" s="388"/>
      <c r="H343" s="351"/>
      <c r="I343" s="363"/>
      <c r="J343" s="363"/>
      <c r="K343" s="363"/>
      <c r="L343" s="430" t="s">
        <v>614</v>
      </c>
      <c r="M343" s="392" t="s">
        <v>61</v>
      </c>
      <c r="N343" s="392" t="s">
        <v>61</v>
      </c>
      <c r="O343" s="399"/>
      <c r="P343" s="225"/>
      <c r="Q343" s="225"/>
      <c r="R343" s="225"/>
      <c r="S343" s="225"/>
      <c r="T343" s="389"/>
      <c r="U343" s="225"/>
      <c r="V343" s="225"/>
      <c r="W343" s="225"/>
      <c r="X343" s="225"/>
      <c r="Y343" s="390"/>
      <c r="Z343" s="390"/>
      <c r="AA343" s="390"/>
      <c r="AB343" s="390"/>
      <c r="AC343" s="390"/>
      <c r="AD343" s="390"/>
      <c r="AE343" s="390"/>
      <c r="AF343" s="390"/>
      <c r="AG343" s="390"/>
      <c r="AH343" s="390"/>
      <c r="AI343" s="390"/>
      <c r="AJ343" s="390"/>
      <c r="AK343" s="390"/>
      <c r="AL343" s="390"/>
      <c r="AM343" s="390"/>
      <c r="AN343" s="390"/>
      <c r="AO343" s="391"/>
      <c r="AP343" s="392"/>
      <c r="AQ343" s="393">
        <f>W338</f>
        <v>150.75384615384615</v>
      </c>
      <c r="AR343" s="298">
        <f t="shared" si="204"/>
        <v>150.75384615384615</v>
      </c>
      <c r="AS343" s="33"/>
      <c r="AT343" s="33"/>
      <c r="AU343" s="33"/>
      <c r="AV343" s="210"/>
      <c r="AW343" s="171"/>
      <c r="AX343" s="170"/>
      <c r="AY343" s="222"/>
      <c r="AZ343" s="222"/>
      <c r="BA343" s="222"/>
      <c r="BB343" s="222"/>
      <c r="BC343" s="222"/>
      <c r="BD343" s="222"/>
      <c r="BE343" s="222"/>
      <c r="BF343" s="222"/>
      <c r="BG343" s="222"/>
      <c r="BH343" s="222"/>
      <c r="BI343" s="222"/>
      <c r="BJ343" s="222"/>
      <c r="BK343" s="222"/>
      <c r="BL343" s="222"/>
      <c r="BM343" s="222"/>
      <c r="BN343" s="222"/>
      <c r="BO343" s="222"/>
      <c r="BP343" s="222"/>
    </row>
    <row r="344" spans="1:68" ht="39" customHeight="1" x14ac:dyDescent="0.25">
      <c r="A344" s="1"/>
      <c r="B344" s="1"/>
      <c r="C344" s="509" t="s">
        <v>282</v>
      </c>
      <c r="D344" s="311"/>
      <c r="E344" s="311"/>
      <c r="F344" s="311"/>
      <c r="G344" s="311"/>
      <c r="H344" s="349"/>
      <c r="I344" s="361"/>
      <c r="J344" s="362">
        <f>J338+1</f>
        <v>168</v>
      </c>
      <c r="K344" s="362">
        <f>K338+1</f>
        <v>158</v>
      </c>
      <c r="L344" s="428" t="s">
        <v>155</v>
      </c>
      <c r="M344" s="344" t="s">
        <v>36</v>
      </c>
      <c r="N344" s="344"/>
      <c r="O344" s="407" t="str">
        <f t="shared" ref="O344:S344" si="205">IF(SUM(O345)=0,"",SUM(O345))</f>
        <v/>
      </c>
      <c r="P344" s="27" t="str">
        <f t="shared" si="205"/>
        <v/>
      </c>
      <c r="Q344" s="27">
        <f t="shared" si="205"/>
        <v>0.8</v>
      </c>
      <c r="R344" s="27" t="str">
        <f t="shared" si="205"/>
        <v/>
      </c>
      <c r="S344" s="27" t="str">
        <f t="shared" si="205"/>
        <v/>
      </c>
      <c r="T344" s="27">
        <f t="shared" si="196"/>
        <v>0.8</v>
      </c>
      <c r="U344" s="26"/>
      <c r="V344" s="26" t="s">
        <v>58</v>
      </c>
      <c r="W344" s="241">
        <f>IF(SUM(W345)=0,"",SUM(W345))</f>
        <v>5</v>
      </c>
      <c r="X344" s="26"/>
      <c r="Y344" s="29" t="str">
        <f t="shared" ref="Y344:AC344" si="206">IF(SUM(Y345)=0,"",SUM(Y345))</f>
        <v/>
      </c>
      <c r="Z344" s="29" t="str">
        <f t="shared" si="206"/>
        <v/>
      </c>
      <c r="AA344" s="29">
        <f t="shared" si="206"/>
        <v>1</v>
      </c>
      <c r="AB344" s="29" t="str">
        <f t="shared" si="206"/>
        <v/>
      </c>
      <c r="AC344" s="29" t="str">
        <f t="shared" si="206"/>
        <v/>
      </c>
      <c r="AD344" s="29">
        <f t="shared" ref="AD344:AN344" si="207">IF(SUM(AD345)=0,"",SUM(AD345))</f>
        <v>3</v>
      </c>
      <c r="AE344" s="29">
        <f t="shared" si="207"/>
        <v>10</v>
      </c>
      <c r="AF344" s="29">
        <f t="shared" si="207"/>
        <v>97</v>
      </c>
      <c r="AG344" s="29" t="str">
        <f t="shared" si="207"/>
        <v/>
      </c>
      <c r="AH344" s="29">
        <f t="shared" si="207"/>
        <v>8</v>
      </c>
      <c r="AI344" s="29" t="str">
        <f t="shared" si="207"/>
        <v/>
      </c>
      <c r="AJ344" s="29" t="str">
        <f t="shared" si="207"/>
        <v/>
      </c>
      <c r="AK344" s="29" t="str">
        <f t="shared" si="207"/>
        <v/>
      </c>
      <c r="AL344" s="29" t="str">
        <f t="shared" si="207"/>
        <v/>
      </c>
      <c r="AM344" s="29" t="str">
        <f t="shared" si="207"/>
        <v/>
      </c>
      <c r="AN344" s="29" t="str">
        <f t="shared" si="207"/>
        <v/>
      </c>
      <c r="AO344" s="321">
        <f>IF((IF(Y344="",0,Y344)+IF(Z344="",0,Z344)+IF(AA344="",0,AA344)+IF(AB344="",0,AB344)+IF(AC344="",0,AC344)+IF(AD344="",0,AD344)+IF(AE344="",0,AE344)+IF(AF344="",0,AF344)+IF(AG344="",0,AG344)+IF(AH344="",0,AH344)+IF(AI344="",0,AI344)+IF(AJ344="",0,AJ344)+IF(AK344="",0,AK344)+IF(AL344="",0,AL344)+IF(AM344="",0,AM344)+IF(AN344="",0,AN344))=0,"",(IF(Y344="",0,Y344)+IF(Z344="",0,Z344)+IF(AA344="",0,AA344)+IF(AB344="",0,AB344)+IF(AC344="",0,AC344)+IF(AD344="",0,AD344)+IF(AE344="",0,AE344)+IF(AF344="",0,AF344)+IF(AG344="",0,AG344)+IF(AH344="",0,AH344)+IF(AI344="",0,AI344)+IF(AJ344="",0,AJ344)+IF(AK344="",0,AK344)+IF(AL344="",0,AL344)+IF(AM344="",0,AM344)+IF(AN344="",0,AN344)))</f>
        <v>119</v>
      </c>
      <c r="AP344" s="347" t="str">
        <f>IF(SUM(AP345)=0,"",SUM(AP345))</f>
        <v/>
      </c>
      <c r="AQ344" s="328"/>
      <c r="AR344" s="298"/>
      <c r="AS344" s="225"/>
      <c r="AT344" s="225"/>
      <c r="AU344" s="225"/>
      <c r="AV344" s="210"/>
      <c r="AW344" s="12"/>
      <c r="AX344" s="1"/>
    </row>
    <row r="345" spans="1:68" ht="24.75" customHeight="1" outlineLevel="1" x14ac:dyDescent="0.25">
      <c r="A345" s="1"/>
      <c r="B345" s="1"/>
      <c r="C345" s="508"/>
      <c r="D345" s="311" t="s">
        <v>606</v>
      </c>
      <c r="E345" s="311" t="s">
        <v>607</v>
      </c>
      <c r="F345" s="311"/>
      <c r="G345" s="312" t="s">
        <v>610</v>
      </c>
      <c r="H345" s="351"/>
      <c r="I345" s="360">
        <v>16</v>
      </c>
      <c r="J345" s="363" t="str">
        <f>CONCATENATE($J$344,".",(ROW(M345)-ROW($M$344)))</f>
        <v>168.1</v>
      </c>
      <c r="K345" s="363"/>
      <c r="L345" s="429" t="s">
        <v>283</v>
      </c>
      <c r="M345" s="298" t="s">
        <v>36</v>
      </c>
      <c r="N345" s="298"/>
      <c r="O345" s="400"/>
      <c r="P345" s="32"/>
      <c r="Q345" s="33">
        <v>0.8</v>
      </c>
      <c r="R345" s="33"/>
      <c r="S345" s="33"/>
      <c r="T345" s="34">
        <f t="shared" si="196"/>
        <v>0.8</v>
      </c>
      <c r="U345" s="32"/>
      <c r="V345" s="32" t="s">
        <v>58</v>
      </c>
      <c r="W345" s="237">
        <f>IF(T345="","",IF(T345=0,"",IF(MID(L345,1,4)="Стен",T345/(VALUE(MID(L345,SEARCH(" ",L345,1)+1,SEARCH("мм",L345,1)-SEARCH(" ",L345,1)-2))/1000),IF(MID(L345,1,10)="Плита фунд",SQRT(T345/(VALUE(MID(L345,SEARCH(" ",L345,1)+14,SEARCH("мм",L345,1)-SEARCH(" ",L345,1)-15))/1000))*(4+1)*(VALUE(MID(L345,SEARCH(" ",L345,1)+14,SEARCH("мм",L345,1)-SEARCH(" ",L345,1)-15))/1000),IF(MID(L345,1,4)="Плит",T345/(VALUE(MID(L345,SEARCH(" ",L345,1)+1,SEARCH("мм",L345,1)-SEARCH(" ",L345,1)-2))/1000),IF(MID(L345,1,4)="Площ",T345/(VALUE(MID(L345,SEARCH(" ",L345,1)+12,SEARCH("мм",L345,1)-SEARCH(" ",L345,1)-13))/1000),IF(MID(L345,1,4)="Марш",T345/0.263,IF(MID(L345,1,4)="Коло",T345/((VALUE(LEFT(MID(L345,SEARCH(" ",L345,1)+1,SEARCH("мм",L345,1)-SEARCH(" ",L345,1)-2),SEARCH("х",MID(L345,SEARCH(" ",L345,1)+1,SEARCH("мм",L345,1)-SEARCH(" ",L345,1)-2),1)-1))*VALUE(RIGHT(MID(L345,SEARCH(" ",L345,1)+1,SEARCH("мм",L345,1)-SEARCH(" ",L345,1)-2),LEN(MID(L345,SEARCH(" ",L345,1)+1,SEARCH("мм",L345,1)-SEARCH(" ",L345,1)-2))-SEARCH("х",MID(L345,SEARCH(" ",L345,1)+1,SEARCH("мм",L345,1)-SEARCH(" ",L345,1)-2),1))))/1000000*3.2)*((VALUE(LEFT(MID(L345,SEARCH(" ",L345,1)+1,SEARCH("мм",L345,1)-SEARCH(" ",L345,1)-2),SEARCH("х",MID(L345,SEARCH(" ",L345,1)+1,SEARCH("мм",L345,1)-SEARCH(" ",L345,1)-2),1)-1))+VALUE(RIGHT(MID(L345,SEARCH(" ",L345,1)+1,SEARCH("мм",L345,1)-SEARCH(" ",L345,1)-2),LEN(MID(L345,SEARCH(" ",L345,1)+1,SEARCH("мм",L345,1)-SEARCH(" ",L345,1)-2))-SEARCH("х",MID(L345,SEARCH(" ",L345,1)+1,SEARCH("мм",L345,1)-SEARCH(" ",L345,1)-2),1))))/1000*2*3.2),IF(MID(L345,1,4)="Балк",T345/((VALUE(LEFT(MID(L345,SEARCH(" ",L345,1)+1,SEARCH("мм",L345,1)-SEARCH(" ",L345,1)-5),SEARCH("х",MID(L345,SEARCH(" ",L345,1)+1,SEARCH("мм",L345,1)-SEARCH(" ",L345,1)-5),1)-1))*VALUE(RIGHT(MID(L345,SEARCH(" ",L345,1)+1,SEARCH("мм",L345,1)-SEARCH(" ",L345,1)-5),LEN(MID(L345,SEARCH(" ",L345,1)+1,SEARCH("мм",L345,1)-SEARCH(" ",L345,1)-5))-SEARCH("х",MID(L345,SEARCH(" ",L345,1)+1,SEARCH("мм",L345,1)-SEARCH(" ",L345,1)-5),1))))/1000000*1)*((2*VALUE(LEFT(MID(L345,SEARCH(" ",L345,1)+1,SEARCH("мм",L345,1)-SEARCH(" ",L345,1)-5),SEARCH("х",MID(L345,SEARCH(" ",L345,1)+1,SEARCH("мм",L345,1)-SEARCH(" ",L345,1)-5),1)-1))+VALUE(RIGHT(MID(L345,SEARCH(" ",L345,1)+1,SEARCH("мм",L345,1)-SEARCH(" ",L345,1)-5),LEN(MID(L345,SEARCH(" ",L345,1)+1,SEARCH("мм",L345,1)-SEARCH(" ",L345,1)-5))-SEARCH("х",MID(L345,SEARCH(" ",L345,1)+1,SEARCH("мм",L345,1)-SEARCH(" ",L345,1)-5),1))))/1000*1),IF(MID(L345,1,4)="Капи",T345/(2.8*3.6*0.4)*((2.8+3.6)*2*0.4),""))))))))))</f>
        <v>5</v>
      </c>
      <c r="X345" s="234"/>
      <c r="Y345" s="35" t="str">
        <f>IF(SUM($Q345:$S345)*INDEX('Таблица 6 (типы арм.)'!$F$6:$U$49,MATCH($I345,'Таблица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арм.)'!$F$54:$U$54,0))=0,"",ROUND(SUM($Q345:$S345)*INDEX('Таблица 6 (типы арм.)'!$F$6:$U$49,MATCH($I345,'Таблица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45" s="35" t="str">
        <f>IF(SUM($Q345:$S345)*INDEX('Таблица 6 (типы арм.)'!$F$6:$U$49,MATCH($I345,'Таблица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арм.)'!$F$54:$U$54,0))=0,"",ROUND(SUM($Q345:$S345)*INDEX('Таблица 6 (типы арм.)'!$F$6:$U$49,MATCH($I345,'Таблица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45" s="35">
        <f>IF(SUM($Q345:$S345)*INDEX('Таблица 6 (типы арм.)'!$F$6:$U$49,MATCH($I345,'Таблица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арм.)'!$F$54:$U$54,0))=0,"",ROUND(SUM($Q345:$S345)*INDEX('Таблица 6 (типы арм.)'!$F$6:$U$49,MATCH($I345,'Таблица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</v>
      </c>
      <c r="AB345" s="35" t="str">
        <f>IF(SUM($Q345:$S345)*INDEX('Таблица 6 (типы арм.)'!$F$6:$U$49,MATCH($I345,'Таблица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арм.)'!$F$54:$U$54,0))=0,"",ROUND(SUM($Q345:$S345)*INDEX('Таблица 6 (типы арм.)'!$F$6:$U$49,MATCH($I345,'Таблица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45" s="35" t="str">
        <f>IF(SUM($Q345:$S345)*INDEX('Таблица 6 (типы арм.)'!$F$6:$U$49,MATCH($I345,'Таблица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арм.)'!$F$54:$U$54,0))=0,"",ROUND(SUM($Q345:$S345)*INDEX('Таблица 6 (типы арм.)'!$F$6:$U$49,MATCH($I345,'Таблица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45" s="35">
        <f>IF(SUM($Q345:$S345)*INDEX('Таблица 6 (типы арм.)'!$F$6:$U$49,MATCH($I345,'Таблица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арм.)'!$F$54:$U$54,0))=0,"",ROUND(SUM($Q345:$S345)*INDEX('Таблица 6 (типы арм.)'!$F$6:$U$49,MATCH($I345,'Таблица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3</v>
      </c>
      <c r="AE345" s="35">
        <f>IF(SUM($Q345:$S345)*INDEX('Таблица 6 (типы арм.)'!$F$6:$U$49,MATCH($I345,'Таблица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арм.)'!$F$54:$U$54,0))=0,"",ROUND(SUM($Q345:$S345)*INDEX('Таблица 6 (типы арм.)'!$F$6:$U$49,MATCH($I345,'Таблица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10</v>
      </c>
      <c r="AF345" s="35">
        <f>IF(SUM($Q345:$S345)*INDEX('Таблица 6 (типы арм.)'!$F$6:$U$49,MATCH($I345,'Таблица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арм.)'!$F$54:$U$54,0))=0,"",ROUND(SUM($Q345:$S345)*INDEX('Таблица 6 (типы арм.)'!$F$6:$U$49,MATCH($I345,'Таблица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97</v>
      </c>
      <c r="AG345" s="35" t="str">
        <f>IF(SUM($Q345:$S345)*INDEX('Таблица 6 (типы арм.)'!$F$6:$U$49,MATCH($I345,'Таблица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арм.)'!$F$54:$U$54,0))=0,"",ROUND(SUM($Q345:$S345)*INDEX('Таблица 6 (типы арм.)'!$F$6:$U$49,MATCH($I345,'Таблица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45" s="35">
        <f>IF(SUM($Q345:$S345)*INDEX('Таблица 6 (типы арм.)'!$F$6:$U$49,MATCH($I345,'Таблица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арм.)'!$F$54:$U$54,0))=0,"",ROUND(SUM($Q345:$S345)*INDEX('Таблица 6 (типы арм.)'!$F$6:$U$49,MATCH($I345,'Таблица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8</v>
      </c>
      <c r="AI345" s="35" t="str">
        <f>IF(SUM($Q345:$S345)*INDEX('Таблица 6 (типы арм.)'!$F$6:$U$49,MATCH($I345,'Таблица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арм.)'!$F$54:$U$54,0))=0,"",ROUND(SUM($Q345:$S345)*INDEX('Таблица 6 (типы арм.)'!$F$6:$U$49,MATCH($I345,'Таблица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45" s="35" t="str">
        <f>IF(SUM($Q345:$S345)*INDEX('Таблица 6 (типы арм.)'!$F$6:$U$49,MATCH($I345,'Таблица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арм.)'!$F$54:$U$54,0))=0,"",ROUND(SUM($Q345:$S345)*INDEX('Таблица 6 (типы арм.)'!$F$6:$U$49,MATCH($I345,'Таблица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45" s="35" t="str">
        <f>IF(SUM($Q345:$S345)*INDEX('Таблица 6 (типы арм.)'!$F$6:$U$49,MATCH($I345,'Таблица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арм.)'!$F$54:$U$54,0))=0,"",ROUND(SUM($Q345:$S345)*INDEX('Таблица 6 (типы арм.)'!$F$6:$U$49,MATCH($I345,'Таблица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45" s="35" t="str">
        <f>IF(SUM($Q345:$S345)*INDEX('Таблица 6 (типы арм.)'!$F$6:$U$49,MATCH($I345,'Таблица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арм.)'!$F$54:$U$54,0))=0,"",ROUND(SUM($Q345:$S345)*INDEX('Таблица 6 (типы арм.)'!$F$6:$U$49,MATCH($I345,'Таблица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45" s="35" t="str">
        <f>IF(SUM($Q345:$S345)*INDEX('Таблица 6 (типы арм.)'!$F$6:$U$49,MATCH($I345,'Таблица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арм.)'!$F$54:$U$54,0))=0,"",ROUND(SUM($Q345:$S345)*INDEX('Таблица 6 (типы арм.)'!$F$6:$U$49,MATCH($I345,'Таблица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45" s="35" t="str">
        <f>IF(SUM($Q345:$S345)*INDEX('Таблица 6 (типы арм.)'!$F$6:$U$49,MATCH($I345,'Таблица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арм.)'!$F$54:$U$54,0))=0,"",ROUND(SUM($Q345:$S345)*INDEX('Таблица 6 (типы арм.)'!$F$6:$U$49,MATCH($I345,'Таблица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45" s="491">
        <f>IF((IF(Y345="",0,Y345)+IF(Z345="",0,Z345)+IF(AA345="",0,AA345)+IF(AB345="",0,AB345)+IF(AC345="",0,AC345)+IF(AD345="",0,AD345)+IF(AE345="",0,AE345)+IF(AF345="",0,AF345)+IF(AG345="",0,AG345)+IF(AH345="",0,AH345)+IF(AI345="",0,AI345)+IF(AJ345="",0,AJ345)+IF(AK345="",0,AK345)+IF(AL345="",0,AL345)+IF(AM345="",0,AM345)+IF(AN345="",0,AN345))=0,"",(IF(Y345="",0,Y345)+IF(Z345="",0,Z345)+IF(AA345="",0,AA345)+IF(AB345="",0,AB345)+IF(AC345="",0,AC345)+IF(AD345="",0,AD345)+IF(AE345="",0,AE345)+IF(AF345="",0,AF345)+IF(AG345="",0,AG345)+IF(AH345="",0,AH345)+IF(AI345="",0,AI345)+IF(AJ345="",0,AJ345)+IF(AK345="",0,AK345)+IF(AL345="",0,AL345)+IF(AM345="",0,AM345)+IF(AN345="",0,AN345)))</f>
        <v>119</v>
      </c>
      <c r="AP345" s="298"/>
      <c r="AQ345" s="328"/>
      <c r="AR345" s="298"/>
      <c r="AS345" s="225"/>
      <c r="AT345" s="225"/>
      <c r="AU345" s="225"/>
      <c r="AV345" s="210"/>
      <c r="AW345" s="12"/>
      <c r="AX345" s="1"/>
    </row>
    <row r="346" spans="1:68" s="459" customFormat="1" ht="20.100000000000001" customHeight="1" collapsed="1" x14ac:dyDescent="0.25">
      <c r="A346" s="170"/>
      <c r="B346" s="170"/>
      <c r="C346" s="458"/>
      <c r="D346" s="387" t="s">
        <v>606</v>
      </c>
      <c r="E346" s="387"/>
      <c r="F346" s="388" t="s">
        <v>608</v>
      </c>
      <c r="G346" s="388"/>
      <c r="H346" s="351"/>
      <c r="I346" s="363"/>
      <c r="J346" s="363"/>
      <c r="K346" s="363"/>
      <c r="L346" s="430" t="s">
        <v>616</v>
      </c>
      <c r="M346" s="392" t="s">
        <v>36</v>
      </c>
      <c r="N346" s="392" t="s">
        <v>36</v>
      </c>
      <c r="O346" s="399"/>
      <c r="P346" s="225"/>
      <c r="Q346" s="225"/>
      <c r="R346" s="225"/>
      <c r="S346" s="225"/>
      <c r="T346" s="389"/>
      <c r="U346" s="225"/>
      <c r="V346" s="225"/>
      <c r="W346" s="225"/>
      <c r="X346" s="225"/>
      <c r="Y346" s="390"/>
      <c r="Z346" s="390"/>
      <c r="AA346" s="390"/>
      <c r="AB346" s="390"/>
      <c r="AC346" s="390"/>
      <c r="AD346" s="390"/>
      <c r="AE346" s="390"/>
      <c r="AF346" s="390"/>
      <c r="AG346" s="390"/>
      <c r="AH346" s="390"/>
      <c r="AI346" s="390"/>
      <c r="AJ346" s="390"/>
      <c r="AK346" s="390"/>
      <c r="AL346" s="390"/>
      <c r="AM346" s="390"/>
      <c r="AN346" s="390"/>
      <c r="AO346" s="391"/>
      <c r="AP346" s="392"/>
      <c r="AQ346" s="393">
        <f>T344</f>
        <v>0.8</v>
      </c>
      <c r="AR346" s="298">
        <f>IF(AQ346="","",IF(AQ346=0,"",AQ346))</f>
        <v>0.8</v>
      </c>
      <c r="AS346" s="33"/>
      <c r="AT346" s="33"/>
      <c r="AU346" s="33"/>
      <c r="AV346" s="210"/>
      <c r="AW346" s="171"/>
      <c r="AX346" s="170"/>
      <c r="AY346" s="222"/>
      <c r="AZ346" s="222"/>
      <c r="BA346" s="222"/>
      <c r="BB346" s="222"/>
      <c r="BC346" s="222"/>
      <c r="BD346" s="222"/>
      <c r="BE346" s="222"/>
      <c r="BF346" s="222"/>
      <c r="BG346" s="222"/>
      <c r="BH346" s="222"/>
      <c r="BI346" s="222"/>
      <c r="BJ346" s="222"/>
      <c r="BK346" s="222"/>
      <c r="BL346" s="222"/>
      <c r="BM346" s="222"/>
      <c r="BN346" s="222"/>
      <c r="BO346" s="222"/>
      <c r="BP346" s="222"/>
    </row>
    <row r="347" spans="1:68" s="459" customFormat="1" ht="20.100000000000001" customHeight="1" x14ac:dyDescent="0.25">
      <c r="A347" s="170"/>
      <c r="B347" s="170"/>
      <c r="C347" s="458"/>
      <c r="D347" s="387" t="s">
        <v>606</v>
      </c>
      <c r="E347" s="387"/>
      <c r="F347" s="388" t="s">
        <v>608</v>
      </c>
      <c r="G347" s="388"/>
      <c r="H347" s="351"/>
      <c r="I347" s="363"/>
      <c r="J347" s="363"/>
      <c r="K347" s="363"/>
      <c r="L347" s="430" t="s">
        <v>615</v>
      </c>
      <c r="M347" s="423" t="s">
        <v>49</v>
      </c>
      <c r="N347" s="423" t="s">
        <v>49</v>
      </c>
      <c r="O347" s="399"/>
      <c r="P347" s="225"/>
      <c r="Q347" s="225"/>
      <c r="R347" s="225"/>
      <c r="S347" s="225"/>
      <c r="T347" s="389"/>
      <c r="U347" s="225"/>
      <c r="V347" s="225"/>
      <c r="W347" s="225"/>
      <c r="X347" s="225"/>
      <c r="Y347" s="390"/>
      <c r="Z347" s="390"/>
      <c r="AA347" s="390"/>
      <c r="AB347" s="390"/>
      <c r="AC347" s="390"/>
      <c r="AD347" s="390"/>
      <c r="AE347" s="390"/>
      <c r="AF347" s="390"/>
      <c r="AG347" s="390"/>
      <c r="AH347" s="390"/>
      <c r="AI347" s="390"/>
      <c r="AJ347" s="390"/>
      <c r="AK347" s="390"/>
      <c r="AL347" s="390"/>
      <c r="AM347" s="390"/>
      <c r="AN347" s="390"/>
      <c r="AO347" s="391"/>
      <c r="AP347" s="392"/>
      <c r="AQ347" s="493">
        <f>AO344</f>
        <v>119</v>
      </c>
      <c r="AR347" s="367">
        <f t="shared" ref="AR347:AR348" si="208">IF(AQ347="","",IF(AQ347=0,"",AQ347))</f>
        <v>119</v>
      </c>
      <c r="AS347" s="33"/>
      <c r="AT347" s="33"/>
      <c r="AU347" s="33"/>
      <c r="AV347" s="210"/>
      <c r="AW347" s="171"/>
      <c r="AX347" s="170"/>
      <c r="AY347" s="222"/>
      <c r="AZ347" s="222"/>
      <c r="BA347" s="222"/>
      <c r="BB347" s="222"/>
      <c r="BC347" s="222"/>
      <c r="BD347" s="222"/>
      <c r="BE347" s="222"/>
      <c r="BF347" s="222"/>
      <c r="BG347" s="222"/>
      <c r="BH347" s="222"/>
      <c r="BI347" s="222"/>
      <c r="BJ347" s="222"/>
      <c r="BK347" s="222"/>
      <c r="BL347" s="222"/>
      <c r="BM347" s="222"/>
      <c r="BN347" s="222"/>
      <c r="BO347" s="222"/>
      <c r="BP347" s="222"/>
    </row>
    <row r="348" spans="1:68" s="459" customFormat="1" ht="20.100000000000001" customHeight="1" x14ac:dyDescent="0.25">
      <c r="A348" s="170"/>
      <c r="B348" s="170"/>
      <c r="C348" s="458"/>
      <c r="D348" s="387" t="s">
        <v>606</v>
      </c>
      <c r="E348" s="387"/>
      <c r="F348" s="388" t="s">
        <v>608</v>
      </c>
      <c r="G348" s="388"/>
      <c r="H348" s="351"/>
      <c r="I348" s="363"/>
      <c r="J348" s="363"/>
      <c r="K348" s="363"/>
      <c r="L348" s="430" t="s">
        <v>614</v>
      </c>
      <c r="M348" s="392" t="s">
        <v>61</v>
      </c>
      <c r="N348" s="392" t="s">
        <v>61</v>
      </c>
      <c r="O348" s="399"/>
      <c r="P348" s="225"/>
      <c r="Q348" s="225"/>
      <c r="R348" s="225"/>
      <c r="S348" s="225"/>
      <c r="T348" s="389"/>
      <c r="U348" s="225"/>
      <c r="V348" s="225"/>
      <c r="W348" s="225"/>
      <c r="X348" s="225"/>
      <c r="Y348" s="390"/>
      <c r="Z348" s="390"/>
      <c r="AA348" s="390"/>
      <c r="AB348" s="390"/>
      <c r="AC348" s="390"/>
      <c r="AD348" s="390"/>
      <c r="AE348" s="390"/>
      <c r="AF348" s="390"/>
      <c r="AG348" s="390"/>
      <c r="AH348" s="390"/>
      <c r="AI348" s="390"/>
      <c r="AJ348" s="390"/>
      <c r="AK348" s="390"/>
      <c r="AL348" s="390"/>
      <c r="AM348" s="390"/>
      <c r="AN348" s="390"/>
      <c r="AO348" s="391"/>
      <c r="AP348" s="392"/>
      <c r="AQ348" s="393">
        <f>W344</f>
        <v>5</v>
      </c>
      <c r="AR348" s="298">
        <f t="shared" si="208"/>
        <v>5</v>
      </c>
      <c r="AS348" s="33"/>
      <c r="AT348" s="33"/>
      <c r="AU348" s="33"/>
      <c r="AV348" s="210"/>
      <c r="AW348" s="171"/>
      <c r="AX348" s="170"/>
      <c r="AY348" s="222"/>
      <c r="AZ348" s="222"/>
      <c r="BA348" s="222"/>
      <c r="BB348" s="222"/>
      <c r="BC348" s="222"/>
      <c r="BD348" s="222"/>
      <c r="BE348" s="222"/>
      <c r="BF348" s="222"/>
      <c r="BG348" s="222"/>
      <c r="BH348" s="222"/>
      <c r="BI348" s="222"/>
      <c r="BJ348" s="222"/>
      <c r="BK348" s="222"/>
      <c r="BL348" s="222"/>
      <c r="BM348" s="222"/>
      <c r="BN348" s="222"/>
      <c r="BO348" s="222"/>
      <c r="BP348" s="222"/>
    </row>
    <row r="349" spans="1:68" ht="150" customHeight="1" x14ac:dyDescent="0.25">
      <c r="A349" s="1"/>
      <c r="B349" s="1"/>
      <c r="C349" s="505" t="s">
        <v>491</v>
      </c>
      <c r="D349" s="311"/>
      <c r="E349" s="311"/>
      <c r="F349" s="311"/>
      <c r="G349" s="311"/>
      <c r="H349" s="349"/>
      <c r="I349" s="361"/>
      <c r="J349" s="371">
        <f>J344+1</f>
        <v>169</v>
      </c>
      <c r="K349" s="371">
        <f>K344+1</f>
        <v>159</v>
      </c>
      <c r="L349" s="428" t="s">
        <v>284</v>
      </c>
      <c r="M349" s="344" t="s">
        <v>36</v>
      </c>
      <c r="N349" s="344"/>
      <c r="O349" s="397" t="str">
        <f>IF(SUM(O350:O361)=0,"",SUM(O350:O361))</f>
        <v/>
      </c>
      <c r="P349" s="26" t="str">
        <f>IF(SUM(P350:P361)=0,"",SUM(P350:P361))</f>
        <v/>
      </c>
      <c r="Q349" s="26">
        <f>IF(SUM(Q350:Q361)=0,"",SUM(Q350:Q361))</f>
        <v>3624.68</v>
      </c>
      <c r="R349" s="26">
        <f>IF(SUM(R350:R361)=0,"",SUM(R350:R361))</f>
        <v>34.799999999999997</v>
      </c>
      <c r="S349" s="26">
        <f>IF(SUM(S350:S361)=0,"",SUM(S350:S361))</f>
        <v>234.07</v>
      </c>
      <c r="T349" s="27">
        <f t="shared" si="196"/>
        <v>3893.55</v>
      </c>
      <c r="U349" s="26"/>
      <c r="V349" s="26" t="s">
        <v>58</v>
      </c>
      <c r="W349" s="231">
        <f>IF(SUM(W350:W361)=0,"",SUM(W350:W361))</f>
        <v>19338.800000000003</v>
      </c>
      <c r="X349" s="26"/>
      <c r="Y349" s="28" t="str">
        <f>IF(SUM(Y350:Y361)=0,"",SUM(Y350:Y361))</f>
        <v/>
      </c>
      <c r="Z349" s="28">
        <f>IF(SUM(Z350:Z361)=0,"",SUM(Z350:Z361))</f>
        <v>160</v>
      </c>
      <c r="AA349" s="28">
        <f>IF(SUM(AA350:AA361)=0,"",SUM(AA350:AA361))</f>
        <v>7412</v>
      </c>
      <c r="AB349" s="28" t="str">
        <f>IF(SUM(AB350:AB361)=0,"",SUM(AB350:AB361))</f>
        <v/>
      </c>
      <c r="AC349" s="28" t="str">
        <f>IF(SUM(AC350:AC361)=0,"",SUM(AC350:AC361))</f>
        <v/>
      </c>
      <c r="AD349" s="28">
        <f t="shared" ref="AD349:AN349" si="209">IF(SUM(AD350:AD361)=0,"",SUM(AD350:AD361))</f>
        <v>14696</v>
      </c>
      <c r="AE349" s="28">
        <f t="shared" si="209"/>
        <v>49811</v>
      </c>
      <c r="AF349" s="28">
        <f t="shared" si="209"/>
        <v>418375</v>
      </c>
      <c r="AG349" s="28">
        <f t="shared" si="209"/>
        <v>11462</v>
      </c>
      <c r="AH349" s="28">
        <f t="shared" si="209"/>
        <v>42243</v>
      </c>
      <c r="AI349" s="28">
        <f t="shared" si="209"/>
        <v>716</v>
      </c>
      <c r="AJ349" s="28">
        <f t="shared" si="209"/>
        <v>260</v>
      </c>
      <c r="AK349" s="28" t="str">
        <f t="shared" si="209"/>
        <v/>
      </c>
      <c r="AL349" s="28">
        <f t="shared" si="209"/>
        <v>506</v>
      </c>
      <c r="AM349" s="28">
        <f t="shared" si="209"/>
        <v>286</v>
      </c>
      <c r="AN349" s="28">
        <f t="shared" si="209"/>
        <v>412</v>
      </c>
      <c r="AO349" s="321">
        <f t="shared" ref="AO349:AO361" si="210">IF((IF(Y349="",0,Y349)+IF(Z349="",0,Z349)+IF(AA349="",0,AA349)+IF(AB349="",0,AB349)+IF(AC349="",0,AC349)+IF(AD349="",0,AD349)+IF(AE349="",0,AE349)+IF(AF349="",0,AF349)+IF(AG349="",0,AG349)+IF(AH349="",0,AH349)+IF(AI349="",0,AI349)+IF(AJ349="",0,AJ349)+IF(AK349="",0,AK349)+IF(AL349="",0,AL349)+IF(AM349="",0,AM349)+IF(AN349="",0,AN349))=0,"",(IF(Y349="",0,Y349)+IF(Z349="",0,Z349)+IF(AA349="",0,AA349)+IF(AB349="",0,AB349)+IF(AC349="",0,AC349)+IF(AD349="",0,AD349)+IF(AE349="",0,AE349)+IF(AF349="",0,AF349)+IF(AG349="",0,AG349)+IF(AH349="",0,AH349)+IF(AI349="",0,AI349)+IF(AJ349="",0,AJ349)+IF(AK349="",0,AK349)+IF(AL349="",0,AL349)+IF(AM349="",0,AM349)+IF(AN349="",0,AN349)))</f>
        <v>546339</v>
      </c>
      <c r="AP349" s="338">
        <f>IF(SUM(AP350:AP361)=0,"",SUM(AP350:AP361))</f>
        <v>2606</v>
      </c>
      <c r="AQ349" s="328"/>
      <c r="AR349" s="298"/>
      <c r="AS349" s="225"/>
      <c r="AT349" s="225"/>
      <c r="AU349" s="225"/>
      <c r="AV349" s="296"/>
      <c r="AW349" s="12"/>
      <c r="AX349" s="1"/>
    </row>
    <row r="350" spans="1:68" ht="27.75" customHeight="1" outlineLevel="1" x14ac:dyDescent="0.25">
      <c r="A350" s="1"/>
      <c r="B350" s="1"/>
      <c r="C350" s="506"/>
      <c r="D350" s="311" t="s">
        <v>606</v>
      </c>
      <c r="E350" s="311" t="s">
        <v>607</v>
      </c>
      <c r="F350" s="311"/>
      <c r="G350" s="312" t="s">
        <v>610</v>
      </c>
      <c r="H350" s="351"/>
      <c r="I350" s="360">
        <v>10</v>
      </c>
      <c r="J350" s="363" t="str">
        <f t="shared" ref="J350:J361" si="211">CONCATENATE($J$349,".",(ROW(M350)-ROW($M$349)))</f>
        <v>169.1</v>
      </c>
      <c r="K350" s="363"/>
      <c r="L350" s="429" t="s">
        <v>243</v>
      </c>
      <c r="M350" s="298" t="s">
        <v>36</v>
      </c>
      <c r="N350" s="298"/>
      <c r="O350" s="400"/>
      <c r="P350" s="32"/>
      <c r="Q350" s="33"/>
      <c r="R350" s="33"/>
      <c r="S350" s="33">
        <v>177.3</v>
      </c>
      <c r="T350" s="34">
        <f t="shared" si="196"/>
        <v>177.3</v>
      </c>
      <c r="U350" s="32"/>
      <c r="V350" s="32" t="s">
        <v>38</v>
      </c>
      <c r="W350" s="237">
        <f t="shared" ref="W350:W361" si="212">IF(T350="","",IF(T350=0,"",IF(MID(L350,1,4)="Стен",T350/(VALUE(MID(L350,SEARCH(" ",L350,1)+1,SEARCH("мм",L350,1)-SEARCH(" ",L350,1)-2))/1000),IF(MID(L350,1,10)="Плита фунд",SQRT(T350/(VALUE(MID(L350,SEARCH(" ",L350,1)+14,SEARCH("мм",L350,1)-SEARCH(" ",L350,1)-15))/1000))*(4+1)*(VALUE(MID(L350,SEARCH(" ",L350,1)+14,SEARCH("мм",L350,1)-SEARCH(" ",L350,1)-15))/1000),IF(MID(L350,1,4)="Плит",T350/(VALUE(MID(L350,SEARCH(" ",L350,1)+1,SEARCH("мм",L350,1)-SEARCH(" ",L350,1)-2))/1000),IF(MID(L350,1,4)="Площ",T350/(VALUE(MID(L350,SEARCH(" ",L350,1)+12,SEARCH("мм",L350,1)-SEARCH(" ",L350,1)-13))/1000),IF(MID(L350,1,4)="Марш",T350/0.263,IF(MID(L350,1,4)="Коло",T350/((VALUE(LEFT(MID(L350,SEARCH(" ",L350,1)+1,SEARCH("мм",L350,1)-SEARCH(" ",L350,1)-2),SEARCH("х",MID(L350,SEARCH(" ",L350,1)+1,SEARCH("мм",L350,1)-SEARCH(" ",L350,1)-2),1)-1))*VALUE(RIGHT(MID(L350,SEARCH(" ",L350,1)+1,SEARCH("мм",L350,1)-SEARCH(" ",L350,1)-2),LEN(MID(L350,SEARCH(" ",L350,1)+1,SEARCH("мм",L350,1)-SEARCH(" ",L350,1)-2))-SEARCH("х",MID(L350,SEARCH(" ",L350,1)+1,SEARCH("мм",L350,1)-SEARCH(" ",L350,1)-2),1))))/1000000*3.2)*((VALUE(LEFT(MID(L350,SEARCH(" ",L350,1)+1,SEARCH("мм",L350,1)-SEARCH(" ",L350,1)-2),SEARCH("х",MID(L350,SEARCH(" ",L350,1)+1,SEARCH("мм",L350,1)-SEARCH(" ",L350,1)-2),1)-1))+VALUE(RIGHT(MID(L350,SEARCH(" ",L350,1)+1,SEARCH("мм",L350,1)-SEARCH(" ",L350,1)-2),LEN(MID(L350,SEARCH(" ",L350,1)+1,SEARCH("мм",L350,1)-SEARCH(" ",L350,1)-2))-SEARCH("х",MID(L350,SEARCH(" ",L350,1)+1,SEARCH("мм",L350,1)-SEARCH(" ",L350,1)-2),1))))/1000*2*3.2),IF(MID(L350,1,4)="Балк",T350/((VALUE(LEFT(MID(L350,SEARCH(" ",L350,1)+1,SEARCH("мм",L350,1)-SEARCH(" ",L350,1)-5),SEARCH("х",MID(L350,SEARCH(" ",L350,1)+1,SEARCH("мм",L350,1)-SEARCH(" ",L350,1)-5),1)-1))*VALUE(RIGHT(MID(L350,SEARCH(" ",L350,1)+1,SEARCH("мм",L350,1)-SEARCH(" ",L350,1)-5),LEN(MID(L350,SEARCH(" ",L350,1)+1,SEARCH("мм",L350,1)-SEARCH(" ",L350,1)-5))-SEARCH("х",MID(L350,SEARCH(" ",L350,1)+1,SEARCH("мм",L350,1)-SEARCH(" ",L350,1)-5),1))))/1000000*1)*((2*VALUE(LEFT(MID(L350,SEARCH(" ",L350,1)+1,SEARCH("мм",L350,1)-SEARCH(" ",L350,1)-5),SEARCH("х",MID(L350,SEARCH(" ",L350,1)+1,SEARCH("мм",L350,1)-SEARCH(" ",L350,1)-5),1)-1))+VALUE(RIGHT(MID(L350,SEARCH(" ",L350,1)+1,SEARCH("мм",L350,1)-SEARCH(" ",L350,1)-5),LEN(MID(L350,SEARCH(" ",L350,1)+1,SEARCH("мм",L350,1)-SEARCH(" ",L350,1)-5))-SEARCH("х",MID(L350,SEARCH(" ",L350,1)+1,SEARCH("мм",L350,1)-SEARCH(" ",L350,1)-5),1))))/1000*1),IF(MID(L350,1,4)="Капи",T350/(2.8*3.6*0.4)*((2.8+3.6)*2*0.4),""))))))))))</f>
        <v>886.5</v>
      </c>
      <c r="X350" s="234"/>
      <c r="Y350" s="35" t="str">
        <f>IF(SUM($Q350:$S350)*INDEX('Таблица 6 (типы арм.)'!$F$6:$U$49,MATCH($I350,'Таблица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арм.)'!$F$54:$U$54,0))=0,"",ROUND(SUM($Q350:$S350)*INDEX('Таблица 6 (типы арм.)'!$F$6:$U$49,MATCH($I350,'Таблица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50" s="35" t="str">
        <f>IF(SUM($Q350:$S350)*INDEX('Таблица 6 (типы арм.)'!$F$6:$U$49,MATCH($I350,'Таблица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арм.)'!$F$54:$U$54,0))=0,"",ROUND(SUM($Q350:$S350)*INDEX('Таблица 6 (типы арм.)'!$F$6:$U$49,MATCH($I350,'Таблица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50" s="35">
        <f>IF(SUM($Q350:$S350)*INDEX('Таблица 6 (типы арм.)'!$F$6:$U$49,MATCH($I350,'Таблица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арм.)'!$F$54:$U$54,0))=0,"",ROUND(SUM($Q350:$S350)*INDEX('Таблица 6 (типы арм.)'!$F$6:$U$49,MATCH($I350,'Таблица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432</v>
      </c>
      <c r="AB350" s="35" t="str">
        <f>IF(SUM($Q350:$S350)*INDEX('Таблица 6 (типы арм.)'!$F$6:$U$49,MATCH($I350,'Таблица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арм.)'!$F$54:$U$54,0))=0,"",ROUND(SUM($Q350:$S350)*INDEX('Таблица 6 (типы арм.)'!$F$6:$U$49,MATCH($I350,'Таблица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50" s="35" t="str">
        <f>IF(SUM($Q350:$S350)*INDEX('Таблица 6 (типы арм.)'!$F$6:$U$49,MATCH($I350,'Таблица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арм.)'!$F$54:$U$54,0))=0,"",ROUND(SUM($Q350:$S350)*INDEX('Таблица 6 (типы арм.)'!$F$6:$U$49,MATCH($I350,'Таблица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50" s="35" t="str">
        <f>IF(SUM($Q350:$S350)*INDEX('Таблица 6 (типы арм.)'!$F$6:$U$49,MATCH($I350,'Таблица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арм.)'!$F$54:$U$54,0))=0,"",ROUND(SUM($Q350:$S350)*INDEX('Таблица 6 (типы арм.)'!$F$6:$U$49,MATCH($I350,'Таблица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50" s="35">
        <f>IF(SUM($Q350:$S350)*INDEX('Таблица 6 (типы арм.)'!$F$6:$U$49,MATCH($I350,'Таблица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арм.)'!$F$54:$U$54,0))=0,"",ROUND(SUM($Q350:$S350)*INDEX('Таблица 6 (типы арм.)'!$F$6:$U$49,MATCH($I350,'Таблица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1152</v>
      </c>
      <c r="AF350" s="35">
        <f>IF(SUM($Q350:$S350)*INDEX('Таблица 6 (типы арм.)'!$F$6:$U$49,MATCH($I350,'Таблица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арм.)'!$F$54:$U$54,0))=0,"",ROUND(SUM($Q350:$S350)*INDEX('Таблица 6 (типы арм.)'!$F$6:$U$49,MATCH($I350,'Таблица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17783</v>
      </c>
      <c r="AG350" s="35">
        <f>IF(SUM($Q350:$S350)*INDEX('Таблица 6 (типы арм.)'!$F$6:$U$49,MATCH($I350,'Таблица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арм.)'!$F$54:$U$54,0))=0,"",ROUND(SUM($Q350:$S350)*INDEX('Таблица 6 (типы арм.)'!$F$6:$U$49,MATCH($I350,'Таблица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>6264</v>
      </c>
      <c r="AH350" s="35">
        <f>IF(SUM($Q350:$S350)*INDEX('Таблица 6 (типы арм.)'!$F$6:$U$49,MATCH($I350,'Таблица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арм.)'!$F$54:$U$54,0))=0,"",ROUND(SUM($Q350:$S350)*INDEX('Таблица 6 (типы арм.)'!$F$6:$U$49,MATCH($I350,'Таблица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504</v>
      </c>
      <c r="AI350" s="35" t="str">
        <f>IF(SUM($Q350:$S350)*INDEX('Таблица 6 (типы арм.)'!$F$6:$U$49,MATCH($I350,'Таблица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арм.)'!$F$54:$U$54,0))=0,"",ROUND(SUM($Q350:$S350)*INDEX('Таблица 6 (типы арм.)'!$F$6:$U$49,MATCH($I350,'Таблица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50" s="35" t="str">
        <f>IF(SUM($Q350:$S350)*INDEX('Таблица 6 (типы арм.)'!$F$6:$U$49,MATCH($I350,'Таблица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арм.)'!$F$54:$U$54,0))=0,"",ROUND(SUM($Q350:$S350)*INDEX('Таблица 6 (типы арм.)'!$F$6:$U$49,MATCH($I350,'Таблица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50" s="35" t="str">
        <f>IF(SUM($Q350:$S350)*INDEX('Таблица 6 (типы арм.)'!$F$6:$U$49,MATCH($I350,'Таблица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арм.)'!$F$54:$U$54,0))=0,"",ROUND(SUM($Q350:$S350)*INDEX('Таблица 6 (типы арм.)'!$F$6:$U$49,MATCH($I350,'Таблица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50" s="35">
        <f>IF(SUM($Q350:$S350)*INDEX('Таблица 6 (типы арм.)'!$F$6:$U$49,MATCH($I350,'Таблица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арм.)'!$F$54:$U$54,0))=0,"",ROUND(SUM($Q350:$S350)*INDEX('Таблица 6 (типы арм.)'!$F$6:$U$49,MATCH($I350,'Таблица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384</v>
      </c>
      <c r="AM350" s="35">
        <f>IF(SUM($Q350:$S350)*INDEX('Таблица 6 (типы арм.)'!$F$6:$U$49,MATCH($I350,'Таблица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арм.)'!$F$54:$U$54,0))=0,"",ROUND(SUM($Q350:$S350)*INDEX('Таблица 6 (типы арм.)'!$F$6:$U$49,MATCH($I350,'Таблица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216</v>
      </c>
      <c r="AN350" s="35">
        <f>IF(SUM($Q350:$S350)*INDEX('Таблица 6 (типы арм.)'!$F$6:$U$49,MATCH($I350,'Таблица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арм.)'!$F$54:$U$54,0))=0,"",ROUND(SUM($Q350:$S350)*INDEX('Таблица 6 (типы арм.)'!$F$6:$U$49,MATCH($I350,'Таблица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312</v>
      </c>
      <c r="AO350" s="491">
        <f t="shared" si="210"/>
        <v>27047</v>
      </c>
      <c r="AP350" s="339">
        <v>82</v>
      </c>
      <c r="AQ350" s="328"/>
      <c r="AR350" s="298"/>
      <c r="AS350" s="225"/>
      <c r="AT350" s="225"/>
      <c r="AU350" s="225"/>
      <c r="AV350" s="296"/>
      <c r="AW350" s="12"/>
      <c r="AX350" s="1"/>
    </row>
    <row r="351" spans="1:68" s="169" customFormat="1" ht="27.75" customHeight="1" outlineLevel="1" x14ac:dyDescent="0.25">
      <c r="A351" s="170"/>
      <c r="B351" s="170"/>
      <c r="C351" s="507"/>
      <c r="D351" s="311" t="s">
        <v>606</v>
      </c>
      <c r="E351" s="311" t="s">
        <v>607</v>
      </c>
      <c r="F351" s="311"/>
      <c r="G351" s="312" t="s">
        <v>610</v>
      </c>
      <c r="H351" s="351"/>
      <c r="I351" s="360">
        <v>10</v>
      </c>
      <c r="J351" s="363" t="str">
        <f t="shared" si="211"/>
        <v>169.2</v>
      </c>
      <c r="K351" s="363"/>
      <c r="L351" s="429" t="s">
        <v>244</v>
      </c>
      <c r="M351" s="298" t="s">
        <v>36</v>
      </c>
      <c r="N351" s="298"/>
      <c r="O351" s="400"/>
      <c r="P351" s="32"/>
      <c r="Q351" s="33"/>
      <c r="R351" s="33"/>
      <c r="S351" s="33">
        <v>20.2</v>
      </c>
      <c r="T351" s="34">
        <f t="shared" si="196"/>
        <v>20.2</v>
      </c>
      <c r="U351" s="32"/>
      <c r="V351" s="32" t="s">
        <v>38</v>
      </c>
      <c r="W351" s="237">
        <f t="shared" si="212"/>
        <v>25.249999999999996</v>
      </c>
      <c r="X351" s="234"/>
      <c r="Y351" s="35" t="str">
        <f>IF(SUM($Q351:$S351)*INDEX('Таблица 6 (типы арм.)'!$F$6:$U$49,MATCH($I351,'Таблица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арм.)'!$F$54:$U$54,0))=0,"",ROUND(SUM($Q351:$S351)*INDEX('Таблица 6 (типы арм.)'!$F$6:$U$49,MATCH($I351,'Таблица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51" s="35" t="str">
        <f>IF(SUM($Q351:$S351)*INDEX('Таблица 6 (типы арм.)'!$F$6:$U$49,MATCH($I351,'Таблица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арм.)'!$F$54:$U$54,0))=0,"",ROUND(SUM($Q351:$S351)*INDEX('Таблица 6 (типы арм.)'!$F$6:$U$49,MATCH($I351,'Таблица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51" s="35">
        <f>IF(SUM($Q351:$S351)*INDEX('Таблица 6 (типы арм.)'!$F$6:$U$49,MATCH($I351,'Таблица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арм.)'!$F$54:$U$54,0))=0,"",ROUND(SUM($Q351:$S351)*INDEX('Таблица 6 (типы арм.)'!$F$6:$U$49,MATCH($I351,'Таблица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49</v>
      </c>
      <c r="AB351" s="35" t="str">
        <f>IF(SUM($Q351:$S351)*INDEX('Таблица 6 (типы арм.)'!$F$6:$U$49,MATCH($I351,'Таблица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арм.)'!$F$54:$U$54,0))=0,"",ROUND(SUM($Q351:$S351)*INDEX('Таблица 6 (типы арм.)'!$F$6:$U$49,MATCH($I351,'Таблица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51" s="35" t="str">
        <f>IF(SUM($Q351:$S351)*INDEX('Таблица 6 (типы арм.)'!$F$6:$U$49,MATCH($I351,'Таблица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арм.)'!$F$54:$U$54,0))=0,"",ROUND(SUM($Q351:$S351)*INDEX('Таблица 6 (типы арм.)'!$F$6:$U$49,MATCH($I351,'Таблица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51" s="35" t="str">
        <f>IF(SUM($Q351:$S351)*INDEX('Таблица 6 (типы арм.)'!$F$6:$U$49,MATCH($I351,'Таблица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арм.)'!$F$54:$U$54,0))=0,"",ROUND(SUM($Q351:$S351)*INDEX('Таблица 6 (типы арм.)'!$F$6:$U$49,MATCH($I351,'Таблица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51" s="35">
        <f>IF(SUM($Q351:$S351)*INDEX('Таблица 6 (типы арм.)'!$F$6:$U$49,MATCH($I351,'Таблица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арм.)'!$F$54:$U$54,0))=0,"",ROUND(SUM($Q351:$S351)*INDEX('Таблица 6 (типы арм.)'!$F$6:$U$49,MATCH($I351,'Таблица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131</v>
      </c>
      <c r="AF351" s="35">
        <f>IF(SUM($Q351:$S351)*INDEX('Таблица 6 (типы арм.)'!$F$6:$U$49,MATCH($I351,'Таблица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арм.)'!$F$54:$U$54,0))=0,"",ROUND(SUM($Q351:$S351)*INDEX('Таблица 6 (типы арм.)'!$F$6:$U$49,MATCH($I351,'Таблица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2026</v>
      </c>
      <c r="AG351" s="35">
        <f>IF(SUM($Q351:$S351)*INDEX('Таблица 6 (типы арм.)'!$F$6:$U$49,MATCH($I351,'Таблица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арм.)'!$F$54:$U$54,0))=0,"",ROUND(SUM($Q351:$S351)*INDEX('Таблица 6 (типы арм.)'!$F$6:$U$49,MATCH($I351,'Таблица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>714</v>
      </c>
      <c r="AH351" s="35">
        <f>IF(SUM($Q351:$S351)*INDEX('Таблица 6 (типы арм.)'!$F$6:$U$49,MATCH($I351,'Таблица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арм.)'!$F$54:$U$54,0))=0,"",ROUND(SUM($Q351:$S351)*INDEX('Таблица 6 (типы арм.)'!$F$6:$U$49,MATCH($I351,'Таблица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57</v>
      </c>
      <c r="AI351" s="35" t="str">
        <f>IF(SUM($Q351:$S351)*INDEX('Таблица 6 (типы арм.)'!$F$6:$U$49,MATCH($I351,'Таблица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арм.)'!$F$54:$U$54,0))=0,"",ROUND(SUM($Q351:$S351)*INDEX('Таблица 6 (типы арм.)'!$F$6:$U$49,MATCH($I351,'Таблица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51" s="35" t="str">
        <f>IF(SUM($Q351:$S351)*INDEX('Таблица 6 (типы арм.)'!$F$6:$U$49,MATCH($I351,'Таблица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арм.)'!$F$54:$U$54,0))=0,"",ROUND(SUM($Q351:$S351)*INDEX('Таблица 6 (типы арм.)'!$F$6:$U$49,MATCH($I351,'Таблица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51" s="35" t="str">
        <f>IF(SUM($Q351:$S351)*INDEX('Таблица 6 (типы арм.)'!$F$6:$U$49,MATCH($I351,'Таблица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арм.)'!$F$54:$U$54,0))=0,"",ROUND(SUM($Q351:$S351)*INDEX('Таблица 6 (типы арм.)'!$F$6:$U$49,MATCH($I351,'Таблица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51" s="35">
        <f>IF(SUM($Q351:$S351)*INDEX('Таблица 6 (типы арм.)'!$F$6:$U$49,MATCH($I351,'Таблица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арм.)'!$F$54:$U$54,0))=0,"",ROUND(SUM($Q351:$S351)*INDEX('Таблица 6 (типы арм.)'!$F$6:$U$49,MATCH($I351,'Таблица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44</v>
      </c>
      <c r="AM351" s="35">
        <f>IF(SUM($Q351:$S351)*INDEX('Таблица 6 (типы арм.)'!$F$6:$U$49,MATCH($I351,'Таблица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арм.)'!$F$54:$U$54,0))=0,"",ROUND(SUM($Q351:$S351)*INDEX('Таблица 6 (типы арм.)'!$F$6:$U$49,MATCH($I351,'Таблица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25</v>
      </c>
      <c r="AN351" s="35">
        <f>IF(SUM($Q351:$S351)*INDEX('Таблица 6 (типы арм.)'!$F$6:$U$49,MATCH($I351,'Таблица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арм.)'!$F$54:$U$54,0))=0,"",ROUND(SUM($Q351:$S351)*INDEX('Таблица 6 (типы арм.)'!$F$6:$U$49,MATCH($I351,'Таблица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36</v>
      </c>
      <c r="AO351" s="491">
        <f t="shared" si="210"/>
        <v>3082</v>
      </c>
      <c r="AP351" s="298"/>
      <c r="AQ351" s="328"/>
      <c r="AR351" s="298"/>
      <c r="AS351" s="225"/>
      <c r="AT351" s="225"/>
      <c r="AU351" s="225"/>
      <c r="AV351" s="296"/>
      <c r="AW351" s="171"/>
      <c r="AX351" s="170"/>
      <c r="AY351" s="222"/>
      <c r="AZ351" s="222"/>
      <c r="BA351" s="222"/>
      <c r="BB351" s="222"/>
      <c r="BC351" s="222"/>
      <c r="BD351" s="222"/>
      <c r="BE351" s="222"/>
      <c r="BF351" s="222"/>
      <c r="BG351" s="222"/>
      <c r="BH351" s="222"/>
      <c r="BI351" s="222"/>
      <c r="BJ351" s="222"/>
      <c r="BK351" s="222"/>
      <c r="BL351" s="222"/>
      <c r="BM351" s="222"/>
      <c r="BN351" s="222"/>
      <c r="BO351" s="222"/>
      <c r="BP351" s="222"/>
    </row>
    <row r="352" spans="1:68" s="169" customFormat="1" ht="27.75" customHeight="1" outlineLevel="1" x14ac:dyDescent="0.25">
      <c r="A352" s="170"/>
      <c r="B352" s="170"/>
      <c r="C352" s="507"/>
      <c r="D352" s="311" t="s">
        <v>606</v>
      </c>
      <c r="E352" s="311" t="s">
        <v>607</v>
      </c>
      <c r="F352" s="311"/>
      <c r="G352" s="312" t="s">
        <v>610</v>
      </c>
      <c r="H352" s="351"/>
      <c r="I352" s="360">
        <v>10</v>
      </c>
      <c r="J352" s="363" t="str">
        <f t="shared" si="211"/>
        <v>169.3</v>
      </c>
      <c r="K352" s="363"/>
      <c r="L352" s="429" t="s">
        <v>245</v>
      </c>
      <c r="M352" s="298" t="s">
        <v>36</v>
      </c>
      <c r="N352" s="298"/>
      <c r="O352" s="400"/>
      <c r="P352" s="32"/>
      <c r="Q352" s="33"/>
      <c r="R352" s="33"/>
      <c r="S352" s="33">
        <v>15</v>
      </c>
      <c r="T352" s="34">
        <f t="shared" si="196"/>
        <v>15</v>
      </c>
      <c r="U352" s="32"/>
      <c r="V352" s="32" t="s">
        <v>38</v>
      </c>
      <c r="W352" s="237">
        <f t="shared" si="212"/>
        <v>15</v>
      </c>
      <c r="X352" s="234"/>
      <c r="Y352" s="35" t="str">
        <f>IF(SUM($Q352:$S352)*INDEX('Таблица 6 (типы арм.)'!$F$6:$U$49,MATCH($I352,'Таблица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арм.)'!$F$54:$U$54,0))=0,"",ROUND(SUM($Q352:$S352)*INDEX('Таблица 6 (типы арм.)'!$F$6:$U$49,MATCH($I352,'Таблица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52" s="35" t="str">
        <f>IF(SUM($Q352:$S352)*INDEX('Таблица 6 (типы арм.)'!$F$6:$U$49,MATCH($I352,'Таблица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арм.)'!$F$54:$U$54,0))=0,"",ROUND(SUM($Q352:$S352)*INDEX('Таблица 6 (типы арм.)'!$F$6:$U$49,MATCH($I352,'Таблица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52" s="35">
        <f>IF(SUM($Q352:$S352)*INDEX('Таблица 6 (типы арм.)'!$F$6:$U$49,MATCH($I352,'Таблица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арм.)'!$F$54:$U$54,0))=0,"",ROUND(SUM($Q352:$S352)*INDEX('Таблица 6 (типы арм.)'!$F$6:$U$49,MATCH($I352,'Таблица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37</v>
      </c>
      <c r="AB352" s="35" t="str">
        <f>IF(SUM($Q352:$S352)*INDEX('Таблица 6 (типы арм.)'!$F$6:$U$49,MATCH($I352,'Таблица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арм.)'!$F$54:$U$54,0))=0,"",ROUND(SUM($Q352:$S352)*INDEX('Таблица 6 (типы арм.)'!$F$6:$U$49,MATCH($I352,'Таблица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52" s="35" t="str">
        <f>IF(SUM($Q352:$S352)*INDEX('Таблица 6 (типы арм.)'!$F$6:$U$49,MATCH($I352,'Таблица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арм.)'!$F$54:$U$54,0))=0,"",ROUND(SUM($Q352:$S352)*INDEX('Таблица 6 (типы арм.)'!$F$6:$U$49,MATCH($I352,'Таблица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52" s="35" t="str">
        <f>IF(SUM($Q352:$S352)*INDEX('Таблица 6 (типы арм.)'!$F$6:$U$49,MATCH($I352,'Таблица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арм.)'!$F$54:$U$54,0))=0,"",ROUND(SUM($Q352:$S352)*INDEX('Таблица 6 (типы арм.)'!$F$6:$U$49,MATCH($I352,'Таблица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52" s="35">
        <f>IF(SUM($Q352:$S352)*INDEX('Таблица 6 (типы арм.)'!$F$6:$U$49,MATCH($I352,'Таблица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арм.)'!$F$54:$U$54,0))=0,"",ROUND(SUM($Q352:$S352)*INDEX('Таблица 6 (типы арм.)'!$F$6:$U$49,MATCH($I352,'Таблица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97</v>
      </c>
      <c r="AF352" s="35">
        <f>IF(SUM($Q352:$S352)*INDEX('Таблица 6 (типы арм.)'!$F$6:$U$49,MATCH($I352,'Таблица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арм.)'!$F$54:$U$54,0))=0,"",ROUND(SUM($Q352:$S352)*INDEX('Таблица 6 (типы арм.)'!$F$6:$U$49,MATCH($I352,'Таблица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1504</v>
      </c>
      <c r="AG352" s="35">
        <f>IF(SUM($Q352:$S352)*INDEX('Таблица 6 (типы арм.)'!$F$6:$U$49,MATCH($I352,'Таблица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арм.)'!$F$54:$U$54,0))=0,"",ROUND(SUM($Q352:$S352)*INDEX('Таблица 6 (типы арм.)'!$F$6:$U$49,MATCH($I352,'Таблица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>530</v>
      </c>
      <c r="AH352" s="35">
        <f>IF(SUM($Q352:$S352)*INDEX('Таблица 6 (типы арм.)'!$F$6:$U$49,MATCH($I352,'Таблица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арм.)'!$F$54:$U$54,0))=0,"",ROUND(SUM($Q352:$S352)*INDEX('Таблица 6 (типы арм.)'!$F$6:$U$49,MATCH($I352,'Таблица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43</v>
      </c>
      <c r="AI352" s="35" t="str">
        <f>IF(SUM($Q352:$S352)*INDEX('Таблица 6 (типы арм.)'!$F$6:$U$49,MATCH($I352,'Таблица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арм.)'!$F$54:$U$54,0))=0,"",ROUND(SUM($Q352:$S352)*INDEX('Таблица 6 (типы арм.)'!$F$6:$U$49,MATCH($I352,'Таблица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52" s="35" t="str">
        <f>IF(SUM($Q352:$S352)*INDEX('Таблица 6 (типы арм.)'!$F$6:$U$49,MATCH($I352,'Таблица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арм.)'!$F$54:$U$54,0))=0,"",ROUND(SUM($Q352:$S352)*INDEX('Таблица 6 (типы арм.)'!$F$6:$U$49,MATCH($I352,'Таблица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52" s="35" t="str">
        <f>IF(SUM($Q352:$S352)*INDEX('Таблица 6 (типы арм.)'!$F$6:$U$49,MATCH($I352,'Таблица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арм.)'!$F$54:$U$54,0))=0,"",ROUND(SUM($Q352:$S352)*INDEX('Таблица 6 (типы арм.)'!$F$6:$U$49,MATCH($I352,'Таблица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52" s="35">
        <f>IF(SUM($Q352:$S352)*INDEX('Таблица 6 (типы арм.)'!$F$6:$U$49,MATCH($I352,'Таблица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арм.)'!$F$54:$U$54,0))=0,"",ROUND(SUM($Q352:$S352)*INDEX('Таблица 6 (типы арм.)'!$F$6:$U$49,MATCH($I352,'Таблица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32</v>
      </c>
      <c r="AM352" s="35">
        <f>IF(SUM($Q352:$S352)*INDEX('Таблица 6 (типы арм.)'!$F$6:$U$49,MATCH($I352,'Таблица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арм.)'!$F$54:$U$54,0))=0,"",ROUND(SUM($Q352:$S352)*INDEX('Таблица 6 (типы арм.)'!$F$6:$U$49,MATCH($I352,'Таблица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18</v>
      </c>
      <c r="AN352" s="35">
        <f>IF(SUM($Q352:$S352)*INDEX('Таблица 6 (типы арм.)'!$F$6:$U$49,MATCH($I352,'Таблица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арм.)'!$F$54:$U$54,0))=0,"",ROUND(SUM($Q352:$S352)*INDEX('Таблица 6 (типы арм.)'!$F$6:$U$49,MATCH($I352,'Таблица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26</v>
      </c>
      <c r="AO352" s="491">
        <f t="shared" si="210"/>
        <v>2287</v>
      </c>
      <c r="AP352" s="298"/>
      <c r="AQ352" s="328"/>
      <c r="AR352" s="298"/>
      <c r="AS352" s="225"/>
      <c r="AT352" s="225"/>
      <c r="AU352" s="225"/>
      <c r="AV352" s="296"/>
      <c r="AW352" s="171"/>
      <c r="AX352" s="170"/>
      <c r="AY352" s="222"/>
      <c r="AZ352" s="222"/>
      <c r="BA352" s="222"/>
      <c r="BB352" s="222"/>
      <c r="BC352" s="222"/>
      <c r="BD352" s="222"/>
      <c r="BE352" s="222"/>
      <c r="BF352" s="222"/>
      <c r="BG352" s="222"/>
      <c r="BH352" s="222"/>
      <c r="BI352" s="222"/>
      <c r="BJ352" s="222"/>
      <c r="BK352" s="222"/>
      <c r="BL352" s="222"/>
      <c r="BM352" s="222"/>
      <c r="BN352" s="222"/>
      <c r="BO352" s="222"/>
      <c r="BP352" s="222"/>
    </row>
    <row r="353" spans="1:68" s="169" customFormat="1" ht="30" outlineLevel="1" x14ac:dyDescent="0.25">
      <c r="A353" s="170"/>
      <c r="B353" s="170"/>
      <c r="C353" s="507"/>
      <c r="D353" s="311" t="s">
        <v>606</v>
      </c>
      <c r="E353" s="311" t="s">
        <v>607</v>
      </c>
      <c r="F353" s="311"/>
      <c r="G353" s="312" t="s">
        <v>610</v>
      </c>
      <c r="H353" s="351"/>
      <c r="I353" s="360">
        <v>10</v>
      </c>
      <c r="J353" s="363" t="str">
        <f t="shared" si="211"/>
        <v>169.4</v>
      </c>
      <c r="K353" s="363"/>
      <c r="L353" s="429" t="s">
        <v>246</v>
      </c>
      <c r="M353" s="298" t="s">
        <v>36</v>
      </c>
      <c r="N353" s="298"/>
      <c r="O353" s="400"/>
      <c r="P353" s="32"/>
      <c r="Q353" s="33"/>
      <c r="R353" s="33"/>
      <c r="S353" s="33">
        <v>2.0699999999999998</v>
      </c>
      <c r="T353" s="34">
        <f t="shared" si="196"/>
        <v>2.0699999999999998</v>
      </c>
      <c r="U353" s="32"/>
      <c r="V353" s="32" t="s">
        <v>38</v>
      </c>
      <c r="W353" s="237">
        <f t="shared" si="212"/>
        <v>10.349999999999998</v>
      </c>
      <c r="X353" s="234"/>
      <c r="Y353" s="35" t="str">
        <f>IF(SUM($Q353:$S353)*INDEX('Таблица 6 (типы арм.)'!$F$6:$U$49,MATCH($I353,'Таблица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арм.)'!$F$54:$U$54,0))=0,"",ROUND(SUM($Q353:$S353)*INDEX('Таблица 6 (типы арм.)'!$F$6:$U$49,MATCH($I353,'Таблица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53" s="35" t="str">
        <f>IF(SUM($Q353:$S353)*INDEX('Таблица 6 (типы арм.)'!$F$6:$U$49,MATCH($I353,'Таблица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арм.)'!$F$54:$U$54,0))=0,"",ROUND(SUM($Q353:$S353)*INDEX('Таблица 6 (типы арм.)'!$F$6:$U$49,MATCH($I353,'Таблица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53" s="35">
        <f>IF(SUM($Q353:$S353)*INDEX('Таблица 6 (типы арм.)'!$F$6:$U$49,MATCH($I353,'Таблица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арм.)'!$F$54:$U$54,0))=0,"",ROUND(SUM($Q353:$S353)*INDEX('Таблица 6 (типы арм.)'!$F$6:$U$49,MATCH($I353,'Таблица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5</v>
      </c>
      <c r="AB353" s="35" t="str">
        <f>IF(SUM($Q353:$S353)*INDEX('Таблица 6 (типы арм.)'!$F$6:$U$49,MATCH($I353,'Таблица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арм.)'!$F$54:$U$54,0))=0,"",ROUND(SUM($Q353:$S353)*INDEX('Таблица 6 (типы арм.)'!$F$6:$U$49,MATCH($I353,'Таблица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53" s="35" t="str">
        <f>IF(SUM($Q353:$S353)*INDEX('Таблица 6 (типы арм.)'!$F$6:$U$49,MATCH($I353,'Таблица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арм.)'!$F$54:$U$54,0))=0,"",ROUND(SUM($Q353:$S353)*INDEX('Таблица 6 (типы арм.)'!$F$6:$U$49,MATCH($I353,'Таблица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53" s="35" t="str">
        <f>IF(SUM($Q353:$S353)*INDEX('Таблица 6 (типы арм.)'!$F$6:$U$49,MATCH($I353,'Таблица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арм.)'!$F$54:$U$54,0))=0,"",ROUND(SUM($Q353:$S353)*INDEX('Таблица 6 (типы арм.)'!$F$6:$U$49,MATCH($I353,'Таблица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53" s="35">
        <f>IF(SUM($Q353:$S353)*INDEX('Таблица 6 (типы арм.)'!$F$6:$U$49,MATCH($I353,'Таблица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арм.)'!$F$54:$U$54,0))=0,"",ROUND(SUM($Q353:$S353)*INDEX('Таблица 6 (типы арм.)'!$F$6:$U$49,MATCH($I353,'Таблица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13</v>
      </c>
      <c r="AF353" s="35">
        <f>IF(SUM($Q353:$S353)*INDEX('Таблица 6 (типы арм.)'!$F$6:$U$49,MATCH($I353,'Таблица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арм.)'!$F$54:$U$54,0))=0,"",ROUND(SUM($Q353:$S353)*INDEX('Таблица 6 (типы арм.)'!$F$6:$U$49,MATCH($I353,'Таблица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208</v>
      </c>
      <c r="AG353" s="35">
        <f>IF(SUM($Q353:$S353)*INDEX('Таблица 6 (типы арм.)'!$F$6:$U$49,MATCH($I353,'Таблица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арм.)'!$F$54:$U$54,0))=0,"",ROUND(SUM($Q353:$S353)*INDEX('Таблица 6 (типы арм.)'!$F$6:$U$49,MATCH($I353,'Таблица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>73</v>
      </c>
      <c r="AH353" s="35">
        <f>IF(SUM($Q353:$S353)*INDEX('Таблица 6 (типы арм.)'!$F$6:$U$49,MATCH($I353,'Таблица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арм.)'!$F$54:$U$54,0))=0,"",ROUND(SUM($Q353:$S353)*INDEX('Таблица 6 (типы арм.)'!$F$6:$U$49,MATCH($I353,'Таблица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6</v>
      </c>
      <c r="AI353" s="35" t="str">
        <f>IF(SUM($Q353:$S353)*INDEX('Таблица 6 (типы арм.)'!$F$6:$U$49,MATCH($I353,'Таблица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арм.)'!$F$54:$U$54,0))=0,"",ROUND(SUM($Q353:$S353)*INDEX('Таблица 6 (типы арм.)'!$F$6:$U$49,MATCH($I353,'Таблица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53" s="35" t="str">
        <f>IF(SUM($Q353:$S353)*INDEX('Таблица 6 (типы арм.)'!$F$6:$U$49,MATCH($I353,'Таблица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арм.)'!$F$54:$U$54,0))=0,"",ROUND(SUM($Q353:$S353)*INDEX('Таблица 6 (типы арм.)'!$F$6:$U$49,MATCH($I353,'Таблица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53" s="35" t="str">
        <f>IF(SUM($Q353:$S353)*INDEX('Таблица 6 (типы арм.)'!$F$6:$U$49,MATCH($I353,'Таблица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арм.)'!$F$54:$U$54,0))=0,"",ROUND(SUM($Q353:$S353)*INDEX('Таблица 6 (типы арм.)'!$F$6:$U$49,MATCH($I353,'Таблица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53" s="35">
        <f>IF(SUM($Q353:$S353)*INDEX('Таблица 6 (типы арм.)'!$F$6:$U$49,MATCH($I353,'Таблица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арм.)'!$F$54:$U$54,0))=0,"",ROUND(SUM($Q353:$S353)*INDEX('Таблица 6 (типы арм.)'!$F$6:$U$49,MATCH($I353,'Таблица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4</v>
      </c>
      <c r="AM353" s="35">
        <f>IF(SUM($Q353:$S353)*INDEX('Таблица 6 (типы арм.)'!$F$6:$U$49,MATCH($I353,'Таблица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арм.)'!$F$54:$U$54,0))=0,"",ROUND(SUM($Q353:$S353)*INDEX('Таблица 6 (типы арм.)'!$F$6:$U$49,MATCH($I353,'Таблица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3</v>
      </c>
      <c r="AN353" s="35">
        <f>IF(SUM($Q353:$S353)*INDEX('Таблица 6 (типы арм.)'!$F$6:$U$49,MATCH($I353,'Таблица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арм.)'!$F$54:$U$54,0))=0,"",ROUND(SUM($Q353:$S353)*INDEX('Таблица 6 (типы арм.)'!$F$6:$U$49,MATCH($I353,'Таблица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4</v>
      </c>
      <c r="AO353" s="491">
        <f t="shared" si="210"/>
        <v>316</v>
      </c>
      <c r="AP353" s="298"/>
      <c r="AQ353" s="328"/>
      <c r="AR353" s="298"/>
      <c r="AS353" s="225"/>
      <c r="AT353" s="225"/>
      <c r="AU353" s="225"/>
      <c r="AV353" s="296"/>
      <c r="AW353" s="171"/>
      <c r="AX353" s="170"/>
      <c r="AY353" s="222"/>
      <c r="AZ353" s="222"/>
      <c r="BA353" s="222"/>
      <c r="BB353" s="222"/>
      <c r="BC353" s="222"/>
      <c r="BD353" s="222"/>
      <c r="BE353" s="222"/>
      <c r="BF353" s="222"/>
      <c r="BG353" s="222"/>
      <c r="BH353" s="222"/>
      <c r="BI353" s="222"/>
      <c r="BJ353" s="222"/>
      <c r="BK353" s="222"/>
      <c r="BL353" s="222"/>
      <c r="BM353" s="222"/>
      <c r="BN353" s="222"/>
      <c r="BO353" s="222"/>
      <c r="BP353" s="222"/>
    </row>
    <row r="354" spans="1:68" s="169" customFormat="1" ht="30" outlineLevel="1" x14ac:dyDescent="0.25">
      <c r="A354" s="170"/>
      <c r="B354" s="170"/>
      <c r="C354" s="507"/>
      <c r="D354" s="311" t="s">
        <v>606</v>
      </c>
      <c r="E354" s="311" t="s">
        <v>607</v>
      </c>
      <c r="F354" s="311"/>
      <c r="G354" s="312" t="s">
        <v>610</v>
      </c>
      <c r="H354" s="351"/>
      <c r="I354" s="360">
        <v>10</v>
      </c>
      <c r="J354" s="363" t="str">
        <f t="shared" si="211"/>
        <v>169.5</v>
      </c>
      <c r="K354" s="363"/>
      <c r="L354" s="429" t="s">
        <v>247</v>
      </c>
      <c r="M354" s="298" t="s">
        <v>36</v>
      </c>
      <c r="N354" s="298"/>
      <c r="O354" s="400"/>
      <c r="P354" s="32"/>
      <c r="Q354" s="33"/>
      <c r="R354" s="33"/>
      <c r="S354" s="33">
        <v>18.82</v>
      </c>
      <c r="T354" s="34">
        <f t="shared" si="196"/>
        <v>18.82</v>
      </c>
      <c r="U354" s="32"/>
      <c r="V354" s="32" t="s">
        <v>38</v>
      </c>
      <c r="W354" s="237">
        <f t="shared" si="212"/>
        <v>94.1</v>
      </c>
      <c r="X354" s="234"/>
      <c r="Y354" s="35" t="str">
        <f>IF(SUM($Q354:$S354)*INDEX('Таблица 6 (типы арм.)'!$F$6:$U$49,MATCH($I354,'Таблица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арм.)'!$F$54:$U$54,0))=0,"",ROUND(SUM($Q354:$S354)*INDEX('Таблица 6 (типы арм.)'!$F$6:$U$49,MATCH($I354,'Таблица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54" s="35" t="str">
        <f>IF(SUM($Q354:$S354)*INDEX('Таблица 6 (типы арм.)'!$F$6:$U$49,MATCH($I354,'Таблица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арм.)'!$F$54:$U$54,0))=0,"",ROUND(SUM($Q354:$S354)*INDEX('Таблица 6 (типы арм.)'!$F$6:$U$49,MATCH($I354,'Таблица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54" s="35">
        <f>IF(SUM($Q354:$S354)*INDEX('Таблица 6 (типы арм.)'!$F$6:$U$49,MATCH($I354,'Таблица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арм.)'!$F$54:$U$54,0))=0,"",ROUND(SUM($Q354:$S354)*INDEX('Таблица 6 (типы арм.)'!$F$6:$U$49,MATCH($I354,'Таблица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46</v>
      </c>
      <c r="AB354" s="35" t="str">
        <f>IF(SUM($Q354:$S354)*INDEX('Таблица 6 (типы арм.)'!$F$6:$U$49,MATCH($I354,'Таблица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арм.)'!$F$54:$U$54,0))=0,"",ROUND(SUM($Q354:$S354)*INDEX('Таблица 6 (типы арм.)'!$F$6:$U$49,MATCH($I354,'Таблица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54" s="35" t="str">
        <f>IF(SUM($Q354:$S354)*INDEX('Таблица 6 (типы арм.)'!$F$6:$U$49,MATCH($I354,'Таблица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арм.)'!$F$54:$U$54,0))=0,"",ROUND(SUM($Q354:$S354)*INDEX('Таблица 6 (типы арм.)'!$F$6:$U$49,MATCH($I354,'Таблица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54" s="35" t="str">
        <f>IF(SUM($Q354:$S354)*INDEX('Таблица 6 (типы арм.)'!$F$6:$U$49,MATCH($I354,'Таблица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арм.)'!$F$54:$U$54,0))=0,"",ROUND(SUM($Q354:$S354)*INDEX('Таблица 6 (типы арм.)'!$F$6:$U$49,MATCH($I354,'Таблица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54" s="35">
        <f>IF(SUM($Q354:$S354)*INDEX('Таблица 6 (типы арм.)'!$F$6:$U$49,MATCH($I354,'Таблица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арм.)'!$F$54:$U$54,0))=0,"",ROUND(SUM($Q354:$S354)*INDEX('Таблица 6 (типы арм.)'!$F$6:$U$49,MATCH($I354,'Таблица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122</v>
      </c>
      <c r="AF354" s="35">
        <f>IF(SUM($Q354:$S354)*INDEX('Таблица 6 (типы арм.)'!$F$6:$U$49,MATCH($I354,'Таблица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арм.)'!$F$54:$U$54,0))=0,"",ROUND(SUM($Q354:$S354)*INDEX('Таблица 6 (типы арм.)'!$F$6:$U$49,MATCH($I354,'Таблица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1888</v>
      </c>
      <c r="AG354" s="35">
        <f>IF(SUM($Q354:$S354)*INDEX('Таблица 6 (типы арм.)'!$F$6:$U$49,MATCH($I354,'Таблица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арм.)'!$F$54:$U$54,0))=0,"",ROUND(SUM($Q354:$S354)*INDEX('Таблица 6 (типы арм.)'!$F$6:$U$49,MATCH($I354,'Таблица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>665</v>
      </c>
      <c r="AH354" s="35">
        <f>IF(SUM($Q354:$S354)*INDEX('Таблица 6 (типы арм.)'!$F$6:$U$49,MATCH($I354,'Таблица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арм.)'!$F$54:$U$54,0))=0,"",ROUND(SUM($Q354:$S354)*INDEX('Таблица 6 (типы арм.)'!$F$6:$U$49,MATCH($I354,'Таблица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53</v>
      </c>
      <c r="AI354" s="35" t="str">
        <f>IF(SUM($Q354:$S354)*INDEX('Таблица 6 (типы арм.)'!$F$6:$U$49,MATCH($I354,'Таблица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арм.)'!$F$54:$U$54,0))=0,"",ROUND(SUM($Q354:$S354)*INDEX('Таблица 6 (типы арм.)'!$F$6:$U$49,MATCH($I354,'Таблица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54" s="35" t="str">
        <f>IF(SUM($Q354:$S354)*INDEX('Таблица 6 (типы арм.)'!$F$6:$U$49,MATCH($I354,'Таблица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арм.)'!$F$54:$U$54,0))=0,"",ROUND(SUM($Q354:$S354)*INDEX('Таблица 6 (типы арм.)'!$F$6:$U$49,MATCH($I354,'Таблица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54" s="35" t="str">
        <f>IF(SUM($Q354:$S354)*INDEX('Таблица 6 (типы арм.)'!$F$6:$U$49,MATCH($I354,'Таблица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арм.)'!$F$54:$U$54,0))=0,"",ROUND(SUM($Q354:$S354)*INDEX('Таблица 6 (типы арм.)'!$F$6:$U$49,MATCH($I354,'Таблица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54" s="35">
        <f>IF(SUM($Q354:$S354)*INDEX('Таблица 6 (типы арм.)'!$F$6:$U$49,MATCH($I354,'Таблица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арм.)'!$F$54:$U$54,0))=0,"",ROUND(SUM($Q354:$S354)*INDEX('Таблица 6 (типы арм.)'!$F$6:$U$49,MATCH($I354,'Таблица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41</v>
      </c>
      <c r="AM354" s="35">
        <f>IF(SUM($Q354:$S354)*INDEX('Таблица 6 (типы арм.)'!$F$6:$U$49,MATCH($I354,'Таблица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арм.)'!$F$54:$U$54,0))=0,"",ROUND(SUM($Q354:$S354)*INDEX('Таблица 6 (типы арм.)'!$F$6:$U$49,MATCH($I354,'Таблица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23</v>
      </c>
      <c r="AN354" s="35">
        <f>IF(SUM($Q354:$S354)*INDEX('Таблица 6 (типы арм.)'!$F$6:$U$49,MATCH($I354,'Таблица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арм.)'!$F$54:$U$54,0))=0,"",ROUND(SUM($Q354:$S354)*INDEX('Таблица 6 (типы арм.)'!$F$6:$U$49,MATCH($I354,'Таблица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33</v>
      </c>
      <c r="AO354" s="491">
        <f t="shared" si="210"/>
        <v>2871</v>
      </c>
      <c r="AP354" s="298"/>
      <c r="AQ354" s="328"/>
      <c r="AR354" s="298"/>
      <c r="AS354" s="225"/>
      <c r="AT354" s="225"/>
      <c r="AU354" s="225"/>
      <c r="AV354" s="296"/>
      <c r="AW354" s="171"/>
      <c r="AX354" s="170"/>
      <c r="AY354" s="222"/>
      <c r="AZ354" s="222"/>
      <c r="BA354" s="222"/>
      <c r="BB354" s="222"/>
      <c r="BC354" s="222"/>
      <c r="BD354" s="222"/>
      <c r="BE354" s="222"/>
      <c r="BF354" s="222"/>
      <c r="BG354" s="222"/>
      <c r="BH354" s="222"/>
      <c r="BI354" s="222"/>
      <c r="BJ354" s="222"/>
      <c r="BK354" s="222"/>
      <c r="BL354" s="222"/>
      <c r="BM354" s="222"/>
      <c r="BN354" s="222"/>
      <c r="BO354" s="222"/>
      <c r="BP354" s="222"/>
    </row>
    <row r="355" spans="1:68" s="169" customFormat="1" ht="30" outlineLevel="1" x14ac:dyDescent="0.25">
      <c r="A355" s="170"/>
      <c r="B355" s="170"/>
      <c r="C355" s="507"/>
      <c r="D355" s="311" t="s">
        <v>606</v>
      </c>
      <c r="E355" s="311" t="s">
        <v>607</v>
      </c>
      <c r="F355" s="311"/>
      <c r="G355" s="312" t="s">
        <v>610</v>
      </c>
      <c r="H355" s="351"/>
      <c r="I355" s="360">
        <v>10</v>
      </c>
      <c r="J355" s="363" t="str">
        <f t="shared" si="211"/>
        <v>169.6</v>
      </c>
      <c r="K355" s="363"/>
      <c r="L355" s="429" t="s">
        <v>248</v>
      </c>
      <c r="M355" s="298" t="s">
        <v>36</v>
      </c>
      <c r="N355" s="298"/>
      <c r="O355" s="400"/>
      <c r="P355" s="32"/>
      <c r="Q355" s="33"/>
      <c r="R355" s="33"/>
      <c r="S355" s="33">
        <v>0.68</v>
      </c>
      <c r="T355" s="34">
        <f t="shared" si="196"/>
        <v>0.68</v>
      </c>
      <c r="U355" s="32"/>
      <c r="V355" s="32" t="s">
        <v>38</v>
      </c>
      <c r="W355" s="237">
        <f t="shared" si="212"/>
        <v>10.199999999999999</v>
      </c>
      <c r="X355" s="234"/>
      <c r="Y355" s="35" t="str">
        <f>IF(SUM($Q355:$S355)*INDEX('Таблица 6 (типы арм.)'!$F$6:$U$49,MATCH($I355,'Таблица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арм.)'!$F$54:$U$54,0))=0,"",ROUND(SUM($Q355:$S355)*INDEX('Таблица 6 (типы арм.)'!$F$6:$U$49,MATCH($I355,'Таблица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55" s="35" t="str">
        <f>IF(SUM($Q355:$S355)*INDEX('Таблица 6 (типы арм.)'!$F$6:$U$49,MATCH($I355,'Таблица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арм.)'!$F$54:$U$54,0))=0,"",ROUND(SUM($Q355:$S355)*INDEX('Таблица 6 (типы арм.)'!$F$6:$U$49,MATCH($I355,'Таблица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55" s="35">
        <f>IF(SUM($Q355:$S355)*INDEX('Таблица 6 (типы арм.)'!$F$6:$U$49,MATCH($I355,'Таблица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арм.)'!$F$54:$U$54,0))=0,"",ROUND(SUM($Q355:$S355)*INDEX('Таблица 6 (типы арм.)'!$F$6:$U$49,MATCH($I355,'Таблица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2</v>
      </c>
      <c r="AB355" s="35" t="str">
        <f>IF(SUM($Q355:$S355)*INDEX('Таблица 6 (типы арм.)'!$F$6:$U$49,MATCH($I355,'Таблица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арм.)'!$F$54:$U$54,0))=0,"",ROUND(SUM($Q355:$S355)*INDEX('Таблица 6 (типы арм.)'!$F$6:$U$49,MATCH($I355,'Таблица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55" s="35" t="str">
        <f>IF(SUM($Q355:$S355)*INDEX('Таблица 6 (типы арм.)'!$F$6:$U$49,MATCH($I355,'Таблица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арм.)'!$F$54:$U$54,0))=0,"",ROUND(SUM($Q355:$S355)*INDEX('Таблица 6 (типы арм.)'!$F$6:$U$49,MATCH($I355,'Таблица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55" s="35" t="str">
        <f>IF(SUM($Q355:$S355)*INDEX('Таблица 6 (типы арм.)'!$F$6:$U$49,MATCH($I355,'Таблица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арм.)'!$F$54:$U$54,0))=0,"",ROUND(SUM($Q355:$S355)*INDEX('Таблица 6 (типы арм.)'!$F$6:$U$49,MATCH($I355,'Таблица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55" s="35">
        <f>IF(SUM($Q355:$S355)*INDEX('Таблица 6 (типы арм.)'!$F$6:$U$49,MATCH($I355,'Таблица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арм.)'!$F$54:$U$54,0))=0,"",ROUND(SUM($Q355:$S355)*INDEX('Таблица 6 (типы арм.)'!$F$6:$U$49,MATCH($I355,'Таблица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4</v>
      </c>
      <c r="AF355" s="35">
        <f>IF(SUM($Q355:$S355)*INDEX('Таблица 6 (типы арм.)'!$F$6:$U$49,MATCH($I355,'Таблица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арм.)'!$F$54:$U$54,0))=0,"",ROUND(SUM($Q355:$S355)*INDEX('Таблица 6 (типы арм.)'!$F$6:$U$49,MATCH($I355,'Таблица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68</v>
      </c>
      <c r="AG355" s="35">
        <f>IF(SUM($Q355:$S355)*INDEX('Таблица 6 (типы арм.)'!$F$6:$U$49,MATCH($I355,'Таблица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арм.)'!$F$54:$U$54,0))=0,"",ROUND(SUM($Q355:$S355)*INDEX('Таблица 6 (типы арм.)'!$F$6:$U$49,MATCH($I355,'Таблица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>24</v>
      </c>
      <c r="AH355" s="35">
        <f>IF(SUM($Q355:$S355)*INDEX('Таблица 6 (типы арм.)'!$F$6:$U$49,MATCH($I355,'Таблица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арм.)'!$F$54:$U$54,0))=0,"",ROUND(SUM($Q355:$S355)*INDEX('Таблица 6 (типы арм.)'!$F$6:$U$49,MATCH($I355,'Таблица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2</v>
      </c>
      <c r="AI355" s="35" t="str">
        <f>IF(SUM($Q355:$S355)*INDEX('Таблица 6 (типы арм.)'!$F$6:$U$49,MATCH($I355,'Таблица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арм.)'!$F$54:$U$54,0))=0,"",ROUND(SUM($Q355:$S355)*INDEX('Таблица 6 (типы арм.)'!$F$6:$U$49,MATCH($I355,'Таблица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55" s="35" t="str">
        <f>IF(SUM($Q355:$S355)*INDEX('Таблица 6 (типы арм.)'!$F$6:$U$49,MATCH($I355,'Таблица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арм.)'!$F$54:$U$54,0))=0,"",ROUND(SUM($Q355:$S355)*INDEX('Таблица 6 (типы арм.)'!$F$6:$U$49,MATCH($I355,'Таблица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55" s="35" t="str">
        <f>IF(SUM($Q355:$S355)*INDEX('Таблица 6 (типы арм.)'!$F$6:$U$49,MATCH($I355,'Таблица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арм.)'!$F$54:$U$54,0))=0,"",ROUND(SUM($Q355:$S355)*INDEX('Таблица 6 (типы арм.)'!$F$6:$U$49,MATCH($I355,'Таблица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55" s="35">
        <f>IF(SUM($Q355:$S355)*INDEX('Таблица 6 (типы арм.)'!$F$6:$U$49,MATCH($I355,'Таблица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арм.)'!$F$54:$U$54,0))=0,"",ROUND(SUM($Q355:$S355)*INDEX('Таблица 6 (типы арм.)'!$F$6:$U$49,MATCH($I355,'Таблица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1</v>
      </c>
      <c r="AM355" s="35">
        <f>IF(SUM($Q355:$S355)*INDEX('Таблица 6 (типы арм.)'!$F$6:$U$49,MATCH($I355,'Таблица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арм.)'!$F$54:$U$54,0))=0,"",ROUND(SUM($Q355:$S355)*INDEX('Таблица 6 (типы арм.)'!$F$6:$U$49,MATCH($I355,'Таблица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>1</v>
      </c>
      <c r="AN355" s="35">
        <f>IF(SUM($Q355:$S355)*INDEX('Таблица 6 (типы арм.)'!$F$6:$U$49,MATCH($I355,'Таблица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арм.)'!$F$54:$U$54,0))=0,"",ROUND(SUM($Q355:$S355)*INDEX('Таблица 6 (типы арм.)'!$F$6:$U$49,MATCH($I355,'Таблица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1</v>
      </c>
      <c r="AO355" s="491">
        <f t="shared" si="210"/>
        <v>103</v>
      </c>
      <c r="AP355" s="298"/>
      <c r="AQ355" s="328"/>
      <c r="AR355" s="298"/>
      <c r="AS355" s="225"/>
      <c r="AT355" s="225"/>
      <c r="AU355" s="225"/>
      <c r="AV355" s="296"/>
      <c r="AW355" s="171"/>
      <c r="AX355" s="170"/>
      <c r="AY355" s="222"/>
      <c r="AZ355" s="222"/>
      <c r="BA355" s="222"/>
      <c r="BB355" s="222"/>
      <c r="BC355" s="222"/>
      <c r="BD355" s="222"/>
      <c r="BE355" s="222"/>
      <c r="BF355" s="222"/>
      <c r="BG355" s="222"/>
      <c r="BH355" s="222"/>
      <c r="BI355" s="222"/>
      <c r="BJ355" s="222"/>
      <c r="BK355" s="222"/>
      <c r="BL355" s="222"/>
      <c r="BM355" s="222"/>
      <c r="BN355" s="222"/>
      <c r="BO355" s="222"/>
      <c r="BP355" s="222"/>
    </row>
    <row r="356" spans="1:68" s="169" customFormat="1" ht="27.75" customHeight="1" outlineLevel="1" x14ac:dyDescent="0.25">
      <c r="A356" s="170"/>
      <c r="B356" s="170"/>
      <c r="C356" s="507"/>
      <c r="D356" s="311" t="s">
        <v>606</v>
      </c>
      <c r="E356" s="311" t="s">
        <v>607</v>
      </c>
      <c r="F356" s="311"/>
      <c r="G356" s="312" t="s">
        <v>610</v>
      </c>
      <c r="H356" s="351"/>
      <c r="I356" s="360">
        <v>19</v>
      </c>
      <c r="J356" s="363" t="str">
        <f t="shared" si="211"/>
        <v>169.7</v>
      </c>
      <c r="K356" s="363"/>
      <c r="L356" s="429" t="s">
        <v>249</v>
      </c>
      <c r="M356" s="298" t="s">
        <v>36</v>
      </c>
      <c r="N356" s="298"/>
      <c r="O356" s="400"/>
      <c r="P356" s="32"/>
      <c r="Q356" s="33"/>
      <c r="R356" s="33">
        <v>10</v>
      </c>
      <c r="S356" s="33"/>
      <c r="T356" s="34">
        <f t="shared" si="196"/>
        <v>10</v>
      </c>
      <c r="U356" s="32"/>
      <c r="V356" s="32" t="s">
        <v>38</v>
      </c>
      <c r="W356" s="237">
        <f t="shared" si="212"/>
        <v>50</v>
      </c>
      <c r="X356" s="234"/>
      <c r="Y356" s="35" t="str">
        <f>IF(SUM($Q356:$S356)*INDEX('Таблица 6 (типы арм.)'!$F$6:$U$49,MATCH($I356,'Таблица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арм.)'!$F$54:$U$54,0))=0,"",ROUND(SUM($Q356:$S356)*INDEX('Таблица 6 (типы арм.)'!$F$6:$U$49,MATCH($I356,'Таблица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56" s="35">
        <f>IF(SUM($Q356:$S356)*INDEX('Таблица 6 (типы арм.)'!$F$6:$U$49,MATCH($I356,'Таблица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арм.)'!$F$54:$U$54,0))=0,"",ROUND(SUM($Q356:$S356)*INDEX('Таблица 6 (типы арм.)'!$F$6:$U$49,MATCH($I356,'Таблица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46</v>
      </c>
      <c r="AA356" s="35">
        <f>IF(SUM($Q356:$S356)*INDEX('Таблица 6 (типы арм.)'!$F$6:$U$49,MATCH($I356,'Таблица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арм.)'!$F$54:$U$54,0))=0,"",ROUND(SUM($Q356:$S356)*INDEX('Таблица 6 (типы арм.)'!$F$6:$U$49,MATCH($I356,'Таблица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57</v>
      </c>
      <c r="AB356" s="35" t="str">
        <f>IF(SUM($Q356:$S356)*INDEX('Таблица 6 (типы арм.)'!$F$6:$U$49,MATCH($I356,'Таблица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арм.)'!$F$54:$U$54,0))=0,"",ROUND(SUM($Q356:$S356)*INDEX('Таблица 6 (типы арм.)'!$F$6:$U$49,MATCH($I356,'Таблица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56" s="35" t="str">
        <f>IF(SUM($Q356:$S356)*INDEX('Таблица 6 (типы арм.)'!$F$6:$U$49,MATCH($I356,'Таблица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арм.)'!$F$54:$U$54,0))=0,"",ROUND(SUM($Q356:$S356)*INDEX('Таблица 6 (типы арм.)'!$F$6:$U$49,MATCH($I356,'Таблица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56" s="35" t="str">
        <f>IF(SUM($Q356:$S356)*INDEX('Таблица 6 (типы арм.)'!$F$6:$U$49,MATCH($I356,'Таблица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арм.)'!$F$54:$U$54,0))=0,"",ROUND(SUM($Q356:$S356)*INDEX('Таблица 6 (типы арм.)'!$F$6:$U$49,MATCH($I356,'Таблица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56" s="35">
        <f>IF(SUM($Q356:$S356)*INDEX('Таблица 6 (типы арм.)'!$F$6:$U$49,MATCH($I356,'Таблица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арм.)'!$F$54:$U$54,0))=0,"",ROUND(SUM($Q356:$S356)*INDEX('Таблица 6 (типы арм.)'!$F$6:$U$49,MATCH($I356,'Таблица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561</v>
      </c>
      <c r="AF356" s="35">
        <f>IF(SUM($Q356:$S356)*INDEX('Таблица 6 (типы арм.)'!$F$6:$U$49,MATCH($I356,'Таблица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арм.)'!$F$54:$U$54,0))=0,"",ROUND(SUM($Q356:$S356)*INDEX('Таблица 6 (типы арм.)'!$F$6:$U$49,MATCH($I356,'Таблица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733</v>
      </c>
      <c r="AG356" s="35" t="str">
        <f>IF(SUM($Q356:$S356)*INDEX('Таблица 6 (типы арм.)'!$F$6:$U$49,MATCH($I356,'Таблица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арм.)'!$F$54:$U$54,0))=0,"",ROUND(SUM($Q356:$S356)*INDEX('Таблица 6 (типы арм.)'!$F$6:$U$49,MATCH($I356,'Таблица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56" s="35">
        <f>IF(SUM($Q356:$S356)*INDEX('Таблица 6 (типы арм.)'!$F$6:$U$49,MATCH($I356,'Таблица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арм.)'!$F$54:$U$54,0))=0,"",ROUND(SUM($Q356:$S356)*INDEX('Таблица 6 (типы арм.)'!$F$6:$U$49,MATCH($I356,'Таблица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48</v>
      </c>
      <c r="AI356" s="35">
        <f>IF(SUM($Q356:$S356)*INDEX('Таблица 6 (типы арм.)'!$F$6:$U$49,MATCH($I356,'Таблица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арм.)'!$F$54:$U$54,0))=0,"",ROUND(SUM($Q356:$S356)*INDEX('Таблица 6 (типы арм.)'!$F$6:$U$49,MATCH($I356,'Таблица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>206</v>
      </c>
      <c r="AJ356" s="35" t="str">
        <f>IF(SUM($Q356:$S356)*INDEX('Таблица 6 (типы арм.)'!$F$6:$U$49,MATCH($I356,'Таблица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арм.)'!$F$54:$U$54,0))=0,"",ROUND(SUM($Q356:$S356)*INDEX('Таблица 6 (типы арм.)'!$F$6:$U$49,MATCH($I356,'Таблица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56" s="35" t="str">
        <f>IF(SUM($Q356:$S356)*INDEX('Таблица 6 (типы арм.)'!$F$6:$U$49,MATCH($I356,'Таблица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арм.)'!$F$54:$U$54,0))=0,"",ROUND(SUM($Q356:$S356)*INDEX('Таблица 6 (типы арм.)'!$F$6:$U$49,MATCH($I356,'Таблица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56" s="35" t="str">
        <f>IF(SUM($Q356:$S356)*INDEX('Таблица 6 (типы арм.)'!$F$6:$U$49,MATCH($I356,'Таблица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арм.)'!$F$54:$U$54,0))=0,"",ROUND(SUM($Q356:$S356)*INDEX('Таблица 6 (типы арм.)'!$F$6:$U$49,MATCH($I356,'Таблица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56" s="35" t="str">
        <f>IF(SUM($Q356:$S356)*INDEX('Таблица 6 (типы арм.)'!$F$6:$U$49,MATCH($I356,'Таблица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арм.)'!$F$54:$U$54,0))=0,"",ROUND(SUM($Q356:$S356)*INDEX('Таблица 6 (типы арм.)'!$F$6:$U$49,MATCH($I356,'Таблица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56" s="35" t="str">
        <f>IF(SUM($Q356:$S356)*INDEX('Таблица 6 (типы арм.)'!$F$6:$U$49,MATCH($I356,'Таблица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арм.)'!$F$54:$U$54,0))=0,"",ROUND(SUM($Q356:$S356)*INDEX('Таблица 6 (типы арм.)'!$F$6:$U$49,MATCH($I356,'Таблица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56" s="491">
        <f t="shared" si="210"/>
        <v>1651</v>
      </c>
      <c r="AP356" s="298"/>
      <c r="AQ356" s="328"/>
      <c r="AR356" s="298"/>
      <c r="AS356" s="225"/>
      <c r="AT356" s="225"/>
      <c r="AU356" s="225"/>
      <c r="AV356" s="296"/>
      <c r="AW356" s="171"/>
      <c r="AX356" s="170"/>
      <c r="AY356" s="222"/>
      <c r="AZ356" s="222"/>
      <c r="BA356" s="222"/>
      <c r="BB356" s="222"/>
      <c r="BC356" s="222"/>
      <c r="BD356" s="222"/>
      <c r="BE356" s="222"/>
      <c r="BF356" s="222"/>
      <c r="BG356" s="222"/>
      <c r="BH356" s="222"/>
      <c r="BI356" s="222"/>
      <c r="BJ356" s="222"/>
      <c r="BK356" s="222"/>
      <c r="BL356" s="222"/>
      <c r="BM356" s="222"/>
      <c r="BN356" s="222"/>
      <c r="BO356" s="222"/>
      <c r="BP356" s="222"/>
    </row>
    <row r="357" spans="1:68" s="169" customFormat="1" ht="27.75" customHeight="1" outlineLevel="1" x14ac:dyDescent="0.25">
      <c r="A357" s="170"/>
      <c r="B357" s="170"/>
      <c r="C357" s="507"/>
      <c r="D357" s="311" t="s">
        <v>606</v>
      </c>
      <c r="E357" s="311" t="s">
        <v>607</v>
      </c>
      <c r="F357" s="311"/>
      <c r="G357" s="312" t="s">
        <v>610</v>
      </c>
      <c r="H357" s="351"/>
      <c r="I357" s="360">
        <v>19</v>
      </c>
      <c r="J357" s="363" t="str">
        <f t="shared" si="211"/>
        <v>169.8</v>
      </c>
      <c r="K357" s="363"/>
      <c r="L357" s="429" t="s">
        <v>250</v>
      </c>
      <c r="M357" s="298" t="s">
        <v>36</v>
      </c>
      <c r="N357" s="298"/>
      <c r="O357" s="400"/>
      <c r="P357" s="32"/>
      <c r="Q357" s="33"/>
      <c r="R357" s="33">
        <v>24.8</v>
      </c>
      <c r="S357" s="33"/>
      <c r="T357" s="34">
        <f t="shared" si="196"/>
        <v>24.8</v>
      </c>
      <c r="U357" s="32"/>
      <c r="V357" s="32" t="s">
        <v>38</v>
      </c>
      <c r="W357" s="237">
        <f t="shared" si="212"/>
        <v>124</v>
      </c>
      <c r="X357" s="234"/>
      <c r="Y357" s="35" t="str">
        <f>IF(SUM($Q357:$S357)*INDEX('Таблица 6 (типы арм.)'!$F$6:$U$49,MATCH($I357,'Таблица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арм.)'!$F$54:$U$54,0))=0,"",ROUND(SUM($Q357:$S357)*INDEX('Таблица 6 (типы арм.)'!$F$6:$U$49,MATCH($I357,'Таблица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57" s="35">
        <f>IF(SUM($Q357:$S357)*INDEX('Таблица 6 (типы арм.)'!$F$6:$U$49,MATCH($I357,'Таблица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арм.)'!$F$54:$U$54,0))=0,"",ROUND(SUM($Q357:$S357)*INDEX('Таблица 6 (типы арм.)'!$F$6:$U$49,MATCH($I357,'Таблица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114</v>
      </c>
      <c r="AA357" s="35">
        <f>IF(SUM($Q357:$S357)*INDEX('Таблица 6 (типы арм.)'!$F$6:$U$49,MATCH($I357,'Таблица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арм.)'!$F$54:$U$54,0))=0,"",ROUND(SUM($Q357:$S357)*INDEX('Таблица 6 (типы арм.)'!$F$6:$U$49,MATCH($I357,'Таблица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141</v>
      </c>
      <c r="AB357" s="35" t="str">
        <f>IF(SUM($Q357:$S357)*INDEX('Таблица 6 (типы арм.)'!$F$6:$U$49,MATCH($I357,'Таблица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арм.)'!$F$54:$U$54,0))=0,"",ROUND(SUM($Q357:$S357)*INDEX('Таблица 6 (типы арм.)'!$F$6:$U$49,MATCH($I357,'Таблица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57" s="35" t="str">
        <f>IF(SUM($Q357:$S357)*INDEX('Таблица 6 (типы арм.)'!$F$6:$U$49,MATCH($I357,'Таблица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арм.)'!$F$54:$U$54,0))=0,"",ROUND(SUM($Q357:$S357)*INDEX('Таблица 6 (типы арм.)'!$F$6:$U$49,MATCH($I357,'Таблица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57" s="35" t="str">
        <f>IF(SUM($Q357:$S357)*INDEX('Таблица 6 (типы арм.)'!$F$6:$U$49,MATCH($I357,'Таблица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арм.)'!$F$54:$U$54,0))=0,"",ROUND(SUM($Q357:$S357)*INDEX('Таблица 6 (типы арм.)'!$F$6:$U$49,MATCH($I357,'Таблица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57" s="35">
        <f>IF(SUM($Q357:$S357)*INDEX('Таблица 6 (типы арм.)'!$F$6:$U$49,MATCH($I357,'Таблица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арм.)'!$F$54:$U$54,0))=0,"",ROUND(SUM($Q357:$S357)*INDEX('Таблица 6 (типы арм.)'!$F$6:$U$49,MATCH($I357,'Таблица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1390</v>
      </c>
      <c r="AF357" s="35">
        <f>IF(SUM($Q357:$S357)*INDEX('Таблица 6 (типы арм.)'!$F$6:$U$49,MATCH($I357,'Таблица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арм.)'!$F$54:$U$54,0))=0,"",ROUND(SUM($Q357:$S357)*INDEX('Таблица 6 (типы арм.)'!$F$6:$U$49,MATCH($I357,'Таблица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1817</v>
      </c>
      <c r="AG357" s="35" t="str">
        <f>IF(SUM($Q357:$S357)*INDEX('Таблица 6 (типы арм.)'!$F$6:$U$49,MATCH($I357,'Таблица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арм.)'!$F$54:$U$54,0))=0,"",ROUND(SUM($Q357:$S357)*INDEX('Таблица 6 (типы арм.)'!$F$6:$U$49,MATCH($I357,'Таблица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57" s="35">
        <f>IF(SUM($Q357:$S357)*INDEX('Таблица 6 (типы арм.)'!$F$6:$U$49,MATCH($I357,'Таблица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арм.)'!$F$54:$U$54,0))=0,"",ROUND(SUM($Q357:$S357)*INDEX('Таблица 6 (типы арм.)'!$F$6:$U$49,MATCH($I357,'Таблица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119</v>
      </c>
      <c r="AI357" s="35">
        <f>IF(SUM($Q357:$S357)*INDEX('Таблица 6 (типы арм.)'!$F$6:$U$49,MATCH($I357,'Таблица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арм.)'!$F$54:$U$54,0))=0,"",ROUND(SUM($Q357:$S357)*INDEX('Таблица 6 (типы арм.)'!$F$6:$U$49,MATCH($I357,'Таблица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>510</v>
      </c>
      <c r="AJ357" s="35" t="str">
        <f>IF(SUM($Q357:$S357)*INDEX('Таблица 6 (типы арм.)'!$F$6:$U$49,MATCH($I357,'Таблица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арм.)'!$F$54:$U$54,0))=0,"",ROUND(SUM($Q357:$S357)*INDEX('Таблица 6 (типы арм.)'!$F$6:$U$49,MATCH($I357,'Таблица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57" s="35" t="str">
        <f>IF(SUM($Q357:$S357)*INDEX('Таблица 6 (типы арм.)'!$F$6:$U$49,MATCH($I357,'Таблица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арм.)'!$F$54:$U$54,0))=0,"",ROUND(SUM($Q357:$S357)*INDEX('Таблица 6 (типы арм.)'!$F$6:$U$49,MATCH($I357,'Таблица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57" s="35" t="str">
        <f>IF(SUM($Q357:$S357)*INDEX('Таблица 6 (типы арм.)'!$F$6:$U$49,MATCH($I357,'Таблица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арм.)'!$F$54:$U$54,0))=0,"",ROUND(SUM($Q357:$S357)*INDEX('Таблица 6 (типы арм.)'!$F$6:$U$49,MATCH($I357,'Таблица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57" s="35" t="str">
        <f>IF(SUM($Q357:$S357)*INDEX('Таблица 6 (типы арм.)'!$F$6:$U$49,MATCH($I357,'Таблица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арм.)'!$F$54:$U$54,0))=0,"",ROUND(SUM($Q357:$S357)*INDEX('Таблица 6 (типы арм.)'!$F$6:$U$49,MATCH($I357,'Таблица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57" s="35" t="str">
        <f>IF(SUM($Q357:$S357)*INDEX('Таблица 6 (типы арм.)'!$F$6:$U$49,MATCH($I357,'Таблица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арм.)'!$F$54:$U$54,0))=0,"",ROUND(SUM($Q357:$S357)*INDEX('Таблица 6 (типы арм.)'!$F$6:$U$49,MATCH($I357,'Таблица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57" s="491">
        <f t="shared" si="210"/>
        <v>4091</v>
      </c>
      <c r="AP357" s="298"/>
      <c r="AQ357" s="328"/>
      <c r="AR357" s="298"/>
      <c r="AS357" s="225"/>
      <c r="AT357" s="225"/>
      <c r="AU357" s="225"/>
      <c r="AV357" s="296"/>
      <c r="AW357" s="171"/>
      <c r="AX357" s="170"/>
      <c r="AY357" s="222"/>
      <c r="AZ357" s="222"/>
      <c r="BA357" s="222"/>
      <c r="BB357" s="222"/>
      <c r="BC357" s="222"/>
      <c r="BD357" s="222"/>
      <c r="BE357" s="222"/>
      <c r="BF357" s="222"/>
      <c r="BG357" s="222"/>
      <c r="BH357" s="222"/>
      <c r="BI357" s="222"/>
      <c r="BJ357" s="222"/>
      <c r="BK357" s="222"/>
      <c r="BL357" s="222"/>
      <c r="BM357" s="222"/>
      <c r="BN357" s="222"/>
      <c r="BO357" s="222"/>
      <c r="BP357" s="222"/>
    </row>
    <row r="358" spans="1:68" s="169" customFormat="1" ht="27.75" customHeight="1" outlineLevel="1" x14ac:dyDescent="0.25">
      <c r="A358" s="170"/>
      <c r="B358" s="170"/>
      <c r="C358" s="507"/>
      <c r="D358" s="311" t="s">
        <v>606</v>
      </c>
      <c r="E358" s="311" t="s">
        <v>607</v>
      </c>
      <c r="F358" s="311"/>
      <c r="G358" s="312" t="s">
        <v>610</v>
      </c>
      <c r="H358" s="351"/>
      <c r="I358" s="360">
        <v>12</v>
      </c>
      <c r="J358" s="363" t="str">
        <f t="shared" si="211"/>
        <v>169.9</v>
      </c>
      <c r="K358" s="363"/>
      <c r="L358" s="429" t="s">
        <v>285</v>
      </c>
      <c r="M358" s="298" t="s">
        <v>36</v>
      </c>
      <c r="N358" s="298"/>
      <c r="O358" s="400"/>
      <c r="P358" s="32"/>
      <c r="Q358" s="33">
        <v>3243.15</v>
      </c>
      <c r="R358" s="33"/>
      <c r="S358" s="33"/>
      <c r="T358" s="34">
        <f t="shared" ref="T358" si="213">IF((IF(O358="",0,O358)+IF(P358="",0,P358)+IF(Q358="",0,Q358)+IF(R358="",0,R358)+IF(S358="",0,S358))=0,"",(IF(O358="",0,O358)+IF(P358="",0,P358)+IF(Q358="",0,Q358)+IF(R358="",0,R358)+IF(S358="",0,S358)))</f>
        <v>3243.15</v>
      </c>
      <c r="U358" s="32"/>
      <c r="V358" s="32" t="s">
        <v>58</v>
      </c>
      <c r="W358" s="237">
        <f t="shared" si="212"/>
        <v>16215.75</v>
      </c>
      <c r="X358" s="234"/>
      <c r="Y358" s="35" t="str">
        <f>IF(SUM($Q358:$S358)*INDEX('Таблица 6 (типы арм.)'!$F$6:$U$49,MATCH($I358,'Таблица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арм.)'!$F$54:$U$54,0))=0,"",ROUND(SUM($Q358:$S358)*INDEX('Таблица 6 (типы арм.)'!$F$6:$U$49,MATCH($I358,'Таблица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58" s="35" t="str">
        <f>IF(SUM($Q358:$S358)*INDEX('Таблица 6 (типы арм.)'!$F$6:$U$49,MATCH($I358,'Таблица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арм.)'!$F$54:$U$54,0))=0,"",ROUND(SUM($Q358:$S358)*INDEX('Таблица 6 (типы арм.)'!$F$6:$U$49,MATCH($I358,'Таблица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58" s="35">
        <f>IF(SUM($Q358:$S358)*INDEX('Таблица 6 (типы арм.)'!$F$6:$U$49,MATCH($I358,'Таблица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арм.)'!$F$54:$U$54,0))=0,"",ROUND(SUM($Q358:$S358)*INDEX('Таблица 6 (типы арм.)'!$F$6:$U$49,MATCH($I358,'Таблица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5729</v>
      </c>
      <c r="AB358" s="35" t="str">
        <f>IF(SUM($Q358:$S358)*INDEX('Таблица 6 (типы арм.)'!$F$6:$U$49,MATCH($I358,'Таблица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арм.)'!$F$54:$U$54,0))=0,"",ROUND(SUM($Q358:$S358)*INDEX('Таблица 6 (типы арм.)'!$F$6:$U$49,MATCH($I358,'Таблица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58" s="35" t="str">
        <f>IF(SUM($Q358:$S358)*INDEX('Таблица 6 (типы арм.)'!$F$6:$U$49,MATCH($I358,'Таблица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арм.)'!$F$54:$U$54,0))=0,"",ROUND(SUM($Q358:$S358)*INDEX('Таблица 6 (типы арм.)'!$F$6:$U$49,MATCH($I358,'Таблица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58" s="35">
        <f>IF(SUM($Q358:$S358)*INDEX('Таблица 6 (типы арм.)'!$F$6:$U$49,MATCH($I358,'Таблица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арм.)'!$F$54:$U$54,0))=0,"",ROUND(SUM($Q358:$S358)*INDEX('Таблица 6 (типы арм.)'!$F$6:$U$49,MATCH($I358,'Таблица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13367</v>
      </c>
      <c r="AE358" s="35">
        <f>IF(SUM($Q358:$S358)*INDEX('Таблица 6 (типы арм.)'!$F$6:$U$49,MATCH($I358,'Таблица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арм.)'!$F$54:$U$54,0))=0,"",ROUND(SUM($Q358:$S358)*INDEX('Таблица 6 (типы арм.)'!$F$6:$U$49,MATCH($I358,'Таблица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41534</v>
      </c>
      <c r="AF358" s="35">
        <f>IF(SUM($Q358:$S358)*INDEX('Таблица 6 (типы арм.)'!$F$6:$U$49,MATCH($I358,'Таблица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арм.)'!$F$54:$U$54,0))=0,"",ROUND(SUM($Q358:$S358)*INDEX('Таблица 6 (типы арм.)'!$F$6:$U$49,MATCH($I358,'Таблица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356142</v>
      </c>
      <c r="AG358" s="35" t="str">
        <f>IF(SUM($Q358:$S358)*INDEX('Таблица 6 (типы арм.)'!$F$6:$U$49,MATCH($I358,'Таблица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арм.)'!$F$54:$U$54,0))=0,"",ROUND(SUM($Q358:$S358)*INDEX('Таблица 6 (типы арм.)'!$F$6:$U$49,MATCH($I358,'Таблица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58" s="35">
        <f>IF(SUM($Q358:$S358)*INDEX('Таблица 6 (типы арм.)'!$F$6:$U$49,MATCH($I358,'Таблица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арм.)'!$F$54:$U$54,0))=0,"",ROUND(SUM($Q358:$S358)*INDEX('Таблица 6 (типы арм.)'!$F$6:$U$49,MATCH($I358,'Таблица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32941</v>
      </c>
      <c r="AI358" s="35" t="str">
        <f>IF(SUM($Q358:$S358)*INDEX('Таблица 6 (типы арм.)'!$F$6:$U$49,MATCH($I358,'Таблица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арм.)'!$F$54:$U$54,0))=0,"",ROUND(SUM($Q358:$S358)*INDEX('Таблица 6 (типы арм.)'!$F$6:$U$49,MATCH($I358,'Таблица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58" s="35" t="str">
        <f>IF(SUM($Q358:$S358)*INDEX('Таблица 6 (типы арм.)'!$F$6:$U$49,MATCH($I358,'Таблица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арм.)'!$F$54:$U$54,0))=0,"",ROUND(SUM($Q358:$S358)*INDEX('Таблица 6 (типы арм.)'!$F$6:$U$49,MATCH($I358,'Таблица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58" s="35" t="str">
        <f>IF(SUM($Q358:$S358)*INDEX('Таблица 6 (типы арм.)'!$F$6:$U$49,MATCH($I358,'Таблица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арм.)'!$F$54:$U$54,0))=0,"",ROUND(SUM($Q358:$S358)*INDEX('Таблица 6 (типы арм.)'!$F$6:$U$49,MATCH($I358,'Таблица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58" s="35" t="str">
        <f>IF(SUM($Q358:$S358)*INDEX('Таблица 6 (типы арм.)'!$F$6:$U$49,MATCH($I358,'Таблица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арм.)'!$F$54:$U$54,0))=0,"",ROUND(SUM($Q358:$S358)*INDEX('Таблица 6 (типы арм.)'!$F$6:$U$49,MATCH($I358,'Таблица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58" s="35" t="str">
        <f>IF(SUM($Q358:$S358)*INDEX('Таблица 6 (типы арм.)'!$F$6:$U$49,MATCH($I358,'Таблица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арм.)'!$F$54:$U$54,0))=0,"",ROUND(SUM($Q358:$S358)*INDEX('Таблица 6 (типы арм.)'!$F$6:$U$49,MATCH($I358,'Таблица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58" s="35" t="str">
        <f>IF(SUM($Q358:$S358)*INDEX('Таблица 6 (типы арм.)'!$F$6:$U$49,MATCH($I358,'Таблица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арм.)'!$F$54:$U$54,0))=0,"",ROUND(SUM($Q358:$S358)*INDEX('Таблица 6 (типы арм.)'!$F$6:$U$49,MATCH($I358,'Таблица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58" s="491">
        <f t="shared" si="210"/>
        <v>449713</v>
      </c>
      <c r="AP358" s="339">
        <v>1172</v>
      </c>
      <c r="AQ358" s="328"/>
      <c r="AR358" s="298"/>
      <c r="AS358" s="225"/>
      <c r="AT358" s="225"/>
      <c r="AU358" s="225"/>
      <c r="AV358" s="296"/>
      <c r="AW358" s="171"/>
      <c r="AX358" s="170"/>
      <c r="AY358" s="222"/>
      <c r="AZ358" s="222"/>
      <c r="BA358" s="222"/>
      <c r="BB358" s="222"/>
      <c r="BC358" s="222"/>
      <c r="BD358" s="222"/>
      <c r="BE358" s="222"/>
      <c r="BF358" s="222"/>
      <c r="BG358" s="222"/>
      <c r="BH358" s="222"/>
      <c r="BI358" s="222"/>
      <c r="BJ358" s="222"/>
      <c r="BK358" s="222"/>
      <c r="BL358" s="222"/>
      <c r="BM358" s="222"/>
      <c r="BN358" s="222"/>
      <c r="BO358" s="222"/>
      <c r="BP358" s="222"/>
    </row>
    <row r="359" spans="1:68" ht="27" customHeight="1" outlineLevel="1" x14ac:dyDescent="0.25">
      <c r="A359" s="1"/>
      <c r="B359" s="1"/>
      <c r="C359" s="506"/>
      <c r="D359" s="311" t="s">
        <v>606</v>
      </c>
      <c r="E359" s="311" t="s">
        <v>607</v>
      </c>
      <c r="F359" s="311"/>
      <c r="G359" s="312" t="s">
        <v>610</v>
      </c>
      <c r="H359" s="351"/>
      <c r="I359" s="360">
        <v>12</v>
      </c>
      <c r="J359" s="363" t="str">
        <f t="shared" si="211"/>
        <v>169.10</v>
      </c>
      <c r="K359" s="363"/>
      <c r="L359" s="429" t="s">
        <v>286</v>
      </c>
      <c r="M359" s="298" t="s">
        <v>36</v>
      </c>
      <c r="N359" s="298"/>
      <c r="O359" s="400"/>
      <c r="P359" s="32"/>
      <c r="Q359" s="33">
        <v>182.95</v>
      </c>
      <c r="R359" s="33"/>
      <c r="S359" s="33"/>
      <c r="T359" s="34">
        <f t="shared" si="196"/>
        <v>182.95</v>
      </c>
      <c r="U359" s="32"/>
      <c r="V359" s="32" t="s">
        <v>58</v>
      </c>
      <c r="W359" s="237">
        <f t="shared" si="212"/>
        <v>914.74999999999989</v>
      </c>
      <c r="X359" s="234"/>
      <c r="Y359" s="35" t="str">
        <f>IF(SUM($Q359:$S359)*INDEX('Таблица 6 (типы арм.)'!$F$6:$U$49,MATCH($I359,'Таблица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арм.)'!$F$54:$U$54,0))=0,"",ROUND(SUM($Q359:$S359)*INDEX('Таблица 6 (типы арм.)'!$F$6:$U$49,MATCH($I359,'Таблица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59" s="35" t="str">
        <f>IF(SUM($Q359:$S359)*INDEX('Таблица 6 (типы арм.)'!$F$6:$U$49,MATCH($I359,'Таблица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арм.)'!$F$54:$U$54,0))=0,"",ROUND(SUM($Q359:$S359)*INDEX('Таблица 6 (типы арм.)'!$F$6:$U$49,MATCH($I359,'Таблица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59" s="35">
        <f>IF(SUM($Q359:$S359)*INDEX('Таблица 6 (типы арм.)'!$F$6:$U$49,MATCH($I359,'Таблица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арм.)'!$F$54:$U$54,0))=0,"",ROUND(SUM($Q359:$S359)*INDEX('Таблица 6 (типы арм.)'!$F$6:$U$49,MATCH($I359,'Таблица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323</v>
      </c>
      <c r="AB359" s="35" t="str">
        <f>IF(SUM($Q359:$S359)*INDEX('Таблица 6 (типы арм.)'!$F$6:$U$49,MATCH($I359,'Таблица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арм.)'!$F$54:$U$54,0))=0,"",ROUND(SUM($Q359:$S359)*INDEX('Таблица 6 (типы арм.)'!$F$6:$U$49,MATCH($I359,'Таблица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59" s="35" t="str">
        <f>IF(SUM($Q359:$S359)*INDEX('Таблица 6 (типы арм.)'!$F$6:$U$49,MATCH($I359,'Таблица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арм.)'!$F$54:$U$54,0))=0,"",ROUND(SUM($Q359:$S359)*INDEX('Таблица 6 (типы арм.)'!$F$6:$U$49,MATCH($I359,'Таблица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59" s="35">
        <f>IF(SUM($Q359:$S359)*INDEX('Таблица 6 (типы арм.)'!$F$6:$U$49,MATCH($I359,'Таблица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арм.)'!$F$54:$U$54,0))=0,"",ROUND(SUM($Q359:$S359)*INDEX('Таблица 6 (типы арм.)'!$F$6:$U$49,MATCH($I359,'Таблица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754</v>
      </c>
      <c r="AE359" s="35">
        <f>IF(SUM($Q359:$S359)*INDEX('Таблица 6 (типы арм.)'!$F$6:$U$49,MATCH($I359,'Таблица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арм.)'!$F$54:$U$54,0))=0,"",ROUND(SUM($Q359:$S359)*INDEX('Таблица 6 (типы арм.)'!$F$6:$U$49,MATCH($I359,'Таблица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2343</v>
      </c>
      <c r="AF359" s="35">
        <f>IF(SUM($Q359:$S359)*INDEX('Таблица 6 (типы арм.)'!$F$6:$U$49,MATCH($I359,'Таблица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арм.)'!$F$54:$U$54,0))=0,"",ROUND(SUM($Q359:$S359)*INDEX('Таблица 6 (типы арм.)'!$F$6:$U$49,MATCH($I359,'Таблица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20090</v>
      </c>
      <c r="AG359" s="35" t="str">
        <f>IF(SUM($Q359:$S359)*INDEX('Таблица 6 (типы арм.)'!$F$6:$U$49,MATCH($I359,'Таблица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арм.)'!$F$54:$U$54,0))=0,"",ROUND(SUM($Q359:$S359)*INDEX('Таблица 6 (типы арм.)'!$F$6:$U$49,MATCH($I359,'Таблица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59" s="35">
        <f>IF(SUM($Q359:$S359)*INDEX('Таблица 6 (типы арм.)'!$F$6:$U$49,MATCH($I359,'Таблица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арм.)'!$F$54:$U$54,0))=0,"",ROUND(SUM($Q359:$S359)*INDEX('Таблица 6 (типы арм.)'!$F$6:$U$49,MATCH($I359,'Таблица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1858</v>
      </c>
      <c r="AI359" s="35" t="str">
        <f>IF(SUM($Q359:$S359)*INDEX('Таблица 6 (типы арм.)'!$F$6:$U$49,MATCH($I359,'Таблица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арм.)'!$F$54:$U$54,0))=0,"",ROUND(SUM($Q359:$S359)*INDEX('Таблица 6 (типы арм.)'!$F$6:$U$49,MATCH($I359,'Таблица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59" s="35" t="str">
        <f>IF(SUM($Q359:$S359)*INDEX('Таблица 6 (типы арм.)'!$F$6:$U$49,MATCH($I359,'Таблица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арм.)'!$F$54:$U$54,0))=0,"",ROUND(SUM($Q359:$S359)*INDEX('Таблица 6 (типы арм.)'!$F$6:$U$49,MATCH($I359,'Таблица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59" s="35" t="str">
        <f>IF(SUM($Q359:$S359)*INDEX('Таблица 6 (типы арм.)'!$F$6:$U$49,MATCH($I359,'Таблица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арм.)'!$F$54:$U$54,0))=0,"",ROUND(SUM($Q359:$S359)*INDEX('Таблица 6 (типы арм.)'!$F$6:$U$49,MATCH($I359,'Таблица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59" s="35" t="str">
        <f>IF(SUM($Q359:$S359)*INDEX('Таблица 6 (типы арм.)'!$F$6:$U$49,MATCH($I359,'Таблица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арм.)'!$F$54:$U$54,0))=0,"",ROUND(SUM($Q359:$S359)*INDEX('Таблица 6 (типы арм.)'!$F$6:$U$49,MATCH($I359,'Таблица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59" s="35" t="str">
        <f>IF(SUM($Q359:$S359)*INDEX('Таблица 6 (типы арм.)'!$F$6:$U$49,MATCH($I359,'Таблица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арм.)'!$F$54:$U$54,0))=0,"",ROUND(SUM($Q359:$S359)*INDEX('Таблица 6 (типы арм.)'!$F$6:$U$49,MATCH($I359,'Таблица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59" s="35" t="str">
        <f>IF(SUM($Q359:$S359)*INDEX('Таблица 6 (типы арм.)'!$F$6:$U$49,MATCH($I359,'Таблица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арм.)'!$F$54:$U$54,0))=0,"",ROUND(SUM($Q359:$S359)*INDEX('Таблица 6 (типы арм.)'!$F$6:$U$49,MATCH($I359,'Таблица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59" s="491">
        <f t="shared" si="210"/>
        <v>25368</v>
      </c>
      <c r="AP359" s="339">
        <v>56</v>
      </c>
      <c r="AQ359" s="328"/>
      <c r="AR359" s="298"/>
      <c r="AS359" s="225"/>
      <c r="AT359" s="225"/>
      <c r="AU359" s="225"/>
      <c r="AV359" s="296"/>
      <c r="AW359" s="12"/>
      <c r="AX359" s="1"/>
    </row>
    <row r="360" spans="1:68" ht="27" customHeight="1" outlineLevel="1" x14ac:dyDescent="0.25">
      <c r="A360" s="1"/>
      <c r="B360" s="1"/>
      <c r="C360" s="506"/>
      <c r="D360" s="311" t="s">
        <v>606</v>
      </c>
      <c r="E360" s="311" t="s">
        <v>607</v>
      </c>
      <c r="F360" s="311"/>
      <c r="G360" s="312" t="s">
        <v>610</v>
      </c>
      <c r="H360" s="351"/>
      <c r="I360" s="360">
        <v>14</v>
      </c>
      <c r="J360" s="363" t="str">
        <f t="shared" si="211"/>
        <v>169.11</v>
      </c>
      <c r="K360" s="363"/>
      <c r="L360" s="429" t="s">
        <v>287</v>
      </c>
      <c r="M360" s="298" t="s">
        <v>36</v>
      </c>
      <c r="N360" s="298"/>
      <c r="O360" s="400"/>
      <c r="P360" s="32"/>
      <c r="Q360" s="33">
        <v>177.95</v>
      </c>
      <c r="R360" s="33"/>
      <c r="S360" s="33"/>
      <c r="T360" s="34">
        <f t="shared" si="196"/>
        <v>177.95</v>
      </c>
      <c r="U360" s="32"/>
      <c r="V360" s="32" t="s">
        <v>58</v>
      </c>
      <c r="W360" s="237">
        <f t="shared" si="212"/>
        <v>889.74999999999989</v>
      </c>
      <c r="X360" s="234"/>
      <c r="Y360" s="35" t="str">
        <f>IF(SUM($Q360:$S360)*INDEX('Таблица 6 (типы арм.)'!$F$6:$U$49,MATCH($I360,'Таблица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арм.)'!$F$54:$U$54,0))=0,"",ROUND(SUM($Q360:$S360)*INDEX('Таблица 6 (типы арм.)'!$F$6:$U$49,MATCH($I360,'Таблица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60" s="35" t="str">
        <f>IF(SUM($Q360:$S360)*INDEX('Таблица 6 (типы арм.)'!$F$6:$U$49,MATCH($I360,'Таблица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арм.)'!$F$54:$U$54,0))=0,"",ROUND(SUM($Q360:$S360)*INDEX('Таблица 6 (типы арм.)'!$F$6:$U$49,MATCH($I360,'Таблица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60" s="35">
        <f>IF(SUM($Q360:$S360)*INDEX('Таблица 6 (типы арм.)'!$F$6:$U$49,MATCH($I360,'Таблица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арм.)'!$F$54:$U$54,0))=0,"",ROUND(SUM($Q360:$S360)*INDEX('Таблица 6 (типы арм.)'!$F$6:$U$49,MATCH($I360,'Таблица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262</v>
      </c>
      <c r="AB360" s="35" t="str">
        <f>IF(SUM($Q360:$S360)*INDEX('Таблица 6 (типы арм.)'!$F$6:$U$49,MATCH($I360,'Таблица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арм.)'!$F$54:$U$54,0))=0,"",ROUND(SUM($Q360:$S360)*INDEX('Таблица 6 (типы арм.)'!$F$6:$U$49,MATCH($I360,'Таблица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60" s="35" t="str">
        <f>IF(SUM($Q360:$S360)*INDEX('Таблица 6 (типы арм.)'!$F$6:$U$49,MATCH($I360,'Таблица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арм.)'!$F$54:$U$54,0))=0,"",ROUND(SUM($Q360:$S360)*INDEX('Таблица 6 (типы арм.)'!$F$6:$U$49,MATCH($I360,'Таблица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60" s="35" t="str">
        <f>IF(SUM($Q360:$S360)*INDEX('Таблица 6 (типы арм.)'!$F$6:$U$49,MATCH($I360,'Таблица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арм.)'!$F$54:$U$54,0))=0,"",ROUND(SUM($Q360:$S360)*INDEX('Таблица 6 (типы арм.)'!$F$6:$U$49,MATCH($I360,'Таблица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60" s="35">
        <f>IF(SUM($Q360:$S360)*INDEX('Таблица 6 (типы арм.)'!$F$6:$U$49,MATCH($I360,'Таблица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арм.)'!$F$54:$U$54,0))=0,"",ROUND(SUM($Q360:$S360)*INDEX('Таблица 6 (типы арм.)'!$F$6:$U$49,MATCH($I360,'Таблица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1836</v>
      </c>
      <c r="AF360" s="35">
        <f>IF(SUM($Q360:$S360)*INDEX('Таблица 6 (типы арм.)'!$F$6:$U$49,MATCH($I360,'Таблица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арм.)'!$F$54:$U$54,0))=0,"",ROUND(SUM($Q360:$S360)*INDEX('Таблица 6 (типы арм.)'!$F$6:$U$49,MATCH($I360,'Таблица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15829</v>
      </c>
      <c r="AG360" s="35">
        <f>IF(SUM($Q360:$S360)*INDEX('Таблица 6 (типы арм.)'!$F$6:$U$49,MATCH($I360,'Таблица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арм.)'!$F$54:$U$54,0))=0,"",ROUND(SUM($Q360:$S360)*INDEX('Таблица 6 (типы арм.)'!$F$6:$U$49,MATCH($I360,'Таблица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>3192</v>
      </c>
      <c r="AH360" s="35">
        <f>IF(SUM($Q360:$S360)*INDEX('Таблица 6 (типы арм.)'!$F$6:$U$49,MATCH($I360,'Таблица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арм.)'!$F$54:$U$54,0))=0,"",ROUND(SUM($Q360:$S360)*INDEX('Таблица 6 (типы арм.)'!$F$6:$U$49,MATCH($I360,'Таблица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5597</v>
      </c>
      <c r="AI360" s="35" t="str">
        <f>IF(SUM($Q360:$S360)*INDEX('Таблица 6 (типы арм.)'!$F$6:$U$49,MATCH($I360,'Таблица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арм.)'!$F$54:$U$54,0))=0,"",ROUND(SUM($Q360:$S360)*INDEX('Таблица 6 (типы арм.)'!$F$6:$U$49,MATCH($I360,'Таблица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60" s="35" t="str">
        <f>IF(SUM($Q360:$S360)*INDEX('Таблица 6 (типы арм.)'!$F$6:$U$49,MATCH($I360,'Таблица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арм.)'!$F$54:$U$54,0))=0,"",ROUND(SUM($Q360:$S360)*INDEX('Таблица 6 (типы арм.)'!$F$6:$U$49,MATCH($I360,'Таблица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60" s="35" t="str">
        <f>IF(SUM($Q360:$S360)*INDEX('Таблица 6 (типы арм.)'!$F$6:$U$49,MATCH($I360,'Таблица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арм.)'!$F$54:$U$54,0))=0,"",ROUND(SUM($Q360:$S360)*INDEX('Таблица 6 (типы арм.)'!$F$6:$U$49,MATCH($I360,'Таблица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60" s="35" t="str">
        <f>IF(SUM($Q360:$S360)*INDEX('Таблица 6 (типы арм.)'!$F$6:$U$49,MATCH($I360,'Таблица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арм.)'!$F$54:$U$54,0))=0,"",ROUND(SUM($Q360:$S360)*INDEX('Таблица 6 (типы арм.)'!$F$6:$U$49,MATCH($I360,'Таблица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60" s="35" t="str">
        <f>IF(SUM($Q360:$S360)*INDEX('Таблица 6 (типы арм.)'!$F$6:$U$49,MATCH($I360,'Таблица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арм.)'!$F$54:$U$54,0))=0,"",ROUND(SUM($Q360:$S360)*INDEX('Таблица 6 (типы арм.)'!$F$6:$U$49,MATCH($I360,'Таблица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60" s="35" t="str">
        <f>IF(SUM($Q360:$S360)*INDEX('Таблица 6 (типы арм.)'!$F$6:$U$49,MATCH($I360,'Таблица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арм.)'!$F$54:$U$54,0))=0,"",ROUND(SUM($Q360:$S360)*INDEX('Таблица 6 (типы арм.)'!$F$6:$U$49,MATCH($I360,'Таблица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60" s="491">
        <f t="shared" si="210"/>
        <v>26716</v>
      </c>
      <c r="AP360" s="339">
        <v>1296</v>
      </c>
      <c r="AQ360" s="328"/>
      <c r="AR360" s="298"/>
      <c r="AS360" s="225"/>
      <c r="AT360" s="225"/>
      <c r="AU360" s="225"/>
      <c r="AV360" s="296"/>
      <c r="AW360" s="12"/>
      <c r="AX360" s="1"/>
    </row>
    <row r="361" spans="1:68" ht="27" customHeight="1" outlineLevel="1" x14ac:dyDescent="0.25">
      <c r="A361" s="1"/>
      <c r="B361" s="1"/>
      <c r="C361" s="508"/>
      <c r="D361" s="311" t="s">
        <v>606</v>
      </c>
      <c r="E361" s="311" t="s">
        <v>607</v>
      </c>
      <c r="F361" s="311"/>
      <c r="G361" s="312" t="s">
        <v>610</v>
      </c>
      <c r="H361" s="351"/>
      <c r="I361" s="360">
        <v>15</v>
      </c>
      <c r="J361" s="363" t="str">
        <f t="shared" si="211"/>
        <v>169.12</v>
      </c>
      <c r="K361" s="363"/>
      <c r="L361" s="429" t="s">
        <v>288</v>
      </c>
      <c r="M361" s="298" t="s">
        <v>36</v>
      </c>
      <c r="N361" s="298"/>
      <c r="O361" s="400"/>
      <c r="P361" s="32"/>
      <c r="Q361" s="33">
        <v>20.63</v>
      </c>
      <c r="R361" s="33"/>
      <c r="S361" s="33"/>
      <c r="T361" s="34">
        <f t="shared" si="196"/>
        <v>20.63</v>
      </c>
      <c r="U361" s="32"/>
      <c r="V361" s="32" t="s">
        <v>58</v>
      </c>
      <c r="W361" s="237">
        <f t="shared" si="212"/>
        <v>103.14999999999999</v>
      </c>
      <c r="X361" s="234"/>
      <c r="Y361" s="35" t="str">
        <f>IF(SUM($Q361:$S361)*INDEX('Таблица 6 (типы арм.)'!$F$6:$U$49,MATCH($I361,'Таблица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арм.)'!$F$54:$U$54,0))=0,"",ROUND(SUM($Q361:$S361)*INDEX('Таблица 6 (типы арм.)'!$F$6:$U$49,MATCH($I361,'Таблица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61" s="35" t="str">
        <f>IF(SUM($Q361:$S361)*INDEX('Таблица 6 (типы арм.)'!$F$6:$U$49,MATCH($I361,'Таблица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арм.)'!$F$54:$U$54,0))=0,"",ROUND(SUM($Q361:$S361)*INDEX('Таблица 6 (типы арм.)'!$F$6:$U$49,MATCH($I361,'Таблица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61" s="35">
        <f>IF(SUM($Q361:$S361)*INDEX('Таблица 6 (типы арм.)'!$F$6:$U$49,MATCH($I361,'Таблица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арм.)'!$F$54:$U$54,0))=0,"",ROUND(SUM($Q361:$S361)*INDEX('Таблица 6 (типы арм.)'!$F$6:$U$49,MATCH($I361,'Таблица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329</v>
      </c>
      <c r="AB361" s="35" t="str">
        <f>IF(SUM($Q361:$S361)*INDEX('Таблица 6 (типы арм.)'!$F$6:$U$49,MATCH($I361,'Таблица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арм.)'!$F$54:$U$54,0))=0,"",ROUND(SUM($Q361:$S361)*INDEX('Таблица 6 (типы арм.)'!$F$6:$U$49,MATCH($I361,'Таблица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61" s="35" t="str">
        <f>IF(SUM($Q361:$S361)*INDEX('Таблица 6 (типы арм.)'!$F$6:$U$49,MATCH($I361,'Таблица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арм.)'!$F$54:$U$54,0))=0,"",ROUND(SUM($Q361:$S361)*INDEX('Таблица 6 (типы арм.)'!$F$6:$U$49,MATCH($I361,'Таблица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61" s="35">
        <f>IF(SUM($Q361:$S361)*INDEX('Таблица 6 (типы арм.)'!$F$6:$U$49,MATCH($I361,'Таблица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арм.)'!$F$54:$U$54,0))=0,"",ROUND(SUM($Q361:$S361)*INDEX('Таблица 6 (типы арм.)'!$F$6:$U$49,MATCH($I361,'Таблица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575</v>
      </c>
      <c r="AE361" s="35">
        <f>IF(SUM($Q361:$S361)*INDEX('Таблица 6 (типы арм.)'!$F$6:$U$49,MATCH($I361,'Таблица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арм.)'!$F$54:$U$54,0))=0,"",ROUND(SUM($Q361:$S361)*INDEX('Таблица 6 (типы арм.)'!$F$6:$U$49,MATCH($I361,'Таблица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628</v>
      </c>
      <c r="AF361" s="35">
        <f>IF(SUM($Q361:$S361)*INDEX('Таблица 6 (типы арм.)'!$F$6:$U$49,MATCH($I361,'Таблица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арм.)'!$F$54:$U$54,0))=0,"",ROUND(SUM($Q361:$S361)*INDEX('Таблица 6 (типы арм.)'!$F$6:$U$49,MATCH($I361,'Таблица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287</v>
      </c>
      <c r="AG361" s="35" t="str">
        <f>IF(SUM($Q361:$S361)*INDEX('Таблица 6 (типы арм.)'!$F$6:$U$49,MATCH($I361,'Таблица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арм.)'!$F$54:$U$54,0))=0,"",ROUND(SUM($Q361:$S361)*INDEX('Таблица 6 (типы арм.)'!$F$6:$U$49,MATCH($I361,'Таблица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61" s="35">
        <f>IF(SUM($Q361:$S361)*INDEX('Таблица 6 (типы арм.)'!$F$6:$U$49,MATCH($I361,'Таблица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арм.)'!$F$54:$U$54,0))=0,"",ROUND(SUM($Q361:$S361)*INDEX('Таблица 6 (типы арм.)'!$F$6:$U$49,MATCH($I361,'Таблица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1015</v>
      </c>
      <c r="AI361" s="35" t="str">
        <f>IF(SUM($Q361:$S361)*INDEX('Таблица 6 (типы арм.)'!$F$6:$U$49,MATCH($I361,'Таблица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арм.)'!$F$54:$U$54,0))=0,"",ROUND(SUM($Q361:$S361)*INDEX('Таблица 6 (типы арм.)'!$F$6:$U$49,MATCH($I361,'Таблица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61" s="35">
        <f>IF(SUM($Q361:$S361)*INDEX('Таблица 6 (типы арм.)'!$F$6:$U$49,MATCH($I361,'Таблица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арм.)'!$F$54:$U$54,0))=0,"",ROUND(SUM($Q361:$S361)*INDEX('Таблица 6 (типы арм.)'!$F$6:$U$49,MATCH($I361,'Таблица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260</v>
      </c>
      <c r="AK361" s="35" t="str">
        <f>IF(SUM($Q361:$S361)*INDEX('Таблица 6 (типы арм.)'!$F$6:$U$49,MATCH($I361,'Таблица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арм.)'!$F$54:$U$54,0))=0,"",ROUND(SUM($Q361:$S361)*INDEX('Таблица 6 (типы арм.)'!$F$6:$U$49,MATCH($I361,'Таблица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61" s="35" t="str">
        <f>IF(SUM($Q361:$S361)*INDEX('Таблица 6 (типы арм.)'!$F$6:$U$49,MATCH($I361,'Таблица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арм.)'!$F$54:$U$54,0))=0,"",ROUND(SUM($Q361:$S361)*INDEX('Таблица 6 (типы арм.)'!$F$6:$U$49,MATCH($I361,'Таблица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61" s="35" t="str">
        <f>IF(SUM($Q361:$S361)*INDEX('Таблица 6 (типы арм.)'!$F$6:$U$49,MATCH($I361,'Таблица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арм.)'!$F$54:$U$54,0))=0,"",ROUND(SUM($Q361:$S361)*INDEX('Таблица 6 (типы арм.)'!$F$6:$U$49,MATCH($I361,'Таблица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61" s="35" t="str">
        <f>IF(SUM($Q361:$S361)*INDEX('Таблица 6 (типы арм.)'!$F$6:$U$49,MATCH($I361,'Таблица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арм.)'!$F$54:$U$54,0))=0,"",ROUND(SUM($Q361:$S361)*INDEX('Таблица 6 (типы арм.)'!$F$6:$U$49,MATCH($I361,'Таблица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61" s="491">
        <f t="shared" si="210"/>
        <v>3094</v>
      </c>
      <c r="AP361" s="298"/>
      <c r="AQ361" s="328"/>
      <c r="AR361" s="298"/>
      <c r="AS361" s="225"/>
      <c r="AT361" s="225"/>
      <c r="AU361" s="225"/>
      <c r="AV361" s="296"/>
      <c r="AW361" s="12"/>
      <c r="AX361" s="1"/>
    </row>
    <row r="362" spans="1:68" s="459" customFormat="1" ht="20.100000000000001" customHeight="1" collapsed="1" x14ac:dyDescent="0.25">
      <c r="A362" s="170"/>
      <c r="B362" s="170"/>
      <c r="C362" s="458"/>
      <c r="D362" s="387" t="s">
        <v>606</v>
      </c>
      <c r="E362" s="387"/>
      <c r="F362" s="388" t="s">
        <v>608</v>
      </c>
      <c r="G362" s="388"/>
      <c r="H362" s="351"/>
      <c r="I362" s="363"/>
      <c r="J362" s="363"/>
      <c r="K362" s="363"/>
      <c r="L362" s="430" t="s">
        <v>616</v>
      </c>
      <c r="M362" s="392" t="s">
        <v>36</v>
      </c>
      <c r="N362" s="392" t="s">
        <v>36</v>
      </c>
      <c r="O362" s="399"/>
      <c r="P362" s="225"/>
      <c r="Q362" s="225"/>
      <c r="R362" s="225"/>
      <c r="S362" s="225"/>
      <c r="T362" s="389"/>
      <c r="U362" s="225"/>
      <c r="V362" s="225"/>
      <c r="W362" s="225"/>
      <c r="X362" s="225"/>
      <c r="Y362" s="390"/>
      <c r="Z362" s="390"/>
      <c r="AA362" s="390"/>
      <c r="AB362" s="390"/>
      <c r="AC362" s="390"/>
      <c r="AD362" s="390"/>
      <c r="AE362" s="390"/>
      <c r="AF362" s="390"/>
      <c r="AG362" s="390"/>
      <c r="AH362" s="390"/>
      <c r="AI362" s="390"/>
      <c r="AJ362" s="390"/>
      <c r="AK362" s="390"/>
      <c r="AL362" s="390"/>
      <c r="AM362" s="390"/>
      <c r="AN362" s="390"/>
      <c r="AO362" s="391"/>
      <c r="AP362" s="392"/>
      <c r="AQ362" s="393">
        <f>T349</f>
        <v>3893.55</v>
      </c>
      <c r="AR362" s="298">
        <f>IF(AQ362="","",IF(AQ362=0,"",AQ362))</f>
        <v>3893.55</v>
      </c>
      <c r="AS362" s="33"/>
      <c r="AT362" s="33"/>
      <c r="AU362" s="33"/>
      <c r="AV362" s="296"/>
      <c r="AW362" s="171"/>
      <c r="AX362" s="170"/>
      <c r="AY362" s="222"/>
      <c r="AZ362" s="222"/>
      <c r="BA362" s="222"/>
      <c r="BB362" s="222"/>
      <c r="BC362" s="222"/>
      <c r="BD362" s="222"/>
      <c r="BE362" s="222"/>
      <c r="BF362" s="222"/>
      <c r="BG362" s="222"/>
      <c r="BH362" s="222"/>
      <c r="BI362" s="222"/>
      <c r="BJ362" s="222"/>
      <c r="BK362" s="222"/>
      <c r="BL362" s="222"/>
      <c r="BM362" s="222"/>
      <c r="BN362" s="222"/>
      <c r="BO362" s="222"/>
      <c r="BP362" s="222"/>
    </row>
    <row r="363" spans="1:68" s="459" customFormat="1" ht="20.100000000000001" customHeight="1" x14ac:dyDescent="0.25">
      <c r="A363" s="170"/>
      <c r="B363" s="170"/>
      <c r="C363" s="458"/>
      <c r="D363" s="387" t="s">
        <v>606</v>
      </c>
      <c r="E363" s="387"/>
      <c r="F363" s="388" t="s">
        <v>608</v>
      </c>
      <c r="G363" s="388"/>
      <c r="H363" s="351"/>
      <c r="I363" s="363"/>
      <c r="J363" s="363"/>
      <c r="K363" s="363"/>
      <c r="L363" s="430" t="s">
        <v>615</v>
      </c>
      <c r="M363" s="423" t="s">
        <v>49</v>
      </c>
      <c r="N363" s="423" t="s">
        <v>49</v>
      </c>
      <c r="O363" s="399"/>
      <c r="P363" s="225"/>
      <c r="Q363" s="225"/>
      <c r="R363" s="225"/>
      <c r="S363" s="225"/>
      <c r="T363" s="389"/>
      <c r="U363" s="225"/>
      <c r="V363" s="225"/>
      <c r="W363" s="225"/>
      <c r="X363" s="225"/>
      <c r="Y363" s="390"/>
      <c r="Z363" s="390"/>
      <c r="AA363" s="390"/>
      <c r="AB363" s="390"/>
      <c r="AC363" s="390"/>
      <c r="AD363" s="390"/>
      <c r="AE363" s="390"/>
      <c r="AF363" s="390"/>
      <c r="AG363" s="390"/>
      <c r="AH363" s="390"/>
      <c r="AI363" s="390"/>
      <c r="AJ363" s="390"/>
      <c r="AK363" s="390"/>
      <c r="AL363" s="390"/>
      <c r="AM363" s="390"/>
      <c r="AN363" s="390"/>
      <c r="AO363" s="391"/>
      <c r="AP363" s="392"/>
      <c r="AQ363" s="493">
        <f>AO349+SUM(AO366:AO367)</f>
        <v>591166</v>
      </c>
      <c r="AR363" s="367">
        <f t="shared" ref="AR363:AR365" si="214">IF(AQ363="","",IF(AQ363=0,"",AQ363))</f>
        <v>591166</v>
      </c>
      <c r="AS363" s="33"/>
      <c r="AT363" s="33"/>
      <c r="AU363" s="33"/>
      <c r="AV363" s="296"/>
      <c r="AW363" s="171"/>
      <c r="AX363" s="170"/>
      <c r="AY363" s="222"/>
      <c r="AZ363" s="222"/>
      <c r="BA363" s="222"/>
      <c r="BB363" s="222"/>
      <c r="BC363" s="222"/>
      <c r="BD363" s="222"/>
      <c r="BE363" s="222"/>
      <c r="BF363" s="222"/>
      <c r="BG363" s="222"/>
      <c r="BH363" s="222"/>
      <c r="BI363" s="222"/>
      <c r="BJ363" s="222"/>
      <c r="BK363" s="222"/>
      <c r="BL363" s="222"/>
      <c r="BM363" s="222"/>
      <c r="BN363" s="222"/>
      <c r="BO363" s="222"/>
      <c r="BP363" s="222"/>
    </row>
    <row r="364" spans="1:68" s="459" customFormat="1" ht="20.100000000000001" customHeight="1" x14ac:dyDescent="0.25">
      <c r="A364" s="170"/>
      <c r="B364" s="170"/>
      <c r="C364" s="458"/>
      <c r="D364" s="387" t="s">
        <v>606</v>
      </c>
      <c r="E364" s="387"/>
      <c r="F364" s="388" t="s">
        <v>608</v>
      </c>
      <c r="G364" s="388"/>
      <c r="H364" s="351"/>
      <c r="I364" s="363"/>
      <c r="J364" s="363"/>
      <c r="K364" s="363"/>
      <c r="L364" s="430" t="s">
        <v>614</v>
      </c>
      <c r="M364" s="392" t="s">
        <v>61</v>
      </c>
      <c r="N364" s="392" t="s">
        <v>61</v>
      </c>
      <c r="O364" s="399"/>
      <c r="P364" s="225"/>
      <c r="Q364" s="225"/>
      <c r="R364" s="225"/>
      <c r="S364" s="225"/>
      <c r="T364" s="389"/>
      <c r="U364" s="225"/>
      <c r="V364" s="225"/>
      <c r="W364" s="225"/>
      <c r="X364" s="225"/>
      <c r="Y364" s="390"/>
      <c r="Z364" s="390"/>
      <c r="AA364" s="390"/>
      <c r="AB364" s="390"/>
      <c r="AC364" s="390"/>
      <c r="AD364" s="390"/>
      <c r="AE364" s="390"/>
      <c r="AF364" s="390"/>
      <c r="AG364" s="390"/>
      <c r="AH364" s="390"/>
      <c r="AI364" s="390"/>
      <c r="AJ364" s="390"/>
      <c r="AK364" s="390"/>
      <c r="AL364" s="390"/>
      <c r="AM364" s="390"/>
      <c r="AN364" s="390"/>
      <c r="AO364" s="391"/>
      <c r="AP364" s="392"/>
      <c r="AQ364" s="393">
        <f>W349</f>
        <v>19338.800000000003</v>
      </c>
      <c r="AR364" s="298">
        <f t="shared" si="214"/>
        <v>19338.800000000003</v>
      </c>
      <c r="AS364" s="33"/>
      <c r="AT364" s="33"/>
      <c r="AU364" s="33"/>
      <c r="AV364" s="296"/>
      <c r="AW364" s="171"/>
      <c r="AX364" s="170"/>
      <c r="AY364" s="222"/>
      <c r="AZ364" s="222"/>
      <c r="BA364" s="222"/>
      <c r="BB364" s="222"/>
      <c r="BC364" s="222"/>
      <c r="BD364" s="222"/>
      <c r="BE364" s="222"/>
      <c r="BF364" s="222"/>
      <c r="BG364" s="222"/>
      <c r="BH364" s="222"/>
      <c r="BI364" s="222"/>
      <c r="BJ364" s="222"/>
      <c r="BK364" s="222"/>
      <c r="BL364" s="222"/>
      <c r="BM364" s="222"/>
      <c r="BN364" s="222"/>
      <c r="BO364" s="222"/>
      <c r="BP364" s="222"/>
    </row>
    <row r="365" spans="1:68" s="459" customFormat="1" ht="20.100000000000001" customHeight="1" x14ac:dyDescent="0.25">
      <c r="A365" s="170"/>
      <c r="B365" s="170"/>
      <c r="C365" s="458"/>
      <c r="D365" s="387" t="s">
        <v>606</v>
      </c>
      <c r="E365" s="387" t="str">
        <f>IF(AQ365="","xyz2","")</f>
        <v/>
      </c>
      <c r="F365" s="388" t="s">
        <v>608</v>
      </c>
      <c r="G365" s="388" t="str">
        <f>IF(AQ365="","xyz4","")</f>
        <v/>
      </c>
      <c r="H365" s="351"/>
      <c r="I365" s="363"/>
      <c r="J365" s="363"/>
      <c r="K365" s="363"/>
      <c r="L365" s="430" t="s">
        <v>623</v>
      </c>
      <c r="M365" s="423" t="s">
        <v>49</v>
      </c>
      <c r="N365" s="423" t="s">
        <v>49</v>
      </c>
      <c r="O365" s="399"/>
      <c r="P365" s="225"/>
      <c r="Q365" s="225"/>
      <c r="R365" s="225"/>
      <c r="S365" s="225"/>
      <c r="T365" s="389"/>
      <c r="U365" s="225"/>
      <c r="V365" s="225"/>
      <c r="W365" s="225"/>
      <c r="X365" s="225"/>
      <c r="Y365" s="390"/>
      <c r="Z365" s="390"/>
      <c r="AA365" s="390"/>
      <c r="AB365" s="390"/>
      <c r="AC365" s="390"/>
      <c r="AD365" s="390"/>
      <c r="AE365" s="390"/>
      <c r="AF365" s="390"/>
      <c r="AG365" s="390"/>
      <c r="AH365" s="390"/>
      <c r="AI365" s="390"/>
      <c r="AJ365" s="390"/>
      <c r="AK365" s="390"/>
      <c r="AL365" s="390"/>
      <c r="AM365" s="390"/>
      <c r="AN365" s="390"/>
      <c r="AO365" s="391"/>
      <c r="AP365" s="392"/>
      <c r="AQ365" s="393">
        <f>IF(AP349="","",IF(AP349=0,"",AP349))</f>
        <v>2606</v>
      </c>
      <c r="AR365" s="298">
        <f t="shared" si="214"/>
        <v>2606</v>
      </c>
      <c r="AS365" s="33"/>
      <c r="AT365" s="33"/>
      <c r="AU365" s="33"/>
      <c r="AV365" s="296"/>
      <c r="AW365" s="171"/>
      <c r="AX365" s="170"/>
      <c r="AY365" s="222"/>
      <c r="AZ365" s="222"/>
      <c r="BA365" s="222"/>
      <c r="BB365" s="222"/>
      <c r="BC365" s="222"/>
      <c r="BD365" s="222"/>
      <c r="BE365" s="222"/>
      <c r="BF365" s="222"/>
      <c r="BG365" s="222"/>
      <c r="BH365" s="222"/>
      <c r="BI365" s="222"/>
      <c r="BJ365" s="222"/>
      <c r="BK365" s="222"/>
      <c r="BL365" s="222"/>
      <c r="BM365" s="222"/>
      <c r="BN365" s="222"/>
      <c r="BO365" s="222"/>
      <c r="BP365" s="222"/>
    </row>
    <row r="366" spans="1:68" ht="43.5" customHeight="1" x14ac:dyDescent="0.25">
      <c r="A366" s="1"/>
      <c r="B366" s="1"/>
      <c r="C366" s="505" t="s">
        <v>521</v>
      </c>
      <c r="D366" s="311"/>
      <c r="E366" s="311" t="s">
        <v>607</v>
      </c>
      <c r="F366" s="311"/>
      <c r="G366" s="312" t="s">
        <v>610</v>
      </c>
      <c r="H366" s="351"/>
      <c r="I366" s="361"/>
      <c r="J366" s="371">
        <f>J349+1</f>
        <v>170</v>
      </c>
      <c r="K366" s="371"/>
      <c r="L366" s="380" t="s">
        <v>170</v>
      </c>
      <c r="M366" s="344" t="s">
        <v>49</v>
      </c>
      <c r="N366" s="344"/>
      <c r="O366" s="408"/>
      <c r="P366" s="38"/>
      <c r="Q366" s="38"/>
      <c r="R366" s="38"/>
      <c r="S366" s="38"/>
      <c r="T366" s="73"/>
      <c r="U366" s="71"/>
      <c r="V366" s="71"/>
      <c r="W366" s="71"/>
      <c r="X366" s="71"/>
      <c r="Y366" s="29" t="str">
        <f>IF(SUMIF($J$369:$J$376,1,Y$369:Y$376)=0,"",SUMIF($J$369:$J$376,1,Y$369:Y$376))</f>
        <v/>
      </c>
      <c r="Z366" s="29" t="str">
        <f>IF(SUMIF($J$369:$J$376,1,Z$369:Z$376)=0,"",SUMIF($J$369:$J$376,1,Z$369:Z$376))</f>
        <v/>
      </c>
      <c r="AA366" s="29" t="str">
        <f t="shared" ref="AA366:AC366" si="215">IF(SUMIF($J$369:$J$376,1,AA$369:AA$376)=0,"",SUMIF($J$369:$J$376,1,AA$369:AA$376))</f>
        <v/>
      </c>
      <c r="AB366" s="29" t="str">
        <f t="shared" si="215"/>
        <v/>
      </c>
      <c r="AC366" s="29" t="str">
        <f t="shared" si="215"/>
        <v/>
      </c>
      <c r="AD366" s="29" t="str">
        <f>IF(SUMIF($J$369:$J$376,1,AD$369:AD$376)=0,"",SUMIF($J$369:$J$376,1,AD$369:AD$376))</f>
        <v/>
      </c>
      <c r="AE366" s="29">
        <f t="shared" ref="AE366:AN366" si="216">IF(SUMIF($J$369:$J$376,1,AE$369:AE$376)=0,"",SUMIF($J$369:$J$376,1,AE$369:AE$376))</f>
        <v>44827</v>
      </c>
      <c r="AF366" s="29" t="str">
        <f t="shared" si="216"/>
        <v/>
      </c>
      <c r="AG366" s="29" t="str">
        <f t="shared" si="216"/>
        <v/>
      </c>
      <c r="AH366" s="29" t="str">
        <f t="shared" si="216"/>
        <v/>
      </c>
      <c r="AI366" s="29" t="str">
        <f t="shared" si="216"/>
        <v/>
      </c>
      <c r="AJ366" s="29" t="str">
        <f t="shared" si="216"/>
        <v/>
      </c>
      <c r="AK366" s="29" t="str">
        <f t="shared" si="216"/>
        <v/>
      </c>
      <c r="AL366" s="29" t="str">
        <f t="shared" si="216"/>
        <v/>
      </c>
      <c r="AM366" s="29" t="str">
        <f t="shared" si="216"/>
        <v/>
      </c>
      <c r="AN366" s="29" t="str">
        <f t="shared" si="216"/>
        <v/>
      </c>
      <c r="AO366" s="321">
        <f>IF((IF(Y366="",0,Y366)+IF(Z366="",0,Z366)+IF(AA366="",0,AA366)+IF(AB366="",0,AB366)+IF(AC366="",0,AC366)+IF(AD366="",0,AD366)+IF(AE366="",0,AE366)+IF(AF366="",0,AF366)+IF(AG366="",0,AG366)+IF(AH366="",0,AH366)+IF(AI366="",0,AI366)+IF(AJ366="",0,AJ366)+IF(AK366="",0,AK366)+IF(AL366="",0,AL366)+IF(AM366="",0,AM366)+IF(AN366="",0,AN366))=0,"",(IF(Y366="",0,Y366)+IF(Z366="",0,Z366)+IF(AA366="",0,AA366)+IF(AB366="",0,AB366)+IF(AC366="",0,AC366)+IF(AD366="",0,AD366)+IF(AE366="",0,AE366)+IF(AF366="",0,AF366)+IF(AG366="",0,AG366)+IF(AH366="",0,AH366)+IF(AI366="",0,AI366)+IF(AJ366="",0,AJ366)+IF(AK366="",0,AK366)+IF(AL366="",0,AL366)+IF(AM366="",0,AM366)+IF(AN366="",0,AN366)))</f>
        <v>44827</v>
      </c>
      <c r="AP366" s="344"/>
      <c r="AQ366" s="328"/>
      <c r="AR366" s="298"/>
      <c r="AS366" s="225"/>
      <c r="AT366" s="225"/>
      <c r="AU366" s="225"/>
      <c r="AV366" s="296"/>
      <c r="AW366" s="12"/>
      <c r="AX366" s="1"/>
    </row>
    <row r="367" spans="1:68" ht="43.5" customHeight="1" x14ac:dyDescent="0.25">
      <c r="A367" s="1"/>
      <c r="B367" s="1"/>
      <c r="C367" s="506"/>
      <c r="D367" s="311"/>
      <c r="E367" s="311" t="s">
        <v>607</v>
      </c>
      <c r="F367" s="311"/>
      <c r="G367" s="312" t="s">
        <v>610</v>
      </c>
      <c r="H367" s="355"/>
      <c r="I367" s="376"/>
      <c r="J367" s="371">
        <f>J366+1</f>
        <v>171</v>
      </c>
      <c r="K367" s="371"/>
      <c r="L367" s="450" t="s">
        <v>171</v>
      </c>
      <c r="M367" s="344" t="s">
        <v>49</v>
      </c>
      <c r="N367" s="344"/>
      <c r="O367" s="413"/>
      <c r="P367" s="85"/>
      <c r="Q367" s="85"/>
      <c r="R367" s="85"/>
      <c r="S367" s="85"/>
      <c r="T367" s="91"/>
      <c r="U367" s="92"/>
      <c r="V367" s="92"/>
      <c r="W367" s="92"/>
      <c r="X367" s="92"/>
      <c r="Y367" s="29" t="str">
        <f>IF(SUMIF($J$369:$J$376,2,Y$369:Y$376)=0,"",SUMIF($J$369:$J$376,2,Y$369:Y$376))</f>
        <v/>
      </c>
      <c r="Z367" s="29" t="str">
        <f>IF(SUMIF($J$369:$J$376,2,Z$369:Z$376)=0,"",SUMIF($J$369:$J$376,2,Z$369:Z$376))</f>
        <v/>
      </c>
      <c r="AA367" s="29" t="str">
        <f t="shared" ref="AA367:AC367" si="217">IF(SUMIF($J$369:$J$376,2,AA$369:AA$376)=0,"",SUMIF($J$369:$J$376,2,AA$369:AA$376))</f>
        <v/>
      </c>
      <c r="AB367" s="29" t="str">
        <f t="shared" si="217"/>
        <v/>
      </c>
      <c r="AC367" s="29" t="str">
        <f t="shared" si="217"/>
        <v/>
      </c>
      <c r="AD367" s="29" t="str">
        <f>IF(SUMIF($J$369:$J$376,2,AD$369:AD$376)=0,"",SUMIF($J$369:$J$376,2,AD$369:AD$376))</f>
        <v/>
      </c>
      <c r="AE367" s="29" t="str">
        <f t="shared" ref="AE367:AN367" si="218">IF(SUMIF($J$369:$J$376,2,AE$369:AE$376)=0,"",SUMIF($J$369:$J$376,2,AE$369:AE$376))</f>
        <v/>
      </c>
      <c r="AF367" s="29" t="str">
        <f t="shared" si="218"/>
        <v/>
      </c>
      <c r="AG367" s="29" t="str">
        <f t="shared" si="218"/>
        <v/>
      </c>
      <c r="AH367" s="29" t="str">
        <f t="shared" si="218"/>
        <v/>
      </c>
      <c r="AI367" s="29" t="str">
        <f t="shared" si="218"/>
        <v/>
      </c>
      <c r="AJ367" s="29" t="str">
        <f t="shared" si="218"/>
        <v/>
      </c>
      <c r="AK367" s="29" t="str">
        <f t="shared" si="218"/>
        <v/>
      </c>
      <c r="AL367" s="29" t="str">
        <f t="shared" si="218"/>
        <v/>
      </c>
      <c r="AM367" s="29" t="str">
        <f t="shared" si="218"/>
        <v/>
      </c>
      <c r="AN367" s="29" t="str">
        <f t="shared" si="218"/>
        <v/>
      </c>
      <c r="AO367" s="321" t="str">
        <f>IF((IF(Y367="",0,Y367)+IF(Z367="",0,Z367)+IF(AA367="",0,AA367)+IF(AB367="",0,AB367)+IF(AC367="",0,AC367)+IF(AD367="",0,AD367)+IF(AE367="",0,AE367)+IF(AF367="",0,AF367)+IF(AG367="",0,AG367)+IF(AH367="",0,AH367)+IF(AI367="",0,AI367)+IF(AJ367="",0,AJ367)+IF(AK367="",0,AK367)+IF(AL367="",0,AL367)+IF(AM367="",0,AM367)+IF(AN367="",0,AN367))=0,"",(IF(Y367="",0,Y367)+IF(Z367="",0,Z367)+IF(AA367="",0,AA367)+IF(AB367="",0,AB367)+IF(AC367="",0,AC367)+IF(AD367="",0,AD367)+IF(AE367="",0,AE367)+IF(AF367="",0,AF367)+IF(AG367="",0,AG367)+IF(AH367="",0,AH367)+IF(AI367="",0,AI367)+IF(AJ367="",0,AJ367)+IF(AK367="",0,AK367)+IF(AL367="",0,AL367)+IF(AM367="",0,AM367)+IF(AN367="",0,AN367)))</f>
        <v/>
      </c>
      <c r="AP367" s="344"/>
      <c r="AQ367" s="328"/>
      <c r="AR367" s="298"/>
      <c r="AS367" s="225"/>
      <c r="AT367" s="225"/>
      <c r="AU367" s="225"/>
      <c r="AV367" s="296"/>
      <c r="AW367" s="12"/>
      <c r="AX367" s="1"/>
    </row>
    <row r="368" spans="1:68" ht="43.5" customHeight="1" outlineLevel="1" x14ac:dyDescent="0.25">
      <c r="A368" s="1"/>
      <c r="B368" s="1"/>
      <c r="C368" s="506"/>
      <c r="D368" s="311" t="s">
        <v>606</v>
      </c>
      <c r="E368" s="311" t="s">
        <v>607</v>
      </c>
      <c r="F368" s="311"/>
      <c r="G368" s="312" t="s">
        <v>610</v>
      </c>
      <c r="H368" s="351"/>
      <c r="I368" s="361"/>
      <c r="J368" s="371"/>
      <c r="K368" s="371"/>
      <c r="L368" s="380" t="s">
        <v>172</v>
      </c>
      <c r="M368" s="344"/>
      <c r="N368" s="344"/>
      <c r="O368" s="400"/>
      <c r="P368" s="32"/>
      <c r="Q368" s="32"/>
      <c r="R368" s="32"/>
      <c r="S368" s="32"/>
      <c r="T368" s="34"/>
      <c r="U368" s="75"/>
      <c r="V368" s="75"/>
      <c r="W368" s="75"/>
      <c r="X368" s="75"/>
      <c r="Y368" s="208"/>
      <c r="Z368" s="95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  <c r="AL368" s="27"/>
      <c r="AM368" s="27"/>
      <c r="AN368" s="27"/>
      <c r="AO368" s="293"/>
      <c r="AP368" s="344"/>
      <c r="AQ368" s="328"/>
      <c r="AR368" s="298"/>
      <c r="AS368" s="225"/>
      <c r="AT368" s="225"/>
      <c r="AU368" s="225"/>
      <c r="AV368" s="296"/>
      <c r="AW368" s="12"/>
      <c r="AX368" s="1"/>
    </row>
    <row r="369" spans="1:68" s="177" customFormat="1" ht="43.5" customHeight="1" outlineLevel="1" x14ac:dyDescent="0.25">
      <c r="A369" s="170"/>
      <c r="B369" s="170"/>
      <c r="C369" s="507"/>
      <c r="D369" s="311" t="s">
        <v>606</v>
      </c>
      <c r="E369" s="311" t="s">
        <v>607</v>
      </c>
      <c r="F369" s="311"/>
      <c r="G369" s="312" t="s">
        <v>610</v>
      </c>
      <c r="H369" s="351"/>
      <c r="I369" s="360" t="s">
        <v>251</v>
      </c>
      <c r="J369" s="372" t="str">
        <f t="shared" ref="J369:J376" si="219">MID(I369,SEARCH(".",I369,1)+1,1)</f>
        <v>1</v>
      </c>
      <c r="K369" s="372"/>
      <c r="L369" s="382" t="s">
        <v>523</v>
      </c>
      <c r="M369" s="344" t="s">
        <v>49</v>
      </c>
      <c r="N369" s="344"/>
      <c r="O369" s="409">
        <f>SUM(O350:O357)</f>
        <v>0</v>
      </c>
      <c r="P369" s="180">
        <f t="shared" ref="P369:S369" si="220">SUM(P350:P357)</f>
        <v>0</v>
      </c>
      <c r="Q369" s="180">
        <f t="shared" si="220"/>
        <v>0</v>
      </c>
      <c r="R369" s="180">
        <f t="shared" si="220"/>
        <v>34.799999999999997</v>
      </c>
      <c r="S369" s="180">
        <f t="shared" si="220"/>
        <v>234.07</v>
      </c>
      <c r="T369" s="181"/>
      <c r="U369" s="32"/>
      <c r="V369" s="32"/>
      <c r="W369" s="32"/>
      <c r="X369" s="31"/>
      <c r="Y369" s="35" t="str">
        <f>IF(SUM($Q369:$S369)*INDEX('Таблица 6 (типы арм.)'!$F$6:$U$49,MATCH($I369,'Таблица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арм.)'!$F$54:$U$54,0))=0,"",ROUND(SUM($Q369:$S369)*INDEX('Таблица 6 (типы арм.)'!$F$6:$U$49,MATCH($I369,'Таблица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69" s="35" t="str">
        <f>IF(SUM($Q369:$S369)*INDEX('Таблица 6 (типы арм.)'!$F$6:$U$49,MATCH($I369,'Таблица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арм.)'!$F$54:$U$54,0))=0,"",ROUND(SUM($Q369:$S369)*INDEX('Таблица 6 (типы арм.)'!$F$6:$U$49,MATCH($I369,'Таблица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69" s="35" t="str">
        <f>IF(SUM($Q369:$S369)*INDEX('Таблица 6 (типы арм.)'!$F$6:$U$49,MATCH($I369,'Таблица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арм.)'!$F$54:$U$54,0))=0,"",ROUND(SUM($Q369:$S369)*INDEX('Таблица 6 (типы арм.)'!$F$6:$U$49,MATCH($I369,'Таблица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69" s="35" t="str">
        <f>IF(SUM($Q369:$S369)*INDEX('Таблица 6 (типы арм.)'!$F$6:$U$49,MATCH($I369,'Таблица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арм.)'!$F$54:$U$54,0))=0,"",ROUND(SUM($Q369:$S369)*INDEX('Таблица 6 (типы арм.)'!$F$6:$U$49,MATCH($I369,'Таблица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69" s="35" t="str">
        <f>IF(SUM($Q369:$S369)*INDEX('Таблица 6 (типы арм.)'!$F$6:$U$49,MATCH($I369,'Таблица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арм.)'!$F$54:$U$54,0))=0,"",ROUND(SUM($Q369:$S369)*INDEX('Таблица 6 (типы арм.)'!$F$6:$U$49,MATCH($I369,'Таблица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69" s="35" t="str">
        <f>IF(SUM($Q369:$S369)*INDEX('Таблица 6 (типы арм.)'!$F$6:$U$49,MATCH($I369,'Таблица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арм.)'!$F$54:$U$54,0))=0,"",ROUND(SUM($Q369:$S369)*INDEX('Таблица 6 (типы арм.)'!$F$6:$U$49,MATCH($I369,'Таблица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69" s="35">
        <f>IF(SUM($Q369:$S369)*INDEX('Таблица 6 (типы арм.)'!$F$6:$U$49,MATCH($I369,'Таблица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арм.)'!$F$54:$U$54,0))=0,"",ROUND(SUM($Q369:$S369)*INDEX('Таблица 6 (типы арм.)'!$F$6:$U$49,MATCH($I369,'Таблица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3348</v>
      </c>
      <c r="AF369" s="35" t="str">
        <f>IF(SUM($Q369:$S369)*INDEX('Таблица 6 (типы арм.)'!$F$6:$U$49,MATCH($I369,'Таблица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арм.)'!$F$54:$U$54,0))=0,"",ROUND(SUM($Q369:$S369)*INDEX('Таблица 6 (типы арм.)'!$F$6:$U$49,MATCH($I369,'Таблица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69" s="35" t="str">
        <f>IF(SUM($Q369:$S369)*INDEX('Таблица 6 (типы арм.)'!$F$6:$U$49,MATCH($I369,'Таблица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арм.)'!$F$54:$U$54,0))=0,"",ROUND(SUM($Q369:$S369)*INDEX('Таблица 6 (типы арм.)'!$F$6:$U$49,MATCH($I369,'Таблица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69" s="35" t="str">
        <f>IF(SUM($Q369:$S369)*INDEX('Таблица 6 (типы арм.)'!$F$6:$U$49,MATCH($I369,'Таблица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арм.)'!$F$54:$U$54,0))=0,"",ROUND(SUM($Q369:$S369)*INDEX('Таблица 6 (типы арм.)'!$F$6:$U$49,MATCH($I369,'Таблица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69" s="35" t="str">
        <f>IF(SUM($Q369:$S369)*INDEX('Таблица 6 (типы арм.)'!$F$6:$U$49,MATCH($I369,'Таблица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арм.)'!$F$54:$U$54,0))=0,"",ROUND(SUM($Q369:$S369)*INDEX('Таблица 6 (типы арм.)'!$F$6:$U$49,MATCH($I369,'Таблица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69" s="35" t="str">
        <f>IF(SUM($Q369:$S369)*INDEX('Таблица 6 (типы арм.)'!$F$6:$U$49,MATCH($I369,'Таблица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арм.)'!$F$54:$U$54,0))=0,"",ROUND(SUM($Q369:$S369)*INDEX('Таблица 6 (типы арм.)'!$F$6:$U$49,MATCH($I369,'Таблица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69" s="35" t="str">
        <f>IF(SUM($Q369:$S369)*INDEX('Таблица 6 (типы арм.)'!$F$6:$U$49,MATCH($I369,'Таблица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арм.)'!$F$54:$U$54,0))=0,"",ROUND(SUM($Q369:$S369)*INDEX('Таблица 6 (типы арм.)'!$F$6:$U$49,MATCH($I369,'Таблица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69" s="35" t="str">
        <f>IF(SUM($Q369:$S369)*INDEX('Таблица 6 (типы арм.)'!$F$6:$U$49,MATCH($I369,'Таблица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арм.)'!$F$54:$U$54,0))=0,"",ROUND(SUM($Q369:$S369)*INDEX('Таблица 6 (типы арм.)'!$F$6:$U$49,MATCH($I369,'Таблица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69" s="35" t="str">
        <f>IF(SUM($Q369:$S369)*INDEX('Таблица 6 (типы арм.)'!$F$6:$U$49,MATCH($I369,'Таблица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арм.)'!$F$54:$U$54,0))=0,"",ROUND(SUM($Q369:$S369)*INDEX('Таблица 6 (типы арм.)'!$F$6:$U$49,MATCH($I369,'Таблица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69" s="35" t="str">
        <f>IF(SUM($Q369:$S369)*INDEX('Таблица 6 (типы арм.)'!$F$6:$U$49,MATCH($I369,'Таблица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арм.)'!$F$54:$U$54,0))=0,"",ROUND(SUM($Q369:$S369)*INDEX('Таблица 6 (типы арм.)'!$F$6:$U$49,MATCH($I369,'Таблица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69" s="491">
        <f t="shared" ref="AO369:AO378" si="221">IF((IF(Y369="",0,Y369)+IF(Z369="",0,Z369)+IF(AA369="",0,AA369)+IF(AB369="",0,AB369)+IF(AC369="",0,AC369)+IF(AD369="",0,AD369)+IF(AE369="",0,AE369)+IF(AF369="",0,AF369)+IF(AG369="",0,AG369)+IF(AH369="",0,AH369)+IF(AI369="",0,AI369)+IF(AJ369="",0,AJ369)+IF(AK369="",0,AK369)+IF(AL369="",0,AL369)+IF(AM369="",0,AM369)+IF(AN369="",0,AN369))=0,"",(IF(Y369="",0,Y369)+IF(Z369="",0,Z369)+IF(AA369="",0,AA369)+IF(AB369="",0,AB369)+IF(AC369="",0,AC369)+IF(AD369="",0,AD369)+IF(AE369="",0,AE369)+IF(AF369="",0,AF369)+IF(AG369="",0,AG369)+IF(AH369="",0,AH369)+IF(AI369="",0,AI369)+IF(AJ369="",0,AJ369)+IF(AK369="",0,AK369)+IF(AL369="",0,AL369)+IF(AM369="",0,AM369)+IF(AN369="",0,AN369)))</f>
        <v>3348</v>
      </c>
      <c r="AP369" s="298"/>
      <c r="AQ369" s="328"/>
      <c r="AR369" s="298"/>
      <c r="AS369" s="225"/>
      <c r="AT369" s="225"/>
      <c r="AU369" s="225"/>
      <c r="AV369" s="296"/>
      <c r="AW369" s="171"/>
      <c r="AX369" s="170"/>
      <c r="AY369" s="222"/>
      <c r="AZ369" s="222"/>
      <c r="BA369" s="222"/>
      <c r="BB369" s="222"/>
      <c r="BC369" s="222"/>
      <c r="BD369" s="222"/>
      <c r="BE369" s="222"/>
      <c r="BF369" s="222"/>
      <c r="BG369" s="222"/>
      <c r="BH369" s="222"/>
      <c r="BI369" s="222"/>
      <c r="BJ369" s="222"/>
      <c r="BK369" s="222"/>
      <c r="BL369" s="222"/>
      <c r="BM369" s="222"/>
      <c r="BN369" s="222"/>
      <c r="BO369" s="222"/>
      <c r="BP369" s="222"/>
    </row>
    <row r="370" spans="1:68" s="177" customFormat="1" ht="43.5" customHeight="1" outlineLevel="1" x14ac:dyDescent="0.25">
      <c r="A370" s="170"/>
      <c r="B370" s="170"/>
      <c r="C370" s="507"/>
      <c r="D370" s="311" t="s">
        <v>606</v>
      </c>
      <c r="E370" s="311" t="s">
        <v>607</v>
      </c>
      <c r="F370" s="311"/>
      <c r="G370" s="312" t="s">
        <v>610</v>
      </c>
      <c r="H370" s="351"/>
      <c r="I370" s="360" t="s">
        <v>252</v>
      </c>
      <c r="J370" s="372" t="str">
        <f t="shared" si="219"/>
        <v>2</v>
      </c>
      <c r="K370" s="372"/>
      <c r="L370" s="382" t="s">
        <v>522</v>
      </c>
      <c r="M370" s="344" t="s">
        <v>49</v>
      </c>
      <c r="N370" s="344"/>
      <c r="O370" s="409">
        <f>SUM(O350:O357)</f>
        <v>0</v>
      </c>
      <c r="P370" s="180">
        <f t="shared" ref="P370:S370" si="222">SUM(P350:P357)</f>
        <v>0</v>
      </c>
      <c r="Q370" s="180">
        <f t="shared" si="222"/>
        <v>0</v>
      </c>
      <c r="R370" s="180">
        <f t="shared" si="222"/>
        <v>34.799999999999997</v>
      </c>
      <c r="S370" s="180">
        <f t="shared" si="222"/>
        <v>234.07</v>
      </c>
      <c r="T370" s="181"/>
      <c r="U370" s="32"/>
      <c r="V370" s="32"/>
      <c r="W370" s="32"/>
      <c r="X370" s="31"/>
      <c r="Y370" s="35" t="str">
        <f>IF(SUM($Q370:$S370)*INDEX('Таблица 6 (типы арм.)'!$F$6:$U$49,MATCH($I370,'Таблица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арм.)'!$F$54:$U$54,0))=0,"",ROUND(SUM($Q370:$S370)*INDEX('Таблица 6 (типы арм.)'!$F$6:$U$49,MATCH($I370,'Таблица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70" s="35" t="str">
        <f>IF(SUM($Q370:$S370)*INDEX('Таблица 6 (типы арм.)'!$F$6:$U$49,MATCH($I370,'Таблица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арм.)'!$F$54:$U$54,0))=0,"",ROUND(SUM($Q370:$S370)*INDEX('Таблица 6 (типы арм.)'!$F$6:$U$49,MATCH($I370,'Таблица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70" s="35" t="str">
        <f>IF(SUM($Q370:$S370)*INDEX('Таблица 6 (типы арм.)'!$F$6:$U$49,MATCH($I370,'Таблица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арм.)'!$F$54:$U$54,0))=0,"",ROUND(SUM($Q370:$S370)*INDEX('Таблица 6 (типы арм.)'!$F$6:$U$49,MATCH($I370,'Таблица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70" s="35" t="str">
        <f>IF(SUM($Q370:$S370)*INDEX('Таблица 6 (типы арм.)'!$F$6:$U$49,MATCH($I370,'Таблица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арм.)'!$F$54:$U$54,0))=0,"",ROUND(SUM($Q370:$S370)*INDEX('Таблица 6 (типы арм.)'!$F$6:$U$49,MATCH($I370,'Таблица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70" s="35" t="str">
        <f>IF(SUM($Q370:$S370)*INDEX('Таблица 6 (типы арм.)'!$F$6:$U$49,MATCH($I370,'Таблица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арм.)'!$F$54:$U$54,0))=0,"",ROUND(SUM($Q370:$S370)*INDEX('Таблица 6 (типы арм.)'!$F$6:$U$49,MATCH($I370,'Таблица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70" s="35" t="str">
        <f>IF(SUM($Q370:$S370)*INDEX('Таблица 6 (типы арм.)'!$F$6:$U$49,MATCH($I370,'Таблица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арм.)'!$F$54:$U$54,0))=0,"",ROUND(SUM($Q370:$S370)*INDEX('Таблица 6 (типы арм.)'!$F$6:$U$49,MATCH($I370,'Таблица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70" s="35" t="str">
        <f>IF(SUM($Q370:$S370)*INDEX('Таблица 6 (типы арм.)'!$F$6:$U$49,MATCH($I370,'Таблица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арм.)'!$F$54:$U$54,0))=0,"",ROUND(SUM($Q370:$S370)*INDEX('Таблица 6 (типы арм.)'!$F$6:$U$49,MATCH($I370,'Таблица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70" s="35" t="str">
        <f>IF(SUM($Q370:$S370)*INDEX('Таблица 6 (типы арм.)'!$F$6:$U$49,MATCH($I370,'Таблица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арм.)'!$F$54:$U$54,0))=0,"",ROUND(SUM($Q370:$S370)*INDEX('Таблица 6 (типы арм.)'!$F$6:$U$49,MATCH($I370,'Таблица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70" s="35" t="str">
        <f>IF(SUM($Q370:$S370)*INDEX('Таблица 6 (типы арм.)'!$F$6:$U$49,MATCH($I370,'Таблица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арм.)'!$F$54:$U$54,0))=0,"",ROUND(SUM($Q370:$S370)*INDEX('Таблица 6 (типы арм.)'!$F$6:$U$49,MATCH($I370,'Таблица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70" s="35" t="str">
        <f>IF(SUM($Q370:$S370)*INDEX('Таблица 6 (типы арм.)'!$F$6:$U$49,MATCH($I370,'Таблица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арм.)'!$F$54:$U$54,0))=0,"",ROUND(SUM($Q370:$S370)*INDEX('Таблица 6 (типы арм.)'!$F$6:$U$49,MATCH($I370,'Таблица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70" s="35" t="str">
        <f>IF(SUM($Q370:$S370)*INDEX('Таблица 6 (типы арм.)'!$F$6:$U$49,MATCH($I370,'Таблица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арм.)'!$F$54:$U$54,0))=0,"",ROUND(SUM($Q370:$S370)*INDEX('Таблица 6 (типы арм.)'!$F$6:$U$49,MATCH($I370,'Таблица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70" s="35" t="str">
        <f>IF(SUM($Q370:$S370)*INDEX('Таблица 6 (типы арм.)'!$F$6:$U$49,MATCH($I370,'Таблица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арм.)'!$F$54:$U$54,0))=0,"",ROUND(SUM($Q370:$S370)*INDEX('Таблица 6 (типы арм.)'!$F$6:$U$49,MATCH($I370,'Таблица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70" s="35" t="str">
        <f>IF(SUM($Q370:$S370)*INDEX('Таблица 6 (типы арм.)'!$F$6:$U$49,MATCH($I370,'Таблица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арм.)'!$F$54:$U$54,0))=0,"",ROUND(SUM($Q370:$S370)*INDEX('Таблица 6 (типы арм.)'!$F$6:$U$49,MATCH($I370,'Таблица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70" s="35" t="str">
        <f>IF(SUM($Q370:$S370)*INDEX('Таблица 6 (типы арм.)'!$F$6:$U$49,MATCH($I370,'Таблица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арм.)'!$F$54:$U$54,0))=0,"",ROUND(SUM($Q370:$S370)*INDEX('Таблица 6 (типы арм.)'!$F$6:$U$49,MATCH($I370,'Таблица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70" s="35" t="str">
        <f>IF(SUM($Q370:$S370)*INDEX('Таблица 6 (типы арм.)'!$F$6:$U$49,MATCH($I370,'Таблица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арм.)'!$F$54:$U$54,0))=0,"",ROUND(SUM($Q370:$S370)*INDEX('Таблица 6 (типы арм.)'!$F$6:$U$49,MATCH($I370,'Таблица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70" s="35" t="str">
        <f>IF(SUM($Q370:$S370)*INDEX('Таблица 6 (типы арм.)'!$F$6:$U$49,MATCH($I370,'Таблица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арм.)'!$F$54:$U$54,0))=0,"",ROUND(SUM($Q370:$S370)*INDEX('Таблица 6 (типы арм.)'!$F$6:$U$49,MATCH($I370,'Таблица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70" s="491" t="str">
        <f t="shared" si="221"/>
        <v/>
      </c>
      <c r="AP370" s="298"/>
      <c r="AQ370" s="328"/>
      <c r="AR370" s="298"/>
      <c r="AS370" s="225"/>
      <c r="AT370" s="225"/>
      <c r="AU370" s="225"/>
      <c r="AV370" s="296"/>
      <c r="AW370" s="171"/>
      <c r="AX370" s="170"/>
      <c r="AY370" s="222"/>
      <c r="AZ370" s="222"/>
      <c r="BA370" s="222"/>
      <c r="BB370" s="222"/>
      <c r="BC370" s="222"/>
      <c r="BD370" s="222"/>
      <c r="BE370" s="222"/>
      <c r="BF370" s="222"/>
      <c r="BG370" s="222"/>
      <c r="BH370" s="222"/>
      <c r="BI370" s="222"/>
      <c r="BJ370" s="222"/>
      <c r="BK370" s="222"/>
      <c r="BL370" s="222"/>
      <c r="BM370" s="222"/>
      <c r="BN370" s="222"/>
      <c r="BO370" s="222"/>
      <c r="BP370" s="222"/>
    </row>
    <row r="371" spans="1:68" ht="43.5" customHeight="1" outlineLevel="1" x14ac:dyDescent="0.25">
      <c r="A371" s="1"/>
      <c r="B371" s="1"/>
      <c r="C371" s="506"/>
      <c r="D371" s="311" t="s">
        <v>606</v>
      </c>
      <c r="E371" s="311" t="s">
        <v>607</v>
      </c>
      <c r="F371" s="311"/>
      <c r="G371" s="312" t="s">
        <v>610</v>
      </c>
      <c r="H371" s="351"/>
      <c r="I371" s="360" t="s">
        <v>289</v>
      </c>
      <c r="J371" s="372" t="str">
        <f t="shared" si="219"/>
        <v>1</v>
      </c>
      <c r="K371" s="372"/>
      <c r="L371" s="382" t="s">
        <v>519</v>
      </c>
      <c r="M371" s="344" t="s">
        <v>49</v>
      </c>
      <c r="N371" s="344"/>
      <c r="O371" s="416">
        <f>O358</f>
        <v>0</v>
      </c>
      <c r="P371" s="182">
        <f t="shared" ref="P371:S371" si="223">P358</f>
        <v>0</v>
      </c>
      <c r="Q371" s="182">
        <f t="shared" si="223"/>
        <v>3243.15</v>
      </c>
      <c r="R371" s="182">
        <f t="shared" si="223"/>
        <v>0</v>
      </c>
      <c r="S371" s="182">
        <f t="shared" si="223"/>
        <v>0</v>
      </c>
      <c r="T371" s="181"/>
      <c r="U371" s="38"/>
      <c r="V371" s="32"/>
      <c r="W371" s="32"/>
      <c r="X371" s="38"/>
      <c r="Y371" s="35" t="str">
        <f>IF(SUM($Q371:$S371)*INDEX('Таблица 6 (типы арм.)'!$F$6:$U$49,MATCH($I371,'Таблица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арм.)'!$F$54:$U$54,0))=0,"",ROUND(SUM($Q371:$S371)*INDEX('Таблица 6 (типы арм.)'!$F$6:$U$49,MATCH($I371,'Таблица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71" s="35" t="str">
        <f>IF(SUM($Q371:$S371)*INDEX('Таблица 6 (типы арм.)'!$F$6:$U$49,MATCH($I371,'Таблица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арм.)'!$F$54:$U$54,0))=0,"",ROUND(SUM($Q371:$S371)*INDEX('Таблица 6 (типы арм.)'!$F$6:$U$49,MATCH($I371,'Таблица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71" s="35" t="str">
        <f>IF(SUM($Q371:$S371)*INDEX('Таблица 6 (типы арм.)'!$F$6:$U$49,MATCH($I371,'Таблица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арм.)'!$F$54:$U$54,0))=0,"",ROUND(SUM($Q371:$S371)*INDEX('Таблица 6 (типы арм.)'!$F$6:$U$49,MATCH($I371,'Таблица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71" s="35" t="str">
        <f>IF(SUM($Q371:$S371)*INDEX('Таблица 6 (типы арм.)'!$F$6:$U$49,MATCH($I371,'Таблица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арм.)'!$F$54:$U$54,0))=0,"",ROUND(SUM($Q371:$S371)*INDEX('Таблица 6 (типы арм.)'!$F$6:$U$49,MATCH($I371,'Таблица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71" s="35" t="str">
        <f>IF(SUM($Q371:$S371)*INDEX('Таблица 6 (типы арм.)'!$F$6:$U$49,MATCH($I371,'Таблица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арм.)'!$F$54:$U$54,0))=0,"",ROUND(SUM($Q371:$S371)*INDEX('Таблица 6 (типы арм.)'!$F$6:$U$49,MATCH($I371,'Таблица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71" s="35" t="str">
        <f>IF(SUM($Q371:$S371)*INDEX('Таблица 6 (типы арм.)'!$F$6:$U$49,MATCH($I371,'Таблица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арм.)'!$F$54:$U$54,0))=0,"",ROUND(SUM($Q371:$S371)*INDEX('Таблица 6 (типы арм.)'!$F$6:$U$49,MATCH($I371,'Таблица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71" s="35">
        <f>IF(SUM($Q371:$S371)*INDEX('Таблица 6 (типы арм.)'!$F$6:$U$49,MATCH($I371,'Таблица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арм.)'!$F$54:$U$54,0))=0,"",ROUND(SUM($Q371:$S371)*INDEX('Таблица 6 (типы арм.)'!$F$6:$U$49,MATCH($I371,'Таблица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36760</v>
      </c>
      <c r="AF371" s="35" t="str">
        <f>IF(SUM($Q371:$S371)*INDEX('Таблица 6 (типы арм.)'!$F$6:$U$49,MATCH($I371,'Таблица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арм.)'!$F$54:$U$54,0))=0,"",ROUND(SUM($Q371:$S371)*INDEX('Таблица 6 (типы арм.)'!$F$6:$U$49,MATCH($I371,'Таблица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71" s="35" t="str">
        <f>IF(SUM($Q371:$S371)*INDEX('Таблица 6 (типы арм.)'!$F$6:$U$49,MATCH($I371,'Таблица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арм.)'!$F$54:$U$54,0))=0,"",ROUND(SUM($Q371:$S371)*INDEX('Таблица 6 (типы арм.)'!$F$6:$U$49,MATCH($I371,'Таблица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71" s="35" t="str">
        <f>IF(SUM($Q371:$S371)*INDEX('Таблица 6 (типы арм.)'!$F$6:$U$49,MATCH($I371,'Таблица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арм.)'!$F$54:$U$54,0))=0,"",ROUND(SUM($Q371:$S371)*INDEX('Таблица 6 (типы арм.)'!$F$6:$U$49,MATCH($I371,'Таблица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71" s="35" t="str">
        <f>IF(SUM($Q371:$S371)*INDEX('Таблица 6 (типы арм.)'!$F$6:$U$49,MATCH($I371,'Таблица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арм.)'!$F$54:$U$54,0))=0,"",ROUND(SUM($Q371:$S371)*INDEX('Таблица 6 (типы арм.)'!$F$6:$U$49,MATCH($I371,'Таблица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71" s="35" t="str">
        <f>IF(SUM($Q371:$S371)*INDEX('Таблица 6 (типы арм.)'!$F$6:$U$49,MATCH($I371,'Таблица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арм.)'!$F$54:$U$54,0))=0,"",ROUND(SUM($Q371:$S371)*INDEX('Таблица 6 (типы арм.)'!$F$6:$U$49,MATCH($I371,'Таблица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71" s="35" t="str">
        <f>IF(SUM($Q371:$S371)*INDEX('Таблица 6 (типы арм.)'!$F$6:$U$49,MATCH($I371,'Таблица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арм.)'!$F$54:$U$54,0))=0,"",ROUND(SUM($Q371:$S371)*INDEX('Таблица 6 (типы арм.)'!$F$6:$U$49,MATCH($I371,'Таблица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71" s="35" t="str">
        <f>IF(SUM($Q371:$S371)*INDEX('Таблица 6 (типы арм.)'!$F$6:$U$49,MATCH($I371,'Таблица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арм.)'!$F$54:$U$54,0))=0,"",ROUND(SUM($Q371:$S371)*INDEX('Таблица 6 (типы арм.)'!$F$6:$U$49,MATCH($I371,'Таблица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71" s="35" t="str">
        <f>IF(SUM($Q371:$S371)*INDEX('Таблица 6 (типы арм.)'!$F$6:$U$49,MATCH($I371,'Таблица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арм.)'!$F$54:$U$54,0))=0,"",ROUND(SUM($Q371:$S371)*INDEX('Таблица 6 (типы арм.)'!$F$6:$U$49,MATCH($I371,'Таблица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71" s="35" t="str">
        <f>IF(SUM($Q371:$S371)*INDEX('Таблица 6 (типы арм.)'!$F$6:$U$49,MATCH($I371,'Таблица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арм.)'!$F$54:$U$54,0))=0,"",ROUND(SUM($Q371:$S371)*INDEX('Таблица 6 (типы арм.)'!$F$6:$U$49,MATCH($I371,'Таблица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71" s="491">
        <f t="shared" si="221"/>
        <v>36760</v>
      </c>
      <c r="AP371" s="344"/>
      <c r="AQ371" s="328"/>
      <c r="AR371" s="298"/>
      <c r="AS371" s="225"/>
      <c r="AT371" s="225"/>
      <c r="AU371" s="225"/>
      <c r="AV371" s="296"/>
      <c r="AW371" s="12"/>
      <c r="AX371" s="1"/>
    </row>
    <row r="372" spans="1:68" ht="43.5" customHeight="1" outlineLevel="1" x14ac:dyDescent="0.25">
      <c r="A372" s="1"/>
      <c r="B372" s="1"/>
      <c r="C372" s="506"/>
      <c r="D372" s="311" t="s">
        <v>606</v>
      </c>
      <c r="E372" s="311" t="s">
        <v>607</v>
      </c>
      <c r="F372" s="311"/>
      <c r="G372" s="312" t="s">
        <v>610</v>
      </c>
      <c r="H372" s="351"/>
      <c r="I372" s="360" t="s">
        <v>290</v>
      </c>
      <c r="J372" s="372" t="str">
        <f t="shared" si="219"/>
        <v>2</v>
      </c>
      <c r="K372" s="372"/>
      <c r="L372" s="382" t="s">
        <v>520</v>
      </c>
      <c r="M372" s="344" t="s">
        <v>49</v>
      </c>
      <c r="N372" s="344"/>
      <c r="O372" s="416">
        <f>O358</f>
        <v>0</v>
      </c>
      <c r="P372" s="182">
        <f t="shared" ref="P372:S372" si="224">P358</f>
        <v>0</v>
      </c>
      <c r="Q372" s="182">
        <f t="shared" si="224"/>
        <v>3243.15</v>
      </c>
      <c r="R372" s="182">
        <f t="shared" si="224"/>
        <v>0</v>
      </c>
      <c r="S372" s="182">
        <f t="shared" si="224"/>
        <v>0</v>
      </c>
      <c r="T372" s="181"/>
      <c r="U372" s="38"/>
      <c r="V372" s="32"/>
      <c r="W372" s="32"/>
      <c r="X372" s="38"/>
      <c r="Y372" s="35" t="str">
        <f>IF(SUM($Q372:$S372)*INDEX('Таблица 6 (типы арм.)'!$F$6:$U$49,MATCH($I372,'Таблица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арм.)'!$F$54:$U$54,0))=0,"",ROUND(SUM($Q372:$S372)*INDEX('Таблица 6 (типы арм.)'!$F$6:$U$49,MATCH($I372,'Таблица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72" s="35" t="str">
        <f>IF(SUM($Q372:$S372)*INDEX('Таблица 6 (типы арм.)'!$F$6:$U$49,MATCH($I372,'Таблица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арм.)'!$F$54:$U$54,0))=0,"",ROUND(SUM($Q372:$S372)*INDEX('Таблица 6 (типы арм.)'!$F$6:$U$49,MATCH($I372,'Таблица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72" s="35" t="str">
        <f>IF(SUM($Q372:$S372)*INDEX('Таблица 6 (типы арм.)'!$F$6:$U$49,MATCH($I372,'Таблица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арм.)'!$F$54:$U$54,0))=0,"",ROUND(SUM($Q372:$S372)*INDEX('Таблица 6 (типы арм.)'!$F$6:$U$49,MATCH($I372,'Таблица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72" s="35" t="str">
        <f>IF(SUM($Q372:$S372)*INDEX('Таблица 6 (типы арм.)'!$F$6:$U$49,MATCH($I372,'Таблица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арм.)'!$F$54:$U$54,0))=0,"",ROUND(SUM($Q372:$S372)*INDEX('Таблица 6 (типы арм.)'!$F$6:$U$49,MATCH($I372,'Таблица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72" s="35" t="str">
        <f>IF(SUM($Q372:$S372)*INDEX('Таблица 6 (типы арм.)'!$F$6:$U$49,MATCH($I372,'Таблица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арм.)'!$F$54:$U$54,0))=0,"",ROUND(SUM($Q372:$S372)*INDEX('Таблица 6 (типы арм.)'!$F$6:$U$49,MATCH($I372,'Таблица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72" s="35" t="str">
        <f>IF(SUM($Q372:$S372)*INDEX('Таблица 6 (типы арм.)'!$F$6:$U$49,MATCH($I372,'Таблица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арм.)'!$F$54:$U$54,0))=0,"",ROUND(SUM($Q372:$S372)*INDEX('Таблица 6 (типы арм.)'!$F$6:$U$49,MATCH($I372,'Таблица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72" s="35" t="str">
        <f>IF(SUM($Q372:$S372)*INDEX('Таблица 6 (типы арм.)'!$F$6:$U$49,MATCH($I372,'Таблица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арм.)'!$F$54:$U$54,0))=0,"",ROUND(SUM($Q372:$S372)*INDEX('Таблица 6 (типы арм.)'!$F$6:$U$49,MATCH($I372,'Таблица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72" s="35" t="str">
        <f>IF(SUM($Q372:$S372)*INDEX('Таблица 6 (типы арм.)'!$F$6:$U$49,MATCH($I372,'Таблица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арм.)'!$F$54:$U$54,0))=0,"",ROUND(SUM($Q372:$S372)*INDEX('Таблица 6 (типы арм.)'!$F$6:$U$49,MATCH($I372,'Таблица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72" s="35" t="str">
        <f>IF(SUM($Q372:$S372)*INDEX('Таблица 6 (типы арм.)'!$F$6:$U$49,MATCH($I372,'Таблица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арм.)'!$F$54:$U$54,0))=0,"",ROUND(SUM($Q372:$S372)*INDEX('Таблица 6 (типы арм.)'!$F$6:$U$49,MATCH($I372,'Таблица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72" s="35" t="str">
        <f>IF(SUM($Q372:$S372)*INDEX('Таблица 6 (типы арм.)'!$F$6:$U$49,MATCH($I372,'Таблица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арм.)'!$F$54:$U$54,0))=0,"",ROUND(SUM($Q372:$S372)*INDEX('Таблица 6 (типы арм.)'!$F$6:$U$49,MATCH($I372,'Таблица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72" s="35" t="str">
        <f>IF(SUM($Q372:$S372)*INDEX('Таблица 6 (типы арм.)'!$F$6:$U$49,MATCH($I372,'Таблица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арм.)'!$F$54:$U$54,0))=0,"",ROUND(SUM($Q372:$S372)*INDEX('Таблица 6 (типы арм.)'!$F$6:$U$49,MATCH($I372,'Таблица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72" s="35" t="str">
        <f>IF(SUM($Q372:$S372)*INDEX('Таблица 6 (типы арм.)'!$F$6:$U$49,MATCH($I372,'Таблица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арм.)'!$F$54:$U$54,0))=0,"",ROUND(SUM($Q372:$S372)*INDEX('Таблица 6 (типы арм.)'!$F$6:$U$49,MATCH($I372,'Таблица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72" s="35" t="str">
        <f>IF(SUM($Q372:$S372)*INDEX('Таблица 6 (типы арм.)'!$F$6:$U$49,MATCH($I372,'Таблица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арм.)'!$F$54:$U$54,0))=0,"",ROUND(SUM($Q372:$S372)*INDEX('Таблица 6 (типы арм.)'!$F$6:$U$49,MATCH($I372,'Таблица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72" s="35" t="str">
        <f>IF(SUM($Q372:$S372)*INDEX('Таблица 6 (типы арм.)'!$F$6:$U$49,MATCH($I372,'Таблица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арм.)'!$F$54:$U$54,0))=0,"",ROUND(SUM($Q372:$S372)*INDEX('Таблица 6 (типы арм.)'!$F$6:$U$49,MATCH($I372,'Таблица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72" s="35" t="str">
        <f>IF(SUM($Q372:$S372)*INDEX('Таблица 6 (типы арм.)'!$F$6:$U$49,MATCH($I372,'Таблица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арм.)'!$F$54:$U$54,0))=0,"",ROUND(SUM($Q372:$S372)*INDEX('Таблица 6 (типы арм.)'!$F$6:$U$49,MATCH($I372,'Таблица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72" s="35" t="str">
        <f>IF(SUM($Q372:$S372)*INDEX('Таблица 6 (типы арм.)'!$F$6:$U$49,MATCH($I372,'Таблица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арм.)'!$F$54:$U$54,0))=0,"",ROUND(SUM($Q372:$S372)*INDEX('Таблица 6 (типы арм.)'!$F$6:$U$49,MATCH($I372,'Таблица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72" s="491" t="str">
        <f t="shared" si="221"/>
        <v/>
      </c>
      <c r="AP372" s="344"/>
      <c r="AQ372" s="328"/>
      <c r="AR372" s="298"/>
      <c r="AS372" s="225"/>
      <c r="AT372" s="225"/>
      <c r="AU372" s="225"/>
      <c r="AV372" s="296"/>
      <c r="AW372" s="12"/>
      <c r="AX372" s="1"/>
    </row>
    <row r="373" spans="1:68" ht="43.5" customHeight="1" outlineLevel="1" x14ac:dyDescent="0.25">
      <c r="A373" s="1"/>
      <c r="B373" s="1"/>
      <c r="C373" s="506"/>
      <c r="D373" s="311" t="s">
        <v>606</v>
      </c>
      <c r="E373" s="311" t="s">
        <v>607</v>
      </c>
      <c r="F373" s="311"/>
      <c r="G373" s="312" t="s">
        <v>610</v>
      </c>
      <c r="H373" s="351"/>
      <c r="I373" s="360" t="s">
        <v>289</v>
      </c>
      <c r="J373" s="372" t="str">
        <f t="shared" si="219"/>
        <v>1</v>
      </c>
      <c r="K373" s="372"/>
      <c r="L373" s="381" t="s">
        <v>291</v>
      </c>
      <c r="M373" s="344" t="s">
        <v>49</v>
      </c>
      <c r="N373" s="344"/>
      <c r="O373" s="416">
        <f t="shared" ref="O373" si="225">O359</f>
        <v>0</v>
      </c>
      <c r="P373" s="182">
        <f t="shared" ref="P373:S373" si="226">P359</f>
        <v>0</v>
      </c>
      <c r="Q373" s="182">
        <f t="shared" si="226"/>
        <v>182.95</v>
      </c>
      <c r="R373" s="182">
        <f t="shared" si="226"/>
        <v>0</v>
      </c>
      <c r="S373" s="182">
        <f t="shared" si="226"/>
        <v>0</v>
      </c>
      <c r="T373" s="181"/>
      <c r="U373" s="38"/>
      <c r="V373" s="32"/>
      <c r="W373" s="32"/>
      <c r="X373" s="38"/>
      <c r="Y373" s="35" t="str">
        <f>IF(SUM($Q373:$S373)*INDEX('Таблица 6 (типы арм.)'!$F$6:$U$49,MATCH($I373,'Таблица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арм.)'!$F$54:$U$54,0))=0,"",ROUND(SUM($Q373:$S373)*INDEX('Таблица 6 (типы арм.)'!$F$6:$U$49,MATCH($I373,'Таблица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73" s="35" t="str">
        <f>IF(SUM($Q373:$S373)*INDEX('Таблица 6 (типы арм.)'!$F$6:$U$49,MATCH($I373,'Таблица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арм.)'!$F$54:$U$54,0))=0,"",ROUND(SUM($Q373:$S373)*INDEX('Таблица 6 (типы арм.)'!$F$6:$U$49,MATCH($I373,'Таблица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73" s="35" t="str">
        <f>IF(SUM($Q373:$S373)*INDEX('Таблица 6 (типы арм.)'!$F$6:$U$49,MATCH($I373,'Таблица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арм.)'!$F$54:$U$54,0))=0,"",ROUND(SUM($Q373:$S373)*INDEX('Таблица 6 (типы арм.)'!$F$6:$U$49,MATCH($I373,'Таблица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73" s="35" t="str">
        <f>IF(SUM($Q373:$S373)*INDEX('Таблица 6 (типы арм.)'!$F$6:$U$49,MATCH($I373,'Таблица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арм.)'!$F$54:$U$54,0))=0,"",ROUND(SUM($Q373:$S373)*INDEX('Таблица 6 (типы арм.)'!$F$6:$U$49,MATCH($I373,'Таблица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73" s="35" t="str">
        <f>IF(SUM($Q373:$S373)*INDEX('Таблица 6 (типы арм.)'!$F$6:$U$49,MATCH($I373,'Таблица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арм.)'!$F$54:$U$54,0))=0,"",ROUND(SUM($Q373:$S373)*INDEX('Таблица 6 (типы арм.)'!$F$6:$U$49,MATCH($I373,'Таблица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73" s="35" t="str">
        <f>IF(SUM($Q373:$S373)*INDEX('Таблица 6 (типы арм.)'!$F$6:$U$49,MATCH($I373,'Таблица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арм.)'!$F$54:$U$54,0))=0,"",ROUND(SUM($Q373:$S373)*INDEX('Таблица 6 (типы арм.)'!$F$6:$U$49,MATCH($I373,'Таблица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73" s="35">
        <f>IF(SUM($Q373:$S373)*INDEX('Таблица 6 (типы арм.)'!$F$6:$U$49,MATCH($I373,'Таблица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арм.)'!$F$54:$U$54,0))=0,"",ROUND(SUM($Q373:$S373)*INDEX('Таблица 6 (типы арм.)'!$F$6:$U$49,MATCH($I373,'Таблица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2074</v>
      </c>
      <c r="AF373" s="35" t="str">
        <f>IF(SUM($Q373:$S373)*INDEX('Таблица 6 (типы арм.)'!$F$6:$U$49,MATCH($I373,'Таблица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арм.)'!$F$54:$U$54,0))=0,"",ROUND(SUM($Q373:$S373)*INDEX('Таблица 6 (типы арм.)'!$F$6:$U$49,MATCH($I373,'Таблица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73" s="35" t="str">
        <f>IF(SUM($Q373:$S373)*INDEX('Таблица 6 (типы арм.)'!$F$6:$U$49,MATCH($I373,'Таблица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арм.)'!$F$54:$U$54,0))=0,"",ROUND(SUM($Q373:$S373)*INDEX('Таблица 6 (типы арм.)'!$F$6:$U$49,MATCH($I373,'Таблица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73" s="35" t="str">
        <f>IF(SUM($Q373:$S373)*INDEX('Таблица 6 (типы арм.)'!$F$6:$U$49,MATCH($I373,'Таблица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арм.)'!$F$54:$U$54,0))=0,"",ROUND(SUM($Q373:$S373)*INDEX('Таблица 6 (типы арм.)'!$F$6:$U$49,MATCH($I373,'Таблица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73" s="35" t="str">
        <f>IF(SUM($Q373:$S373)*INDEX('Таблица 6 (типы арм.)'!$F$6:$U$49,MATCH($I373,'Таблица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арм.)'!$F$54:$U$54,0))=0,"",ROUND(SUM($Q373:$S373)*INDEX('Таблица 6 (типы арм.)'!$F$6:$U$49,MATCH($I373,'Таблица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73" s="35" t="str">
        <f>IF(SUM($Q373:$S373)*INDEX('Таблица 6 (типы арм.)'!$F$6:$U$49,MATCH($I373,'Таблица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арм.)'!$F$54:$U$54,0))=0,"",ROUND(SUM($Q373:$S373)*INDEX('Таблица 6 (типы арм.)'!$F$6:$U$49,MATCH($I373,'Таблица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73" s="35" t="str">
        <f>IF(SUM($Q373:$S373)*INDEX('Таблица 6 (типы арм.)'!$F$6:$U$49,MATCH($I373,'Таблица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арм.)'!$F$54:$U$54,0))=0,"",ROUND(SUM($Q373:$S373)*INDEX('Таблица 6 (типы арм.)'!$F$6:$U$49,MATCH($I373,'Таблица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73" s="35" t="str">
        <f>IF(SUM($Q373:$S373)*INDEX('Таблица 6 (типы арм.)'!$F$6:$U$49,MATCH($I373,'Таблица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арм.)'!$F$54:$U$54,0))=0,"",ROUND(SUM($Q373:$S373)*INDEX('Таблица 6 (типы арм.)'!$F$6:$U$49,MATCH($I373,'Таблица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73" s="35" t="str">
        <f>IF(SUM($Q373:$S373)*INDEX('Таблица 6 (типы арм.)'!$F$6:$U$49,MATCH($I373,'Таблица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арм.)'!$F$54:$U$54,0))=0,"",ROUND(SUM($Q373:$S373)*INDEX('Таблица 6 (типы арм.)'!$F$6:$U$49,MATCH($I373,'Таблица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73" s="35" t="str">
        <f>IF(SUM($Q373:$S373)*INDEX('Таблица 6 (типы арм.)'!$F$6:$U$49,MATCH($I373,'Таблица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арм.)'!$F$54:$U$54,0))=0,"",ROUND(SUM($Q373:$S373)*INDEX('Таблица 6 (типы арм.)'!$F$6:$U$49,MATCH($I373,'Таблица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73" s="491">
        <f t="shared" si="221"/>
        <v>2074</v>
      </c>
      <c r="AP373" s="344"/>
      <c r="AQ373" s="328"/>
      <c r="AR373" s="298"/>
      <c r="AS373" s="225"/>
      <c r="AT373" s="225"/>
      <c r="AU373" s="225"/>
      <c r="AV373" s="296"/>
      <c r="AW373" s="12"/>
      <c r="AX373" s="1"/>
    </row>
    <row r="374" spans="1:68" ht="43.5" customHeight="1" outlineLevel="1" x14ac:dyDescent="0.25">
      <c r="A374" s="1"/>
      <c r="B374" s="1"/>
      <c r="C374" s="506"/>
      <c r="D374" s="311" t="s">
        <v>606</v>
      </c>
      <c r="E374" s="311" t="s">
        <v>607</v>
      </c>
      <c r="F374" s="311"/>
      <c r="G374" s="312" t="s">
        <v>610</v>
      </c>
      <c r="H374" s="351"/>
      <c r="I374" s="360" t="s">
        <v>290</v>
      </c>
      <c r="J374" s="372" t="str">
        <f t="shared" si="219"/>
        <v>2</v>
      </c>
      <c r="K374" s="372"/>
      <c r="L374" s="381" t="s">
        <v>292</v>
      </c>
      <c r="M374" s="344" t="s">
        <v>49</v>
      </c>
      <c r="N374" s="344"/>
      <c r="O374" s="416">
        <f t="shared" ref="O374" si="227">O359</f>
        <v>0</v>
      </c>
      <c r="P374" s="182">
        <f t="shared" ref="P374:S374" si="228">P359</f>
        <v>0</v>
      </c>
      <c r="Q374" s="182">
        <f t="shared" si="228"/>
        <v>182.95</v>
      </c>
      <c r="R374" s="182">
        <f t="shared" si="228"/>
        <v>0</v>
      </c>
      <c r="S374" s="182">
        <f t="shared" si="228"/>
        <v>0</v>
      </c>
      <c r="T374" s="181"/>
      <c r="U374" s="38"/>
      <c r="V374" s="32"/>
      <c r="W374" s="32"/>
      <c r="X374" s="38"/>
      <c r="Y374" s="35" t="str">
        <f>IF(SUM($Q374:$S374)*INDEX('Таблица 6 (типы арм.)'!$F$6:$U$49,MATCH($I374,'Таблица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арм.)'!$F$54:$U$54,0))=0,"",ROUND(SUM($Q374:$S374)*INDEX('Таблица 6 (типы арм.)'!$F$6:$U$49,MATCH($I374,'Таблица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74" s="35" t="str">
        <f>IF(SUM($Q374:$S374)*INDEX('Таблица 6 (типы арм.)'!$F$6:$U$49,MATCH($I374,'Таблица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арм.)'!$F$54:$U$54,0))=0,"",ROUND(SUM($Q374:$S374)*INDEX('Таблица 6 (типы арм.)'!$F$6:$U$49,MATCH($I374,'Таблица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74" s="35" t="str">
        <f>IF(SUM($Q374:$S374)*INDEX('Таблица 6 (типы арм.)'!$F$6:$U$49,MATCH($I374,'Таблица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арм.)'!$F$54:$U$54,0))=0,"",ROUND(SUM($Q374:$S374)*INDEX('Таблица 6 (типы арм.)'!$F$6:$U$49,MATCH($I374,'Таблица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74" s="35" t="str">
        <f>IF(SUM($Q374:$S374)*INDEX('Таблица 6 (типы арм.)'!$F$6:$U$49,MATCH($I374,'Таблица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арм.)'!$F$54:$U$54,0))=0,"",ROUND(SUM($Q374:$S374)*INDEX('Таблица 6 (типы арм.)'!$F$6:$U$49,MATCH($I374,'Таблица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74" s="35" t="str">
        <f>IF(SUM($Q374:$S374)*INDEX('Таблица 6 (типы арм.)'!$F$6:$U$49,MATCH($I374,'Таблица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арм.)'!$F$54:$U$54,0))=0,"",ROUND(SUM($Q374:$S374)*INDEX('Таблица 6 (типы арм.)'!$F$6:$U$49,MATCH($I374,'Таблица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74" s="35" t="str">
        <f>IF(SUM($Q374:$S374)*INDEX('Таблица 6 (типы арм.)'!$F$6:$U$49,MATCH($I374,'Таблица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арм.)'!$F$54:$U$54,0))=0,"",ROUND(SUM($Q374:$S374)*INDEX('Таблица 6 (типы арм.)'!$F$6:$U$49,MATCH($I374,'Таблица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74" s="35" t="str">
        <f>IF(SUM($Q374:$S374)*INDEX('Таблица 6 (типы арм.)'!$F$6:$U$49,MATCH($I374,'Таблица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арм.)'!$F$54:$U$54,0))=0,"",ROUND(SUM($Q374:$S374)*INDEX('Таблица 6 (типы арм.)'!$F$6:$U$49,MATCH($I374,'Таблица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74" s="35" t="str">
        <f>IF(SUM($Q374:$S374)*INDEX('Таблица 6 (типы арм.)'!$F$6:$U$49,MATCH($I374,'Таблица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арм.)'!$F$54:$U$54,0))=0,"",ROUND(SUM($Q374:$S374)*INDEX('Таблица 6 (типы арм.)'!$F$6:$U$49,MATCH($I374,'Таблица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74" s="35" t="str">
        <f>IF(SUM($Q374:$S374)*INDEX('Таблица 6 (типы арм.)'!$F$6:$U$49,MATCH($I374,'Таблица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арм.)'!$F$54:$U$54,0))=0,"",ROUND(SUM($Q374:$S374)*INDEX('Таблица 6 (типы арм.)'!$F$6:$U$49,MATCH($I374,'Таблица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74" s="35" t="str">
        <f>IF(SUM($Q374:$S374)*INDEX('Таблица 6 (типы арм.)'!$F$6:$U$49,MATCH($I374,'Таблица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арм.)'!$F$54:$U$54,0))=0,"",ROUND(SUM($Q374:$S374)*INDEX('Таблица 6 (типы арм.)'!$F$6:$U$49,MATCH($I374,'Таблица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74" s="35" t="str">
        <f>IF(SUM($Q374:$S374)*INDEX('Таблица 6 (типы арм.)'!$F$6:$U$49,MATCH($I374,'Таблица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арм.)'!$F$54:$U$54,0))=0,"",ROUND(SUM($Q374:$S374)*INDEX('Таблица 6 (типы арм.)'!$F$6:$U$49,MATCH($I374,'Таблица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74" s="35" t="str">
        <f>IF(SUM($Q374:$S374)*INDEX('Таблица 6 (типы арм.)'!$F$6:$U$49,MATCH($I374,'Таблица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арм.)'!$F$54:$U$54,0))=0,"",ROUND(SUM($Q374:$S374)*INDEX('Таблица 6 (типы арм.)'!$F$6:$U$49,MATCH($I374,'Таблица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74" s="35" t="str">
        <f>IF(SUM($Q374:$S374)*INDEX('Таблица 6 (типы арм.)'!$F$6:$U$49,MATCH($I374,'Таблица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арм.)'!$F$54:$U$54,0))=0,"",ROUND(SUM($Q374:$S374)*INDEX('Таблица 6 (типы арм.)'!$F$6:$U$49,MATCH($I374,'Таблица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74" s="35" t="str">
        <f>IF(SUM($Q374:$S374)*INDEX('Таблица 6 (типы арм.)'!$F$6:$U$49,MATCH($I374,'Таблица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арм.)'!$F$54:$U$54,0))=0,"",ROUND(SUM($Q374:$S374)*INDEX('Таблица 6 (типы арм.)'!$F$6:$U$49,MATCH($I374,'Таблица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74" s="35" t="str">
        <f>IF(SUM($Q374:$S374)*INDEX('Таблица 6 (типы арм.)'!$F$6:$U$49,MATCH($I374,'Таблица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арм.)'!$F$54:$U$54,0))=0,"",ROUND(SUM($Q374:$S374)*INDEX('Таблица 6 (типы арм.)'!$F$6:$U$49,MATCH($I374,'Таблица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74" s="35" t="str">
        <f>IF(SUM($Q374:$S374)*INDEX('Таблица 6 (типы арм.)'!$F$6:$U$49,MATCH($I374,'Таблица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арм.)'!$F$54:$U$54,0))=0,"",ROUND(SUM($Q374:$S374)*INDEX('Таблица 6 (типы арм.)'!$F$6:$U$49,MATCH($I374,'Таблица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74" s="491" t="str">
        <f t="shared" si="221"/>
        <v/>
      </c>
      <c r="AP374" s="344"/>
      <c r="AQ374" s="328"/>
      <c r="AR374" s="298"/>
      <c r="AS374" s="225"/>
      <c r="AT374" s="225"/>
      <c r="AU374" s="225"/>
      <c r="AV374" s="296"/>
      <c r="AW374" s="12"/>
      <c r="AX374" s="1"/>
    </row>
    <row r="375" spans="1:68" ht="43.5" customHeight="1" outlineLevel="1" x14ac:dyDescent="0.25">
      <c r="A375" s="1"/>
      <c r="B375" s="1"/>
      <c r="C375" s="506"/>
      <c r="D375" s="311" t="s">
        <v>606</v>
      </c>
      <c r="E375" s="311" t="s">
        <v>607</v>
      </c>
      <c r="F375" s="311"/>
      <c r="G375" s="312" t="s">
        <v>610</v>
      </c>
      <c r="H375" s="351"/>
      <c r="I375" s="360" t="s">
        <v>293</v>
      </c>
      <c r="J375" s="372" t="str">
        <f t="shared" si="219"/>
        <v>1</v>
      </c>
      <c r="K375" s="372"/>
      <c r="L375" s="381" t="s">
        <v>294</v>
      </c>
      <c r="M375" s="344" t="s">
        <v>49</v>
      </c>
      <c r="N375" s="344"/>
      <c r="O375" s="416">
        <f t="shared" ref="O375" si="229">O360</f>
        <v>0</v>
      </c>
      <c r="P375" s="182">
        <f t="shared" ref="P375:S375" si="230">P360</f>
        <v>0</v>
      </c>
      <c r="Q375" s="182">
        <f t="shared" si="230"/>
        <v>177.95</v>
      </c>
      <c r="R375" s="182">
        <f t="shared" si="230"/>
        <v>0</v>
      </c>
      <c r="S375" s="182">
        <f t="shared" si="230"/>
        <v>0</v>
      </c>
      <c r="T375" s="181"/>
      <c r="U375" s="38"/>
      <c r="V375" s="32"/>
      <c r="W375" s="32"/>
      <c r="X375" s="38"/>
      <c r="Y375" s="35" t="str">
        <f>IF(SUM($Q375:$S375)*INDEX('Таблица 6 (типы арм.)'!$F$6:$U$49,MATCH($I375,'Таблица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арм.)'!$F$54:$U$54,0))=0,"",ROUND(SUM($Q375:$S375)*INDEX('Таблица 6 (типы арм.)'!$F$6:$U$49,MATCH($I375,'Таблица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75" s="35" t="str">
        <f>IF(SUM($Q375:$S375)*INDEX('Таблица 6 (типы арм.)'!$F$6:$U$49,MATCH($I375,'Таблица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арм.)'!$F$54:$U$54,0))=0,"",ROUND(SUM($Q375:$S375)*INDEX('Таблица 6 (типы арм.)'!$F$6:$U$49,MATCH($I375,'Таблица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75" s="35" t="str">
        <f>IF(SUM($Q375:$S375)*INDEX('Таблица 6 (типы арм.)'!$F$6:$U$49,MATCH($I375,'Таблица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арм.)'!$F$54:$U$54,0))=0,"",ROUND(SUM($Q375:$S375)*INDEX('Таблица 6 (типы арм.)'!$F$6:$U$49,MATCH($I375,'Таблица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75" s="35" t="str">
        <f>IF(SUM($Q375:$S375)*INDEX('Таблица 6 (типы арм.)'!$F$6:$U$49,MATCH($I375,'Таблица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арм.)'!$F$54:$U$54,0))=0,"",ROUND(SUM($Q375:$S375)*INDEX('Таблица 6 (типы арм.)'!$F$6:$U$49,MATCH($I375,'Таблица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75" s="35" t="str">
        <f>IF(SUM($Q375:$S375)*INDEX('Таблица 6 (типы арм.)'!$F$6:$U$49,MATCH($I375,'Таблица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арм.)'!$F$54:$U$54,0))=0,"",ROUND(SUM($Q375:$S375)*INDEX('Таблица 6 (типы арм.)'!$F$6:$U$49,MATCH($I375,'Таблица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75" s="35" t="str">
        <f>IF(SUM($Q375:$S375)*INDEX('Таблица 6 (типы арм.)'!$F$6:$U$49,MATCH($I375,'Таблица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арм.)'!$F$54:$U$54,0))=0,"",ROUND(SUM($Q375:$S375)*INDEX('Таблица 6 (типы арм.)'!$F$6:$U$49,MATCH($I375,'Таблица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75" s="35">
        <f>IF(SUM($Q375:$S375)*INDEX('Таблица 6 (типы арм.)'!$F$6:$U$49,MATCH($I375,'Таблица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арм.)'!$F$54:$U$54,0))=0,"",ROUND(SUM($Q375:$S375)*INDEX('Таблица 6 (типы арм.)'!$F$6:$U$49,MATCH($I375,'Таблица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2645</v>
      </c>
      <c r="AF375" s="35" t="str">
        <f>IF(SUM($Q375:$S375)*INDEX('Таблица 6 (типы арм.)'!$F$6:$U$49,MATCH($I375,'Таблица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арм.)'!$F$54:$U$54,0))=0,"",ROUND(SUM($Q375:$S375)*INDEX('Таблица 6 (типы арм.)'!$F$6:$U$49,MATCH($I375,'Таблица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75" s="35" t="str">
        <f>IF(SUM($Q375:$S375)*INDEX('Таблица 6 (типы арм.)'!$F$6:$U$49,MATCH($I375,'Таблица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арм.)'!$F$54:$U$54,0))=0,"",ROUND(SUM($Q375:$S375)*INDEX('Таблица 6 (типы арм.)'!$F$6:$U$49,MATCH($I375,'Таблица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75" s="35" t="str">
        <f>IF(SUM($Q375:$S375)*INDEX('Таблица 6 (типы арм.)'!$F$6:$U$49,MATCH($I375,'Таблица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арм.)'!$F$54:$U$54,0))=0,"",ROUND(SUM($Q375:$S375)*INDEX('Таблица 6 (типы арм.)'!$F$6:$U$49,MATCH($I375,'Таблица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75" s="35" t="str">
        <f>IF(SUM($Q375:$S375)*INDEX('Таблица 6 (типы арм.)'!$F$6:$U$49,MATCH($I375,'Таблица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арм.)'!$F$54:$U$54,0))=0,"",ROUND(SUM($Q375:$S375)*INDEX('Таблица 6 (типы арм.)'!$F$6:$U$49,MATCH($I375,'Таблица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75" s="35" t="str">
        <f>IF(SUM($Q375:$S375)*INDEX('Таблица 6 (типы арм.)'!$F$6:$U$49,MATCH($I375,'Таблица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арм.)'!$F$54:$U$54,0))=0,"",ROUND(SUM($Q375:$S375)*INDEX('Таблица 6 (типы арм.)'!$F$6:$U$49,MATCH($I375,'Таблица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75" s="35" t="str">
        <f>IF(SUM($Q375:$S375)*INDEX('Таблица 6 (типы арм.)'!$F$6:$U$49,MATCH($I375,'Таблица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арм.)'!$F$54:$U$54,0))=0,"",ROUND(SUM($Q375:$S375)*INDEX('Таблица 6 (типы арм.)'!$F$6:$U$49,MATCH($I375,'Таблица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75" s="35" t="str">
        <f>IF(SUM($Q375:$S375)*INDEX('Таблица 6 (типы арм.)'!$F$6:$U$49,MATCH($I375,'Таблица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арм.)'!$F$54:$U$54,0))=0,"",ROUND(SUM($Q375:$S375)*INDEX('Таблица 6 (типы арм.)'!$F$6:$U$49,MATCH($I375,'Таблица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75" s="35" t="str">
        <f>IF(SUM($Q375:$S375)*INDEX('Таблица 6 (типы арм.)'!$F$6:$U$49,MATCH($I375,'Таблица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арм.)'!$F$54:$U$54,0))=0,"",ROUND(SUM($Q375:$S375)*INDEX('Таблица 6 (типы арм.)'!$F$6:$U$49,MATCH($I375,'Таблица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75" s="35" t="str">
        <f>IF(SUM($Q375:$S375)*INDEX('Таблица 6 (типы арм.)'!$F$6:$U$49,MATCH($I375,'Таблица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арм.)'!$F$54:$U$54,0))=0,"",ROUND(SUM($Q375:$S375)*INDEX('Таблица 6 (типы арм.)'!$F$6:$U$49,MATCH($I375,'Таблица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75" s="491">
        <f t="shared" si="221"/>
        <v>2645</v>
      </c>
      <c r="AP375" s="344"/>
      <c r="AQ375" s="328"/>
      <c r="AR375" s="298"/>
      <c r="AS375" s="225"/>
      <c r="AT375" s="225"/>
      <c r="AU375" s="225"/>
      <c r="AV375" s="296"/>
      <c r="AW375" s="12"/>
      <c r="AX375" s="1"/>
    </row>
    <row r="376" spans="1:68" ht="43.5" customHeight="1" outlineLevel="1" x14ac:dyDescent="0.25">
      <c r="A376" s="1"/>
      <c r="B376" s="1"/>
      <c r="C376" s="507"/>
      <c r="D376" s="311" t="s">
        <v>606</v>
      </c>
      <c r="E376" s="311" t="s">
        <v>607</v>
      </c>
      <c r="F376" s="311"/>
      <c r="G376" s="312" t="s">
        <v>610</v>
      </c>
      <c r="H376" s="351"/>
      <c r="I376" s="360" t="s">
        <v>295</v>
      </c>
      <c r="J376" s="372" t="str">
        <f t="shared" si="219"/>
        <v>2</v>
      </c>
      <c r="K376" s="372"/>
      <c r="L376" s="381" t="s">
        <v>296</v>
      </c>
      <c r="M376" s="344" t="s">
        <v>49</v>
      </c>
      <c r="N376" s="344"/>
      <c r="O376" s="416">
        <f t="shared" ref="O376" si="231">O360</f>
        <v>0</v>
      </c>
      <c r="P376" s="182">
        <f t="shared" ref="P376:S376" si="232">P360</f>
        <v>0</v>
      </c>
      <c r="Q376" s="182">
        <f t="shared" si="232"/>
        <v>177.95</v>
      </c>
      <c r="R376" s="182">
        <f t="shared" si="232"/>
        <v>0</v>
      </c>
      <c r="S376" s="182">
        <f t="shared" si="232"/>
        <v>0</v>
      </c>
      <c r="T376" s="181"/>
      <c r="U376" s="38"/>
      <c r="V376" s="32"/>
      <c r="W376" s="32"/>
      <c r="X376" s="38"/>
      <c r="Y376" s="35" t="str">
        <f>IF(SUM($Q376:$S376)*INDEX('Таблица 6 (типы арм.)'!$F$6:$U$49,MATCH($I376,'Таблица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арм.)'!$F$54:$U$54,0))=0,"",ROUND(SUM($Q376:$S376)*INDEX('Таблица 6 (типы арм.)'!$F$6:$U$49,MATCH($I376,'Таблица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76" s="35" t="str">
        <f>IF(SUM($Q376:$S376)*INDEX('Таблица 6 (типы арм.)'!$F$6:$U$49,MATCH($I376,'Таблица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арм.)'!$F$54:$U$54,0))=0,"",ROUND(SUM($Q376:$S376)*INDEX('Таблица 6 (типы арм.)'!$F$6:$U$49,MATCH($I376,'Таблица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76" s="35" t="str">
        <f>IF(SUM($Q376:$S376)*INDEX('Таблица 6 (типы арм.)'!$F$6:$U$49,MATCH($I376,'Таблица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арм.)'!$F$54:$U$54,0))=0,"",ROUND(SUM($Q376:$S376)*INDEX('Таблица 6 (типы арм.)'!$F$6:$U$49,MATCH($I376,'Таблица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76" s="35" t="str">
        <f>IF(SUM($Q376:$S376)*INDEX('Таблица 6 (типы арм.)'!$F$6:$U$49,MATCH($I376,'Таблица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арм.)'!$F$54:$U$54,0))=0,"",ROUND(SUM($Q376:$S376)*INDEX('Таблица 6 (типы арм.)'!$F$6:$U$49,MATCH($I376,'Таблица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76" s="35" t="str">
        <f>IF(SUM($Q376:$S376)*INDEX('Таблица 6 (типы арм.)'!$F$6:$U$49,MATCH($I376,'Таблица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арм.)'!$F$54:$U$54,0))=0,"",ROUND(SUM($Q376:$S376)*INDEX('Таблица 6 (типы арм.)'!$F$6:$U$49,MATCH($I376,'Таблица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76" s="35" t="str">
        <f>IF(SUM($Q376:$S376)*INDEX('Таблица 6 (типы арм.)'!$F$6:$U$49,MATCH($I376,'Таблица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арм.)'!$F$54:$U$54,0))=0,"",ROUND(SUM($Q376:$S376)*INDEX('Таблица 6 (типы арм.)'!$F$6:$U$49,MATCH($I376,'Таблица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76" s="35" t="str">
        <f>IF(SUM($Q376:$S376)*INDEX('Таблица 6 (типы арм.)'!$F$6:$U$49,MATCH($I376,'Таблица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арм.)'!$F$54:$U$54,0))=0,"",ROUND(SUM($Q376:$S376)*INDEX('Таблица 6 (типы арм.)'!$F$6:$U$49,MATCH($I376,'Таблица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76" s="35" t="str">
        <f>IF(SUM($Q376:$S376)*INDEX('Таблица 6 (типы арм.)'!$F$6:$U$49,MATCH($I376,'Таблица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арм.)'!$F$54:$U$54,0))=0,"",ROUND(SUM($Q376:$S376)*INDEX('Таблица 6 (типы арм.)'!$F$6:$U$49,MATCH($I376,'Таблица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76" s="35" t="str">
        <f>IF(SUM($Q376:$S376)*INDEX('Таблица 6 (типы арм.)'!$F$6:$U$49,MATCH($I376,'Таблица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арм.)'!$F$54:$U$54,0))=0,"",ROUND(SUM($Q376:$S376)*INDEX('Таблица 6 (типы арм.)'!$F$6:$U$49,MATCH($I376,'Таблица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76" s="35" t="str">
        <f>IF(SUM($Q376:$S376)*INDEX('Таблица 6 (типы арм.)'!$F$6:$U$49,MATCH($I376,'Таблица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арм.)'!$F$54:$U$54,0))=0,"",ROUND(SUM($Q376:$S376)*INDEX('Таблица 6 (типы арм.)'!$F$6:$U$49,MATCH($I376,'Таблица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76" s="35" t="str">
        <f>IF(SUM($Q376:$S376)*INDEX('Таблица 6 (типы арм.)'!$F$6:$U$49,MATCH($I376,'Таблица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арм.)'!$F$54:$U$54,0))=0,"",ROUND(SUM($Q376:$S376)*INDEX('Таблица 6 (типы арм.)'!$F$6:$U$49,MATCH($I376,'Таблица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76" s="35" t="str">
        <f>IF(SUM($Q376:$S376)*INDEX('Таблица 6 (типы арм.)'!$F$6:$U$49,MATCH($I376,'Таблица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арм.)'!$F$54:$U$54,0))=0,"",ROUND(SUM($Q376:$S376)*INDEX('Таблица 6 (типы арм.)'!$F$6:$U$49,MATCH($I376,'Таблица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76" s="35" t="str">
        <f>IF(SUM($Q376:$S376)*INDEX('Таблица 6 (типы арм.)'!$F$6:$U$49,MATCH($I376,'Таблица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арм.)'!$F$54:$U$54,0))=0,"",ROUND(SUM($Q376:$S376)*INDEX('Таблица 6 (типы арм.)'!$F$6:$U$49,MATCH($I376,'Таблица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76" s="35" t="str">
        <f>IF(SUM($Q376:$S376)*INDEX('Таблица 6 (типы арм.)'!$F$6:$U$49,MATCH($I376,'Таблица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арм.)'!$F$54:$U$54,0))=0,"",ROUND(SUM($Q376:$S376)*INDEX('Таблица 6 (типы арм.)'!$F$6:$U$49,MATCH($I376,'Таблица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76" s="35" t="str">
        <f>IF(SUM($Q376:$S376)*INDEX('Таблица 6 (типы арм.)'!$F$6:$U$49,MATCH($I376,'Таблица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арм.)'!$F$54:$U$54,0))=0,"",ROUND(SUM($Q376:$S376)*INDEX('Таблица 6 (типы арм.)'!$F$6:$U$49,MATCH($I376,'Таблица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76" s="35" t="str">
        <f>IF(SUM($Q376:$S376)*INDEX('Таблица 6 (типы арм.)'!$F$6:$U$49,MATCH($I376,'Таблица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арм.)'!$F$54:$U$54,0))=0,"",ROUND(SUM($Q376:$S376)*INDEX('Таблица 6 (типы арм.)'!$F$6:$U$49,MATCH($I376,'Таблица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76" s="491" t="str">
        <f t="shared" si="221"/>
        <v/>
      </c>
      <c r="AP376" s="344"/>
      <c r="AQ376" s="328"/>
      <c r="AR376" s="298"/>
      <c r="AS376" s="225"/>
      <c r="AT376" s="225"/>
      <c r="AU376" s="225"/>
      <c r="AV376" s="296"/>
      <c r="AW376" s="12"/>
      <c r="AX376" s="1"/>
    </row>
    <row r="377" spans="1:68" ht="40.5" customHeight="1" collapsed="1" x14ac:dyDescent="0.25">
      <c r="A377" s="1"/>
      <c r="B377" s="1"/>
      <c r="C377" s="510" t="s">
        <v>526</v>
      </c>
      <c r="D377" s="311"/>
      <c r="E377" s="311"/>
      <c r="F377" s="311"/>
      <c r="G377" s="311"/>
      <c r="H377" s="354"/>
      <c r="I377" s="359"/>
      <c r="J377" s="371">
        <f>J367+1</f>
        <v>172</v>
      </c>
      <c r="K377" s="371">
        <f>K349+1</f>
        <v>160</v>
      </c>
      <c r="L377" s="428" t="s">
        <v>182</v>
      </c>
      <c r="M377" s="344" t="s">
        <v>36</v>
      </c>
      <c r="N377" s="344"/>
      <c r="O377" s="397" t="str">
        <f t="shared" ref="O377:S377" si="233">IF(O378=0,"",O378)</f>
        <v/>
      </c>
      <c r="P377" s="26" t="str">
        <f t="shared" si="233"/>
        <v/>
      </c>
      <c r="Q377" s="26">
        <f t="shared" si="233"/>
        <v>2.4</v>
      </c>
      <c r="R377" s="26" t="str">
        <f t="shared" si="233"/>
        <v/>
      </c>
      <c r="S377" s="26" t="str">
        <f t="shared" si="233"/>
        <v/>
      </c>
      <c r="T377" s="27">
        <f t="shared" ref="T377:T378" si="234">IF((IF(O377="",0,O377)+IF(P377="",0,P377)+IF(Q377="",0,Q377)+IF(R377="",0,R377)+IF(S377="",0,S377))=0,"",(IF(O377="",0,O377)+IF(P377="",0,P377)+IF(Q377="",0,Q377)+IF(R377="",0,R377)+IF(S377="",0,S377)))</f>
        <v>2.4</v>
      </c>
      <c r="U377" s="26"/>
      <c r="V377" s="26" t="s">
        <v>58</v>
      </c>
      <c r="W377" s="231">
        <f>IF(W378=0,"",W378)</f>
        <v>9.1254752851711025</v>
      </c>
      <c r="X377" s="26"/>
      <c r="Y377" s="28" t="str">
        <f t="shared" ref="Y377:AC377" si="235">IF(Y378=0,"",Y378)</f>
        <v/>
      </c>
      <c r="Z377" s="28">
        <f t="shared" si="235"/>
        <v>9</v>
      </c>
      <c r="AA377" s="28" t="str">
        <f t="shared" si="235"/>
        <v/>
      </c>
      <c r="AB377" s="28" t="str">
        <f t="shared" si="235"/>
        <v/>
      </c>
      <c r="AC377" s="28" t="str">
        <f t="shared" si="235"/>
        <v/>
      </c>
      <c r="AD377" s="28">
        <f t="shared" ref="AD377:AN377" si="236">IF(AD378=0,"",AD378)</f>
        <v>114</v>
      </c>
      <c r="AE377" s="28">
        <f t="shared" si="236"/>
        <v>39</v>
      </c>
      <c r="AF377" s="28">
        <f t="shared" si="236"/>
        <v>133</v>
      </c>
      <c r="AG377" s="28" t="str">
        <f t="shared" si="236"/>
        <v/>
      </c>
      <c r="AH377" s="28">
        <f t="shared" si="236"/>
        <v>62</v>
      </c>
      <c r="AI377" s="28" t="str">
        <f t="shared" si="236"/>
        <v/>
      </c>
      <c r="AJ377" s="28" t="str">
        <f t="shared" si="236"/>
        <v/>
      </c>
      <c r="AK377" s="28" t="str">
        <f t="shared" si="236"/>
        <v/>
      </c>
      <c r="AL377" s="28" t="str">
        <f t="shared" si="236"/>
        <v/>
      </c>
      <c r="AM377" s="28" t="str">
        <f t="shared" si="236"/>
        <v/>
      </c>
      <c r="AN377" s="28" t="str">
        <f t="shared" si="236"/>
        <v/>
      </c>
      <c r="AO377" s="321">
        <f t="shared" si="221"/>
        <v>357</v>
      </c>
      <c r="AP377" s="344"/>
      <c r="AQ377" s="328"/>
      <c r="AR377" s="298"/>
      <c r="AS377" s="225"/>
      <c r="AT377" s="225"/>
      <c r="AU377" s="225"/>
      <c r="AV377" s="192"/>
      <c r="AW377" s="12"/>
      <c r="AX377" s="1"/>
    </row>
    <row r="378" spans="1:68" ht="40.5" customHeight="1" outlineLevel="1" x14ac:dyDescent="0.25">
      <c r="A378" s="1"/>
      <c r="B378" s="1"/>
      <c r="C378" s="511"/>
      <c r="D378" s="311" t="s">
        <v>606</v>
      </c>
      <c r="E378" s="311" t="s">
        <v>607</v>
      </c>
      <c r="F378" s="311"/>
      <c r="G378" s="312" t="s">
        <v>610</v>
      </c>
      <c r="H378" s="351"/>
      <c r="I378" s="360">
        <v>7</v>
      </c>
      <c r="J378" s="363" t="str">
        <f t="shared" ref="J378" si="237">CONCATENATE($J$377,".",(ROW(M378)-ROW($M$377)))</f>
        <v>172.1</v>
      </c>
      <c r="K378" s="363"/>
      <c r="L378" s="451" t="s">
        <v>183</v>
      </c>
      <c r="M378" s="341" t="s">
        <v>36</v>
      </c>
      <c r="N378" s="341"/>
      <c r="O378" s="413"/>
      <c r="P378" s="85"/>
      <c r="Q378" s="48">
        <v>2.4</v>
      </c>
      <c r="R378" s="85"/>
      <c r="S378" s="85"/>
      <c r="T378" s="60">
        <f t="shared" si="234"/>
        <v>2.4</v>
      </c>
      <c r="U378" s="85"/>
      <c r="V378" s="46" t="s">
        <v>58</v>
      </c>
      <c r="W378" s="237">
        <f>IF(T378="","",IF(T378=0,"",IF(MID(L378,1,4)="Стен",T378/(VALUE(MID(L378,SEARCH(" ",L378,1)+1,SEARCH("мм",L378,1)-SEARCH(" ",L378,1)-2))/1000),IF(MID(L378,1,10)="Плита фунд",SQRT(T378/(VALUE(MID(L378,SEARCH(" ",L378,1)+14,SEARCH("мм",L378,1)-SEARCH(" ",L378,1)-15))/1000))*(4+1)*(VALUE(MID(L378,SEARCH(" ",L378,1)+14,SEARCH("мм",L378,1)-SEARCH(" ",L378,1)-15))/1000),IF(MID(L378,1,4)="Плит",T378/(VALUE(MID(L378,SEARCH(" ",L378,1)+1,SEARCH("мм",L378,1)-SEARCH(" ",L378,1)-2))/1000),IF(MID(L378,1,4)="Площ",T378/(VALUE(MID(L378,SEARCH(" ",L378,1)+12,SEARCH("мм",L378,1)-SEARCH(" ",L378,1)-13))/1000),IF(MID(L378,1,4)="Марш",T378/0.263,IF(MID(L378,1,4)="Коло",T378/((VALUE(LEFT(MID(L378,SEARCH(" ",L378,1)+1,SEARCH("мм",L378,1)-SEARCH(" ",L378,1)-2),SEARCH("х",MID(L378,SEARCH(" ",L378,1)+1,SEARCH("мм",L378,1)-SEARCH(" ",L378,1)-2),1)-1))*VALUE(RIGHT(MID(L378,SEARCH(" ",L378,1)+1,SEARCH("мм",L378,1)-SEARCH(" ",L378,1)-2),LEN(MID(L378,SEARCH(" ",L378,1)+1,SEARCH("мм",L378,1)-SEARCH(" ",L378,1)-2))-SEARCH("х",MID(L378,SEARCH(" ",L378,1)+1,SEARCH("мм",L378,1)-SEARCH(" ",L378,1)-2),1))))/1000000*3.2)*((VALUE(LEFT(MID(L378,SEARCH(" ",L378,1)+1,SEARCH("мм",L378,1)-SEARCH(" ",L378,1)-2),SEARCH("х",MID(L378,SEARCH(" ",L378,1)+1,SEARCH("мм",L378,1)-SEARCH(" ",L378,1)-2),1)-1))+VALUE(RIGHT(MID(L378,SEARCH(" ",L378,1)+1,SEARCH("мм",L378,1)-SEARCH(" ",L378,1)-2),LEN(MID(L378,SEARCH(" ",L378,1)+1,SEARCH("мм",L378,1)-SEARCH(" ",L378,1)-2))-SEARCH("х",MID(L378,SEARCH(" ",L378,1)+1,SEARCH("мм",L378,1)-SEARCH(" ",L378,1)-2),1))))/1000*2*3.2),IF(MID(L378,1,4)="Балк",T378/((VALUE(LEFT(MID(L378,SEARCH(" ",L378,1)+1,SEARCH("мм",L378,1)-SEARCH(" ",L378,1)-5),SEARCH("х",MID(L378,SEARCH(" ",L378,1)+1,SEARCH("мм",L378,1)-SEARCH(" ",L378,1)-5),1)-1))*VALUE(RIGHT(MID(L378,SEARCH(" ",L378,1)+1,SEARCH("мм",L378,1)-SEARCH(" ",L378,1)-5),LEN(MID(L378,SEARCH(" ",L378,1)+1,SEARCH("мм",L378,1)-SEARCH(" ",L378,1)-5))-SEARCH("х",MID(L378,SEARCH(" ",L378,1)+1,SEARCH("мм",L378,1)-SEARCH(" ",L378,1)-5),1))))/1000000*1)*((2*VALUE(LEFT(MID(L378,SEARCH(" ",L378,1)+1,SEARCH("мм",L378,1)-SEARCH(" ",L378,1)-5),SEARCH("х",MID(L378,SEARCH(" ",L378,1)+1,SEARCH("мм",L378,1)-SEARCH(" ",L378,1)-5),1)-1))+VALUE(RIGHT(MID(L378,SEARCH(" ",L378,1)+1,SEARCH("мм",L378,1)-SEARCH(" ",L378,1)-5),LEN(MID(L378,SEARCH(" ",L378,1)+1,SEARCH("мм",L378,1)-SEARCH(" ",L378,1)-5))-SEARCH("х",MID(L378,SEARCH(" ",L378,1)+1,SEARCH("мм",L378,1)-SEARCH(" ",L378,1)-5),1))))/1000*1),IF(MID(L378,1,4)="Капи",T378/(2.8*3.6*0.4)*((2.8+3.6)*2*0.4),""))))))))))</f>
        <v>9.1254752851711025</v>
      </c>
      <c r="X378" s="234"/>
      <c r="Y378" s="35" t="str">
        <f>IF(SUM($Q378:$S378)*INDEX('Таблица 6 (типы арм.)'!$F$6:$U$49,MATCH($I378,'Таблица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арм.)'!$F$54:$U$54,0))=0,"",ROUND(SUM($Q378:$S378)*INDEX('Таблица 6 (типы арм.)'!$F$6:$U$49,MATCH($I378,'Таблица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78" s="35">
        <f>IF(SUM($Q378:$S378)*INDEX('Таблица 6 (типы арм.)'!$F$6:$U$49,MATCH($I378,'Таблица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арм.)'!$F$54:$U$54,0))=0,"",ROUND(SUM($Q378:$S378)*INDEX('Таблица 6 (типы арм.)'!$F$6:$U$49,MATCH($I378,'Таблица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9</v>
      </c>
      <c r="AA378" s="35" t="str">
        <f>IF(SUM($Q378:$S378)*INDEX('Таблица 6 (типы арм.)'!$F$6:$U$49,MATCH($I378,'Таблица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арм.)'!$F$54:$U$54,0))=0,"",ROUND(SUM($Q378:$S378)*INDEX('Таблица 6 (типы арм.)'!$F$6:$U$49,MATCH($I378,'Таблица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78" s="35" t="str">
        <f>IF(SUM($Q378:$S378)*INDEX('Таблица 6 (типы арм.)'!$F$6:$U$49,MATCH($I378,'Таблица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арм.)'!$F$54:$U$54,0))=0,"",ROUND(SUM($Q378:$S378)*INDEX('Таблица 6 (типы арм.)'!$F$6:$U$49,MATCH($I378,'Таблица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78" s="35" t="str">
        <f>IF(SUM($Q378:$S378)*INDEX('Таблица 6 (типы арм.)'!$F$6:$U$49,MATCH($I378,'Таблица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арм.)'!$F$54:$U$54,0))=0,"",ROUND(SUM($Q378:$S378)*INDEX('Таблица 6 (типы арм.)'!$F$6:$U$49,MATCH($I378,'Таблица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78" s="35">
        <f>IF(SUM($Q378:$S378)*INDEX('Таблица 6 (типы арм.)'!$F$6:$U$49,MATCH($I378,'Таблица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арм.)'!$F$54:$U$54,0))=0,"",ROUND(SUM($Q378:$S378)*INDEX('Таблица 6 (типы арм.)'!$F$6:$U$49,MATCH($I378,'Таблица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>114</v>
      </c>
      <c r="AE378" s="35">
        <f>IF(SUM($Q378:$S378)*INDEX('Таблица 6 (типы арм.)'!$F$6:$U$49,MATCH($I378,'Таблица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арм.)'!$F$54:$U$54,0))=0,"",ROUND(SUM($Q378:$S378)*INDEX('Таблица 6 (типы арм.)'!$F$6:$U$49,MATCH($I378,'Таблица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39</v>
      </c>
      <c r="AF378" s="35">
        <f>IF(SUM($Q378:$S378)*INDEX('Таблица 6 (типы арм.)'!$F$6:$U$49,MATCH($I378,'Таблица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арм.)'!$F$54:$U$54,0))=0,"",ROUND(SUM($Q378:$S378)*INDEX('Таблица 6 (типы арм.)'!$F$6:$U$49,MATCH($I378,'Таблица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133</v>
      </c>
      <c r="AG378" s="35" t="str">
        <f>IF(SUM($Q378:$S378)*INDEX('Таблица 6 (типы арм.)'!$F$6:$U$49,MATCH($I378,'Таблица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арм.)'!$F$54:$U$54,0))=0,"",ROUND(SUM($Q378:$S378)*INDEX('Таблица 6 (типы арм.)'!$F$6:$U$49,MATCH($I378,'Таблица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78" s="35">
        <f>IF(SUM($Q378:$S378)*INDEX('Таблица 6 (типы арм.)'!$F$6:$U$49,MATCH($I378,'Таблица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арм.)'!$F$54:$U$54,0))=0,"",ROUND(SUM($Q378:$S378)*INDEX('Таблица 6 (типы арм.)'!$F$6:$U$49,MATCH($I378,'Таблица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62</v>
      </c>
      <c r="AI378" s="35" t="str">
        <f>IF(SUM($Q378:$S378)*INDEX('Таблица 6 (типы арм.)'!$F$6:$U$49,MATCH($I378,'Таблица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арм.)'!$F$54:$U$54,0))=0,"",ROUND(SUM($Q378:$S378)*INDEX('Таблица 6 (типы арм.)'!$F$6:$U$49,MATCH($I378,'Таблица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78" s="35" t="str">
        <f>IF(SUM($Q378:$S378)*INDEX('Таблица 6 (типы арм.)'!$F$6:$U$49,MATCH($I378,'Таблица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арм.)'!$F$54:$U$54,0))=0,"",ROUND(SUM($Q378:$S378)*INDEX('Таблица 6 (типы арм.)'!$F$6:$U$49,MATCH($I378,'Таблица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78" s="35" t="str">
        <f>IF(SUM($Q378:$S378)*INDEX('Таблица 6 (типы арм.)'!$F$6:$U$49,MATCH($I378,'Таблица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арм.)'!$F$54:$U$54,0))=0,"",ROUND(SUM($Q378:$S378)*INDEX('Таблица 6 (типы арм.)'!$F$6:$U$49,MATCH($I378,'Таблица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78" s="35" t="str">
        <f>IF(SUM($Q378:$S378)*INDEX('Таблица 6 (типы арм.)'!$F$6:$U$49,MATCH($I378,'Таблица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арм.)'!$F$54:$U$54,0))=0,"",ROUND(SUM($Q378:$S378)*INDEX('Таблица 6 (типы арм.)'!$F$6:$U$49,MATCH($I378,'Таблица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78" s="35" t="str">
        <f>IF(SUM($Q378:$S378)*INDEX('Таблица 6 (типы арм.)'!$F$6:$U$49,MATCH($I378,'Таблица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арм.)'!$F$54:$U$54,0))=0,"",ROUND(SUM($Q378:$S378)*INDEX('Таблица 6 (типы арм.)'!$F$6:$U$49,MATCH($I378,'Таблица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78" s="35" t="str">
        <f>IF(SUM($Q378:$S378)*INDEX('Таблица 6 (типы арм.)'!$F$6:$U$49,MATCH($I378,'Таблица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арм.)'!$F$54:$U$54,0))=0,"",ROUND(SUM($Q378:$S378)*INDEX('Таблица 6 (типы арм.)'!$F$6:$U$49,MATCH($I378,'Таблица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78" s="491">
        <f t="shared" si="221"/>
        <v>357</v>
      </c>
      <c r="AP378" s="341"/>
      <c r="AQ378" s="328"/>
      <c r="AR378" s="298"/>
      <c r="AS378" s="225"/>
      <c r="AT378" s="225"/>
      <c r="AU378" s="225"/>
      <c r="AV378" s="192"/>
      <c r="AW378" s="12"/>
      <c r="AX378" s="1"/>
    </row>
    <row r="379" spans="1:68" s="459" customFormat="1" ht="20.100000000000001" customHeight="1" collapsed="1" x14ac:dyDescent="0.25">
      <c r="A379" s="170"/>
      <c r="B379" s="170"/>
      <c r="C379" s="511"/>
      <c r="D379" s="387" t="s">
        <v>606</v>
      </c>
      <c r="E379" s="387"/>
      <c r="F379" s="388" t="s">
        <v>608</v>
      </c>
      <c r="G379" s="388"/>
      <c r="H379" s="351"/>
      <c r="I379" s="363"/>
      <c r="J379" s="363"/>
      <c r="K379" s="363"/>
      <c r="L379" s="430" t="s">
        <v>616</v>
      </c>
      <c r="M379" s="392" t="s">
        <v>36</v>
      </c>
      <c r="N379" s="392" t="s">
        <v>36</v>
      </c>
      <c r="O379" s="399"/>
      <c r="P379" s="225"/>
      <c r="Q379" s="225"/>
      <c r="R379" s="225"/>
      <c r="S379" s="225"/>
      <c r="T379" s="389"/>
      <c r="U379" s="225"/>
      <c r="V379" s="225"/>
      <c r="W379" s="225"/>
      <c r="X379" s="225"/>
      <c r="Y379" s="390"/>
      <c r="Z379" s="390"/>
      <c r="AA379" s="390"/>
      <c r="AB379" s="390"/>
      <c r="AC379" s="390"/>
      <c r="AD379" s="390"/>
      <c r="AE379" s="390"/>
      <c r="AF379" s="390"/>
      <c r="AG379" s="390"/>
      <c r="AH379" s="390"/>
      <c r="AI379" s="390"/>
      <c r="AJ379" s="390"/>
      <c r="AK379" s="390"/>
      <c r="AL379" s="390"/>
      <c r="AM379" s="390"/>
      <c r="AN379" s="390"/>
      <c r="AO379" s="391"/>
      <c r="AP379" s="392"/>
      <c r="AQ379" s="393">
        <f>T377</f>
        <v>2.4</v>
      </c>
      <c r="AR379" s="298">
        <f>IF(AQ379="","",IF(AQ379=0,"",AQ379))</f>
        <v>2.4</v>
      </c>
      <c r="AS379" s="33"/>
      <c r="AT379" s="33"/>
      <c r="AU379" s="33"/>
      <c r="AV379" s="192"/>
      <c r="AW379" s="171"/>
      <c r="AX379" s="170"/>
      <c r="AY379" s="222"/>
      <c r="AZ379" s="222"/>
      <c r="BA379" s="222"/>
      <c r="BB379" s="222"/>
      <c r="BC379" s="222"/>
      <c r="BD379" s="222"/>
      <c r="BE379" s="222"/>
      <c r="BF379" s="222"/>
      <c r="BG379" s="222"/>
      <c r="BH379" s="222"/>
      <c r="BI379" s="222"/>
      <c r="BJ379" s="222"/>
      <c r="BK379" s="222"/>
      <c r="BL379" s="222"/>
      <c r="BM379" s="222"/>
      <c r="BN379" s="222"/>
      <c r="BO379" s="222"/>
      <c r="BP379" s="222"/>
    </row>
    <row r="380" spans="1:68" s="459" customFormat="1" ht="20.100000000000001" customHeight="1" x14ac:dyDescent="0.25">
      <c r="A380" s="170"/>
      <c r="B380" s="170"/>
      <c r="C380" s="511"/>
      <c r="D380" s="387" t="s">
        <v>606</v>
      </c>
      <c r="E380" s="387"/>
      <c r="F380" s="388" t="s">
        <v>608</v>
      </c>
      <c r="G380" s="388"/>
      <c r="H380" s="351"/>
      <c r="I380" s="363"/>
      <c r="J380" s="363"/>
      <c r="K380" s="363"/>
      <c r="L380" s="430" t="s">
        <v>615</v>
      </c>
      <c r="M380" s="423" t="s">
        <v>49</v>
      </c>
      <c r="N380" s="423" t="s">
        <v>49</v>
      </c>
      <c r="O380" s="399"/>
      <c r="P380" s="225"/>
      <c r="Q380" s="225"/>
      <c r="R380" s="225"/>
      <c r="S380" s="225"/>
      <c r="T380" s="389"/>
      <c r="U380" s="225"/>
      <c r="V380" s="225"/>
      <c r="W380" s="225"/>
      <c r="X380" s="225"/>
      <c r="Y380" s="390"/>
      <c r="Z380" s="390"/>
      <c r="AA380" s="390"/>
      <c r="AB380" s="390"/>
      <c r="AC380" s="390"/>
      <c r="AD380" s="390"/>
      <c r="AE380" s="390"/>
      <c r="AF380" s="390"/>
      <c r="AG380" s="390"/>
      <c r="AH380" s="390"/>
      <c r="AI380" s="390"/>
      <c r="AJ380" s="390"/>
      <c r="AK380" s="390"/>
      <c r="AL380" s="390"/>
      <c r="AM380" s="390"/>
      <c r="AN380" s="390"/>
      <c r="AO380" s="391"/>
      <c r="AP380" s="392"/>
      <c r="AQ380" s="493">
        <f>AO377+SUM(AO382:AO384)</f>
        <v>482</v>
      </c>
      <c r="AR380" s="367">
        <f t="shared" ref="AR380:AR381" si="238">IF(AQ380="","",IF(AQ380=0,"",AQ380))</f>
        <v>482</v>
      </c>
      <c r="AS380" s="33"/>
      <c r="AT380" s="33"/>
      <c r="AU380" s="33"/>
      <c r="AV380" s="192"/>
      <c r="AW380" s="171"/>
      <c r="AX380" s="170"/>
      <c r="AY380" s="222"/>
      <c r="AZ380" s="222"/>
      <c r="BA380" s="222"/>
      <c r="BB380" s="222"/>
      <c r="BC380" s="222"/>
      <c r="BD380" s="222"/>
      <c r="BE380" s="222"/>
      <c r="BF380" s="222"/>
      <c r="BG380" s="222"/>
      <c r="BH380" s="222"/>
      <c r="BI380" s="222"/>
      <c r="BJ380" s="222"/>
      <c r="BK380" s="222"/>
      <c r="BL380" s="222"/>
      <c r="BM380" s="222"/>
      <c r="BN380" s="222"/>
      <c r="BO380" s="222"/>
      <c r="BP380" s="222"/>
    </row>
    <row r="381" spans="1:68" s="459" customFormat="1" ht="20.100000000000001" customHeight="1" x14ac:dyDescent="0.25">
      <c r="A381" s="170"/>
      <c r="B381" s="170"/>
      <c r="C381" s="511"/>
      <c r="D381" s="387" t="s">
        <v>606</v>
      </c>
      <c r="E381" s="387"/>
      <c r="F381" s="388" t="s">
        <v>608</v>
      </c>
      <c r="G381" s="388"/>
      <c r="H381" s="351"/>
      <c r="I381" s="363"/>
      <c r="J381" s="363"/>
      <c r="K381" s="363"/>
      <c r="L381" s="430" t="s">
        <v>614</v>
      </c>
      <c r="M381" s="392" t="s">
        <v>61</v>
      </c>
      <c r="N381" s="392" t="s">
        <v>61</v>
      </c>
      <c r="O381" s="399"/>
      <c r="P381" s="225"/>
      <c r="Q381" s="225"/>
      <c r="R381" s="225"/>
      <c r="S381" s="225"/>
      <c r="T381" s="389"/>
      <c r="U381" s="225"/>
      <c r="V381" s="225"/>
      <c r="W381" s="225"/>
      <c r="X381" s="225"/>
      <c r="Y381" s="390"/>
      <c r="Z381" s="390"/>
      <c r="AA381" s="390"/>
      <c r="AB381" s="390"/>
      <c r="AC381" s="390"/>
      <c r="AD381" s="390"/>
      <c r="AE381" s="390"/>
      <c r="AF381" s="390"/>
      <c r="AG381" s="390"/>
      <c r="AH381" s="390"/>
      <c r="AI381" s="390"/>
      <c r="AJ381" s="390"/>
      <c r="AK381" s="390"/>
      <c r="AL381" s="390"/>
      <c r="AM381" s="390"/>
      <c r="AN381" s="390"/>
      <c r="AO381" s="391"/>
      <c r="AP381" s="392"/>
      <c r="AQ381" s="393">
        <f>W377</f>
        <v>9.1254752851711025</v>
      </c>
      <c r="AR381" s="298">
        <f t="shared" si="238"/>
        <v>9.1254752851711025</v>
      </c>
      <c r="AS381" s="33"/>
      <c r="AT381" s="33"/>
      <c r="AU381" s="33"/>
      <c r="AV381" s="192"/>
      <c r="AW381" s="171"/>
      <c r="AX381" s="170"/>
      <c r="AY381" s="222"/>
      <c r="AZ381" s="222"/>
      <c r="BA381" s="222"/>
      <c r="BB381" s="222"/>
      <c r="BC381" s="222"/>
      <c r="BD381" s="222"/>
      <c r="BE381" s="222"/>
      <c r="BF381" s="222"/>
      <c r="BG381" s="222"/>
      <c r="BH381" s="222"/>
      <c r="BI381" s="222"/>
      <c r="BJ381" s="222"/>
      <c r="BK381" s="222"/>
      <c r="BL381" s="222"/>
      <c r="BM381" s="222"/>
      <c r="BN381" s="222"/>
      <c r="BO381" s="222"/>
      <c r="BP381" s="222"/>
    </row>
    <row r="382" spans="1:68" ht="40.5" customHeight="1" x14ac:dyDescent="0.25">
      <c r="A382" s="1"/>
      <c r="B382" s="1"/>
      <c r="C382" s="511"/>
      <c r="D382" s="311"/>
      <c r="E382" s="311" t="s">
        <v>607</v>
      </c>
      <c r="F382" s="311"/>
      <c r="G382" s="312" t="s">
        <v>610</v>
      </c>
      <c r="H382" s="351"/>
      <c r="I382" s="360" t="s">
        <v>184</v>
      </c>
      <c r="J382" s="224">
        <f>J377+1</f>
        <v>173</v>
      </c>
      <c r="K382" s="224"/>
      <c r="L382" s="441" t="s">
        <v>489</v>
      </c>
      <c r="M382" s="298" t="s">
        <v>49</v>
      </c>
      <c r="N382" s="298"/>
      <c r="O382" s="409" t="str">
        <f t="shared" ref="O382:S382" si="239">O377</f>
        <v/>
      </c>
      <c r="P382" s="180" t="str">
        <f t="shared" si="239"/>
        <v/>
      </c>
      <c r="Q382" s="180">
        <f t="shared" si="239"/>
        <v>2.4</v>
      </c>
      <c r="R382" s="180" t="str">
        <f t="shared" si="239"/>
        <v/>
      </c>
      <c r="S382" s="180" t="str">
        <f t="shared" si="239"/>
        <v/>
      </c>
      <c r="T382" s="180"/>
      <c r="U382" s="206"/>
      <c r="V382" s="206"/>
      <c r="W382" s="206"/>
      <c r="X382" s="180"/>
      <c r="Y382" s="35" t="str">
        <f>IF(SUM($Q382:$S382)*INDEX('Таблица 6 (типы арм.)'!$F$6:$U$49,MATCH($I382,'Таблица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арм.)'!$F$54:$U$54,0))=0,"",ROUND(SUM($Q382:$S382)*INDEX('Таблица 6 (типы арм.)'!$F$6:$U$49,MATCH($I382,'Таблица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82" s="35" t="str">
        <f>IF(SUM($Q382:$S382)*INDEX('Таблица 6 (типы арм.)'!$F$6:$U$49,MATCH($I382,'Таблица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арм.)'!$F$54:$U$54,0))=0,"",ROUND(SUM($Q382:$S382)*INDEX('Таблица 6 (типы арм.)'!$F$6:$U$49,MATCH($I382,'Таблица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82" s="35" t="str">
        <f>IF(SUM($Q382:$S382)*INDEX('Таблица 6 (типы арм.)'!$F$6:$U$49,MATCH($I382,'Таблица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арм.)'!$F$54:$U$54,0))=0,"",ROUND(SUM($Q382:$S382)*INDEX('Таблица 6 (типы арм.)'!$F$6:$U$49,MATCH($I382,'Таблица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82" s="35" t="str">
        <f>IF(SUM($Q382:$S382)*INDEX('Таблица 6 (типы арм.)'!$F$6:$U$49,MATCH($I382,'Таблица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арм.)'!$F$54:$U$54,0))=0,"",ROUND(SUM($Q382:$S382)*INDEX('Таблица 6 (типы арм.)'!$F$6:$U$49,MATCH($I382,'Таблица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82" s="35" t="str">
        <f>IF(SUM($Q382:$S382)*INDEX('Таблица 6 (типы арм.)'!$F$6:$U$49,MATCH($I382,'Таблица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арм.)'!$F$54:$U$54,0))=0,"",ROUND(SUM($Q382:$S382)*INDEX('Таблица 6 (типы арм.)'!$F$6:$U$49,MATCH($I382,'Таблица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82" s="35" t="str">
        <f>IF(SUM($Q382:$S382)*INDEX('Таблица 6 (типы арм.)'!$F$6:$U$49,MATCH($I382,'Таблица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арм.)'!$F$54:$U$54,0))=0,"",ROUND(SUM($Q382:$S382)*INDEX('Таблица 6 (типы арм.)'!$F$6:$U$49,MATCH($I382,'Таблица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82" s="35">
        <f>IF(SUM($Q382:$S382)*INDEX('Таблица 6 (типы арм.)'!$F$6:$U$49,MATCH($I382,'Таблица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арм.)'!$F$54:$U$54,0))=0,"",ROUND(SUM($Q382:$S382)*INDEX('Таблица 6 (типы арм.)'!$F$6:$U$49,MATCH($I382,'Таблица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39</v>
      </c>
      <c r="AF382" s="35" t="str">
        <f>IF(SUM($Q382:$S382)*INDEX('Таблица 6 (типы арм.)'!$F$6:$U$49,MATCH($I382,'Таблица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арм.)'!$F$54:$U$54,0))=0,"",ROUND(SUM($Q382:$S382)*INDEX('Таблица 6 (типы арм.)'!$F$6:$U$49,MATCH($I382,'Таблица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82" s="35" t="str">
        <f>IF(SUM($Q382:$S382)*INDEX('Таблица 6 (типы арм.)'!$F$6:$U$49,MATCH($I382,'Таблица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арм.)'!$F$54:$U$54,0))=0,"",ROUND(SUM($Q382:$S382)*INDEX('Таблица 6 (типы арм.)'!$F$6:$U$49,MATCH($I382,'Таблица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82" s="35" t="str">
        <f>IF(SUM($Q382:$S382)*INDEX('Таблица 6 (типы арм.)'!$F$6:$U$49,MATCH($I382,'Таблица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арм.)'!$F$54:$U$54,0))=0,"",ROUND(SUM($Q382:$S382)*INDEX('Таблица 6 (типы арм.)'!$F$6:$U$49,MATCH($I382,'Таблица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82" s="35" t="str">
        <f>IF(SUM($Q382:$S382)*INDEX('Таблица 6 (типы арм.)'!$F$6:$U$49,MATCH($I382,'Таблица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арм.)'!$F$54:$U$54,0))=0,"",ROUND(SUM($Q382:$S382)*INDEX('Таблица 6 (типы арм.)'!$F$6:$U$49,MATCH($I382,'Таблица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82" s="35" t="str">
        <f>IF(SUM($Q382:$S382)*INDEX('Таблица 6 (типы арм.)'!$F$6:$U$49,MATCH($I382,'Таблица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арм.)'!$F$54:$U$54,0))=0,"",ROUND(SUM($Q382:$S382)*INDEX('Таблица 6 (типы арм.)'!$F$6:$U$49,MATCH($I382,'Таблица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82" s="35" t="str">
        <f>IF(SUM($Q382:$S382)*INDEX('Таблица 6 (типы арм.)'!$F$6:$U$49,MATCH($I382,'Таблица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арм.)'!$F$54:$U$54,0))=0,"",ROUND(SUM($Q382:$S382)*INDEX('Таблица 6 (типы арм.)'!$F$6:$U$49,MATCH($I382,'Таблица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82" s="35" t="str">
        <f>IF(SUM($Q382:$S382)*INDEX('Таблица 6 (типы арм.)'!$F$6:$U$49,MATCH($I382,'Таблица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арм.)'!$F$54:$U$54,0))=0,"",ROUND(SUM($Q382:$S382)*INDEX('Таблица 6 (типы арм.)'!$F$6:$U$49,MATCH($I382,'Таблица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82" s="35" t="str">
        <f>IF(SUM($Q382:$S382)*INDEX('Таблица 6 (типы арм.)'!$F$6:$U$49,MATCH($I382,'Таблица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арм.)'!$F$54:$U$54,0))=0,"",ROUND(SUM($Q382:$S382)*INDEX('Таблица 6 (типы арм.)'!$F$6:$U$49,MATCH($I382,'Таблица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82" s="35" t="str">
        <f>IF(SUM($Q382:$S382)*INDEX('Таблица 6 (типы арм.)'!$F$6:$U$49,MATCH($I382,'Таблица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арм.)'!$F$54:$U$54,0))=0,"",ROUND(SUM($Q382:$S382)*INDEX('Таблица 6 (типы арм.)'!$F$6:$U$49,MATCH($I382,'Таблица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82" s="491">
        <f>IF((IF(Y382="",0,Y382)+IF(Z382="",0,Z382)+IF(AA382="",0,AA382)+IF(AB382="",0,AB382)+IF(AC382="",0,AC382)+IF(AD382="",0,AD382)+IF(AE382="",0,AE382)+IF(AF382="",0,AF382)+IF(AG382="",0,AG382)+IF(AH382="",0,AH382)+IF(AI382="",0,AI382)+IF(AJ382="",0,AJ382)+IF(AK382="",0,AK382)+IF(AL382="",0,AL382)+IF(AM382="",0,AM382)+IF(AN382="",0,AN382))=0,"",(IF(Y382="",0,Y382)+IF(Z382="",0,Z382)+IF(AA382="",0,AA382)+IF(AB382="",0,AB382)+IF(AC382="",0,AC382)+IF(AD382="",0,AD382)+IF(AE382="",0,AE382)+IF(AF382="",0,AF382)+IF(AG382="",0,AG382)+IF(AH382="",0,AH382)+IF(AI382="",0,AI382)+IF(AJ382="",0,AJ382)+IF(AK382="",0,AK382)+IF(AL382="",0,AL382)+IF(AM382="",0,AM382)+IF(AN382="",0,AN382)))</f>
        <v>39</v>
      </c>
      <c r="AP382" s="298"/>
      <c r="AQ382" s="328"/>
      <c r="AR382" s="298"/>
      <c r="AS382" s="225"/>
      <c r="AT382" s="225"/>
      <c r="AU382" s="225"/>
      <c r="AV382" s="192"/>
      <c r="AW382" s="12"/>
      <c r="AX382" s="1"/>
    </row>
    <row r="383" spans="1:68" ht="40.5" customHeight="1" x14ac:dyDescent="0.25">
      <c r="A383" s="1"/>
      <c r="B383" s="1"/>
      <c r="C383" s="511"/>
      <c r="D383" s="311"/>
      <c r="E383" s="311" t="s">
        <v>607</v>
      </c>
      <c r="F383" s="311"/>
      <c r="G383" s="312" t="s">
        <v>610</v>
      </c>
      <c r="H383" s="351"/>
      <c r="I383" s="360" t="s">
        <v>185</v>
      </c>
      <c r="J383" s="224">
        <f>J382+1</f>
        <v>174</v>
      </c>
      <c r="K383" s="224"/>
      <c r="L383" s="441" t="s">
        <v>490</v>
      </c>
      <c r="M383" s="298" t="s">
        <v>49</v>
      </c>
      <c r="N383" s="298"/>
      <c r="O383" s="409" t="str">
        <f>O377</f>
        <v/>
      </c>
      <c r="P383" s="180" t="str">
        <f t="shared" ref="P383:S383" si="240">P377</f>
        <v/>
      </c>
      <c r="Q383" s="180">
        <f t="shared" si="240"/>
        <v>2.4</v>
      </c>
      <c r="R383" s="180" t="str">
        <f t="shared" si="240"/>
        <v/>
      </c>
      <c r="S383" s="180" t="str">
        <f t="shared" si="240"/>
        <v/>
      </c>
      <c r="T383" s="180"/>
      <c r="U383" s="206"/>
      <c r="V383" s="206"/>
      <c r="W383" s="206"/>
      <c r="X383" s="180"/>
      <c r="Y383" s="35" t="str">
        <f>IF(SUM($Q383:$S383)*INDEX('Таблица 6 (типы арм.)'!$F$6:$U$49,MATCH($I383,'Таблица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арм.)'!$F$54:$U$54,0))=0,"",ROUND(SUM($Q383:$S383)*INDEX('Таблица 6 (типы арм.)'!$F$6:$U$49,MATCH($I383,'Таблица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83" s="35" t="str">
        <f>IF(SUM($Q383:$S383)*INDEX('Таблица 6 (типы арм.)'!$F$6:$U$49,MATCH($I383,'Таблица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арм.)'!$F$54:$U$54,0))=0,"",ROUND(SUM($Q383:$S383)*INDEX('Таблица 6 (типы арм.)'!$F$6:$U$49,MATCH($I383,'Таблица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83" s="35" t="str">
        <f>IF(SUM($Q383:$S383)*INDEX('Таблица 6 (типы арм.)'!$F$6:$U$49,MATCH($I383,'Таблица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арм.)'!$F$54:$U$54,0))=0,"",ROUND(SUM($Q383:$S383)*INDEX('Таблица 6 (типы арм.)'!$F$6:$U$49,MATCH($I383,'Таблица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83" s="35" t="str">
        <f>IF(SUM($Q383:$S383)*INDEX('Таблица 6 (типы арм.)'!$F$6:$U$49,MATCH($I383,'Таблица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арм.)'!$F$54:$U$54,0))=0,"",ROUND(SUM($Q383:$S383)*INDEX('Таблица 6 (типы арм.)'!$F$6:$U$49,MATCH($I383,'Таблица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83" s="35" t="str">
        <f>IF(SUM($Q383:$S383)*INDEX('Таблица 6 (типы арм.)'!$F$6:$U$49,MATCH($I383,'Таблица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арм.)'!$F$54:$U$54,0))=0,"",ROUND(SUM($Q383:$S383)*INDEX('Таблица 6 (типы арм.)'!$F$6:$U$49,MATCH($I383,'Таблица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83" s="35" t="str">
        <f>IF(SUM($Q383:$S383)*INDEX('Таблица 6 (типы арм.)'!$F$6:$U$49,MATCH($I383,'Таблица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арм.)'!$F$54:$U$54,0))=0,"",ROUND(SUM($Q383:$S383)*INDEX('Таблица 6 (типы арм.)'!$F$6:$U$49,MATCH($I383,'Таблица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83" s="35" t="str">
        <f>IF(SUM($Q383:$S383)*INDEX('Таблица 6 (типы арм.)'!$F$6:$U$49,MATCH($I383,'Таблица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арм.)'!$F$54:$U$54,0))=0,"",ROUND(SUM($Q383:$S383)*INDEX('Таблица 6 (типы арм.)'!$F$6:$U$49,MATCH($I383,'Таблица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83" s="35" t="str">
        <f>IF(SUM($Q383:$S383)*INDEX('Таблица 6 (типы арм.)'!$F$6:$U$49,MATCH($I383,'Таблица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арм.)'!$F$54:$U$54,0))=0,"",ROUND(SUM($Q383:$S383)*INDEX('Таблица 6 (типы арм.)'!$F$6:$U$49,MATCH($I383,'Таблица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83" s="35" t="str">
        <f>IF(SUM($Q383:$S383)*INDEX('Таблица 6 (типы арм.)'!$F$6:$U$49,MATCH($I383,'Таблица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арм.)'!$F$54:$U$54,0))=0,"",ROUND(SUM($Q383:$S383)*INDEX('Таблица 6 (типы арм.)'!$F$6:$U$49,MATCH($I383,'Таблица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83" s="35" t="str">
        <f>IF(SUM($Q383:$S383)*INDEX('Таблица 6 (типы арм.)'!$F$6:$U$49,MATCH($I383,'Таблица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арм.)'!$F$54:$U$54,0))=0,"",ROUND(SUM($Q383:$S383)*INDEX('Таблица 6 (типы арм.)'!$F$6:$U$49,MATCH($I383,'Таблица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83" s="35" t="str">
        <f>IF(SUM($Q383:$S383)*INDEX('Таблица 6 (типы арм.)'!$F$6:$U$49,MATCH($I383,'Таблица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арм.)'!$F$54:$U$54,0))=0,"",ROUND(SUM($Q383:$S383)*INDEX('Таблица 6 (типы арм.)'!$F$6:$U$49,MATCH($I383,'Таблица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83" s="35" t="str">
        <f>IF(SUM($Q383:$S383)*INDEX('Таблица 6 (типы арм.)'!$F$6:$U$49,MATCH($I383,'Таблица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арм.)'!$F$54:$U$54,0))=0,"",ROUND(SUM($Q383:$S383)*INDEX('Таблица 6 (типы арм.)'!$F$6:$U$49,MATCH($I383,'Таблица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83" s="35" t="str">
        <f>IF(SUM($Q383:$S383)*INDEX('Таблица 6 (типы арм.)'!$F$6:$U$49,MATCH($I383,'Таблица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арм.)'!$F$54:$U$54,0))=0,"",ROUND(SUM($Q383:$S383)*INDEX('Таблица 6 (типы арм.)'!$F$6:$U$49,MATCH($I383,'Таблица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83" s="35" t="str">
        <f>IF(SUM($Q383:$S383)*INDEX('Таблица 6 (типы арм.)'!$F$6:$U$49,MATCH($I383,'Таблица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арм.)'!$F$54:$U$54,0))=0,"",ROUND(SUM($Q383:$S383)*INDEX('Таблица 6 (типы арм.)'!$F$6:$U$49,MATCH($I383,'Таблица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83" s="35" t="str">
        <f>IF(SUM($Q383:$S383)*INDEX('Таблица 6 (типы арм.)'!$F$6:$U$49,MATCH($I383,'Таблица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арм.)'!$F$54:$U$54,0))=0,"",ROUND(SUM($Q383:$S383)*INDEX('Таблица 6 (типы арм.)'!$F$6:$U$49,MATCH($I383,'Таблица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83" s="35" t="str">
        <f>IF(SUM($Q383:$S383)*INDEX('Таблица 6 (типы арм.)'!$F$6:$U$49,MATCH($I383,'Таблица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арм.)'!$F$54:$U$54,0))=0,"",ROUND(SUM($Q383:$S383)*INDEX('Таблица 6 (типы арм.)'!$F$6:$U$49,MATCH($I383,'Таблица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83" s="491" t="str">
        <f>IF((IF(Y383="",0,Y383)+IF(Z383="",0,Z383)+IF(AA383="",0,AA383)+IF(AB383="",0,AB383)+IF(AC383="",0,AC383)+IF(AD383="",0,AD383)+IF(AE383="",0,AE383)+IF(AF383="",0,AF383)+IF(AG383="",0,AG383)+IF(AH383="",0,AH383)+IF(AI383="",0,AI383)+IF(AJ383="",0,AJ383)+IF(AK383="",0,AK383)+IF(AL383="",0,AL383)+IF(AM383="",0,AM383)+IF(AN383="",0,AN383))=0,"",(IF(Y383="",0,Y383)+IF(Z383="",0,Z383)+IF(AA383="",0,AA383)+IF(AB383="",0,AB383)+IF(AC383="",0,AC383)+IF(AD383="",0,AD383)+IF(AE383="",0,AE383)+IF(AF383="",0,AF383)+IF(AG383="",0,AG383)+IF(AH383="",0,AH383)+IF(AI383="",0,AI383)+IF(AJ383="",0,AJ383)+IF(AK383="",0,AK383)+IF(AL383="",0,AL383)+IF(AM383="",0,AM383)+IF(AN383="",0,AN383)))</f>
        <v/>
      </c>
      <c r="AP383" s="298"/>
      <c r="AQ383" s="328"/>
      <c r="AR383" s="298"/>
      <c r="AS383" s="225"/>
      <c r="AT383" s="225"/>
      <c r="AU383" s="225"/>
      <c r="AV383" s="192"/>
      <c r="AW383" s="12"/>
      <c r="AX383" s="1"/>
    </row>
    <row r="384" spans="1:68" s="186" customFormat="1" ht="40.5" customHeight="1" x14ac:dyDescent="0.25">
      <c r="A384" s="170"/>
      <c r="B384" s="170"/>
      <c r="C384" s="511"/>
      <c r="D384" s="311"/>
      <c r="E384" s="311" t="s">
        <v>607</v>
      </c>
      <c r="F384" s="311"/>
      <c r="G384" s="312" t="s">
        <v>610</v>
      </c>
      <c r="H384" s="351"/>
      <c r="I384" s="360" t="s">
        <v>530</v>
      </c>
      <c r="J384" s="224">
        <f>J383+1</f>
        <v>175</v>
      </c>
      <c r="K384" s="224"/>
      <c r="L384" s="441" t="s">
        <v>529</v>
      </c>
      <c r="M384" s="298" t="s">
        <v>49</v>
      </c>
      <c r="N384" s="298"/>
      <c r="O384" s="409" t="str">
        <f>O377</f>
        <v/>
      </c>
      <c r="P384" s="180" t="str">
        <f t="shared" ref="P384:S384" si="241">P377</f>
        <v/>
      </c>
      <c r="Q384" s="180">
        <f t="shared" si="241"/>
        <v>2.4</v>
      </c>
      <c r="R384" s="180" t="str">
        <f t="shared" si="241"/>
        <v/>
      </c>
      <c r="S384" s="180" t="str">
        <f t="shared" si="241"/>
        <v/>
      </c>
      <c r="T384" s="180"/>
      <c r="U384" s="206"/>
      <c r="V384" s="206"/>
      <c r="W384" s="206"/>
      <c r="X384" s="180"/>
      <c r="Y384" s="35">
        <f>IF(SUM($Q384:$S384)*INDEX('Таблица 6 (типы арм.)'!$F$6:$U$49,MATCH($I384,'Таблица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арм.)'!$F$54:$U$54,0))=0,"",ROUND(SUM($Q384:$S384)*INDEX('Таблица 6 (типы арм.)'!$F$6:$U$49,MATCH($I384,'Таблица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>86</v>
      </c>
      <c r="Z384" s="35" t="str">
        <f>IF(SUM($Q384:$S384)*INDEX('Таблица 6 (типы арм.)'!$F$6:$U$49,MATCH($I384,'Таблица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арм.)'!$F$54:$U$54,0))=0,"",ROUND(SUM($Q384:$S384)*INDEX('Таблица 6 (типы арм.)'!$F$6:$U$49,MATCH($I384,'Таблица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84" s="35" t="str">
        <f>IF(SUM($Q384:$S384)*INDEX('Таблица 6 (типы арм.)'!$F$6:$U$49,MATCH($I384,'Таблица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арм.)'!$F$54:$U$54,0))=0,"",ROUND(SUM($Q384:$S384)*INDEX('Таблица 6 (типы арм.)'!$F$6:$U$49,MATCH($I384,'Таблица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84" s="35" t="str">
        <f>IF(SUM($Q384:$S384)*INDEX('Таблица 6 (типы арм.)'!$F$6:$U$49,MATCH($I384,'Таблица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арм.)'!$F$54:$U$54,0))=0,"",ROUND(SUM($Q384:$S384)*INDEX('Таблица 6 (типы арм.)'!$F$6:$U$49,MATCH($I384,'Таблица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84" s="35" t="str">
        <f>IF(SUM($Q384:$S384)*INDEX('Таблица 6 (типы арм.)'!$F$6:$U$49,MATCH($I384,'Таблица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арм.)'!$F$54:$U$54,0))=0,"",ROUND(SUM($Q384:$S384)*INDEX('Таблица 6 (типы арм.)'!$F$6:$U$49,MATCH($I384,'Таблица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84" s="35" t="str">
        <f>IF(SUM($Q384:$S384)*INDEX('Таблица 6 (типы арм.)'!$F$6:$U$49,MATCH($I384,'Таблица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арм.)'!$F$54:$U$54,0))=0,"",ROUND(SUM($Q384:$S384)*INDEX('Таблица 6 (типы арм.)'!$F$6:$U$49,MATCH($I384,'Таблица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84" s="35" t="str">
        <f>IF(SUM($Q384:$S384)*INDEX('Таблица 6 (типы арм.)'!$F$6:$U$49,MATCH($I384,'Таблица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арм.)'!$F$54:$U$54,0))=0,"",ROUND(SUM($Q384:$S384)*INDEX('Таблица 6 (типы арм.)'!$F$6:$U$49,MATCH($I384,'Таблица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84" s="35" t="str">
        <f>IF(SUM($Q384:$S384)*INDEX('Таблица 6 (типы арм.)'!$F$6:$U$49,MATCH($I384,'Таблица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арм.)'!$F$54:$U$54,0))=0,"",ROUND(SUM($Q384:$S384)*INDEX('Таблица 6 (типы арм.)'!$F$6:$U$49,MATCH($I384,'Таблица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84" s="35" t="str">
        <f>IF(SUM($Q384:$S384)*INDEX('Таблица 6 (типы арм.)'!$F$6:$U$49,MATCH($I384,'Таблица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арм.)'!$F$54:$U$54,0))=0,"",ROUND(SUM($Q384:$S384)*INDEX('Таблица 6 (типы арм.)'!$F$6:$U$49,MATCH($I384,'Таблица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84" s="35" t="str">
        <f>IF(SUM($Q384:$S384)*INDEX('Таблица 6 (типы арм.)'!$F$6:$U$49,MATCH($I384,'Таблица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арм.)'!$F$54:$U$54,0))=0,"",ROUND(SUM($Q384:$S384)*INDEX('Таблица 6 (типы арм.)'!$F$6:$U$49,MATCH($I384,'Таблица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84" s="35" t="str">
        <f>IF(SUM($Q384:$S384)*INDEX('Таблица 6 (типы арм.)'!$F$6:$U$49,MATCH($I384,'Таблица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арм.)'!$F$54:$U$54,0))=0,"",ROUND(SUM($Q384:$S384)*INDEX('Таблица 6 (типы арм.)'!$F$6:$U$49,MATCH($I384,'Таблица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84" s="35" t="str">
        <f>IF(SUM($Q384:$S384)*INDEX('Таблица 6 (типы арм.)'!$F$6:$U$49,MATCH($I384,'Таблица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арм.)'!$F$54:$U$54,0))=0,"",ROUND(SUM($Q384:$S384)*INDEX('Таблица 6 (типы арм.)'!$F$6:$U$49,MATCH($I384,'Таблица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84" s="35" t="str">
        <f>IF(SUM($Q384:$S384)*INDEX('Таблица 6 (типы арм.)'!$F$6:$U$49,MATCH($I384,'Таблица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арм.)'!$F$54:$U$54,0))=0,"",ROUND(SUM($Q384:$S384)*INDEX('Таблица 6 (типы арм.)'!$F$6:$U$49,MATCH($I384,'Таблица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84" s="35" t="str">
        <f>IF(SUM($Q384:$S384)*INDEX('Таблица 6 (типы арм.)'!$F$6:$U$49,MATCH($I384,'Таблица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арм.)'!$F$54:$U$54,0))=0,"",ROUND(SUM($Q384:$S384)*INDEX('Таблица 6 (типы арм.)'!$F$6:$U$49,MATCH($I384,'Таблица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84" s="35" t="str">
        <f>IF(SUM($Q384:$S384)*INDEX('Таблица 6 (типы арм.)'!$F$6:$U$49,MATCH($I384,'Таблица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арм.)'!$F$54:$U$54,0))=0,"",ROUND(SUM($Q384:$S384)*INDEX('Таблица 6 (типы арм.)'!$F$6:$U$49,MATCH($I384,'Таблица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84" s="35" t="str">
        <f>IF(SUM($Q384:$S384)*INDEX('Таблица 6 (типы арм.)'!$F$6:$U$49,MATCH($I384,'Таблица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арм.)'!$F$54:$U$54,0))=0,"",ROUND(SUM($Q384:$S384)*INDEX('Таблица 6 (типы арм.)'!$F$6:$U$49,MATCH($I384,'Таблица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84" s="491">
        <f>IF((IF(Y384="",0,Y384)+IF(Z384="",0,Z384)+IF(AA384="",0,AA384)+IF(AB384="",0,AB384)+IF(AC384="",0,AC384)+IF(AD384="",0,AD384)+IF(AE384="",0,AE384)+IF(AF384="",0,AF384)+IF(AG384="",0,AG384)+IF(AH384="",0,AH384)+IF(AI384="",0,AI384)+IF(AJ384="",0,AJ384)+IF(AK384="",0,AK384)+IF(AL384="",0,AL384)+IF(AM384="",0,AM384)+IF(AN384="",0,AN384))=0,"",(IF(Y384="",0,Y384)+IF(Z384="",0,Z384)+IF(AA384="",0,AA384)+IF(AB384="",0,AB384)+IF(AC384="",0,AC384)+IF(AD384="",0,AD384)+IF(AE384="",0,AE384)+IF(AF384="",0,AF384)+IF(AG384="",0,AG384)+IF(AH384="",0,AH384)+IF(AI384="",0,AI384)+IF(AJ384="",0,AJ384)+IF(AK384="",0,AK384)+IF(AL384="",0,AL384)+IF(AM384="",0,AM384)+IF(AN384="",0,AN384)))</f>
        <v>86</v>
      </c>
      <c r="AP384" s="298"/>
      <c r="AQ384" s="328"/>
      <c r="AR384" s="298"/>
      <c r="AS384" s="225"/>
      <c r="AT384" s="225"/>
      <c r="AU384" s="225"/>
      <c r="AV384" s="192"/>
      <c r="AW384" s="171"/>
      <c r="AX384" s="170"/>
      <c r="AY384" s="222"/>
      <c r="AZ384" s="222"/>
      <c r="BA384" s="222"/>
      <c r="BB384" s="222"/>
      <c r="BC384" s="222"/>
      <c r="BD384" s="222"/>
      <c r="BE384" s="222"/>
      <c r="BF384" s="222"/>
      <c r="BG384" s="222"/>
      <c r="BH384" s="222"/>
      <c r="BI384" s="222"/>
      <c r="BJ384" s="222"/>
      <c r="BK384" s="222"/>
      <c r="BL384" s="222"/>
      <c r="BM384" s="222"/>
      <c r="BN384" s="222"/>
      <c r="BO384" s="222"/>
      <c r="BP384" s="222"/>
    </row>
    <row r="385" spans="1:68" ht="40.5" customHeight="1" x14ac:dyDescent="0.25">
      <c r="A385" s="1"/>
      <c r="B385" s="1"/>
      <c r="C385" s="511"/>
      <c r="D385" s="311"/>
      <c r="E385" s="311"/>
      <c r="F385" s="311"/>
      <c r="G385" s="311"/>
      <c r="H385" s="354"/>
      <c r="I385" s="359"/>
      <c r="J385" s="362">
        <f>J384+1</f>
        <v>176</v>
      </c>
      <c r="K385" s="362">
        <f>K377+1</f>
        <v>161</v>
      </c>
      <c r="L385" s="428" t="s">
        <v>186</v>
      </c>
      <c r="M385" s="344" t="s">
        <v>36</v>
      </c>
      <c r="N385" s="344"/>
      <c r="O385" s="397" t="str">
        <f t="shared" ref="O385:S385" si="242">IF(O386=0,"",O386)</f>
        <v/>
      </c>
      <c r="P385" s="26" t="str">
        <f t="shared" si="242"/>
        <v/>
      </c>
      <c r="Q385" s="26">
        <f t="shared" si="242"/>
        <v>23.73</v>
      </c>
      <c r="R385" s="26" t="str">
        <f t="shared" si="242"/>
        <v/>
      </c>
      <c r="S385" s="26" t="str">
        <f t="shared" si="242"/>
        <v/>
      </c>
      <c r="T385" s="27">
        <f t="shared" ref="T385:T386" si="243">IF((IF(O385="",0,O385)+IF(P385="",0,P385)+IF(Q385="",0,Q385)+IF(R385="",0,R385)+IF(S385="",0,S385))=0,"",(IF(O385="",0,O385)+IF(P385="",0,P385)+IF(Q385="",0,Q385)+IF(R385="",0,R385)+IF(S385="",0,S385)))</f>
        <v>23.73</v>
      </c>
      <c r="U385" s="26"/>
      <c r="V385" s="26" t="s">
        <v>58</v>
      </c>
      <c r="W385" s="231">
        <f>IF(W386=0,"",W386)</f>
        <v>118.64999999999999</v>
      </c>
      <c r="X385" s="26"/>
      <c r="Y385" s="28" t="str">
        <f t="shared" ref="Y385:AC385" si="244">IF(Y386=0,"",Y386)</f>
        <v/>
      </c>
      <c r="Z385" s="28">
        <f t="shared" si="244"/>
        <v>595</v>
      </c>
      <c r="AA385" s="28" t="str">
        <f t="shared" si="244"/>
        <v/>
      </c>
      <c r="AB385" s="28" t="str">
        <f t="shared" si="244"/>
        <v/>
      </c>
      <c r="AC385" s="28" t="str">
        <f t="shared" si="244"/>
        <v/>
      </c>
      <c r="AD385" s="28" t="str">
        <f t="shared" ref="AD385:AN385" si="245">IF(AD386=0,"",AD386)</f>
        <v/>
      </c>
      <c r="AE385" s="28">
        <f t="shared" si="245"/>
        <v>48</v>
      </c>
      <c r="AF385" s="28">
        <f t="shared" si="245"/>
        <v>1004</v>
      </c>
      <c r="AG385" s="28" t="str">
        <f t="shared" si="245"/>
        <v/>
      </c>
      <c r="AH385" s="28">
        <f t="shared" si="245"/>
        <v>2217</v>
      </c>
      <c r="AI385" s="28" t="str">
        <f t="shared" si="245"/>
        <v/>
      </c>
      <c r="AJ385" s="28" t="str">
        <f t="shared" si="245"/>
        <v/>
      </c>
      <c r="AK385" s="28" t="str">
        <f t="shared" si="245"/>
        <v/>
      </c>
      <c r="AL385" s="28" t="str">
        <f t="shared" si="245"/>
        <v/>
      </c>
      <c r="AM385" s="28" t="str">
        <f t="shared" si="245"/>
        <v/>
      </c>
      <c r="AN385" s="28" t="str">
        <f t="shared" si="245"/>
        <v/>
      </c>
      <c r="AO385" s="321">
        <f>IF((IF(Y385="",0,Y385)+IF(Z385="",0,Z385)+IF(AA385="",0,AA385)+IF(AB385="",0,AB385)+IF(AC385="",0,AC385)+IF(AD385="",0,AD385)+IF(AE385="",0,AE385)+IF(AF385="",0,AF385)+IF(AG385="",0,AG385)+IF(AH385="",0,AH385)+IF(AI385="",0,AI385)+IF(AJ385="",0,AJ385)+IF(AK385="",0,AK385)+IF(AL385="",0,AL385)+IF(AM385="",0,AM385)+IF(AN385="",0,AN385))=0,"",(IF(Y385="",0,Y385)+IF(Z385="",0,Z385)+IF(AA385="",0,AA385)+IF(AB385="",0,AB385)+IF(AC385="",0,AC385)+IF(AD385="",0,AD385)+IF(AE385="",0,AE385)+IF(AF385="",0,AF385)+IF(AG385="",0,AG385)+IF(AH385="",0,AH385)+IF(AI385="",0,AI385)+IF(AJ385="",0,AJ385)+IF(AK385="",0,AK385)+IF(AL385="",0,AL385)+IF(AM385="",0,AM385)+IF(AN385="",0,AN385)))</f>
        <v>3864</v>
      </c>
      <c r="AP385" s="344"/>
      <c r="AQ385" s="328"/>
      <c r="AR385" s="298"/>
      <c r="AS385" s="225"/>
      <c r="AT385" s="225"/>
      <c r="AU385" s="225"/>
      <c r="AV385" s="192"/>
      <c r="AW385" s="12"/>
      <c r="AX385" s="1"/>
    </row>
    <row r="386" spans="1:68" ht="40.15" customHeight="1" outlineLevel="1" x14ac:dyDescent="0.25">
      <c r="A386" s="1"/>
      <c r="B386" s="1"/>
      <c r="C386" s="511"/>
      <c r="D386" s="311" t="s">
        <v>606</v>
      </c>
      <c r="E386" s="311" t="s">
        <v>607</v>
      </c>
      <c r="F386" s="311"/>
      <c r="G386" s="312" t="s">
        <v>610</v>
      </c>
      <c r="H386" s="351"/>
      <c r="I386" s="360">
        <v>18</v>
      </c>
      <c r="J386" s="363" t="str">
        <f t="shared" ref="J386" si="246">CONCATENATE($J$385,".",(ROW(M386)-ROW($M$385)))</f>
        <v>176.1</v>
      </c>
      <c r="K386" s="363"/>
      <c r="L386" s="429" t="s">
        <v>187</v>
      </c>
      <c r="M386" s="298" t="s">
        <v>36</v>
      </c>
      <c r="N386" s="298"/>
      <c r="O386" s="400"/>
      <c r="P386" s="32"/>
      <c r="Q386" s="33">
        <v>23.73</v>
      </c>
      <c r="R386" s="32"/>
      <c r="S386" s="32"/>
      <c r="T386" s="34">
        <f t="shared" si="243"/>
        <v>23.73</v>
      </c>
      <c r="U386" s="32"/>
      <c r="V386" s="32" t="s">
        <v>58</v>
      </c>
      <c r="W386" s="237">
        <f>IF(T386="","",IF(T386=0,"",IF(MID(L386,1,4)="Стен",T386/(VALUE(MID(L386,SEARCH(" ",L386,1)+1,SEARCH("мм",L386,1)-SEARCH(" ",L386,1)-2))/1000),IF(MID(L386,1,10)="Плита фунд",SQRT(T386/(VALUE(MID(L386,SEARCH(" ",L386,1)+14,SEARCH("мм",L386,1)-SEARCH(" ",L386,1)-15))/1000))*(4+1)*(VALUE(MID(L386,SEARCH(" ",L386,1)+14,SEARCH("мм",L386,1)-SEARCH(" ",L386,1)-15))/1000),IF(MID(L386,1,4)="Плит",T386/(VALUE(MID(L386,SEARCH(" ",L386,1)+1,SEARCH("мм",L386,1)-SEARCH(" ",L386,1)-2))/1000),IF(MID(L386,1,4)="Площ",T386/(VALUE(MID(L386,SEARCH(" ",L386,1)+12,SEARCH("мм",L386,1)-SEARCH(" ",L386,1)-13))/1000),IF(MID(L386,1,4)="Марш",T386/0.263,IF(MID(L386,1,4)="Коло",T386/((VALUE(LEFT(MID(L386,SEARCH(" ",L386,1)+1,SEARCH("мм",L386,1)-SEARCH(" ",L386,1)-2),SEARCH("х",MID(L386,SEARCH(" ",L386,1)+1,SEARCH("мм",L386,1)-SEARCH(" ",L386,1)-2),1)-1))*VALUE(RIGHT(MID(L386,SEARCH(" ",L386,1)+1,SEARCH("мм",L386,1)-SEARCH(" ",L386,1)-2),LEN(MID(L386,SEARCH(" ",L386,1)+1,SEARCH("мм",L386,1)-SEARCH(" ",L386,1)-2))-SEARCH("х",MID(L386,SEARCH(" ",L386,1)+1,SEARCH("мм",L386,1)-SEARCH(" ",L386,1)-2),1))))/1000000*3.2)*((VALUE(LEFT(MID(L386,SEARCH(" ",L386,1)+1,SEARCH("мм",L386,1)-SEARCH(" ",L386,1)-2),SEARCH("х",MID(L386,SEARCH(" ",L386,1)+1,SEARCH("мм",L386,1)-SEARCH(" ",L386,1)-2),1)-1))+VALUE(RIGHT(MID(L386,SEARCH(" ",L386,1)+1,SEARCH("мм",L386,1)-SEARCH(" ",L386,1)-2),LEN(MID(L386,SEARCH(" ",L386,1)+1,SEARCH("мм",L386,1)-SEARCH(" ",L386,1)-2))-SEARCH("х",MID(L386,SEARCH(" ",L386,1)+1,SEARCH("мм",L386,1)-SEARCH(" ",L386,1)-2),1))))/1000*2*3.2),IF(MID(L386,1,4)="Балк",T386/((VALUE(LEFT(MID(L386,SEARCH(" ",L386,1)+1,SEARCH("мм",L386,1)-SEARCH(" ",L386,1)-5),SEARCH("х",MID(L386,SEARCH(" ",L386,1)+1,SEARCH("мм",L386,1)-SEARCH(" ",L386,1)-5),1)-1))*VALUE(RIGHT(MID(L386,SEARCH(" ",L386,1)+1,SEARCH("мм",L386,1)-SEARCH(" ",L386,1)-5),LEN(MID(L386,SEARCH(" ",L386,1)+1,SEARCH("мм",L386,1)-SEARCH(" ",L386,1)-5))-SEARCH("х",MID(L386,SEARCH(" ",L386,1)+1,SEARCH("мм",L386,1)-SEARCH(" ",L386,1)-5),1))))/1000000*1)*((2*VALUE(LEFT(MID(L386,SEARCH(" ",L386,1)+1,SEARCH("мм",L386,1)-SEARCH(" ",L386,1)-5),SEARCH("х",MID(L386,SEARCH(" ",L386,1)+1,SEARCH("мм",L386,1)-SEARCH(" ",L386,1)-5),1)-1))+VALUE(RIGHT(MID(L386,SEARCH(" ",L386,1)+1,SEARCH("мм",L386,1)-SEARCH(" ",L386,1)-5),LEN(MID(L386,SEARCH(" ",L386,1)+1,SEARCH("мм",L386,1)-SEARCH(" ",L386,1)-5))-SEARCH("х",MID(L386,SEARCH(" ",L386,1)+1,SEARCH("мм",L386,1)-SEARCH(" ",L386,1)-5),1))))/1000*1),IF(MID(L386,1,4)="Капи",T386/(2.8*3.6*0.4)*((2.8+3.6)*2*0.4),""))))))))))</f>
        <v>118.64999999999999</v>
      </c>
      <c r="X386" s="234"/>
      <c r="Y386" s="35" t="str">
        <f>IF(SUM($Q386:$S386)*INDEX('Таблица 6 (типы арм.)'!$F$6:$U$49,MATCH($I386,'Таблица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арм.)'!$F$54:$U$54,0))=0,"",ROUND(SUM($Q386:$S386)*INDEX('Таблица 6 (типы арм.)'!$F$6:$U$49,MATCH($I386,'Таблица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86" s="35">
        <f>IF(SUM($Q386:$S386)*INDEX('Таблица 6 (типы арм.)'!$F$6:$U$49,MATCH($I386,'Таблица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арм.)'!$F$54:$U$54,0))=0,"",ROUND(SUM($Q386:$S386)*INDEX('Таблица 6 (типы арм.)'!$F$6:$U$49,MATCH($I386,'Таблица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595</v>
      </c>
      <c r="AA386" s="35" t="str">
        <f>IF(SUM($Q386:$S386)*INDEX('Таблица 6 (типы арм.)'!$F$6:$U$49,MATCH($I386,'Таблица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арм.)'!$F$54:$U$54,0))=0,"",ROUND(SUM($Q386:$S386)*INDEX('Таблица 6 (типы арм.)'!$F$6:$U$49,MATCH($I386,'Таблица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86" s="35" t="str">
        <f>IF(SUM($Q386:$S386)*INDEX('Таблица 6 (типы арм.)'!$F$6:$U$49,MATCH($I386,'Таблица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арм.)'!$F$54:$U$54,0))=0,"",ROUND(SUM($Q386:$S386)*INDEX('Таблица 6 (типы арм.)'!$F$6:$U$49,MATCH($I386,'Таблица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86" s="35" t="str">
        <f>IF(SUM($Q386:$S386)*INDEX('Таблица 6 (типы арм.)'!$F$6:$U$49,MATCH($I386,'Таблица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арм.)'!$F$54:$U$54,0))=0,"",ROUND(SUM($Q386:$S386)*INDEX('Таблица 6 (типы арм.)'!$F$6:$U$49,MATCH($I386,'Таблица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86" s="35" t="str">
        <f>IF(SUM($Q386:$S386)*INDEX('Таблица 6 (типы арм.)'!$F$6:$U$49,MATCH($I386,'Таблица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арм.)'!$F$54:$U$54,0))=0,"",ROUND(SUM($Q386:$S386)*INDEX('Таблица 6 (типы арм.)'!$F$6:$U$49,MATCH($I386,'Таблица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86" s="35">
        <f>IF(SUM($Q386:$S386)*INDEX('Таблица 6 (типы арм.)'!$F$6:$U$49,MATCH($I386,'Таблица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арм.)'!$F$54:$U$54,0))=0,"",ROUND(SUM($Q386:$S386)*INDEX('Таблица 6 (типы арм.)'!$F$6:$U$49,MATCH($I386,'Таблица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48</v>
      </c>
      <c r="AF386" s="35">
        <f>IF(SUM($Q386:$S386)*INDEX('Таблица 6 (типы арм.)'!$F$6:$U$49,MATCH($I386,'Таблица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арм.)'!$F$54:$U$54,0))=0,"",ROUND(SUM($Q386:$S386)*INDEX('Таблица 6 (типы арм.)'!$F$6:$U$49,MATCH($I386,'Таблица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1004</v>
      </c>
      <c r="AG386" s="35" t="str">
        <f>IF(SUM($Q386:$S386)*INDEX('Таблица 6 (типы арм.)'!$F$6:$U$49,MATCH($I386,'Таблица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арм.)'!$F$54:$U$54,0))=0,"",ROUND(SUM($Q386:$S386)*INDEX('Таблица 6 (типы арм.)'!$F$6:$U$49,MATCH($I386,'Таблица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86" s="35">
        <f>IF(SUM($Q386:$S386)*INDEX('Таблица 6 (типы арм.)'!$F$6:$U$49,MATCH($I386,'Таблица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арм.)'!$F$54:$U$54,0))=0,"",ROUND(SUM($Q386:$S386)*INDEX('Таблица 6 (типы арм.)'!$F$6:$U$49,MATCH($I386,'Таблица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2217</v>
      </c>
      <c r="AI386" s="35" t="str">
        <f>IF(SUM($Q386:$S386)*INDEX('Таблица 6 (типы арм.)'!$F$6:$U$49,MATCH($I386,'Таблица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арм.)'!$F$54:$U$54,0))=0,"",ROUND(SUM($Q386:$S386)*INDEX('Таблица 6 (типы арм.)'!$F$6:$U$49,MATCH($I386,'Таблица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86" s="35" t="str">
        <f>IF(SUM($Q386:$S386)*INDEX('Таблица 6 (типы арм.)'!$F$6:$U$49,MATCH($I386,'Таблица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арм.)'!$F$54:$U$54,0))=0,"",ROUND(SUM($Q386:$S386)*INDEX('Таблица 6 (типы арм.)'!$F$6:$U$49,MATCH($I386,'Таблица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86" s="35" t="str">
        <f>IF(SUM($Q386:$S386)*INDEX('Таблица 6 (типы арм.)'!$F$6:$U$49,MATCH($I386,'Таблица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арм.)'!$F$54:$U$54,0))=0,"",ROUND(SUM($Q386:$S386)*INDEX('Таблица 6 (типы арм.)'!$F$6:$U$49,MATCH($I386,'Таблица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86" s="35" t="str">
        <f>IF(SUM($Q386:$S386)*INDEX('Таблица 6 (типы арм.)'!$F$6:$U$49,MATCH($I386,'Таблица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арм.)'!$F$54:$U$54,0))=0,"",ROUND(SUM($Q386:$S386)*INDEX('Таблица 6 (типы арм.)'!$F$6:$U$49,MATCH($I386,'Таблица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86" s="35" t="str">
        <f>IF(SUM($Q386:$S386)*INDEX('Таблица 6 (типы арм.)'!$F$6:$U$49,MATCH($I386,'Таблица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арм.)'!$F$54:$U$54,0))=0,"",ROUND(SUM($Q386:$S386)*INDEX('Таблица 6 (типы арм.)'!$F$6:$U$49,MATCH($I386,'Таблица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86" s="35" t="str">
        <f>IF(SUM($Q386:$S386)*INDEX('Таблица 6 (типы арм.)'!$F$6:$U$49,MATCH($I386,'Таблица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арм.)'!$F$54:$U$54,0))=0,"",ROUND(SUM($Q386:$S386)*INDEX('Таблица 6 (типы арм.)'!$F$6:$U$49,MATCH($I386,'Таблица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86" s="491">
        <f>IF((IF(Y386="",0,Y386)+IF(Z386="",0,Z386)+IF(AA386="",0,AA386)+IF(AB386="",0,AB386)+IF(AC386="",0,AC386)+IF(AD386="",0,AD386)+IF(AE386="",0,AE386)+IF(AF386="",0,AF386)+IF(AG386="",0,AG386)+IF(AH386="",0,AH386)+IF(AI386="",0,AI386)+IF(AJ386="",0,AJ386)+IF(AK386="",0,AK386)+IF(AL386="",0,AL386)+IF(AM386="",0,AM386)+IF(AN386="",0,AN386))=0,"",(IF(Y386="",0,Y386)+IF(Z386="",0,Z386)+IF(AA386="",0,AA386)+IF(AB386="",0,AB386)+IF(AC386="",0,AC386)+IF(AD386="",0,AD386)+IF(AE386="",0,AE386)+IF(AF386="",0,AF386)+IF(AG386="",0,AG386)+IF(AH386="",0,AH386)+IF(AI386="",0,AI386)+IF(AJ386="",0,AJ386)+IF(AK386="",0,AK386)+IF(AL386="",0,AL386)+IF(AM386="",0,AM386)+IF(AN386="",0,AN386)))</f>
        <v>3864</v>
      </c>
      <c r="AP386" s="298"/>
      <c r="AQ386" s="328"/>
      <c r="AR386" s="298"/>
      <c r="AS386" s="225"/>
      <c r="AT386" s="225"/>
      <c r="AU386" s="225"/>
      <c r="AV386" s="192"/>
      <c r="AW386" s="12"/>
      <c r="AX386" s="1"/>
    </row>
    <row r="387" spans="1:68" s="459" customFormat="1" ht="20.100000000000001" customHeight="1" collapsed="1" x14ac:dyDescent="0.25">
      <c r="A387" s="170"/>
      <c r="B387" s="170"/>
      <c r="C387" s="511"/>
      <c r="D387" s="387" t="s">
        <v>606</v>
      </c>
      <c r="E387" s="387"/>
      <c r="F387" s="388" t="s">
        <v>608</v>
      </c>
      <c r="G387" s="388"/>
      <c r="H387" s="351"/>
      <c r="I387" s="363"/>
      <c r="J387" s="363"/>
      <c r="K387" s="363"/>
      <c r="L387" s="430" t="s">
        <v>616</v>
      </c>
      <c r="M387" s="392" t="s">
        <v>36</v>
      </c>
      <c r="N387" s="392" t="s">
        <v>36</v>
      </c>
      <c r="O387" s="399"/>
      <c r="P387" s="225"/>
      <c r="Q387" s="225"/>
      <c r="R387" s="225"/>
      <c r="S387" s="225"/>
      <c r="T387" s="389"/>
      <c r="U387" s="225"/>
      <c r="V387" s="225"/>
      <c r="W387" s="225"/>
      <c r="X387" s="225"/>
      <c r="Y387" s="390"/>
      <c r="Z387" s="390"/>
      <c r="AA387" s="390"/>
      <c r="AB387" s="390"/>
      <c r="AC387" s="390"/>
      <c r="AD387" s="390"/>
      <c r="AE387" s="390"/>
      <c r="AF387" s="390"/>
      <c r="AG387" s="390"/>
      <c r="AH387" s="390"/>
      <c r="AI387" s="390"/>
      <c r="AJ387" s="390"/>
      <c r="AK387" s="390"/>
      <c r="AL387" s="390"/>
      <c r="AM387" s="390"/>
      <c r="AN387" s="390"/>
      <c r="AO387" s="391"/>
      <c r="AP387" s="392"/>
      <c r="AQ387" s="393">
        <f>T385</f>
        <v>23.73</v>
      </c>
      <c r="AR387" s="298">
        <f>IF(AQ387="","",IF(AQ387=0,"",AQ387))</f>
        <v>23.73</v>
      </c>
      <c r="AS387" s="33"/>
      <c r="AT387" s="33"/>
      <c r="AU387" s="33"/>
      <c r="AV387" s="192"/>
      <c r="AW387" s="171"/>
      <c r="AX387" s="170"/>
      <c r="AY387" s="222"/>
      <c r="AZ387" s="222"/>
      <c r="BA387" s="222"/>
      <c r="BB387" s="222"/>
      <c r="BC387" s="222"/>
      <c r="BD387" s="222"/>
      <c r="BE387" s="222"/>
      <c r="BF387" s="222"/>
      <c r="BG387" s="222"/>
      <c r="BH387" s="222"/>
      <c r="BI387" s="222"/>
      <c r="BJ387" s="222"/>
      <c r="BK387" s="222"/>
      <c r="BL387" s="222"/>
      <c r="BM387" s="222"/>
      <c r="BN387" s="222"/>
      <c r="BO387" s="222"/>
      <c r="BP387" s="222"/>
    </row>
    <row r="388" spans="1:68" s="459" customFormat="1" ht="20.100000000000001" customHeight="1" x14ac:dyDescent="0.25">
      <c r="A388" s="170"/>
      <c r="B388" s="170"/>
      <c r="C388" s="511"/>
      <c r="D388" s="387" t="s">
        <v>606</v>
      </c>
      <c r="E388" s="387"/>
      <c r="F388" s="388" t="s">
        <v>608</v>
      </c>
      <c r="G388" s="388"/>
      <c r="H388" s="351"/>
      <c r="I388" s="363"/>
      <c r="J388" s="363"/>
      <c r="K388" s="363"/>
      <c r="L388" s="430" t="s">
        <v>615</v>
      </c>
      <c r="M388" s="423" t="s">
        <v>49</v>
      </c>
      <c r="N388" s="423" t="s">
        <v>49</v>
      </c>
      <c r="O388" s="399"/>
      <c r="P388" s="225"/>
      <c r="Q388" s="225"/>
      <c r="R388" s="225"/>
      <c r="S388" s="225"/>
      <c r="T388" s="389"/>
      <c r="U388" s="225"/>
      <c r="V388" s="225"/>
      <c r="W388" s="225"/>
      <c r="X388" s="225"/>
      <c r="Y388" s="390"/>
      <c r="Z388" s="390"/>
      <c r="AA388" s="390"/>
      <c r="AB388" s="390"/>
      <c r="AC388" s="390"/>
      <c r="AD388" s="390"/>
      <c r="AE388" s="390"/>
      <c r="AF388" s="390"/>
      <c r="AG388" s="390"/>
      <c r="AH388" s="390"/>
      <c r="AI388" s="390"/>
      <c r="AJ388" s="390"/>
      <c r="AK388" s="390"/>
      <c r="AL388" s="390"/>
      <c r="AM388" s="390"/>
      <c r="AN388" s="390"/>
      <c r="AO388" s="391"/>
      <c r="AP388" s="392"/>
      <c r="AQ388" s="493">
        <f>AO385+SUM(AO390:AO391)</f>
        <v>4745</v>
      </c>
      <c r="AR388" s="367">
        <f t="shared" ref="AR388:AR389" si="247">IF(AQ388="","",IF(AQ388=0,"",AQ388))</f>
        <v>4745</v>
      </c>
      <c r="AS388" s="33"/>
      <c r="AT388" s="33"/>
      <c r="AU388" s="33"/>
      <c r="AV388" s="192"/>
      <c r="AW388" s="171"/>
      <c r="AX388" s="170"/>
      <c r="AY388" s="222"/>
      <c r="AZ388" s="222"/>
      <c r="BA388" s="222"/>
      <c r="BB388" s="222"/>
      <c r="BC388" s="222"/>
      <c r="BD388" s="222"/>
      <c r="BE388" s="222"/>
      <c r="BF388" s="222"/>
      <c r="BG388" s="222"/>
      <c r="BH388" s="222"/>
      <c r="BI388" s="222"/>
      <c r="BJ388" s="222"/>
      <c r="BK388" s="222"/>
      <c r="BL388" s="222"/>
      <c r="BM388" s="222"/>
      <c r="BN388" s="222"/>
      <c r="BO388" s="222"/>
      <c r="BP388" s="222"/>
    </row>
    <row r="389" spans="1:68" s="459" customFormat="1" ht="20.100000000000001" customHeight="1" x14ac:dyDescent="0.25">
      <c r="A389" s="170"/>
      <c r="B389" s="170"/>
      <c r="C389" s="511"/>
      <c r="D389" s="387" t="s">
        <v>606</v>
      </c>
      <c r="E389" s="387"/>
      <c r="F389" s="388" t="s">
        <v>608</v>
      </c>
      <c r="G389" s="388"/>
      <c r="H389" s="351"/>
      <c r="I389" s="363"/>
      <c r="J389" s="363"/>
      <c r="K389" s="363"/>
      <c r="L389" s="430" t="s">
        <v>614</v>
      </c>
      <c r="M389" s="392" t="s">
        <v>61</v>
      </c>
      <c r="N389" s="392" t="s">
        <v>61</v>
      </c>
      <c r="O389" s="399"/>
      <c r="P389" s="225"/>
      <c r="Q389" s="225"/>
      <c r="R389" s="225"/>
      <c r="S389" s="225"/>
      <c r="T389" s="389"/>
      <c r="U389" s="225"/>
      <c r="V389" s="225"/>
      <c r="W389" s="225"/>
      <c r="X389" s="225"/>
      <c r="Y389" s="390"/>
      <c r="Z389" s="390"/>
      <c r="AA389" s="390"/>
      <c r="AB389" s="390"/>
      <c r="AC389" s="390"/>
      <c r="AD389" s="390"/>
      <c r="AE389" s="390"/>
      <c r="AF389" s="390"/>
      <c r="AG389" s="390"/>
      <c r="AH389" s="390"/>
      <c r="AI389" s="390"/>
      <c r="AJ389" s="390"/>
      <c r="AK389" s="390"/>
      <c r="AL389" s="390"/>
      <c r="AM389" s="390"/>
      <c r="AN389" s="390"/>
      <c r="AO389" s="391"/>
      <c r="AP389" s="392"/>
      <c r="AQ389" s="393">
        <f>W385</f>
        <v>118.64999999999999</v>
      </c>
      <c r="AR389" s="298">
        <f t="shared" si="247"/>
        <v>118.64999999999999</v>
      </c>
      <c r="AS389" s="33"/>
      <c r="AT389" s="33"/>
      <c r="AU389" s="33"/>
      <c r="AV389" s="192"/>
      <c r="AW389" s="171"/>
      <c r="AX389" s="170"/>
      <c r="AY389" s="222"/>
      <c r="AZ389" s="222"/>
      <c r="BA389" s="222"/>
      <c r="BB389" s="222"/>
      <c r="BC389" s="222"/>
      <c r="BD389" s="222"/>
      <c r="BE389" s="222"/>
      <c r="BF389" s="222"/>
      <c r="BG389" s="222"/>
      <c r="BH389" s="222"/>
      <c r="BI389" s="222"/>
      <c r="BJ389" s="222"/>
      <c r="BK389" s="222"/>
      <c r="BL389" s="222"/>
      <c r="BM389" s="222"/>
      <c r="BN389" s="222"/>
      <c r="BO389" s="222"/>
      <c r="BP389" s="222"/>
    </row>
    <row r="390" spans="1:68" ht="52.5" customHeight="1" x14ac:dyDescent="0.25">
      <c r="A390" s="1"/>
      <c r="B390" s="1"/>
      <c r="C390" s="511"/>
      <c r="D390" s="311"/>
      <c r="E390" s="311" t="s">
        <v>607</v>
      </c>
      <c r="F390" s="311"/>
      <c r="G390" s="312" t="s">
        <v>610</v>
      </c>
      <c r="H390" s="351"/>
      <c r="I390" s="360" t="s">
        <v>188</v>
      </c>
      <c r="J390" s="224">
        <f>J385+1</f>
        <v>177</v>
      </c>
      <c r="K390" s="224"/>
      <c r="L390" s="382" t="s">
        <v>189</v>
      </c>
      <c r="M390" s="344" t="s">
        <v>49</v>
      </c>
      <c r="N390" s="344"/>
      <c r="O390" s="417" t="str">
        <f t="shared" ref="O390:S390" si="248">O385</f>
        <v/>
      </c>
      <c r="P390" s="183" t="str">
        <f t="shared" si="248"/>
        <v/>
      </c>
      <c r="Q390" s="183">
        <f t="shared" si="248"/>
        <v>23.73</v>
      </c>
      <c r="R390" s="183" t="str">
        <f t="shared" si="248"/>
        <v/>
      </c>
      <c r="S390" s="183" t="str">
        <f t="shared" si="248"/>
        <v/>
      </c>
      <c r="T390" s="184"/>
      <c r="U390" s="185"/>
      <c r="V390" s="185"/>
      <c r="W390" s="185"/>
      <c r="X390" s="185"/>
      <c r="Y390" s="35" t="str">
        <f>IF(SUM($Q390:$S390)*INDEX('Таблица 6 (типы арм.)'!$F$6:$U$49,MATCH($I390,'Таблица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арм.)'!$F$54:$U$54,0))=0,"",ROUND(SUM($Q390:$S390)*INDEX('Таблица 6 (типы арм.)'!$F$6:$U$49,MATCH($I390,'Таблица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90" s="35" t="str">
        <f>IF(SUM($Q390:$S390)*INDEX('Таблица 6 (типы арм.)'!$F$6:$U$49,MATCH($I390,'Таблица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арм.)'!$F$54:$U$54,0))=0,"",ROUND(SUM($Q390:$S390)*INDEX('Таблица 6 (типы арм.)'!$F$6:$U$49,MATCH($I390,'Таблица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90" s="35" t="str">
        <f>IF(SUM($Q390:$S390)*INDEX('Таблица 6 (типы арм.)'!$F$6:$U$49,MATCH($I390,'Таблица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арм.)'!$F$54:$U$54,0))=0,"",ROUND(SUM($Q390:$S390)*INDEX('Таблица 6 (типы арм.)'!$F$6:$U$49,MATCH($I390,'Таблица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90" s="35" t="str">
        <f>IF(SUM($Q390:$S390)*INDEX('Таблица 6 (типы арм.)'!$F$6:$U$49,MATCH($I390,'Таблица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арм.)'!$F$54:$U$54,0))=0,"",ROUND(SUM($Q390:$S390)*INDEX('Таблица 6 (типы арм.)'!$F$6:$U$49,MATCH($I390,'Таблица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90" s="35" t="str">
        <f>IF(SUM($Q390:$S390)*INDEX('Таблица 6 (типы арм.)'!$F$6:$U$49,MATCH($I390,'Таблица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арм.)'!$F$54:$U$54,0))=0,"",ROUND(SUM($Q390:$S390)*INDEX('Таблица 6 (типы арм.)'!$F$6:$U$49,MATCH($I390,'Таблица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90" s="35" t="str">
        <f>IF(SUM($Q390:$S390)*INDEX('Таблица 6 (типы арм.)'!$F$6:$U$49,MATCH($I390,'Таблица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арм.)'!$F$54:$U$54,0))=0,"",ROUND(SUM($Q390:$S390)*INDEX('Таблица 6 (типы арм.)'!$F$6:$U$49,MATCH($I390,'Таблица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90" s="35">
        <f>IF(SUM($Q390:$S390)*INDEX('Таблица 6 (типы арм.)'!$F$6:$U$49,MATCH($I390,'Таблица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арм.)'!$F$54:$U$54,0))=0,"",ROUND(SUM($Q390:$S390)*INDEX('Таблица 6 (типы арм.)'!$F$6:$U$49,MATCH($I390,'Таблица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881</v>
      </c>
      <c r="AF390" s="35" t="str">
        <f>IF(SUM($Q390:$S390)*INDEX('Таблица 6 (типы арм.)'!$F$6:$U$49,MATCH($I390,'Таблица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арм.)'!$F$54:$U$54,0))=0,"",ROUND(SUM($Q390:$S390)*INDEX('Таблица 6 (типы арм.)'!$F$6:$U$49,MATCH($I390,'Таблица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90" s="35" t="str">
        <f>IF(SUM($Q390:$S390)*INDEX('Таблица 6 (типы арм.)'!$F$6:$U$49,MATCH($I390,'Таблица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арм.)'!$F$54:$U$54,0))=0,"",ROUND(SUM($Q390:$S390)*INDEX('Таблица 6 (типы арм.)'!$F$6:$U$49,MATCH($I390,'Таблица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90" s="35" t="str">
        <f>IF(SUM($Q390:$S390)*INDEX('Таблица 6 (типы арм.)'!$F$6:$U$49,MATCH($I390,'Таблица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арм.)'!$F$54:$U$54,0))=0,"",ROUND(SUM($Q390:$S390)*INDEX('Таблица 6 (типы арм.)'!$F$6:$U$49,MATCH($I390,'Таблица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90" s="35" t="str">
        <f>IF(SUM($Q390:$S390)*INDEX('Таблица 6 (типы арм.)'!$F$6:$U$49,MATCH($I390,'Таблица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арм.)'!$F$54:$U$54,0))=0,"",ROUND(SUM($Q390:$S390)*INDEX('Таблица 6 (типы арм.)'!$F$6:$U$49,MATCH($I390,'Таблица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90" s="35" t="str">
        <f>IF(SUM($Q390:$S390)*INDEX('Таблица 6 (типы арм.)'!$F$6:$U$49,MATCH($I390,'Таблица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арм.)'!$F$54:$U$54,0))=0,"",ROUND(SUM($Q390:$S390)*INDEX('Таблица 6 (типы арм.)'!$F$6:$U$49,MATCH($I390,'Таблица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90" s="35" t="str">
        <f>IF(SUM($Q390:$S390)*INDEX('Таблица 6 (типы арм.)'!$F$6:$U$49,MATCH($I390,'Таблица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арм.)'!$F$54:$U$54,0))=0,"",ROUND(SUM($Q390:$S390)*INDEX('Таблица 6 (типы арм.)'!$F$6:$U$49,MATCH($I390,'Таблица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90" s="35" t="str">
        <f>IF(SUM($Q390:$S390)*INDEX('Таблица 6 (типы арм.)'!$F$6:$U$49,MATCH($I390,'Таблица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арм.)'!$F$54:$U$54,0))=0,"",ROUND(SUM($Q390:$S390)*INDEX('Таблица 6 (типы арм.)'!$F$6:$U$49,MATCH($I390,'Таблица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90" s="35" t="str">
        <f>IF(SUM($Q390:$S390)*INDEX('Таблица 6 (типы арм.)'!$F$6:$U$49,MATCH($I390,'Таблица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арм.)'!$F$54:$U$54,0))=0,"",ROUND(SUM($Q390:$S390)*INDEX('Таблица 6 (типы арм.)'!$F$6:$U$49,MATCH($I390,'Таблица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90" s="35" t="str">
        <f>IF(SUM($Q390:$S390)*INDEX('Таблица 6 (типы арм.)'!$F$6:$U$49,MATCH($I390,'Таблица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арм.)'!$F$54:$U$54,0))=0,"",ROUND(SUM($Q390:$S390)*INDEX('Таблица 6 (типы арм.)'!$F$6:$U$49,MATCH($I390,'Таблица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90" s="491">
        <f>IF((IF(Y390="",0,Y390)+IF(Z390="",0,Z390)+IF(AA390="",0,AA390)+IF(AB390="",0,AB390)+IF(AC390="",0,AC390)+IF(AD390="",0,AD390)+IF(AE390="",0,AE390)+IF(AF390="",0,AF390)+IF(AG390="",0,AG390)+IF(AH390="",0,AH390)+IF(AI390="",0,AI390)+IF(AJ390="",0,AJ390)+IF(AK390="",0,AK390)+IF(AL390="",0,AL390)+IF(AM390="",0,AM390)+IF(AN390="",0,AN390))=0,"",(IF(Y390="",0,Y390)+IF(Z390="",0,Z390)+IF(AA390="",0,AA390)+IF(AB390="",0,AB390)+IF(AC390="",0,AC390)+IF(AD390="",0,AD390)+IF(AE390="",0,AE390)+IF(AF390="",0,AF390)+IF(AG390="",0,AG390)+IF(AH390="",0,AH390)+IF(AI390="",0,AI390)+IF(AJ390="",0,AJ390)+IF(AK390="",0,AK390)+IF(AL390="",0,AL390)+IF(AM390="",0,AM390)+IF(AN390="",0,AN390)))</f>
        <v>881</v>
      </c>
      <c r="AP390" s="344"/>
      <c r="AQ390" s="328"/>
      <c r="AR390" s="298"/>
      <c r="AS390" s="225"/>
      <c r="AT390" s="225"/>
      <c r="AU390" s="225"/>
      <c r="AV390" s="192"/>
      <c r="AW390" s="12"/>
      <c r="AX390" s="1"/>
    </row>
    <row r="391" spans="1:68" ht="52.5" customHeight="1" x14ac:dyDescent="0.25">
      <c r="A391" s="1"/>
      <c r="B391" s="1"/>
      <c r="C391" s="512"/>
      <c r="D391" s="311"/>
      <c r="E391" s="311" t="s">
        <v>607</v>
      </c>
      <c r="F391" s="311"/>
      <c r="G391" s="312" t="s">
        <v>610</v>
      </c>
      <c r="H391" s="351"/>
      <c r="I391" s="360" t="s">
        <v>190</v>
      </c>
      <c r="J391" s="224">
        <f>J390+1</f>
        <v>178</v>
      </c>
      <c r="K391" s="224"/>
      <c r="L391" s="382" t="s">
        <v>191</v>
      </c>
      <c r="M391" s="344" t="s">
        <v>49</v>
      </c>
      <c r="N391" s="344"/>
      <c r="O391" s="417" t="str">
        <f t="shared" ref="O391:S391" si="249">O385</f>
        <v/>
      </c>
      <c r="P391" s="183" t="str">
        <f t="shared" si="249"/>
        <v/>
      </c>
      <c r="Q391" s="183">
        <f t="shared" si="249"/>
        <v>23.73</v>
      </c>
      <c r="R391" s="183" t="str">
        <f t="shared" si="249"/>
        <v/>
      </c>
      <c r="S391" s="183" t="str">
        <f t="shared" si="249"/>
        <v/>
      </c>
      <c r="T391" s="184"/>
      <c r="U391" s="185"/>
      <c r="V391" s="185"/>
      <c r="W391" s="185"/>
      <c r="X391" s="185"/>
      <c r="Y391" s="35" t="str">
        <f>IF(SUM($Q391:$S391)*INDEX('Таблица 6 (типы арм.)'!$F$6:$U$49,MATCH($I391,'Таблица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арм.)'!$F$54:$U$54,0))=0,"",ROUND(SUM($Q391:$S391)*INDEX('Таблица 6 (типы арм.)'!$F$6:$U$49,MATCH($I391,'Таблица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391" s="35" t="str">
        <f>IF(SUM($Q391:$S391)*INDEX('Таблица 6 (типы арм.)'!$F$6:$U$49,MATCH($I391,'Таблица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арм.)'!$F$54:$U$54,0))=0,"",ROUND(SUM($Q391:$S391)*INDEX('Таблица 6 (типы арм.)'!$F$6:$U$49,MATCH($I391,'Таблица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/>
      </c>
      <c r="AA391" s="35" t="str">
        <f>IF(SUM($Q391:$S391)*INDEX('Таблица 6 (типы арм.)'!$F$6:$U$49,MATCH($I391,'Таблица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арм.)'!$F$54:$U$54,0))=0,"",ROUND(SUM($Q391:$S391)*INDEX('Таблица 6 (типы арм.)'!$F$6:$U$49,MATCH($I391,'Таблица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/>
      </c>
      <c r="AB391" s="35" t="str">
        <f>IF(SUM($Q391:$S391)*INDEX('Таблица 6 (типы арм.)'!$F$6:$U$49,MATCH($I391,'Таблица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арм.)'!$F$54:$U$54,0))=0,"",ROUND(SUM($Q391:$S391)*INDEX('Таблица 6 (типы арм.)'!$F$6:$U$49,MATCH($I391,'Таблица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/>
      </c>
      <c r="AC391" s="35" t="str">
        <f>IF(SUM($Q391:$S391)*INDEX('Таблица 6 (типы арм.)'!$F$6:$U$49,MATCH($I391,'Таблица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арм.)'!$F$54:$U$54,0))=0,"",ROUND(SUM($Q391:$S391)*INDEX('Таблица 6 (типы арм.)'!$F$6:$U$49,MATCH($I391,'Таблица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391" s="35" t="str">
        <f>IF(SUM($Q391:$S391)*INDEX('Таблица 6 (типы арм.)'!$F$6:$U$49,MATCH($I391,'Таблица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арм.)'!$F$54:$U$54,0))=0,"",ROUND(SUM($Q391:$S391)*INDEX('Таблица 6 (типы арм.)'!$F$6:$U$49,MATCH($I391,'Таблица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391" s="35" t="str">
        <f>IF(SUM($Q391:$S391)*INDEX('Таблица 6 (типы арм.)'!$F$6:$U$49,MATCH($I391,'Таблица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арм.)'!$F$54:$U$54,0))=0,"",ROUND(SUM($Q391:$S391)*INDEX('Таблица 6 (типы арм.)'!$F$6:$U$49,MATCH($I391,'Таблица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/>
      </c>
      <c r="AF391" s="35" t="str">
        <f>IF(SUM($Q391:$S391)*INDEX('Таблица 6 (типы арм.)'!$F$6:$U$49,MATCH($I391,'Таблица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арм.)'!$F$54:$U$54,0))=0,"",ROUND(SUM($Q391:$S391)*INDEX('Таблица 6 (типы арм.)'!$F$6:$U$49,MATCH($I391,'Таблица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/>
      </c>
      <c r="AG391" s="35" t="str">
        <f>IF(SUM($Q391:$S391)*INDEX('Таблица 6 (типы арм.)'!$F$6:$U$49,MATCH($I391,'Таблица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арм.)'!$F$54:$U$54,0))=0,"",ROUND(SUM($Q391:$S391)*INDEX('Таблица 6 (типы арм.)'!$F$6:$U$49,MATCH($I391,'Таблица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391" s="35" t="str">
        <f>IF(SUM($Q391:$S391)*INDEX('Таблица 6 (типы арм.)'!$F$6:$U$49,MATCH($I391,'Таблица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арм.)'!$F$54:$U$54,0))=0,"",ROUND(SUM($Q391:$S391)*INDEX('Таблица 6 (типы арм.)'!$F$6:$U$49,MATCH($I391,'Таблица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/>
      </c>
      <c r="AI391" s="35" t="str">
        <f>IF(SUM($Q391:$S391)*INDEX('Таблица 6 (типы арм.)'!$F$6:$U$49,MATCH($I391,'Таблица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арм.)'!$F$54:$U$54,0))=0,"",ROUND(SUM($Q391:$S391)*INDEX('Таблица 6 (типы арм.)'!$F$6:$U$49,MATCH($I391,'Таблица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391" s="35" t="str">
        <f>IF(SUM($Q391:$S391)*INDEX('Таблица 6 (типы арм.)'!$F$6:$U$49,MATCH($I391,'Таблица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арм.)'!$F$54:$U$54,0))=0,"",ROUND(SUM($Q391:$S391)*INDEX('Таблица 6 (типы арм.)'!$F$6:$U$49,MATCH($I391,'Таблица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/>
      </c>
      <c r="AK391" s="35" t="str">
        <f>IF(SUM($Q391:$S391)*INDEX('Таблица 6 (типы арм.)'!$F$6:$U$49,MATCH($I391,'Таблица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арм.)'!$F$54:$U$54,0))=0,"",ROUND(SUM($Q391:$S391)*INDEX('Таблица 6 (типы арм.)'!$F$6:$U$49,MATCH($I391,'Таблица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391" s="35" t="str">
        <f>IF(SUM($Q391:$S391)*INDEX('Таблица 6 (типы арм.)'!$F$6:$U$49,MATCH($I391,'Таблица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арм.)'!$F$54:$U$54,0))=0,"",ROUND(SUM($Q391:$S391)*INDEX('Таблица 6 (типы арм.)'!$F$6:$U$49,MATCH($I391,'Таблица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/>
      </c>
      <c r="AM391" s="35" t="str">
        <f>IF(SUM($Q391:$S391)*INDEX('Таблица 6 (типы арм.)'!$F$6:$U$49,MATCH($I391,'Таблица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арм.)'!$F$54:$U$54,0))=0,"",ROUND(SUM($Q391:$S391)*INDEX('Таблица 6 (типы арм.)'!$F$6:$U$49,MATCH($I391,'Таблица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391" s="35" t="str">
        <f>IF(SUM($Q391:$S391)*INDEX('Таблица 6 (типы арм.)'!$F$6:$U$49,MATCH($I391,'Таблица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арм.)'!$F$54:$U$54,0))=0,"",ROUND(SUM($Q391:$S391)*INDEX('Таблица 6 (типы арм.)'!$F$6:$U$49,MATCH($I391,'Таблица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/>
      </c>
      <c r="AO391" s="491" t="str">
        <f>IF((IF(Y391="",0,Y391)+IF(Z391="",0,Z391)+IF(AA391="",0,AA391)+IF(AB391="",0,AB391)+IF(AC391="",0,AC391)+IF(AD391="",0,AD391)+IF(AE391="",0,AE391)+IF(AF391="",0,AF391)+IF(AG391="",0,AG391)+IF(AH391="",0,AH391)+IF(AI391="",0,AI391)+IF(AJ391="",0,AJ391)+IF(AK391="",0,AK391)+IF(AL391="",0,AL391)+IF(AM391="",0,AM391)+IF(AN391="",0,AN391))=0,"",(IF(Y391="",0,Y391)+IF(Z391="",0,Z391)+IF(AA391="",0,AA391)+IF(AB391="",0,AB391)+IF(AC391="",0,AC391)+IF(AD391="",0,AD391)+IF(AE391="",0,AE391)+IF(AF391="",0,AF391)+IF(AG391="",0,AG391)+IF(AH391="",0,AH391)+IF(AI391="",0,AI391)+IF(AJ391="",0,AJ391)+IF(AK391="",0,AK391)+IF(AL391="",0,AL391)+IF(AM391="",0,AM391)+IF(AN391="",0,AN391)))</f>
        <v/>
      </c>
      <c r="AP391" s="344"/>
      <c r="AQ391" s="328"/>
      <c r="AR391" s="298"/>
      <c r="AS391" s="225"/>
      <c r="AT391" s="225"/>
      <c r="AU391" s="225"/>
      <c r="AV391" s="192"/>
      <c r="AW391" s="12"/>
      <c r="AX391" s="1"/>
    </row>
    <row r="392" spans="1:68" ht="58.5" customHeight="1" x14ac:dyDescent="0.25">
      <c r="A392" s="1"/>
      <c r="B392" s="1"/>
      <c r="C392" s="505" t="s">
        <v>495</v>
      </c>
      <c r="D392" s="311"/>
      <c r="E392" s="312"/>
      <c r="F392" s="311"/>
      <c r="G392" s="312"/>
      <c r="H392" s="356"/>
      <c r="I392" s="377"/>
      <c r="J392" s="367">
        <f>J391+1</f>
        <v>179</v>
      </c>
      <c r="K392" s="367">
        <f>K385+1</f>
        <v>162</v>
      </c>
      <c r="L392" s="452" t="s">
        <v>253</v>
      </c>
      <c r="M392" s="298" t="s">
        <v>36</v>
      </c>
      <c r="N392" s="298" t="s">
        <v>36</v>
      </c>
      <c r="O392" s="418"/>
      <c r="P392" s="77"/>
      <c r="Q392" s="77"/>
      <c r="R392" s="77"/>
      <c r="S392" s="77"/>
      <c r="T392" s="94"/>
      <c r="U392" s="77"/>
      <c r="V392" s="77"/>
      <c r="W392" s="77"/>
      <c r="X392" s="88">
        <v>9.33</v>
      </c>
      <c r="Y392" s="230"/>
      <c r="Z392" s="77"/>
      <c r="AA392" s="77"/>
      <c r="AB392" s="77"/>
      <c r="AC392" s="77"/>
      <c r="AD392" s="77"/>
      <c r="AE392" s="77"/>
      <c r="AF392" s="77"/>
      <c r="AG392" s="77"/>
      <c r="AH392" s="77"/>
      <c r="AI392" s="77"/>
      <c r="AJ392" s="77"/>
      <c r="AK392" s="77"/>
      <c r="AL392" s="77"/>
      <c r="AM392" s="77"/>
      <c r="AN392" s="77"/>
      <c r="AO392" s="294"/>
      <c r="AP392" s="298"/>
      <c r="AQ392" s="328">
        <f>X392</f>
        <v>9.33</v>
      </c>
      <c r="AR392" s="298">
        <f>IF(AQ392="","",IF(AQ392=0,"",AQ392))</f>
        <v>9.33</v>
      </c>
      <c r="AS392" s="33"/>
      <c r="AT392" s="33"/>
      <c r="AU392" s="33"/>
      <c r="AV392" s="192"/>
      <c r="AW392" s="12"/>
      <c r="AX392" s="1"/>
    </row>
    <row r="393" spans="1:68" ht="44.45" customHeight="1" x14ac:dyDescent="0.25">
      <c r="A393" s="1"/>
      <c r="B393" s="1"/>
      <c r="C393" s="508"/>
      <c r="D393" s="311"/>
      <c r="E393" s="311"/>
      <c r="F393" s="311"/>
      <c r="G393" s="311"/>
      <c r="H393" s="349"/>
      <c r="I393" s="365"/>
      <c r="J393" s="364">
        <f t="shared" ref="J393:K406" si="250">J392+1</f>
        <v>180</v>
      </c>
      <c r="K393" s="364">
        <f t="shared" si="250"/>
        <v>163</v>
      </c>
      <c r="L393" s="429" t="s">
        <v>254</v>
      </c>
      <c r="M393" s="298" t="s">
        <v>61</v>
      </c>
      <c r="N393" s="298" t="s">
        <v>61</v>
      </c>
      <c r="O393" s="400"/>
      <c r="P393" s="32"/>
      <c r="Q393" s="32"/>
      <c r="R393" s="32"/>
      <c r="S393" s="32"/>
      <c r="T393" s="27" t="str">
        <f>IF((IF(O393="",0,O393)+IF(P393="",0,P393)+IF(Q393="",0,Q393)+IF(R393="",0,R393)+IF(S393="",0,S393))=0,"",(IF(O393="",0,O393)+IF(P393="",0,P393)+IF(Q393="",0,Q393)+IF(R393="",0,R393)+IF(S393="",0,S393)))</f>
        <v/>
      </c>
      <c r="U393" s="32"/>
      <c r="V393" s="32"/>
      <c r="W393" s="32"/>
      <c r="X393" s="33">
        <f>X392/0.05+SQRT(X392/0.05)*4*0.1</f>
        <v>192.06406442128934</v>
      </c>
      <c r="Y393" s="228"/>
      <c r="Z393" s="46"/>
      <c r="AA393" s="46"/>
      <c r="AB393" s="46"/>
      <c r="AC393" s="46"/>
      <c r="AD393" s="46"/>
      <c r="AE393" s="32"/>
      <c r="AF393" s="32"/>
      <c r="AG393" s="32"/>
      <c r="AH393" s="32"/>
      <c r="AI393" s="32"/>
      <c r="AJ393" s="32"/>
      <c r="AK393" s="32"/>
      <c r="AL393" s="32"/>
      <c r="AM393" s="32"/>
      <c r="AN393" s="32"/>
      <c r="AO393" s="198"/>
      <c r="AP393" s="298"/>
      <c r="AQ393" s="328">
        <f>X393</f>
        <v>192.06406442128934</v>
      </c>
      <c r="AR393" s="298">
        <f t="shared" ref="AR393:AR394" si="251">IF(AQ393="","",IF(AQ393=0,"",AQ393))</f>
        <v>192.06406442128934</v>
      </c>
      <c r="AS393" s="33"/>
      <c r="AT393" s="33"/>
      <c r="AU393" s="33"/>
      <c r="AV393" s="192"/>
      <c r="AW393" s="12"/>
      <c r="AX393" s="1"/>
    </row>
    <row r="394" spans="1:68" s="173" customFormat="1" ht="81" customHeight="1" x14ac:dyDescent="0.25">
      <c r="A394" s="170"/>
      <c r="B394" s="170"/>
      <c r="C394" s="518" t="s">
        <v>500</v>
      </c>
      <c r="D394" s="311"/>
      <c r="E394" s="311"/>
      <c r="F394" s="311"/>
      <c r="G394" s="311"/>
      <c r="H394" s="349"/>
      <c r="I394" s="365"/>
      <c r="J394" s="364">
        <f t="shared" si="250"/>
        <v>181</v>
      </c>
      <c r="K394" s="364">
        <f t="shared" si="250"/>
        <v>164</v>
      </c>
      <c r="L394" s="429" t="s">
        <v>255</v>
      </c>
      <c r="M394" s="298" t="s">
        <v>36</v>
      </c>
      <c r="N394" s="298" t="s">
        <v>36</v>
      </c>
      <c r="O394" s="400"/>
      <c r="P394" s="32"/>
      <c r="Q394" s="32"/>
      <c r="R394" s="32"/>
      <c r="S394" s="32"/>
      <c r="T394" s="34"/>
      <c r="U394" s="32"/>
      <c r="V394" s="32"/>
      <c r="W394" s="32"/>
      <c r="X394" s="26">
        <f>IF(SUM(X395:X397)=0,"",SUM(X395:X397))</f>
        <v>21.6</v>
      </c>
      <c r="Y394" s="231"/>
      <c r="Z394" s="32"/>
      <c r="AA394" s="32"/>
      <c r="AB394" s="32"/>
      <c r="AC394" s="32"/>
      <c r="AD394" s="32"/>
      <c r="AE394" s="32"/>
      <c r="AF394" s="32"/>
      <c r="AG394" s="32"/>
      <c r="AH394" s="32"/>
      <c r="AI394" s="32"/>
      <c r="AJ394" s="32"/>
      <c r="AK394" s="32"/>
      <c r="AL394" s="32"/>
      <c r="AM394" s="32"/>
      <c r="AN394" s="36"/>
      <c r="AO394" s="198"/>
      <c r="AP394" s="298"/>
      <c r="AQ394" s="328">
        <f>X394</f>
        <v>21.6</v>
      </c>
      <c r="AR394" s="298">
        <f t="shared" si="251"/>
        <v>21.6</v>
      </c>
      <c r="AS394" s="33"/>
      <c r="AT394" s="33"/>
      <c r="AU394" s="33"/>
      <c r="AV394" s="192"/>
      <c r="AW394" s="171"/>
      <c r="AX394" s="170"/>
      <c r="AY394" s="222"/>
      <c r="AZ394" s="222"/>
      <c r="BA394" s="222"/>
      <c r="BB394" s="222"/>
      <c r="BC394" s="222"/>
      <c r="BD394" s="222"/>
      <c r="BE394" s="222"/>
      <c r="BF394" s="222"/>
      <c r="BG394" s="222"/>
      <c r="BH394" s="222"/>
      <c r="BI394" s="222"/>
      <c r="BJ394" s="222"/>
      <c r="BK394" s="222"/>
      <c r="BL394" s="222"/>
      <c r="BM394" s="222"/>
      <c r="BN394" s="222"/>
      <c r="BO394" s="222"/>
      <c r="BP394" s="222"/>
    </row>
    <row r="395" spans="1:68" s="174" customFormat="1" ht="59.45" customHeight="1" outlineLevel="1" x14ac:dyDescent="0.25">
      <c r="A395" s="170"/>
      <c r="B395" s="170"/>
      <c r="C395" s="519"/>
      <c r="D395" s="311" t="s">
        <v>606</v>
      </c>
      <c r="E395" s="311" t="s">
        <v>607</v>
      </c>
      <c r="F395" s="311"/>
      <c r="G395" s="312" t="s">
        <v>610</v>
      </c>
      <c r="H395" s="351"/>
      <c r="I395" s="365"/>
      <c r="J395" s="383" t="str">
        <f>CONCATENATE($J$394,".",(ROW(M395)-ROW($M$394)))</f>
        <v>181.1</v>
      </c>
      <c r="K395" s="383"/>
      <c r="L395" s="429" t="s">
        <v>257</v>
      </c>
      <c r="M395" s="298" t="s">
        <v>36</v>
      </c>
      <c r="N395" s="298" t="s">
        <v>36</v>
      </c>
      <c r="O395" s="400"/>
      <c r="P395" s="32"/>
      <c r="Q395" s="32"/>
      <c r="R395" s="32"/>
      <c r="S395" s="32"/>
      <c r="T395" s="34"/>
      <c r="U395" s="32"/>
      <c r="V395" s="32"/>
      <c r="W395" s="32"/>
      <c r="X395" s="33">
        <v>4.3499999999999996</v>
      </c>
      <c r="Y395" s="225"/>
      <c r="Z395" s="32"/>
      <c r="AA395" s="32"/>
      <c r="AB395" s="32"/>
      <c r="AC395" s="32"/>
      <c r="AD395" s="32"/>
      <c r="AE395" s="32"/>
      <c r="AF395" s="32"/>
      <c r="AG395" s="32"/>
      <c r="AH395" s="32"/>
      <c r="AI395" s="32"/>
      <c r="AJ395" s="32"/>
      <c r="AK395" s="32"/>
      <c r="AL395" s="32"/>
      <c r="AM395" s="32"/>
      <c r="AN395" s="32"/>
      <c r="AO395" s="198"/>
      <c r="AP395" s="298"/>
      <c r="AQ395" s="328"/>
      <c r="AR395" s="298"/>
      <c r="AS395" s="225"/>
      <c r="AT395" s="225"/>
      <c r="AU395" s="225"/>
      <c r="AV395" s="192"/>
      <c r="AW395" s="171"/>
      <c r="AX395" s="170"/>
      <c r="AY395" s="222"/>
      <c r="AZ395" s="222"/>
      <c r="BA395" s="222"/>
      <c r="BB395" s="222"/>
      <c r="BC395" s="222"/>
      <c r="BD395" s="222"/>
      <c r="BE395" s="222"/>
      <c r="BF395" s="222"/>
      <c r="BG395" s="222"/>
      <c r="BH395" s="222"/>
      <c r="BI395" s="222"/>
      <c r="BJ395" s="222"/>
      <c r="BK395" s="222"/>
      <c r="BL395" s="222"/>
      <c r="BM395" s="222"/>
      <c r="BN395" s="222"/>
      <c r="BO395" s="222"/>
      <c r="BP395" s="222"/>
    </row>
    <row r="396" spans="1:68" s="174" customFormat="1" ht="59.45" customHeight="1" outlineLevel="1" x14ac:dyDescent="0.25">
      <c r="A396" s="170"/>
      <c r="B396" s="170"/>
      <c r="C396" s="519"/>
      <c r="D396" s="311" t="s">
        <v>606</v>
      </c>
      <c r="E396" s="311" t="s">
        <v>607</v>
      </c>
      <c r="F396" s="311"/>
      <c r="G396" s="312" t="s">
        <v>610</v>
      </c>
      <c r="H396" s="355"/>
      <c r="I396" s="378"/>
      <c r="J396" s="383" t="str">
        <f t="shared" ref="J396:J397" si="252">CONCATENATE($J$394,".",(ROW(M396)-ROW($M$394)))</f>
        <v>181.2</v>
      </c>
      <c r="K396" s="383"/>
      <c r="L396" s="429" t="s">
        <v>499</v>
      </c>
      <c r="M396" s="298" t="s">
        <v>36</v>
      </c>
      <c r="N396" s="298" t="s">
        <v>36</v>
      </c>
      <c r="O396" s="400"/>
      <c r="P396" s="32"/>
      <c r="Q396" s="32"/>
      <c r="R396" s="32"/>
      <c r="S396" s="32"/>
      <c r="T396" s="34"/>
      <c r="U396" s="32"/>
      <c r="V396" s="32"/>
      <c r="W396" s="32"/>
      <c r="X396" s="33">
        <v>12.9</v>
      </c>
      <c r="Y396" s="225"/>
      <c r="Z396" s="32"/>
      <c r="AA396" s="32"/>
      <c r="AB396" s="32"/>
      <c r="AC396" s="32"/>
      <c r="AD396" s="32"/>
      <c r="AE396" s="32"/>
      <c r="AF396" s="32"/>
      <c r="AG396" s="32"/>
      <c r="AH396" s="32"/>
      <c r="AI396" s="32"/>
      <c r="AJ396" s="32"/>
      <c r="AK396" s="32"/>
      <c r="AL396" s="32"/>
      <c r="AM396" s="32"/>
      <c r="AN396" s="36"/>
      <c r="AO396" s="198"/>
      <c r="AP396" s="298"/>
      <c r="AQ396" s="328"/>
      <c r="AR396" s="298"/>
      <c r="AS396" s="225"/>
      <c r="AT396" s="225"/>
      <c r="AU396" s="225"/>
      <c r="AV396" s="192"/>
      <c r="AW396" s="171"/>
      <c r="AX396" s="170"/>
      <c r="AY396" s="222"/>
      <c r="AZ396" s="222"/>
      <c r="BA396" s="222"/>
      <c r="BB396" s="222"/>
      <c r="BC396" s="222"/>
      <c r="BD396" s="222"/>
      <c r="BE396" s="222"/>
      <c r="BF396" s="222"/>
      <c r="BG396" s="222"/>
      <c r="BH396" s="222"/>
      <c r="BI396" s="222"/>
      <c r="BJ396" s="222"/>
      <c r="BK396" s="222"/>
      <c r="BL396" s="222"/>
      <c r="BM396" s="222"/>
      <c r="BN396" s="222"/>
      <c r="BO396" s="222"/>
      <c r="BP396" s="222"/>
    </row>
    <row r="397" spans="1:68" s="174" customFormat="1" ht="59.45" customHeight="1" outlineLevel="1" x14ac:dyDescent="0.25">
      <c r="A397" s="170"/>
      <c r="B397" s="170"/>
      <c r="C397" s="519"/>
      <c r="D397" s="311" t="s">
        <v>606</v>
      </c>
      <c r="E397" s="311" t="s">
        <v>607</v>
      </c>
      <c r="F397" s="311"/>
      <c r="G397" s="312" t="s">
        <v>610</v>
      </c>
      <c r="H397" s="351"/>
      <c r="I397" s="365"/>
      <c r="J397" s="383" t="str">
        <f t="shared" si="252"/>
        <v>181.3</v>
      </c>
      <c r="K397" s="383"/>
      <c r="L397" s="429" t="s">
        <v>497</v>
      </c>
      <c r="M397" s="298" t="s">
        <v>36</v>
      </c>
      <c r="N397" s="298" t="s">
        <v>36</v>
      </c>
      <c r="O397" s="400"/>
      <c r="P397" s="32"/>
      <c r="Q397" s="32"/>
      <c r="R397" s="32"/>
      <c r="S397" s="32"/>
      <c r="T397" s="34"/>
      <c r="U397" s="32"/>
      <c r="V397" s="32"/>
      <c r="W397" s="32"/>
      <c r="X397" s="33">
        <v>4.3499999999999996</v>
      </c>
      <c r="Y397" s="225"/>
      <c r="Z397" s="32"/>
      <c r="AA397" s="32"/>
      <c r="AB397" s="32"/>
      <c r="AC397" s="32"/>
      <c r="AD397" s="32"/>
      <c r="AE397" s="32"/>
      <c r="AF397" s="32"/>
      <c r="AG397" s="32"/>
      <c r="AH397" s="32"/>
      <c r="AI397" s="32"/>
      <c r="AJ397" s="32"/>
      <c r="AK397" s="32"/>
      <c r="AL397" s="32"/>
      <c r="AM397" s="32"/>
      <c r="AN397" s="32"/>
      <c r="AO397" s="198"/>
      <c r="AP397" s="298"/>
      <c r="AQ397" s="328"/>
      <c r="AR397" s="298"/>
      <c r="AS397" s="225"/>
      <c r="AT397" s="225"/>
      <c r="AU397" s="225"/>
      <c r="AV397" s="192"/>
      <c r="AW397" s="171"/>
      <c r="AX397" s="170"/>
      <c r="AY397" s="222"/>
      <c r="AZ397" s="222"/>
      <c r="BA397" s="222"/>
      <c r="BB397" s="222"/>
      <c r="BC397" s="222"/>
      <c r="BD397" s="222"/>
      <c r="BE397" s="222"/>
      <c r="BF397" s="222"/>
      <c r="BG397" s="222"/>
      <c r="BH397" s="222"/>
      <c r="BI397" s="222"/>
      <c r="BJ397" s="222"/>
      <c r="BK397" s="222"/>
      <c r="BL397" s="222"/>
      <c r="BM397" s="222"/>
      <c r="BN397" s="222"/>
      <c r="BO397" s="222"/>
      <c r="BP397" s="222"/>
    </row>
    <row r="398" spans="1:68" s="173" customFormat="1" ht="94.15" customHeight="1" collapsed="1" x14ac:dyDescent="0.25">
      <c r="A398" s="170"/>
      <c r="B398" s="170"/>
      <c r="C398" s="518" t="s">
        <v>501</v>
      </c>
      <c r="D398" s="311"/>
      <c r="E398" s="311"/>
      <c r="F398" s="311"/>
      <c r="G398" s="311"/>
      <c r="H398" s="349"/>
      <c r="I398" s="365"/>
      <c r="J398" s="364">
        <f>J394+1</f>
        <v>182</v>
      </c>
      <c r="K398" s="364">
        <f>K394+1</f>
        <v>165</v>
      </c>
      <c r="L398" s="429" t="s">
        <v>256</v>
      </c>
      <c r="M398" s="298" t="s">
        <v>61</v>
      </c>
      <c r="N398" s="298" t="s">
        <v>61</v>
      </c>
      <c r="O398" s="400"/>
      <c r="P398" s="32"/>
      <c r="Q398" s="32"/>
      <c r="R398" s="32"/>
      <c r="S398" s="32"/>
      <c r="T398" s="27" t="str">
        <f t="shared" ref="T398" si="253">IF((IF(O398="",0,O398)+IF(P398="",0,P398)+IF(Q398="",0,Q398)+IF(R398="",0,R398)+IF(S398="",0,S398))=0,"",(IF(O398="",0,O398)+IF(P398="",0,P398)+IF(Q398="",0,Q398)+IF(R398="",0,R398)+IF(S398="",0,S398)))</f>
        <v/>
      </c>
      <c r="U398" s="32"/>
      <c r="V398" s="32"/>
      <c r="W398" s="32"/>
      <c r="X398" s="26">
        <f>IF(SUM(X399:X401)=0,"",SUM(X399:X401))</f>
        <v>1188</v>
      </c>
      <c r="Y398" s="232"/>
      <c r="Z398" s="46"/>
      <c r="AA398" s="46"/>
      <c r="AB398" s="46"/>
      <c r="AC398" s="46"/>
      <c r="AD398" s="46"/>
      <c r="AE398" s="32"/>
      <c r="AF398" s="32"/>
      <c r="AG398" s="32"/>
      <c r="AH398" s="32"/>
      <c r="AI398" s="32"/>
      <c r="AJ398" s="32"/>
      <c r="AK398" s="32"/>
      <c r="AL398" s="32"/>
      <c r="AM398" s="32"/>
      <c r="AN398" s="74"/>
      <c r="AO398" s="293"/>
      <c r="AP398" s="298"/>
      <c r="AQ398" s="328">
        <f>X398</f>
        <v>1188</v>
      </c>
      <c r="AR398" s="298">
        <f>IF(AQ398="","",IF(AQ398=0,"",AQ398))</f>
        <v>1188</v>
      </c>
      <c r="AS398" s="33"/>
      <c r="AT398" s="33"/>
      <c r="AU398" s="33"/>
      <c r="AV398" s="192"/>
      <c r="AW398" s="171"/>
      <c r="AX398" s="170"/>
      <c r="AY398" s="222"/>
      <c r="AZ398" s="222"/>
      <c r="BA398" s="222"/>
      <c r="BB398" s="222"/>
      <c r="BC398" s="222"/>
      <c r="BD398" s="222"/>
      <c r="BE398" s="222"/>
      <c r="BF398" s="222"/>
      <c r="BG398" s="222"/>
      <c r="BH398" s="222"/>
      <c r="BI398" s="222"/>
      <c r="BJ398" s="222"/>
      <c r="BK398" s="222"/>
      <c r="BL398" s="222"/>
      <c r="BM398" s="222"/>
      <c r="BN398" s="222"/>
      <c r="BO398" s="222"/>
      <c r="BP398" s="222"/>
    </row>
    <row r="399" spans="1:68" s="173" customFormat="1" ht="50.45" customHeight="1" outlineLevel="1" x14ac:dyDescent="0.25">
      <c r="A399" s="170"/>
      <c r="B399" s="170"/>
      <c r="C399" s="519"/>
      <c r="D399" s="311" t="s">
        <v>606</v>
      </c>
      <c r="E399" s="311" t="s">
        <v>607</v>
      </c>
      <c r="F399" s="311"/>
      <c r="G399" s="312" t="s">
        <v>610</v>
      </c>
      <c r="H399" s="351"/>
      <c r="I399" s="365"/>
      <c r="J399" s="383" t="str">
        <f>CONCATENATE($J$398,".",(ROW(M399)-ROW($M$398)))</f>
        <v>182.1</v>
      </c>
      <c r="K399" s="383"/>
      <c r="L399" s="429" t="s">
        <v>258</v>
      </c>
      <c r="M399" s="298" t="s">
        <v>61</v>
      </c>
      <c r="N399" s="298" t="s">
        <v>61</v>
      </c>
      <c r="O399" s="400"/>
      <c r="P399" s="32"/>
      <c r="Q399" s="32"/>
      <c r="R399" s="32"/>
      <c r="S399" s="32"/>
      <c r="T399" s="27" t="str">
        <f t="shared" ref="T399" si="254">IF((IF(O399="",0,O399)+IF(P399="",0,P399)+IF(Q399="",0,Q399)+IF(R399="",0,R399)+IF(S399="",0,S399))=0,"",(IF(O399="",0,O399)+IF(P399="",0,P399)+IF(Q399="",0,Q399)+IF(R399="",0,R399)+IF(S399="",0,S399)))</f>
        <v/>
      </c>
      <c r="U399" s="32"/>
      <c r="V399" s="32"/>
      <c r="W399" s="32"/>
      <c r="X399" s="33">
        <f>X395/0.05*2+X395/0.2*3</f>
        <v>239.24999999999994</v>
      </c>
      <c r="Y399" s="228"/>
      <c r="Z399" s="46"/>
      <c r="AA399" s="46"/>
      <c r="AB399" s="46"/>
      <c r="AC399" s="46"/>
      <c r="AD399" s="46"/>
      <c r="AE399" s="32"/>
      <c r="AF399" s="32"/>
      <c r="AG399" s="32"/>
      <c r="AH399" s="32"/>
      <c r="AI399" s="32"/>
      <c r="AJ399" s="32"/>
      <c r="AK399" s="32"/>
      <c r="AL399" s="32"/>
      <c r="AM399" s="32"/>
      <c r="AN399" s="32"/>
      <c r="AO399" s="198"/>
      <c r="AP399" s="298"/>
      <c r="AQ399" s="328"/>
      <c r="AR399" s="298"/>
      <c r="AS399" s="225"/>
      <c r="AT399" s="225"/>
      <c r="AU399" s="225"/>
      <c r="AV399" s="192"/>
      <c r="AW399" s="171"/>
      <c r="AX399" s="170"/>
      <c r="AY399" s="222"/>
      <c r="AZ399" s="222"/>
      <c r="BA399" s="222"/>
      <c r="BB399" s="222"/>
      <c r="BC399" s="222"/>
      <c r="BD399" s="222"/>
      <c r="BE399" s="222"/>
      <c r="BF399" s="222"/>
      <c r="BG399" s="222"/>
      <c r="BH399" s="222"/>
      <c r="BI399" s="222"/>
      <c r="BJ399" s="222"/>
      <c r="BK399" s="222"/>
      <c r="BL399" s="222"/>
      <c r="BM399" s="222"/>
      <c r="BN399" s="222"/>
      <c r="BO399" s="222"/>
      <c r="BP399" s="222"/>
    </row>
    <row r="400" spans="1:68" s="173" customFormat="1" ht="50.45" customHeight="1" outlineLevel="1" x14ac:dyDescent="0.25">
      <c r="A400" s="170"/>
      <c r="B400" s="170"/>
      <c r="C400" s="519"/>
      <c r="D400" s="311" t="s">
        <v>606</v>
      </c>
      <c r="E400" s="311" t="s">
        <v>607</v>
      </c>
      <c r="F400" s="311"/>
      <c r="G400" s="312" t="s">
        <v>610</v>
      </c>
      <c r="H400" s="355"/>
      <c r="I400" s="378"/>
      <c r="J400" s="383" t="str">
        <f t="shared" ref="J400:J401" si="255">CONCATENATE($J$398,".",(ROW(M400)-ROW($M$398)))</f>
        <v>182.2</v>
      </c>
      <c r="K400" s="383"/>
      <c r="L400" s="429" t="s">
        <v>498</v>
      </c>
      <c r="M400" s="298" t="s">
        <v>61</v>
      </c>
      <c r="N400" s="298" t="s">
        <v>61</v>
      </c>
      <c r="O400" s="400"/>
      <c r="P400" s="32"/>
      <c r="Q400" s="32"/>
      <c r="R400" s="32"/>
      <c r="S400" s="32"/>
      <c r="T400" s="27" t="str">
        <f t="shared" ref="T400" si="256">IF((IF(O400="",0,O400)+IF(P400="",0,P400)+IF(Q400="",0,Q400)+IF(R400="",0,R400)+IF(S400="",0,S400))=0,"",(IF(O400="",0,O400)+IF(P400="",0,P400)+IF(Q400="",0,Q400)+IF(R400="",0,R400)+IF(S400="",0,S400)))</f>
        <v/>
      </c>
      <c r="U400" s="32"/>
      <c r="V400" s="32"/>
      <c r="W400" s="32"/>
      <c r="X400" s="33">
        <f>X396/0.05*2+X396/0.2*3</f>
        <v>709.5</v>
      </c>
      <c r="Y400" s="228"/>
      <c r="Z400" s="46"/>
      <c r="AA400" s="46"/>
      <c r="AB400" s="46"/>
      <c r="AC400" s="46"/>
      <c r="AD400" s="46"/>
      <c r="AE400" s="32"/>
      <c r="AF400" s="32"/>
      <c r="AG400" s="32"/>
      <c r="AH400" s="32"/>
      <c r="AI400" s="32"/>
      <c r="AJ400" s="32"/>
      <c r="AK400" s="32"/>
      <c r="AL400" s="32"/>
      <c r="AM400" s="32"/>
      <c r="AN400" s="74"/>
      <c r="AO400" s="293"/>
      <c r="AP400" s="298"/>
      <c r="AQ400" s="328"/>
      <c r="AR400" s="298"/>
      <c r="AS400" s="225"/>
      <c r="AT400" s="225"/>
      <c r="AU400" s="225"/>
      <c r="AV400" s="192"/>
      <c r="AW400" s="171"/>
      <c r="AX400" s="170"/>
      <c r="AY400" s="222"/>
      <c r="AZ400" s="222"/>
      <c r="BA400" s="222"/>
      <c r="BB400" s="222"/>
      <c r="BC400" s="222"/>
      <c r="BD400" s="222"/>
      <c r="BE400" s="222"/>
      <c r="BF400" s="222"/>
      <c r="BG400" s="222"/>
      <c r="BH400" s="222"/>
      <c r="BI400" s="222"/>
      <c r="BJ400" s="222"/>
      <c r="BK400" s="222"/>
      <c r="BL400" s="222"/>
      <c r="BM400" s="222"/>
      <c r="BN400" s="222"/>
      <c r="BO400" s="222"/>
      <c r="BP400" s="222"/>
    </row>
    <row r="401" spans="1:68" ht="50.45" customHeight="1" outlineLevel="1" x14ac:dyDescent="0.25">
      <c r="A401" s="1"/>
      <c r="B401" s="1"/>
      <c r="C401" s="519"/>
      <c r="D401" s="311" t="s">
        <v>606</v>
      </c>
      <c r="E401" s="311" t="s">
        <v>607</v>
      </c>
      <c r="F401" s="311"/>
      <c r="G401" s="312" t="s">
        <v>610</v>
      </c>
      <c r="H401" s="351"/>
      <c r="I401" s="365"/>
      <c r="J401" s="383" t="str">
        <f t="shared" si="255"/>
        <v>182.3</v>
      </c>
      <c r="K401" s="383"/>
      <c r="L401" s="429" t="s">
        <v>496</v>
      </c>
      <c r="M401" s="298" t="s">
        <v>61</v>
      </c>
      <c r="N401" s="298" t="s">
        <v>61</v>
      </c>
      <c r="O401" s="400"/>
      <c r="P401" s="32"/>
      <c r="Q401" s="32"/>
      <c r="R401" s="32"/>
      <c r="S401" s="32"/>
      <c r="T401" s="27" t="str">
        <f t="shared" ref="T401:T425" si="257">IF((IF(O401="",0,O401)+IF(P401="",0,P401)+IF(Q401="",0,Q401)+IF(R401="",0,R401)+IF(S401="",0,S401))=0,"",(IF(O401="",0,O401)+IF(P401="",0,P401)+IF(Q401="",0,Q401)+IF(R401="",0,R401)+IF(S401="",0,S401)))</f>
        <v/>
      </c>
      <c r="U401" s="32"/>
      <c r="V401" s="32"/>
      <c r="W401" s="32"/>
      <c r="X401" s="33">
        <f>X397/0.05*2+X397/0.2*3</f>
        <v>239.24999999999994</v>
      </c>
      <c r="Y401" s="228"/>
      <c r="Z401" s="46"/>
      <c r="AA401" s="46"/>
      <c r="AB401" s="46"/>
      <c r="AC401" s="46"/>
      <c r="AD401" s="46"/>
      <c r="AE401" s="32"/>
      <c r="AF401" s="32"/>
      <c r="AG401" s="32"/>
      <c r="AH401" s="32"/>
      <c r="AI401" s="32"/>
      <c r="AJ401" s="32"/>
      <c r="AK401" s="32"/>
      <c r="AL401" s="32"/>
      <c r="AM401" s="32"/>
      <c r="AN401" s="32"/>
      <c r="AO401" s="198"/>
      <c r="AP401" s="298"/>
      <c r="AQ401" s="328"/>
      <c r="AR401" s="298"/>
      <c r="AS401" s="225"/>
      <c r="AT401" s="225"/>
      <c r="AU401" s="225"/>
      <c r="AV401" s="192"/>
      <c r="AW401" s="12"/>
      <c r="AX401" s="1"/>
    </row>
    <row r="402" spans="1:68" ht="48.75" customHeight="1" collapsed="1" x14ac:dyDescent="0.25">
      <c r="A402" s="1"/>
      <c r="B402" s="1"/>
      <c r="C402" s="78" t="s">
        <v>297</v>
      </c>
      <c r="D402" s="311"/>
      <c r="E402" s="311"/>
      <c r="F402" s="311"/>
      <c r="G402" s="311"/>
      <c r="H402" s="349"/>
      <c r="I402" s="365"/>
      <c r="J402" s="367">
        <f>J398+1</f>
        <v>183</v>
      </c>
      <c r="K402" s="367">
        <f>K398+1</f>
        <v>166</v>
      </c>
      <c r="L402" s="429" t="s">
        <v>298</v>
      </c>
      <c r="M402" s="298" t="s">
        <v>36</v>
      </c>
      <c r="N402" s="298" t="s">
        <v>36</v>
      </c>
      <c r="O402" s="400"/>
      <c r="P402" s="32"/>
      <c r="Q402" s="32"/>
      <c r="R402" s="32"/>
      <c r="S402" s="32"/>
      <c r="T402" s="34" t="str">
        <f t="shared" si="257"/>
        <v/>
      </c>
      <c r="U402" s="32"/>
      <c r="V402" s="32"/>
      <c r="W402" s="32"/>
      <c r="X402" s="33">
        <v>0.8</v>
      </c>
      <c r="Y402" s="225"/>
      <c r="Z402" s="32"/>
      <c r="AA402" s="32"/>
      <c r="AB402" s="32"/>
      <c r="AC402" s="32"/>
      <c r="AD402" s="32"/>
      <c r="AE402" s="32"/>
      <c r="AF402" s="32"/>
      <c r="AG402" s="32"/>
      <c r="AH402" s="32"/>
      <c r="AI402" s="32"/>
      <c r="AJ402" s="32"/>
      <c r="AK402" s="32"/>
      <c r="AL402" s="32"/>
      <c r="AM402" s="32"/>
      <c r="AN402" s="32"/>
      <c r="AO402" s="198"/>
      <c r="AP402" s="298"/>
      <c r="AQ402" s="328">
        <f>X402</f>
        <v>0.8</v>
      </c>
      <c r="AR402" s="298">
        <f>IF(AQ402="","",IF(AQ402=0,"",AQ402))</f>
        <v>0.8</v>
      </c>
      <c r="AS402" s="33"/>
      <c r="AT402" s="33"/>
      <c r="AU402" s="33"/>
      <c r="AV402" s="192"/>
      <c r="AW402" s="12"/>
      <c r="AX402" s="1"/>
    </row>
    <row r="403" spans="1:68" ht="69" customHeight="1" x14ac:dyDescent="0.25">
      <c r="A403" s="1"/>
      <c r="B403" s="1"/>
      <c r="C403" s="505" t="s">
        <v>494</v>
      </c>
      <c r="D403" s="311"/>
      <c r="E403" s="311"/>
      <c r="F403" s="311"/>
      <c r="G403" s="311"/>
      <c r="H403" s="349"/>
      <c r="I403" s="365"/>
      <c r="J403" s="364">
        <f t="shared" si="250"/>
        <v>184</v>
      </c>
      <c r="K403" s="364">
        <f t="shared" si="250"/>
        <v>167</v>
      </c>
      <c r="L403" s="429" t="s">
        <v>299</v>
      </c>
      <c r="M403" s="298" t="s">
        <v>36</v>
      </c>
      <c r="N403" s="298" t="s">
        <v>36</v>
      </c>
      <c r="O403" s="400"/>
      <c r="P403" s="32"/>
      <c r="Q403" s="32"/>
      <c r="R403" s="32"/>
      <c r="S403" s="32"/>
      <c r="T403" s="34" t="str">
        <f t="shared" si="257"/>
        <v/>
      </c>
      <c r="U403" s="32"/>
      <c r="V403" s="32"/>
      <c r="W403" s="32"/>
      <c r="X403" s="33">
        <v>20.36</v>
      </c>
      <c r="Y403" s="225"/>
      <c r="Z403" s="32"/>
      <c r="AA403" s="32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  <c r="AM403" s="26"/>
      <c r="AN403" s="26"/>
      <c r="AO403" s="293"/>
      <c r="AP403" s="344"/>
      <c r="AQ403" s="328">
        <f>X403</f>
        <v>20.36</v>
      </c>
      <c r="AR403" s="298">
        <f t="shared" ref="AR403:AR406" si="258">IF(AQ403="","",IF(AQ403=0,"",AQ403))</f>
        <v>20.36</v>
      </c>
      <c r="AS403" s="33"/>
      <c r="AT403" s="33"/>
      <c r="AU403" s="33"/>
      <c r="AV403" s="296"/>
      <c r="AW403" s="12"/>
      <c r="AX403" s="1"/>
    </row>
    <row r="404" spans="1:68" ht="69" customHeight="1" x14ac:dyDescent="0.25">
      <c r="A404" s="1"/>
      <c r="B404" s="1"/>
      <c r="C404" s="508"/>
      <c r="D404" s="311"/>
      <c r="E404" s="311"/>
      <c r="F404" s="311"/>
      <c r="G404" s="311"/>
      <c r="H404" s="349"/>
      <c r="I404" s="365"/>
      <c r="J404" s="364">
        <f t="shared" si="250"/>
        <v>185</v>
      </c>
      <c r="K404" s="364">
        <f t="shared" si="250"/>
        <v>168</v>
      </c>
      <c r="L404" s="429" t="s">
        <v>300</v>
      </c>
      <c r="M404" s="298" t="s">
        <v>61</v>
      </c>
      <c r="N404" s="298" t="s">
        <v>61</v>
      </c>
      <c r="O404" s="400"/>
      <c r="P404" s="32"/>
      <c r="Q404" s="32"/>
      <c r="R404" s="32"/>
      <c r="S404" s="32"/>
      <c r="T404" s="27" t="str">
        <f t="shared" si="257"/>
        <v/>
      </c>
      <c r="U404" s="32"/>
      <c r="V404" s="32"/>
      <c r="W404" s="32"/>
      <c r="X404" s="33">
        <f>X403/(0.6*0.1*0.2)*((0.1+0.6)*2*0.2+0.1*0.6*2)</f>
        <v>678.66666666666652</v>
      </c>
      <c r="Y404" s="228"/>
      <c r="Z404" s="46"/>
      <c r="AA404" s="46"/>
      <c r="AB404" s="46"/>
      <c r="AC404" s="46"/>
      <c r="AD404" s="46"/>
      <c r="AE404" s="32"/>
      <c r="AF404" s="32"/>
      <c r="AG404" s="32"/>
      <c r="AH404" s="32"/>
      <c r="AI404" s="32"/>
      <c r="AJ404" s="32"/>
      <c r="AK404" s="32"/>
      <c r="AL404" s="32"/>
      <c r="AM404" s="32"/>
      <c r="AN404" s="32"/>
      <c r="AO404" s="198"/>
      <c r="AP404" s="298"/>
      <c r="AQ404" s="328">
        <f>X404</f>
        <v>678.66666666666652</v>
      </c>
      <c r="AR404" s="298">
        <f t="shared" si="258"/>
        <v>678.66666666666652</v>
      </c>
      <c r="AS404" s="33"/>
      <c r="AT404" s="33"/>
      <c r="AU404" s="33"/>
      <c r="AV404" s="296"/>
      <c r="AW404" s="12"/>
      <c r="AX404" s="1"/>
    </row>
    <row r="405" spans="1:68" s="172" customFormat="1" ht="48" customHeight="1" x14ac:dyDescent="0.25">
      <c r="A405" s="170"/>
      <c r="B405" s="170"/>
      <c r="C405" s="513" t="s">
        <v>563</v>
      </c>
      <c r="D405" s="311"/>
      <c r="E405" s="311"/>
      <c r="F405" s="311"/>
      <c r="G405" s="311"/>
      <c r="H405" s="357"/>
      <c r="I405" s="378"/>
      <c r="J405" s="364">
        <f t="shared" si="250"/>
        <v>186</v>
      </c>
      <c r="K405" s="364">
        <f t="shared" si="250"/>
        <v>169</v>
      </c>
      <c r="L405" s="452" t="s">
        <v>493</v>
      </c>
      <c r="M405" s="298" t="s">
        <v>36</v>
      </c>
      <c r="N405" s="298" t="s">
        <v>36</v>
      </c>
      <c r="O405" s="400"/>
      <c r="P405" s="32"/>
      <c r="Q405" s="32"/>
      <c r="R405" s="32"/>
      <c r="S405" s="32"/>
      <c r="T405" s="34" t="str">
        <f t="shared" si="257"/>
        <v/>
      </c>
      <c r="U405" s="32"/>
      <c r="V405" s="32"/>
      <c r="W405" s="32"/>
      <c r="X405" s="33">
        <v>0.8</v>
      </c>
      <c r="Y405" s="225"/>
      <c r="Z405" s="32"/>
      <c r="AA405" s="32"/>
      <c r="AB405" s="32"/>
      <c r="AC405" s="32"/>
      <c r="AD405" s="32"/>
      <c r="AE405" s="32"/>
      <c r="AF405" s="32"/>
      <c r="AG405" s="32"/>
      <c r="AH405" s="32"/>
      <c r="AI405" s="32"/>
      <c r="AJ405" s="32"/>
      <c r="AK405" s="32"/>
      <c r="AL405" s="32"/>
      <c r="AM405" s="32"/>
      <c r="AN405" s="32"/>
      <c r="AO405" s="198"/>
      <c r="AP405" s="298"/>
      <c r="AQ405" s="328">
        <f>X405</f>
        <v>0.8</v>
      </c>
      <c r="AR405" s="298">
        <f t="shared" si="258"/>
        <v>0.8</v>
      </c>
      <c r="AS405" s="33"/>
      <c r="AT405" s="33"/>
      <c r="AU405" s="33"/>
      <c r="AV405" s="296"/>
      <c r="AW405" s="171"/>
      <c r="AX405" s="170"/>
      <c r="AY405" s="222"/>
      <c r="AZ405" s="222"/>
      <c r="BA405" s="222"/>
      <c r="BB405" s="222"/>
      <c r="BC405" s="222"/>
      <c r="BD405" s="222"/>
      <c r="BE405" s="222"/>
      <c r="BF405" s="222"/>
      <c r="BG405" s="222"/>
      <c r="BH405" s="222"/>
      <c r="BI405" s="222"/>
      <c r="BJ405" s="222"/>
      <c r="BK405" s="222"/>
      <c r="BL405" s="222"/>
      <c r="BM405" s="222"/>
      <c r="BN405" s="222"/>
      <c r="BO405" s="222"/>
      <c r="BP405" s="222"/>
    </row>
    <row r="406" spans="1:68" s="172" customFormat="1" ht="48" customHeight="1" x14ac:dyDescent="0.25">
      <c r="A406" s="170"/>
      <c r="B406" s="170"/>
      <c r="C406" s="517"/>
      <c r="D406" s="311"/>
      <c r="E406" s="311"/>
      <c r="F406" s="311"/>
      <c r="G406" s="311"/>
      <c r="H406" s="357"/>
      <c r="I406" s="378"/>
      <c r="J406" s="364">
        <f t="shared" si="250"/>
        <v>187</v>
      </c>
      <c r="K406" s="364">
        <f t="shared" si="250"/>
        <v>170</v>
      </c>
      <c r="L406" s="429" t="s">
        <v>492</v>
      </c>
      <c r="M406" s="298" t="s">
        <v>61</v>
      </c>
      <c r="N406" s="298" t="s">
        <v>61</v>
      </c>
      <c r="O406" s="400"/>
      <c r="P406" s="32"/>
      <c r="Q406" s="32"/>
      <c r="R406" s="32"/>
      <c r="S406" s="32"/>
      <c r="T406" s="27" t="str">
        <f t="shared" si="257"/>
        <v/>
      </c>
      <c r="U406" s="32"/>
      <c r="V406" s="32"/>
      <c r="W406" s="32"/>
      <c r="X406" s="33">
        <v>1.6</v>
      </c>
      <c r="Y406" s="228"/>
      <c r="Z406" s="46"/>
      <c r="AA406" s="46"/>
      <c r="AB406" s="46"/>
      <c r="AC406" s="46"/>
      <c r="AD406" s="46"/>
      <c r="AE406" s="32"/>
      <c r="AF406" s="32"/>
      <c r="AG406" s="32"/>
      <c r="AH406" s="32"/>
      <c r="AI406" s="32"/>
      <c r="AJ406" s="32"/>
      <c r="AK406" s="32"/>
      <c r="AL406" s="32"/>
      <c r="AM406" s="32"/>
      <c r="AN406" s="74"/>
      <c r="AO406" s="293"/>
      <c r="AP406" s="298"/>
      <c r="AQ406" s="328">
        <f>X406</f>
        <v>1.6</v>
      </c>
      <c r="AR406" s="298">
        <f t="shared" si="258"/>
        <v>1.6</v>
      </c>
      <c r="AS406" s="33"/>
      <c r="AT406" s="33"/>
      <c r="AU406" s="33"/>
      <c r="AV406" s="296"/>
      <c r="AW406" s="171"/>
      <c r="AX406" s="170"/>
      <c r="AY406" s="222"/>
      <c r="AZ406" s="222"/>
      <c r="BA406" s="222"/>
      <c r="BB406" s="222"/>
      <c r="BC406" s="222"/>
      <c r="BD406" s="222"/>
      <c r="BE406" s="222"/>
      <c r="BF406" s="222"/>
      <c r="BG406" s="222"/>
      <c r="BH406" s="222"/>
      <c r="BI406" s="222"/>
      <c r="BJ406" s="222"/>
      <c r="BK406" s="222"/>
      <c r="BL406" s="222"/>
      <c r="BM406" s="222"/>
      <c r="BN406" s="222"/>
      <c r="BO406" s="222"/>
      <c r="BP406" s="222"/>
    </row>
    <row r="407" spans="1:68" s="175" customFormat="1" ht="30" customHeight="1" x14ac:dyDescent="0.25">
      <c r="A407" s="170"/>
      <c r="B407" s="170"/>
      <c r="C407" s="505" t="s">
        <v>583</v>
      </c>
      <c r="D407" s="311"/>
      <c r="E407" s="311"/>
      <c r="F407" s="311"/>
      <c r="G407" s="311"/>
      <c r="H407" s="349"/>
      <c r="I407" s="360">
        <v>5</v>
      </c>
      <c r="J407" s="371">
        <f>J406+1</f>
        <v>188</v>
      </c>
      <c r="K407" s="371">
        <f>K406+1</f>
        <v>171</v>
      </c>
      <c r="L407" s="428" t="s">
        <v>259</v>
      </c>
      <c r="M407" s="344" t="s">
        <v>36</v>
      </c>
      <c r="N407" s="344"/>
      <c r="O407" s="397"/>
      <c r="P407" s="26"/>
      <c r="Q407" s="86"/>
      <c r="R407" s="86"/>
      <c r="S407" s="86">
        <v>4.2</v>
      </c>
      <c r="T407" s="27">
        <f>IF((IF(O407="",0,O407)+IF(P407="",0,P407)+IF(Q407="",0,Q407)+IF(R407="",0,R407)+IF(S407="",0,S407))=0,"",(IF(O407="",0,O407)+IF(P407="",0,P407)+IF(Q407="",0,Q407)+IF(R407="",0,R407)+IF(S407="",0,S407)))</f>
        <v>4.2</v>
      </c>
      <c r="U407" s="32"/>
      <c r="V407" s="26" t="s">
        <v>38</v>
      </c>
      <c r="W407" s="237">
        <f>IF(T407="","",IF(T407=0,"",IF(MID(L407,1,4)="Стен",T407/(VALUE(MID(L407,SEARCH(" ",L407,1)+1,SEARCH("мм",L407,1)-SEARCH(" ",L407,1)-2))/1000),IF(MID(L407,1,10)="Плита фунд",SQRT(T407/(VALUE(MID(L407,SEARCH(" ",L407,1)+14,SEARCH("мм",L407,1)-SEARCH(" ",L407,1)-15))/1000))*(4+1)*(VALUE(MID(L407,SEARCH(" ",L407,1)+14,SEARCH("мм",L407,1)-SEARCH(" ",L407,1)-15))/1000),IF(MID(L407,1,4)="Плит",T407/(VALUE(MID(L407,SEARCH(" ",L407,1)+1,SEARCH("мм",L407,1)-SEARCH(" ",L407,1)-2))/1000),IF(MID(L407,1,4)="Площ",T407/(VALUE(MID(L407,SEARCH(" ",L407,1)+12,SEARCH("мм",L407,1)-SEARCH(" ",L407,1)-13))/1000),IF(MID(L407,1,4)="Марш",T407/0.263,IF(MID(L407,1,4)="Коло",T407/((VALUE(LEFT(MID(L407,SEARCH(" ",L407,1)+1,SEARCH("мм",L407,1)-SEARCH(" ",L407,1)-2),SEARCH("х",MID(L407,SEARCH(" ",L407,1)+1,SEARCH("мм",L407,1)-SEARCH(" ",L407,1)-2),1)-1))*VALUE(RIGHT(MID(L407,SEARCH(" ",L407,1)+1,SEARCH("мм",L407,1)-SEARCH(" ",L407,1)-2),LEN(MID(L407,SEARCH(" ",L407,1)+1,SEARCH("мм",L407,1)-SEARCH(" ",L407,1)-2))-SEARCH("х",MID(L407,SEARCH(" ",L407,1)+1,SEARCH("мм",L407,1)-SEARCH(" ",L407,1)-2),1))))/1000000*3.2)*((VALUE(LEFT(MID(L407,SEARCH(" ",L407,1)+1,SEARCH("мм",L407,1)-SEARCH(" ",L407,1)-2),SEARCH("х",MID(L407,SEARCH(" ",L407,1)+1,SEARCH("мм",L407,1)-SEARCH(" ",L407,1)-2),1)-1))+VALUE(RIGHT(MID(L407,SEARCH(" ",L407,1)+1,SEARCH("мм",L407,1)-SEARCH(" ",L407,1)-2),LEN(MID(L407,SEARCH(" ",L407,1)+1,SEARCH("мм",L407,1)-SEARCH(" ",L407,1)-2))-SEARCH("х",MID(L407,SEARCH(" ",L407,1)+1,SEARCH("мм",L407,1)-SEARCH(" ",L407,1)-2),1))))/1000*2*3.2),IF(MID(L407,1,4)="Балк",T407/((VALUE(LEFT(MID(L407,SEARCH(" ",L407,1)+1,SEARCH("мм",L407,1)-SEARCH(" ",L407,1)-5),SEARCH("х",MID(L407,SEARCH(" ",L407,1)+1,SEARCH("мм",L407,1)-SEARCH(" ",L407,1)-5),1)-1))*VALUE(RIGHT(MID(L407,SEARCH(" ",L407,1)+1,SEARCH("мм",L407,1)-SEARCH(" ",L407,1)-5),LEN(MID(L407,SEARCH(" ",L407,1)+1,SEARCH("мм",L407,1)-SEARCH(" ",L407,1)-5))-SEARCH("х",MID(L407,SEARCH(" ",L407,1)+1,SEARCH("мм",L407,1)-SEARCH(" ",L407,1)-5),1))))/1000000*1)*((2*VALUE(LEFT(MID(L407,SEARCH(" ",L407,1)+1,SEARCH("мм",L407,1)-SEARCH(" ",L407,1)-5),SEARCH("х",MID(L407,SEARCH(" ",L407,1)+1,SEARCH("мм",L407,1)-SEARCH(" ",L407,1)-5),1)-1))+VALUE(RIGHT(MID(L407,SEARCH(" ",L407,1)+1,SEARCH("мм",L407,1)-SEARCH(" ",L407,1)-5),LEN(MID(L407,SEARCH(" ",L407,1)+1,SEARCH("мм",L407,1)-SEARCH(" ",L407,1)-5))-SEARCH("х",MID(L407,SEARCH(" ",L407,1)+1,SEARCH("мм",L407,1)-SEARCH(" ",L407,1)-5),1))))/1000*1),IF(MID(L407,1,4)="Капи",T407/(2.8*3.6*0.4)*((2.8+3.6)*2*0.4),""))))))))))</f>
        <v>4.5825756949558398</v>
      </c>
      <c r="X407" s="234"/>
      <c r="Y407" s="223" t="str">
        <f>IF(SUM($Q407:$S407)*INDEX('Таблица 6 (типы арм.)'!$F$6:$U$49,MATCH($I407,'Таблица 6 (типы арм.)'!$D$6:$D$49,0),MATCH((IF(COLUMN(Y$17)&gt;COLUMN($AC$17),CONCATENATE(Y$17,"А500С"),IF(COLUMN(Y$17)&gt;COLUMN($Y$17),CONCATENATE(Y$17,"А240"),CONCATENATE(Y$17,"Вр-1")))),'Таблица 6 (типы арм.)'!$F$54:$U$54,0))=0,"",ROUND(SUM($Q407:$S407)*INDEX('Таблица 6 (типы арм.)'!$F$6:$U$49,MATCH($I407,'Таблица 6 (типы арм.)'!$D$6:$D$49,0),MATCH((IF(COLUMN(Y$17)&gt;COLUMN($AC$17),CONCATENATE(Y$17,"А500С"),IF(COLUMN(Y$17)&gt;COLUMN($Y$17),CONCATENATE(Y$17,"А240"),CONCATENATE(Y$17,"Вр-1")))),'Таблица 6 (типы арм.)'!$F$54:$U$54,0)),0))</f>
        <v/>
      </c>
      <c r="Z407" s="223">
        <f>IF(SUM($Q407:$S407)*INDEX('Таблица 6 (типы арм.)'!$F$6:$U$49,MATCH($I407,'Таблица 6 (типы арм.)'!$D$6:$D$49,0),MATCH((IF(COLUMN(Z$17)&gt;COLUMN($AC$17),CONCATENATE(Z$17,"А500С"),IF(COLUMN(Z$17)&gt;COLUMN($Y$17),CONCATENATE(Z$17,"А240"),CONCATENATE(Z$17,"Вр-1")))),'Таблица 6 (типы арм.)'!$F$54:$U$54,0))=0,"",ROUND(SUM($Q407:$S407)*INDEX('Таблица 6 (типы арм.)'!$F$6:$U$49,MATCH($I407,'Таблица 6 (типы арм.)'!$D$6:$D$49,0),MATCH((IF(COLUMN(Z$17)&gt;COLUMN($AC$17),CONCATENATE(Z$17,"А500С"),IF(COLUMN(Z$17)&gt;COLUMN($Y$17),CONCATENATE(Z$17,"А240"),CONCATENATE(Z$17,"Вр-1")))),'Таблица 6 (типы арм.)'!$F$54:$U$54,0)),0))</f>
        <v>4</v>
      </c>
      <c r="AA407" s="223">
        <f>IF(SUM($Q407:$S407)*INDEX('Таблица 6 (типы арм.)'!$F$6:$U$49,MATCH($I407,'Таблица 6 (типы арм.)'!$D$6:$D$49,0),MATCH((IF(COLUMN(AA$17)&gt;COLUMN($AC$17),CONCATENATE(AA$17,"А500С"),IF(COLUMN(AA$17)&gt;COLUMN($Y$17),CONCATENATE(AA$17,"А240"),CONCATENATE(AA$17,"Вр-1")))),'Таблица 6 (типы арм.)'!$F$54:$U$54,0))=0,"",ROUND(SUM($Q407:$S407)*INDEX('Таблица 6 (типы арм.)'!$F$6:$U$49,MATCH($I407,'Таблица 6 (типы арм.)'!$D$6:$D$49,0),MATCH((IF(COLUMN(AA$17)&gt;COLUMN($AC$17),CONCATENATE(AA$17,"А500С"),IF(COLUMN(AA$17)&gt;COLUMN($Y$17),CONCATENATE(AA$17,"А240"),CONCATENATE(AA$17,"Вр-1")))),'Таблица 6 (типы арм.)'!$F$54:$U$54,0)),0))</f>
        <v>8</v>
      </c>
      <c r="AB407" s="223">
        <f>IF(SUM($Q407:$S407)*INDEX('Таблица 6 (типы арм.)'!$F$6:$U$49,MATCH($I407,'Таблица 6 (типы арм.)'!$D$6:$D$49,0),MATCH((IF(COLUMN(AB$17)&gt;COLUMN($AC$17),CONCATENATE(AB$17,"А500С"),IF(COLUMN(AB$17)&gt;COLUMN($Y$17),CONCATENATE(AB$17,"А240"),CONCATENATE(AB$17,"Вр-1")))),'Таблица 6 (типы арм.)'!$F$54:$U$54,0))=0,"",ROUND(SUM($Q407:$S407)*INDEX('Таблица 6 (типы арм.)'!$F$6:$U$49,MATCH($I407,'Таблица 6 (типы арм.)'!$D$6:$D$49,0),MATCH((IF(COLUMN(AB$17)&gt;COLUMN($AC$17),CONCATENATE(AB$17,"А500С"),IF(COLUMN(AB$17)&gt;COLUMN($Y$17),CONCATENATE(AB$17,"А240"),CONCATENATE(AB$17,"Вр-1")))),'Таблица 6 (типы арм.)'!$F$54:$U$54,0)),0))</f>
        <v>2</v>
      </c>
      <c r="AC407" s="223" t="str">
        <f>IF(SUM($Q407:$S407)*INDEX('Таблица 6 (типы арм.)'!$F$6:$U$49,MATCH($I407,'Таблица 6 (типы арм.)'!$D$6:$D$49,0),MATCH((IF(COLUMN(AC$17)&gt;COLUMN($AC$17),CONCATENATE(AC$17,"А500С"),IF(COLUMN(AC$17)&gt;COLUMN($Y$17),CONCATENATE(AC$17,"А240"),CONCATENATE(AC$17,"Вр-1")))),'Таблица 6 (типы арм.)'!$F$54:$U$54,0))=0,"",ROUND(SUM($Q407:$S407)*INDEX('Таблица 6 (типы арм.)'!$F$6:$U$49,MATCH($I407,'Таблица 6 (типы арм.)'!$D$6:$D$49,0),MATCH((IF(COLUMN(AC$17)&gt;COLUMN($AC$17),CONCATENATE(AC$17,"А500С"),IF(COLUMN(AC$17)&gt;COLUMN($Y$17),CONCATENATE(AC$17,"А240"),CONCATENATE(AC$17,"Вр-1")))),'Таблица 6 (типы арм.)'!$F$54:$U$54,0)),0))</f>
        <v/>
      </c>
      <c r="AD407" s="223" t="str">
        <f>IF(SUM($Q407:$S407)*INDEX('Таблица 6 (типы арм.)'!$F$6:$U$49,MATCH($I407,'Таблица 6 (типы арм.)'!$D$6:$D$49,0),MATCH((IF(COLUMN(AD$17)&gt;COLUMN($AC$17),CONCATENATE(AD$17,"А500С"),IF(COLUMN(AD$17)&gt;COLUMN($Y$17),CONCATENATE(AD$17,"А240"),CONCATENATE(AD$17,"Вр-1")))),'Таблица 6 (типы арм.)'!$F$54:$U$54,0))=0,"",ROUND(SUM($Q407:$S407)*INDEX('Таблица 6 (типы арм.)'!$F$6:$U$49,MATCH($I407,'Таблица 6 (типы арм.)'!$D$6:$D$49,0),MATCH((IF(COLUMN(AD$17)&gt;COLUMN($AC$17),CONCATENATE(AD$17,"А500С"),IF(COLUMN(AD$17)&gt;COLUMN($Y$17),CONCATENATE(AD$17,"А240"),CONCATENATE(AD$17,"Вр-1")))),'Таблица 6 (типы арм.)'!$F$54:$U$54,0)),0))</f>
        <v/>
      </c>
      <c r="AE407" s="223">
        <f>IF(SUM($Q407:$S407)*INDEX('Таблица 6 (типы арм.)'!$F$6:$U$49,MATCH($I407,'Таблица 6 (типы арм.)'!$D$6:$D$49,0),MATCH((IF(COLUMN(AE$17)&gt;COLUMN($AC$17),CONCATENATE(AE$17,"А500С"),IF(COLUMN(AE$17)&gt;COLUMN($Y$17),CONCATENATE(AE$17,"А240"),CONCATENATE(AE$17,"Вр-1")))),'Таблица 6 (типы арм.)'!$F$54:$U$54,0))=0,"",ROUND(SUM($Q407:$S407)*INDEX('Таблица 6 (типы арм.)'!$F$6:$U$49,MATCH($I407,'Таблица 6 (типы арм.)'!$D$6:$D$49,0),MATCH((IF(COLUMN(AE$17)&gt;COLUMN($AC$17),CONCATENATE(AE$17,"А500С"),IF(COLUMN(AE$17)&gt;COLUMN($Y$17),CONCATENATE(AE$17,"А240"),CONCATENATE(AE$17,"Вр-1")))),'Таблица 6 (типы арм.)'!$F$54:$U$54,0)),0))</f>
        <v>20</v>
      </c>
      <c r="AF407" s="223">
        <f>IF(SUM($Q407:$S407)*INDEX('Таблица 6 (типы арм.)'!$F$6:$U$49,MATCH($I407,'Таблица 6 (типы арм.)'!$D$6:$D$49,0),MATCH((IF(COLUMN(AF$17)&gt;COLUMN($AC$17),CONCATENATE(AF$17,"А500С"),IF(COLUMN(AF$17)&gt;COLUMN($Y$17),CONCATENATE(AF$17,"А240"),CONCATENATE(AF$17,"Вр-1")))),'Таблица 6 (типы арм.)'!$F$54:$U$54,0))=0,"",ROUND(SUM($Q407:$S407)*INDEX('Таблица 6 (типы арм.)'!$F$6:$U$49,MATCH($I407,'Таблица 6 (типы арм.)'!$D$6:$D$49,0),MATCH((IF(COLUMN(AF$17)&gt;COLUMN($AC$17),CONCATENATE(AF$17,"А500С"),IF(COLUMN(AF$17)&gt;COLUMN($Y$17),CONCATENATE(AF$17,"А240"),CONCATENATE(AF$17,"Вр-1")))),'Таблица 6 (типы арм.)'!$F$54:$U$54,0)),0))</f>
        <v>480</v>
      </c>
      <c r="AG407" s="223" t="str">
        <f>IF(SUM($Q407:$S407)*INDEX('Таблица 6 (типы арм.)'!$F$6:$U$49,MATCH($I407,'Таблица 6 (типы арм.)'!$D$6:$D$49,0),MATCH((IF(COLUMN(AG$17)&gt;COLUMN($AC$17),CONCATENATE(AG$17,"А500С"),IF(COLUMN(AG$17)&gt;COLUMN($Y$17),CONCATENATE(AG$17,"А240"),CONCATENATE(AG$17,"Вр-1")))),'Таблица 6 (типы арм.)'!$F$54:$U$54,0))=0,"",ROUND(SUM($Q407:$S407)*INDEX('Таблица 6 (типы арм.)'!$F$6:$U$49,MATCH($I407,'Таблица 6 (типы арм.)'!$D$6:$D$49,0),MATCH((IF(COLUMN(AG$17)&gt;COLUMN($AC$17),CONCATENATE(AG$17,"А500С"),IF(COLUMN(AG$17)&gt;COLUMN($Y$17),CONCATENATE(AG$17,"А240"),CONCATENATE(AG$17,"Вр-1")))),'Таблица 6 (типы арм.)'!$F$54:$U$54,0)),0))</f>
        <v/>
      </c>
      <c r="AH407" s="223">
        <f>IF(SUM($Q407:$S407)*INDEX('Таблица 6 (типы арм.)'!$F$6:$U$49,MATCH($I407,'Таблица 6 (типы арм.)'!$D$6:$D$49,0),MATCH((IF(COLUMN(AH$17)&gt;COLUMN($AC$17),CONCATENATE(AH$17,"А500С"),IF(COLUMN(AH$17)&gt;COLUMN($Y$17),CONCATENATE(AH$17,"А240"),CONCATENATE(AH$17,"Вр-1")))),'Таблица 6 (типы арм.)'!$F$54:$U$54,0))=0,"",ROUND(SUM($Q407:$S407)*INDEX('Таблица 6 (типы арм.)'!$F$6:$U$49,MATCH($I407,'Таблица 6 (типы арм.)'!$D$6:$D$49,0),MATCH((IF(COLUMN(AH$17)&gt;COLUMN($AC$17),CONCATENATE(AH$17,"А500С"),IF(COLUMN(AH$17)&gt;COLUMN($Y$17),CONCATENATE(AH$17,"А240"),CONCATENATE(AH$17,"Вр-1")))),'Таблица 6 (типы арм.)'!$F$54:$U$54,0)),0))</f>
        <v>31</v>
      </c>
      <c r="AI407" s="223" t="str">
        <f>IF(SUM($Q407:$S407)*INDEX('Таблица 6 (типы арм.)'!$F$6:$U$49,MATCH($I407,'Таблица 6 (типы арм.)'!$D$6:$D$49,0),MATCH((IF(COLUMN(AI$17)&gt;COLUMN($AC$17),CONCATENATE(AI$17,"А500С"),IF(COLUMN(AI$17)&gt;COLUMN($Y$17),CONCATENATE(AI$17,"А240"),CONCATENATE(AI$17,"Вр-1")))),'Таблица 6 (типы арм.)'!$F$54:$U$54,0))=0,"",ROUND(SUM($Q407:$S407)*INDEX('Таблица 6 (типы арм.)'!$F$6:$U$49,MATCH($I407,'Таблица 6 (типы арм.)'!$D$6:$D$49,0),MATCH((IF(COLUMN(AI$17)&gt;COLUMN($AC$17),CONCATENATE(AI$17,"А500С"),IF(COLUMN(AI$17)&gt;COLUMN($Y$17),CONCATENATE(AI$17,"А240"),CONCATENATE(AI$17,"Вр-1")))),'Таблица 6 (типы арм.)'!$F$54:$U$54,0)),0))</f>
        <v/>
      </c>
      <c r="AJ407" s="223">
        <f>IF(SUM($Q407:$S407)*INDEX('Таблица 6 (типы арм.)'!$F$6:$U$49,MATCH($I407,'Таблица 6 (типы арм.)'!$D$6:$D$49,0),MATCH((IF(COLUMN(AJ$17)&gt;COLUMN($AC$17),CONCATENATE(AJ$17,"А500С"),IF(COLUMN(AJ$17)&gt;COLUMN($Y$17),CONCATENATE(AJ$17,"А240"),CONCATENATE(AJ$17,"Вр-1")))),'Таблица 6 (типы арм.)'!$F$54:$U$54,0))=0,"",ROUND(SUM($Q407:$S407)*INDEX('Таблица 6 (типы арм.)'!$F$6:$U$49,MATCH($I407,'Таблица 6 (типы арм.)'!$D$6:$D$49,0),MATCH((IF(COLUMN(AJ$17)&gt;COLUMN($AC$17),CONCATENATE(AJ$17,"А500С"),IF(COLUMN(AJ$17)&gt;COLUMN($Y$17),CONCATENATE(AJ$17,"А240"),CONCATENATE(AJ$17,"Вр-1")))),'Таблица 6 (типы арм.)'!$F$54:$U$54,0)),0))</f>
        <v>63</v>
      </c>
      <c r="AK407" s="223" t="str">
        <f>IF(SUM($Q407:$S407)*INDEX('Таблица 6 (типы арм.)'!$F$6:$U$49,MATCH($I407,'Таблица 6 (типы арм.)'!$D$6:$D$49,0),MATCH((IF(COLUMN(AK$17)&gt;COLUMN($AC$17),CONCATENATE(AK$17,"А500С"),IF(COLUMN(AK$17)&gt;COLUMN($Y$17),CONCATENATE(AK$17,"А240"),CONCATENATE(AK$17,"Вр-1")))),'Таблица 6 (типы арм.)'!$F$54:$U$54,0))=0,"",ROUND(SUM($Q407:$S407)*INDEX('Таблица 6 (типы арм.)'!$F$6:$U$49,MATCH($I407,'Таблица 6 (типы арм.)'!$D$6:$D$49,0),MATCH((IF(COLUMN(AK$17)&gt;COLUMN($AC$17),CONCATENATE(AK$17,"А500С"),IF(COLUMN(AK$17)&gt;COLUMN($Y$17),CONCATENATE(AK$17,"А240"),CONCATENATE(AK$17,"Вр-1")))),'Таблица 6 (типы арм.)'!$F$54:$U$54,0)),0))</f>
        <v/>
      </c>
      <c r="AL407" s="223">
        <f>IF(SUM($Q407:$S407)*INDEX('Таблица 6 (типы арм.)'!$F$6:$U$49,MATCH($I407,'Таблица 6 (типы арм.)'!$D$6:$D$49,0),MATCH((IF(COLUMN(AL$17)&gt;COLUMN($AC$17),CONCATENATE(AL$17,"А500С"),IF(COLUMN(AL$17)&gt;COLUMN($Y$17),CONCATENATE(AL$17,"А240"),CONCATENATE(AL$17,"Вр-1")))),'Таблица 6 (типы арм.)'!$F$54:$U$54,0))=0,"",ROUND(SUM($Q407:$S407)*INDEX('Таблица 6 (типы арм.)'!$F$6:$U$49,MATCH($I407,'Таблица 6 (типы арм.)'!$D$6:$D$49,0),MATCH((IF(COLUMN(AL$17)&gt;COLUMN($AC$17),CONCATENATE(AL$17,"А500С"),IF(COLUMN(AL$17)&gt;COLUMN($Y$17),CONCATENATE(AL$17,"А240"),CONCATENATE(AL$17,"Вр-1")))),'Таблица 6 (типы арм.)'!$F$54:$U$54,0)),0))</f>
        <v>50</v>
      </c>
      <c r="AM407" s="223" t="str">
        <f>IF(SUM($Q407:$S407)*INDEX('Таблица 6 (типы арм.)'!$F$6:$U$49,MATCH($I407,'Таблица 6 (типы арм.)'!$D$6:$D$49,0),MATCH((IF(COLUMN(AM$17)&gt;COLUMN($AC$17),CONCATENATE(AM$17,"А500С"),IF(COLUMN(AM$17)&gt;COLUMN($Y$17),CONCATENATE(AM$17,"А240"),CONCATENATE(AM$17,"Вр-1")))),'Таблица 6 (типы арм.)'!$F$54:$U$54,0))=0,"",ROUND(SUM($Q407:$S407)*INDEX('Таблица 6 (типы арм.)'!$F$6:$U$49,MATCH($I407,'Таблица 6 (типы арм.)'!$D$6:$D$49,0),MATCH((IF(COLUMN(AM$17)&gt;COLUMN($AC$17),CONCATENATE(AM$17,"А500С"),IF(COLUMN(AM$17)&gt;COLUMN($Y$17),CONCATENATE(AM$17,"А240"),CONCATENATE(AM$17,"Вр-1")))),'Таблица 6 (типы арм.)'!$F$54:$U$54,0)),0))</f>
        <v/>
      </c>
      <c r="AN407" s="223">
        <f>IF(SUM($Q407:$S407)*INDEX('Таблица 6 (типы арм.)'!$F$6:$U$49,MATCH($I407,'Таблица 6 (типы арм.)'!$D$6:$D$49,0),MATCH((IF(COLUMN(AN$17)&gt;COLUMN($AC$17),CONCATENATE(AN$17,"А500С"),IF(COLUMN(AN$17)&gt;COLUMN($Y$17),CONCATENATE(AN$17,"А240"),CONCATENATE(AN$17,"Вр-1")))),'Таблица 6 (типы арм.)'!$F$54:$U$54,0))=0,"",ROUND(SUM($Q407:$S407)*INDEX('Таблица 6 (типы арм.)'!$F$6:$U$49,MATCH($I407,'Таблица 6 (типы арм.)'!$D$6:$D$49,0),MATCH((IF(COLUMN(AN$17)&gt;COLUMN($AC$17),CONCATENATE(AN$17,"А500С"),IF(COLUMN(AN$17)&gt;COLUMN($Y$17),CONCATENATE(AN$17,"А240"),CONCATENATE(AN$17,"Вр-1")))),'Таблица 6 (типы арм.)'!$F$54:$U$54,0)),0))</f>
        <v>20</v>
      </c>
      <c r="AO407" s="321">
        <f>IF((IF(Y407="",0,Y407)+IF(Z407="",0,Z407)+IF(AA407="",0,AA407)+IF(AB407="",0,AB407)+IF(AC407="",0,AC407)+IF(AD407="",0,AD407)+IF(AE407="",0,AE407)+IF(AF407="",0,AF407)+IF(AG407="",0,AG407)+IF(AH407="",0,AH407)+IF(AI407="",0,AI407)+IF(AJ407="",0,AJ407)+IF(AK407="",0,AK407)+IF(AL407="",0,AL407)+IF(AM407="",0,AM407)+IF(AN407="",0,AN407))=0,"",(IF(Y407="",0,Y407)+IF(Z407="",0,Z407)+IF(AA407="",0,AA407)+IF(AB407="",0,AB407)+IF(AC407="",0,AC407)+IF(AD407="",0,AD407)+IF(AE407="",0,AE407)+IF(AF407="",0,AF407)+IF(AG407="",0,AG407)+IF(AH407="",0,AH407)+IF(AI407="",0,AI407)+IF(AJ407="",0,AJ407)+IF(AK407="",0,AK407)+IF(AL407="",0,AL407)+IF(AM407="",0,AM407)+IF(AN407="",0,AN407)))</f>
        <v>678</v>
      </c>
      <c r="AP407" s="344"/>
      <c r="AQ407" s="328"/>
      <c r="AR407" s="298"/>
      <c r="AS407" s="225"/>
      <c r="AT407" s="225"/>
      <c r="AU407" s="225"/>
      <c r="AV407" s="296"/>
      <c r="AW407" s="171"/>
      <c r="AX407" s="170"/>
      <c r="AY407" s="222"/>
      <c r="AZ407" s="222"/>
      <c r="BA407" s="222"/>
      <c r="BB407" s="222"/>
      <c r="BC407" s="222"/>
      <c r="BD407" s="222"/>
      <c r="BE407" s="222"/>
      <c r="BF407" s="222"/>
      <c r="BG407" s="222"/>
      <c r="BH407" s="222"/>
      <c r="BI407" s="222"/>
      <c r="BJ407" s="222"/>
      <c r="BK407" s="222"/>
      <c r="BL407" s="222"/>
      <c r="BM407" s="222"/>
      <c r="BN407" s="222"/>
      <c r="BO407" s="222"/>
      <c r="BP407" s="222"/>
    </row>
    <row r="408" spans="1:68" s="459" customFormat="1" ht="20.100000000000001" customHeight="1" x14ac:dyDescent="0.25">
      <c r="A408" s="170"/>
      <c r="B408" s="170"/>
      <c r="C408" s="511"/>
      <c r="D408" s="387" t="s">
        <v>606</v>
      </c>
      <c r="E408" s="387"/>
      <c r="F408" s="388" t="s">
        <v>608</v>
      </c>
      <c r="G408" s="388"/>
      <c r="H408" s="351"/>
      <c r="I408" s="363"/>
      <c r="J408" s="363"/>
      <c r="K408" s="363"/>
      <c r="L408" s="430" t="s">
        <v>616</v>
      </c>
      <c r="M408" s="392" t="s">
        <v>36</v>
      </c>
      <c r="N408" s="392" t="s">
        <v>36</v>
      </c>
      <c r="O408" s="399"/>
      <c r="P408" s="225"/>
      <c r="Q408" s="225"/>
      <c r="R408" s="225"/>
      <c r="S408" s="225"/>
      <c r="T408" s="389"/>
      <c r="U408" s="225"/>
      <c r="V408" s="225"/>
      <c r="W408" s="225"/>
      <c r="X408" s="225"/>
      <c r="Y408" s="390"/>
      <c r="Z408" s="390"/>
      <c r="AA408" s="390"/>
      <c r="AB408" s="390"/>
      <c r="AC408" s="390"/>
      <c r="AD408" s="390"/>
      <c r="AE408" s="390"/>
      <c r="AF408" s="390"/>
      <c r="AG408" s="390"/>
      <c r="AH408" s="390"/>
      <c r="AI408" s="390"/>
      <c r="AJ408" s="390"/>
      <c r="AK408" s="390"/>
      <c r="AL408" s="390"/>
      <c r="AM408" s="390"/>
      <c r="AN408" s="390"/>
      <c r="AO408" s="391"/>
      <c r="AP408" s="392"/>
      <c r="AQ408" s="393">
        <f>T407</f>
        <v>4.2</v>
      </c>
      <c r="AR408" s="298">
        <f>IF(AQ408="","",IF(AQ408=0,"",AQ408))</f>
        <v>4.2</v>
      </c>
      <c r="AS408" s="33"/>
      <c r="AT408" s="33"/>
      <c r="AU408" s="33"/>
      <c r="AV408" s="296"/>
      <c r="AW408" s="171"/>
      <c r="AX408" s="170"/>
      <c r="AY408" s="222"/>
      <c r="AZ408" s="222"/>
      <c r="BA408" s="222"/>
      <c r="BB408" s="222"/>
      <c r="BC408" s="222"/>
      <c r="BD408" s="222"/>
      <c r="BE408" s="222"/>
      <c r="BF408" s="222"/>
      <c r="BG408" s="222"/>
      <c r="BH408" s="222"/>
      <c r="BI408" s="222"/>
      <c r="BJ408" s="222"/>
      <c r="BK408" s="222"/>
      <c r="BL408" s="222"/>
      <c r="BM408" s="222"/>
      <c r="BN408" s="222"/>
      <c r="BO408" s="222"/>
      <c r="BP408" s="222"/>
    </row>
    <row r="409" spans="1:68" s="459" customFormat="1" ht="20.100000000000001" customHeight="1" x14ac:dyDescent="0.25">
      <c r="A409" s="170"/>
      <c r="B409" s="170"/>
      <c r="C409" s="511"/>
      <c r="D409" s="387" t="s">
        <v>606</v>
      </c>
      <c r="E409" s="387"/>
      <c r="F409" s="388" t="s">
        <v>608</v>
      </c>
      <c r="G409" s="388"/>
      <c r="H409" s="351"/>
      <c r="I409" s="363"/>
      <c r="J409" s="363"/>
      <c r="K409" s="363"/>
      <c r="L409" s="430" t="s">
        <v>615</v>
      </c>
      <c r="M409" s="423" t="s">
        <v>49</v>
      </c>
      <c r="N409" s="423" t="s">
        <v>49</v>
      </c>
      <c r="O409" s="399"/>
      <c r="P409" s="225"/>
      <c r="Q409" s="225"/>
      <c r="R409" s="225"/>
      <c r="S409" s="225"/>
      <c r="T409" s="389"/>
      <c r="U409" s="225"/>
      <c r="V409" s="225"/>
      <c r="W409" s="225"/>
      <c r="X409" s="225"/>
      <c r="Y409" s="390"/>
      <c r="Z409" s="390"/>
      <c r="AA409" s="390"/>
      <c r="AB409" s="390"/>
      <c r="AC409" s="390"/>
      <c r="AD409" s="390"/>
      <c r="AE409" s="390"/>
      <c r="AF409" s="390"/>
      <c r="AG409" s="390"/>
      <c r="AH409" s="390"/>
      <c r="AI409" s="390"/>
      <c r="AJ409" s="390"/>
      <c r="AK409" s="390"/>
      <c r="AL409" s="390"/>
      <c r="AM409" s="390"/>
      <c r="AN409" s="390"/>
      <c r="AO409" s="391"/>
      <c r="AP409" s="392"/>
      <c r="AQ409" s="493">
        <f>AO407</f>
        <v>678</v>
      </c>
      <c r="AR409" s="367">
        <f t="shared" ref="AR409:AR410" si="259">IF(AQ409="","",IF(AQ409=0,"",AQ409))</f>
        <v>678</v>
      </c>
      <c r="AS409" s="33"/>
      <c r="AT409" s="33"/>
      <c r="AU409" s="33"/>
      <c r="AV409" s="296"/>
      <c r="AW409" s="171"/>
      <c r="AX409" s="170"/>
      <c r="AY409" s="222"/>
      <c r="AZ409" s="222"/>
      <c r="BA409" s="222"/>
      <c r="BB409" s="222"/>
      <c r="BC409" s="222"/>
      <c r="BD409" s="222"/>
      <c r="BE409" s="222"/>
      <c r="BF409" s="222"/>
      <c r="BG409" s="222"/>
      <c r="BH409" s="222"/>
      <c r="BI409" s="222"/>
      <c r="BJ409" s="222"/>
      <c r="BK409" s="222"/>
      <c r="BL409" s="222"/>
      <c r="BM409" s="222"/>
      <c r="BN409" s="222"/>
      <c r="BO409" s="222"/>
      <c r="BP409" s="222"/>
    </row>
    <row r="410" spans="1:68" s="459" customFormat="1" ht="20.100000000000001" customHeight="1" x14ac:dyDescent="0.25">
      <c r="A410" s="170"/>
      <c r="B410" s="170"/>
      <c r="C410" s="511"/>
      <c r="D410" s="387" t="s">
        <v>606</v>
      </c>
      <c r="E410" s="387"/>
      <c r="F410" s="388" t="s">
        <v>608</v>
      </c>
      <c r="G410" s="388"/>
      <c r="H410" s="351"/>
      <c r="I410" s="363"/>
      <c r="J410" s="363"/>
      <c r="K410" s="363"/>
      <c r="L410" s="430" t="s">
        <v>614</v>
      </c>
      <c r="M410" s="392" t="s">
        <v>61</v>
      </c>
      <c r="N410" s="392" t="s">
        <v>61</v>
      </c>
      <c r="O410" s="399"/>
      <c r="P410" s="225"/>
      <c r="Q410" s="225"/>
      <c r="R410" s="225"/>
      <c r="S410" s="225"/>
      <c r="T410" s="389"/>
      <c r="U410" s="225"/>
      <c r="V410" s="225"/>
      <c r="W410" s="225"/>
      <c r="X410" s="225"/>
      <c r="Y410" s="390"/>
      <c r="Z410" s="390"/>
      <c r="AA410" s="390"/>
      <c r="AB410" s="390"/>
      <c r="AC410" s="390"/>
      <c r="AD410" s="390"/>
      <c r="AE410" s="390"/>
      <c r="AF410" s="390"/>
      <c r="AG410" s="390"/>
      <c r="AH410" s="390"/>
      <c r="AI410" s="390"/>
      <c r="AJ410" s="390"/>
      <c r="AK410" s="390"/>
      <c r="AL410" s="390"/>
      <c r="AM410" s="390"/>
      <c r="AN410" s="390"/>
      <c r="AO410" s="391"/>
      <c r="AP410" s="392"/>
      <c r="AQ410" s="393">
        <f>W407</f>
        <v>4.5825756949558398</v>
      </c>
      <c r="AR410" s="298">
        <f t="shared" si="259"/>
        <v>4.5825756949558398</v>
      </c>
      <c r="AS410" s="33"/>
      <c r="AT410" s="33"/>
      <c r="AU410" s="33"/>
      <c r="AV410" s="296"/>
      <c r="AW410" s="171"/>
      <c r="AX410" s="170"/>
      <c r="AY410" s="222"/>
      <c r="AZ410" s="222"/>
      <c r="BA410" s="222"/>
      <c r="BB410" s="222"/>
      <c r="BC410" s="222"/>
      <c r="BD410" s="222"/>
      <c r="BE410" s="222"/>
      <c r="BF410" s="222"/>
      <c r="BG410" s="222"/>
      <c r="BH410" s="222"/>
      <c r="BI410" s="222"/>
      <c r="BJ410" s="222"/>
      <c r="BK410" s="222"/>
      <c r="BL410" s="222"/>
      <c r="BM410" s="222"/>
      <c r="BN410" s="222"/>
      <c r="BO410" s="222"/>
      <c r="BP410" s="222"/>
    </row>
    <row r="411" spans="1:68" s="175" customFormat="1" ht="30" customHeight="1" x14ac:dyDescent="0.25">
      <c r="A411" s="170"/>
      <c r="B411" s="170"/>
      <c r="C411" s="506"/>
      <c r="D411" s="311"/>
      <c r="E411" s="311"/>
      <c r="F411" s="311"/>
      <c r="G411" s="311"/>
      <c r="H411" s="349"/>
      <c r="I411" s="361"/>
      <c r="J411" s="367">
        <f>J407+1</f>
        <v>189</v>
      </c>
      <c r="K411" s="367">
        <f>K407+1</f>
        <v>172</v>
      </c>
      <c r="L411" s="429" t="s">
        <v>89</v>
      </c>
      <c r="M411" s="298" t="s">
        <v>61</v>
      </c>
      <c r="N411" s="298" t="s">
        <v>61</v>
      </c>
      <c r="O411" s="408"/>
      <c r="P411" s="38"/>
      <c r="Q411" s="38"/>
      <c r="R411" s="38"/>
      <c r="S411" s="38"/>
      <c r="T411" s="34" t="str">
        <f>IF((IF(O411="",0,O411)+IF(P411="",0,P411)+IF(Q411="",0,Q411)+IF(R411="",0,R411)+IF(S411="",0,S411))=0,"",(IF(O411="",0,O411)+IF(P411="",0,P411)+IF(Q411="",0,Q411)+IF(R411="",0,R411)+IF(S411="",0,S411)))</f>
        <v/>
      </c>
      <c r="U411" s="38"/>
      <c r="V411" s="38"/>
      <c r="W411" s="38"/>
      <c r="X411" s="33">
        <v>33</v>
      </c>
      <c r="Y411" s="225"/>
      <c r="Z411" s="38"/>
      <c r="AA411" s="38"/>
      <c r="AB411" s="38"/>
      <c r="AC411" s="38"/>
      <c r="AD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198"/>
      <c r="AP411" s="341"/>
      <c r="AQ411" s="328">
        <f t="shared" ref="AQ411:AQ416" si="260">X411</f>
        <v>33</v>
      </c>
      <c r="AR411" s="298">
        <f>IF(AQ411="","",IF(AQ411=0,"",AQ411))</f>
        <v>33</v>
      </c>
      <c r="AS411" s="33"/>
      <c r="AT411" s="33"/>
      <c r="AU411" s="33"/>
      <c r="AV411" s="296"/>
      <c r="AW411" s="171"/>
      <c r="AX411" s="170"/>
      <c r="AY411" s="222"/>
      <c r="AZ411" s="222"/>
      <c r="BA411" s="222"/>
      <c r="BB411" s="222"/>
      <c r="BC411" s="222"/>
      <c r="BD411" s="222"/>
      <c r="BE411" s="222"/>
      <c r="BF411" s="222"/>
      <c r="BG411" s="222"/>
      <c r="BH411" s="222"/>
      <c r="BI411" s="222"/>
      <c r="BJ411" s="222"/>
      <c r="BK411" s="222"/>
      <c r="BL411" s="222"/>
      <c r="BM411" s="222"/>
      <c r="BN411" s="222"/>
      <c r="BO411" s="222"/>
      <c r="BP411" s="222"/>
    </row>
    <row r="412" spans="1:68" s="175" customFormat="1" ht="38.450000000000003" customHeight="1" x14ac:dyDescent="0.25">
      <c r="A412" s="170"/>
      <c r="B412" s="170"/>
      <c r="C412" s="506"/>
      <c r="D412" s="311"/>
      <c r="E412" s="311"/>
      <c r="F412" s="311"/>
      <c r="G412" s="311"/>
      <c r="H412" s="349"/>
      <c r="I412" s="361"/>
      <c r="J412" s="367">
        <f t="shared" ref="J412:K422" si="261">J411+1</f>
        <v>190</v>
      </c>
      <c r="K412" s="367">
        <f t="shared" si="261"/>
        <v>173</v>
      </c>
      <c r="L412" s="435" t="s">
        <v>260</v>
      </c>
      <c r="M412" s="298" t="s">
        <v>61</v>
      </c>
      <c r="N412" s="298" t="s">
        <v>61</v>
      </c>
      <c r="O412" s="408"/>
      <c r="P412" s="38"/>
      <c r="Q412" s="38"/>
      <c r="R412" s="38"/>
      <c r="S412" s="38"/>
      <c r="T412" s="34" t="str">
        <f>IF((IF(O412="",0,O412)+IF(P412="",0,P412)+IF(Q412="",0,Q412)+IF(R412="",0,R412)+IF(S412="",0,S412))=0,"",(IF(O412="",0,O412)+IF(P412="",0,P412)+IF(Q412="",0,Q412)+IF(R412="",0,R412)+IF(S412="",0,S412)))</f>
        <v/>
      </c>
      <c r="U412" s="38"/>
      <c r="V412" s="38"/>
      <c r="W412" s="38"/>
      <c r="X412" s="33">
        <v>33</v>
      </c>
      <c r="Y412" s="225"/>
      <c r="Z412" s="38"/>
      <c r="AA412" s="38"/>
      <c r="AB412" s="38"/>
      <c r="AC412" s="38"/>
      <c r="AD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198"/>
      <c r="AP412" s="341"/>
      <c r="AQ412" s="328">
        <f t="shared" si="260"/>
        <v>33</v>
      </c>
      <c r="AR412" s="298">
        <f t="shared" ref="AR412:AR422" si="262">IF(AQ412="","",IF(AQ412=0,"",AQ412))</f>
        <v>33</v>
      </c>
      <c r="AS412" s="33"/>
      <c r="AT412" s="33"/>
      <c r="AU412" s="33"/>
      <c r="AV412" s="296"/>
      <c r="AW412" s="171"/>
      <c r="AX412" s="170"/>
      <c r="AY412" s="222"/>
      <c r="AZ412" s="222"/>
      <c r="BA412" s="222"/>
      <c r="BB412" s="222"/>
      <c r="BC412" s="222"/>
      <c r="BD412" s="222"/>
      <c r="BE412" s="222"/>
      <c r="BF412" s="222"/>
      <c r="BG412" s="222"/>
      <c r="BH412" s="222"/>
      <c r="BI412" s="222"/>
      <c r="BJ412" s="222"/>
      <c r="BK412" s="222"/>
      <c r="BL412" s="222"/>
      <c r="BM412" s="222"/>
      <c r="BN412" s="222"/>
      <c r="BO412" s="222"/>
      <c r="BP412" s="222"/>
    </row>
    <row r="413" spans="1:68" s="175" customFormat="1" ht="30" customHeight="1" x14ac:dyDescent="0.25">
      <c r="A413" s="170"/>
      <c r="B413" s="170"/>
      <c r="C413" s="506"/>
      <c r="D413" s="311"/>
      <c r="E413" s="311"/>
      <c r="F413" s="311"/>
      <c r="G413" s="311"/>
      <c r="H413" s="349"/>
      <c r="I413" s="361"/>
      <c r="J413" s="367">
        <f t="shared" si="261"/>
        <v>191</v>
      </c>
      <c r="K413" s="367">
        <f t="shared" si="261"/>
        <v>174</v>
      </c>
      <c r="L413" s="446" t="s">
        <v>86</v>
      </c>
      <c r="M413" s="298" t="s">
        <v>61</v>
      </c>
      <c r="N413" s="298" t="s">
        <v>61</v>
      </c>
      <c r="O413" s="408"/>
      <c r="P413" s="38"/>
      <c r="Q413" s="38"/>
      <c r="R413" s="38"/>
      <c r="S413" s="38"/>
      <c r="T413" s="34"/>
      <c r="U413" s="38"/>
      <c r="V413" s="38"/>
      <c r="W413" s="38"/>
      <c r="X413" s="33">
        <v>33</v>
      </c>
      <c r="Y413" s="225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198"/>
      <c r="AP413" s="341"/>
      <c r="AQ413" s="328">
        <f t="shared" si="260"/>
        <v>33</v>
      </c>
      <c r="AR413" s="298">
        <f t="shared" si="262"/>
        <v>33</v>
      </c>
      <c r="AS413" s="33"/>
      <c r="AT413" s="33"/>
      <c r="AU413" s="33"/>
      <c r="AV413" s="296"/>
      <c r="AW413" s="171"/>
      <c r="AX413" s="170"/>
      <c r="AY413" s="222"/>
      <c r="AZ413" s="222"/>
      <c r="BA413" s="222"/>
      <c r="BB413" s="222"/>
      <c r="BC413" s="222"/>
      <c r="BD413" s="222"/>
      <c r="BE413" s="222"/>
      <c r="BF413" s="222"/>
      <c r="BG413" s="222"/>
      <c r="BH413" s="222"/>
      <c r="BI413" s="222"/>
      <c r="BJ413" s="222"/>
      <c r="BK413" s="222"/>
      <c r="BL413" s="222"/>
      <c r="BM413" s="222"/>
      <c r="BN413" s="222"/>
      <c r="BO413" s="222"/>
      <c r="BP413" s="222"/>
    </row>
    <row r="414" spans="1:68" s="175" customFormat="1" ht="30" customHeight="1" x14ac:dyDescent="0.25">
      <c r="A414" s="170"/>
      <c r="B414" s="170"/>
      <c r="C414" s="506"/>
      <c r="D414" s="311"/>
      <c r="E414" s="311"/>
      <c r="F414" s="311"/>
      <c r="G414" s="311"/>
      <c r="H414" s="349"/>
      <c r="I414" s="361"/>
      <c r="J414" s="367">
        <f t="shared" si="261"/>
        <v>192</v>
      </c>
      <c r="K414" s="367">
        <f t="shared" si="261"/>
        <v>175</v>
      </c>
      <c r="L414" s="429" t="s">
        <v>261</v>
      </c>
      <c r="M414" s="298" t="s">
        <v>61</v>
      </c>
      <c r="N414" s="298" t="s">
        <v>61</v>
      </c>
      <c r="O414" s="408"/>
      <c r="P414" s="38"/>
      <c r="Q414" s="38"/>
      <c r="R414" s="38"/>
      <c r="S414" s="38"/>
      <c r="T414" s="34"/>
      <c r="U414" s="38"/>
      <c r="V414" s="38"/>
      <c r="W414" s="38"/>
      <c r="X414" s="33">
        <v>33</v>
      </c>
      <c r="Y414" s="225"/>
      <c r="Z414" s="38"/>
      <c r="AA414" s="38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198"/>
      <c r="AP414" s="341"/>
      <c r="AQ414" s="328">
        <f t="shared" si="260"/>
        <v>33</v>
      </c>
      <c r="AR414" s="298">
        <f t="shared" si="262"/>
        <v>33</v>
      </c>
      <c r="AS414" s="33"/>
      <c r="AT414" s="33"/>
      <c r="AU414" s="33"/>
      <c r="AV414" s="296"/>
      <c r="AW414" s="171"/>
      <c r="AX414" s="170"/>
      <c r="AY414" s="222"/>
      <c r="AZ414" s="222"/>
      <c r="BA414" s="222"/>
      <c r="BB414" s="222"/>
      <c r="BC414" s="222"/>
      <c r="BD414" s="222"/>
      <c r="BE414" s="222"/>
      <c r="BF414" s="222"/>
      <c r="BG414" s="222"/>
      <c r="BH414" s="222"/>
      <c r="BI414" s="222"/>
      <c r="BJ414" s="222"/>
      <c r="BK414" s="222"/>
      <c r="BL414" s="222"/>
      <c r="BM414" s="222"/>
      <c r="BN414" s="222"/>
      <c r="BO414" s="222"/>
      <c r="BP414" s="222"/>
    </row>
    <row r="415" spans="1:68" s="175" customFormat="1" ht="51" customHeight="1" x14ac:dyDescent="0.25">
      <c r="A415" s="170"/>
      <c r="B415" s="170"/>
      <c r="C415" s="506"/>
      <c r="D415" s="311"/>
      <c r="E415" s="311"/>
      <c r="F415" s="311"/>
      <c r="G415" s="311"/>
      <c r="H415" s="349"/>
      <c r="I415" s="379"/>
      <c r="J415" s="367">
        <f t="shared" si="261"/>
        <v>193</v>
      </c>
      <c r="K415" s="367">
        <f t="shared" si="261"/>
        <v>176</v>
      </c>
      <c r="L415" s="443" t="s">
        <v>564</v>
      </c>
      <c r="M415" s="298" t="s">
        <v>36</v>
      </c>
      <c r="N415" s="298" t="s">
        <v>36</v>
      </c>
      <c r="O415" s="400"/>
      <c r="P415" s="32"/>
      <c r="Q415" s="32"/>
      <c r="R415" s="32"/>
      <c r="S415" s="32"/>
      <c r="T415" s="34" t="str">
        <f t="shared" ref="T415:T422" si="263">IF((IF(O415="",0,O415)+IF(P415="",0,P415)+IF(Q415="",0,Q415)+IF(R415="",0,R415)+IF(S415="",0,S415))=0,"",(IF(O415="",0,O415)+IF(P415="",0,P415)+IF(Q415="",0,Q415)+IF(R415="",0,R415)+IF(S415="",0,S415)))</f>
        <v/>
      </c>
      <c r="U415" s="32"/>
      <c r="V415" s="32"/>
      <c r="W415" s="32"/>
      <c r="X415" s="33">
        <v>3</v>
      </c>
      <c r="Y415" s="225"/>
      <c r="Z415" s="32"/>
      <c r="AA415" s="32"/>
      <c r="AB415" s="32"/>
      <c r="AC415" s="32"/>
      <c r="AD415" s="32"/>
      <c r="AE415" s="32"/>
      <c r="AF415" s="32"/>
      <c r="AG415" s="32"/>
      <c r="AH415" s="32"/>
      <c r="AI415" s="32"/>
      <c r="AJ415" s="32"/>
      <c r="AK415" s="32"/>
      <c r="AL415" s="32"/>
      <c r="AM415" s="32"/>
      <c r="AN415" s="32"/>
      <c r="AO415" s="198"/>
      <c r="AP415" s="298"/>
      <c r="AQ415" s="328">
        <f t="shared" si="260"/>
        <v>3</v>
      </c>
      <c r="AR415" s="298">
        <f t="shared" si="262"/>
        <v>3</v>
      </c>
      <c r="AS415" s="33"/>
      <c r="AT415" s="33"/>
      <c r="AU415" s="33"/>
      <c r="AV415" s="296"/>
      <c r="AW415" s="171"/>
      <c r="AX415" s="170"/>
      <c r="AY415" s="222"/>
      <c r="AZ415" s="222"/>
      <c r="BA415" s="222"/>
      <c r="BB415" s="222"/>
      <c r="BC415" s="222"/>
      <c r="BD415" s="222"/>
      <c r="BE415" s="222"/>
      <c r="BF415" s="222"/>
      <c r="BG415" s="222"/>
      <c r="BH415" s="222"/>
      <c r="BI415" s="222"/>
      <c r="BJ415" s="222"/>
      <c r="BK415" s="222"/>
      <c r="BL415" s="222"/>
      <c r="BM415" s="222"/>
      <c r="BN415" s="222"/>
      <c r="BO415" s="222"/>
      <c r="BP415" s="222"/>
    </row>
    <row r="416" spans="1:68" s="175" customFormat="1" ht="30" customHeight="1" x14ac:dyDescent="0.25">
      <c r="A416" s="170"/>
      <c r="B416" s="170"/>
      <c r="C416" s="506"/>
      <c r="D416" s="311"/>
      <c r="E416" s="311"/>
      <c r="F416" s="311"/>
      <c r="G416" s="311"/>
      <c r="H416" s="349"/>
      <c r="I416" s="361"/>
      <c r="J416" s="367">
        <f t="shared" si="261"/>
        <v>194</v>
      </c>
      <c r="K416" s="367">
        <f t="shared" si="261"/>
        <v>177</v>
      </c>
      <c r="L416" s="429" t="s">
        <v>109</v>
      </c>
      <c r="M416" s="298" t="s">
        <v>61</v>
      </c>
      <c r="N416" s="298" t="s">
        <v>61</v>
      </c>
      <c r="O416" s="400"/>
      <c r="P416" s="32"/>
      <c r="Q416" s="32"/>
      <c r="R416" s="32"/>
      <c r="S416" s="32"/>
      <c r="T416" s="34" t="str">
        <f t="shared" si="263"/>
        <v/>
      </c>
      <c r="U416" s="32"/>
      <c r="V416" s="32"/>
      <c r="W416" s="32"/>
      <c r="X416" s="33">
        <v>33</v>
      </c>
      <c r="Y416" s="225"/>
      <c r="Z416" s="32"/>
      <c r="AA416" s="32"/>
      <c r="AB416" s="32"/>
      <c r="AC416" s="32"/>
      <c r="AD416" s="32"/>
      <c r="AE416" s="32"/>
      <c r="AF416" s="32"/>
      <c r="AG416" s="32"/>
      <c r="AH416" s="32"/>
      <c r="AI416" s="32"/>
      <c r="AJ416" s="32"/>
      <c r="AK416" s="32"/>
      <c r="AL416" s="32"/>
      <c r="AM416" s="32"/>
      <c r="AN416" s="32"/>
      <c r="AO416" s="198"/>
      <c r="AP416" s="298"/>
      <c r="AQ416" s="328">
        <f t="shared" si="260"/>
        <v>33</v>
      </c>
      <c r="AR416" s="298">
        <f t="shared" si="262"/>
        <v>33</v>
      </c>
      <c r="AS416" s="33"/>
      <c r="AT416" s="33"/>
      <c r="AU416" s="33"/>
      <c r="AV416" s="296"/>
      <c r="AW416" s="171"/>
      <c r="AX416" s="170"/>
      <c r="AY416" s="222"/>
      <c r="AZ416" s="222"/>
      <c r="BA416" s="222"/>
      <c r="BB416" s="222"/>
      <c r="BC416" s="222"/>
      <c r="BD416" s="222"/>
      <c r="BE416" s="222"/>
      <c r="BF416" s="222"/>
      <c r="BG416" s="222"/>
      <c r="BH416" s="222"/>
      <c r="BI416" s="222"/>
      <c r="BJ416" s="222"/>
      <c r="BK416" s="222"/>
      <c r="BL416" s="222"/>
      <c r="BM416" s="222"/>
      <c r="BN416" s="222"/>
      <c r="BO416" s="222"/>
      <c r="BP416" s="222"/>
    </row>
    <row r="417" spans="1:68" s="175" customFormat="1" ht="30" customHeight="1" x14ac:dyDescent="0.25">
      <c r="A417" s="170"/>
      <c r="B417" s="170"/>
      <c r="C417" s="506"/>
      <c r="D417" s="311"/>
      <c r="E417" s="311"/>
      <c r="F417" s="311"/>
      <c r="G417" s="311"/>
      <c r="H417" s="349"/>
      <c r="I417" s="361"/>
      <c r="J417" s="367">
        <f t="shared" si="261"/>
        <v>195</v>
      </c>
      <c r="K417" s="367">
        <f t="shared" si="261"/>
        <v>178</v>
      </c>
      <c r="L417" s="429" t="s">
        <v>56</v>
      </c>
      <c r="M417" s="298" t="s">
        <v>36</v>
      </c>
      <c r="N417" s="298" t="s">
        <v>36</v>
      </c>
      <c r="O417" s="401"/>
      <c r="P417" s="33">
        <v>3</v>
      </c>
      <c r="Q417" s="32"/>
      <c r="R417" s="32"/>
      <c r="S417" s="32"/>
      <c r="T417" s="34">
        <f t="shared" si="263"/>
        <v>3</v>
      </c>
      <c r="U417" s="32" t="s">
        <v>57</v>
      </c>
      <c r="V417" s="32" t="s">
        <v>58</v>
      </c>
      <c r="W417" s="32"/>
      <c r="X417" s="32"/>
      <c r="Y417" s="225"/>
      <c r="Z417" s="32"/>
      <c r="AA417" s="32"/>
      <c r="AB417" s="32"/>
      <c r="AC417" s="32"/>
      <c r="AD417" s="32"/>
      <c r="AE417" s="32"/>
      <c r="AF417" s="32"/>
      <c r="AG417" s="32"/>
      <c r="AH417" s="32"/>
      <c r="AI417" s="32"/>
      <c r="AJ417" s="32"/>
      <c r="AK417" s="32"/>
      <c r="AL417" s="32"/>
      <c r="AM417" s="32"/>
      <c r="AN417" s="32"/>
      <c r="AO417" s="198"/>
      <c r="AP417" s="298"/>
      <c r="AQ417" s="328">
        <f>T417</f>
        <v>3</v>
      </c>
      <c r="AR417" s="298">
        <f t="shared" si="262"/>
        <v>3</v>
      </c>
      <c r="AS417" s="33"/>
      <c r="AT417" s="33"/>
      <c r="AU417" s="33"/>
      <c r="AV417" s="296"/>
      <c r="AW417" s="171"/>
      <c r="AX417" s="170"/>
      <c r="AY417" s="222"/>
      <c r="AZ417" s="222"/>
      <c r="BA417" s="222"/>
      <c r="BB417" s="222"/>
      <c r="BC417" s="222"/>
      <c r="BD417" s="222"/>
      <c r="BE417" s="222"/>
      <c r="BF417" s="222"/>
      <c r="BG417" s="222"/>
      <c r="BH417" s="222"/>
      <c r="BI417" s="222"/>
      <c r="BJ417" s="222"/>
      <c r="BK417" s="222"/>
      <c r="BL417" s="222"/>
      <c r="BM417" s="222"/>
      <c r="BN417" s="222"/>
      <c r="BO417" s="222"/>
      <c r="BP417" s="222"/>
    </row>
    <row r="418" spans="1:68" s="175" customFormat="1" ht="30" customHeight="1" x14ac:dyDescent="0.25">
      <c r="A418" s="170"/>
      <c r="B418" s="170"/>
      <c r="C418" s="506"/>
      <c r="D418" s="311"/>
      <c r="E418" s="311"/>
      <c r="F418" s="311"/>
      <c r="G418" s="311"/>
      <c r="H418" s="349"/>
      <c r="I418" s="361"/>
      <c r="J418" s="367">
        <f t="shared" si="261"/>
        <v>196</v>
      </c>
      <c r="K418" s="367">
        <f t="shared" si="261"/>
        <v>179</v>
      </c>
      <c r="L418" s="429" t="s">
        <v>91</v>
      </c>
      <c r="M418" s="341" t="s">
        <v>71</v>
      </c>
      <c r="N418" s="341" t="s">
        <v>71</v>
      </c>
      <c r="O418" s="400"/>
      <c r="P418" s="32"/>
      <c r="Q418" s="32"/>
      <c r="R418" s="32"/>
      <c r="S418" s="32"/>
      <c r="T418" s="34" t="str">
        <f t="shared" si="263"/>
        <v/>
      </c>
      <c r="U418" s="32"/>
      <c r="V418" s="32"/>
      <c r="W418" s="32"/>
      <c r="X418" s="33">
        <v>8.1999999999999993</v>
      </c>
      <c r="Y418" s="225"/>
      <c r="Z418" s="32"/>
      <c r="AA418" s="32"/>
      <c r="AB418" s="32"/>
      <c r="AC418" s="32"/>
      <c r="AD418" s="32"/>
      <c r="AE418" s="32"/>
      <c r="AF418" s="32"/>
      <c r="AG418" s="32"/>
      <c r="AH418" s="32"/>
      <c r="AI418" s="32"/>
      <c r="AJ418" s="32"/>
      <c r="AK418" s="32"/>
      <c r="AL418" s="32"/>
      <c r="AM418" s="32"/>
      <c r="AN418" s="32"/>
      <c r="AO418" s="198"/>
      <c r="AP418" s="298"/>
      <c r="AQ418" s="328">
        <f>X418</f>
        <v>8.1999999999999993</v>
      </c>
      <c r="AR418" s="298">
        <f t="shared" si="262"/>
        <v>8.1999999999999993</v>
      </c>
      <c r="AS418" s="33"/>
      <c r="AT418" s="33"/>
      <c r="AU418" s="33"/>
      <c r="AV418" s="296"/>
      <c r="AW418" s="171"/>
      <c r="AX418" s="170"/>
      <c r="AY418" s="222"/>
      <c r="AZ418" s="222"/>
      <c r="BA418" s="222"/>
      <c r="BB418" s="222"/>
      <c r="BC418" s="222"/>
      <c r="BD418" s="222"/>
      <c r="BE418" s="222"/>
      <c r="BF418" s="222"/>
      <c r="BG418" s="222"/>
      <c r="BH418" s="222"/>
      <c r="BI418" s="222"/>
      <c r="BJ418" s="222"/>
      <c r="BK418" s="222"/>
      <c r="BL418" s="222"/>
      <c r="BM418" s="222"/>
      <c r="BN418" s="222"/>
      <c r="BO418" s="222"/>
      <c r="BP418" s="222"/>
    </row>
    <row r="419" spans="1:68" s="175" customFormat="1" ht="37.9" customHeight="1" x14ac:dyDescent="0.25">
      <c r="A419" s="170"/>
      <c r="B419" s="170"/>
      <c r="C419" s="506"/>
      <c r="D419" s="311"/>
      <c r="E419" s="311"/>
      <c r="F419" s="311"/>
      <c r="G419" s="311"/>
      <c r="H419" s="349"/>
      <c r="I419" s="361"/>
      <c r="J419" s="367">
        <f t="shared" si="261"/>
        <v>197</v>
      </c>
      <c r="K419" s="367">
        <f t="shared" si="261"/>
        <v>180</v>
      </c>
      <c r="L419" s="435" t="s">
        <v>262</v>
      </c>
      <c r="M419" s="298" t="s">
        <v>61</v>
      </c>
      <c r="N419" s="298" t="s">
        <v>61</v>
      </c>
      <c r="O419" s="400"/>
      <c r="P419" s="38"/>
      <c r="Q419" s="38"/>
      <c r="R419" s="38"/>
      <c r="S419" s="38"/>
      <c r="T419" s="34" t="str">
        <f t="shared" si="263"/>
        <v/>
      </c>
      <c r="U419" s="38"/>
      <c r="V419" s="38"/>
      <c r="W419" s="38"/>
      <c r="X419" s="33">
        <v>33</v>
      </c>
      <c r="Y419" s="225"/>
      <c r="Z419" s="38"/>
      <c r="AA419" s="38"/>
      <c r="AB419" s="38"/>
      <c r="AC419" s="38"/>
      <c r="AD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198"/>
      <c r="AP419" s="341"/>
      <c r="AQ419" s="328">
        <f>X419</f>
        <v>33</v>
      </c>
      <c r="AR419" s="298">
        <f t="shared" si="262"/>
        <v>33</v>
      </c>
      <c r="AS419" s="33"/>
      <c r="AT419" s="33"/>
      <c r="AU419" s="33"/>
      <c r="AV419" s="296"/>
      <c r="AW419" s="171"/>
      <c r="AX419" s="170"/>
      <c r="AY419" s="222"/>
      <c r="AZ419" s="222"/>
      <c r="BA419" s="222"/>
      <c r="BB419" s="222"/>
      <c r="BC419" s="222"/>
      <c r="BD419" s="222"/>
      <c r="BE419" s="222"/>
      <c r="BF419" s="222"/>
      <c r="BG419" s="222"/>
      <c r="BH419" s="222"/>
      <c r="BI419" s="222"/>
      <c r="BJ419" s="222"/>
      <c r="BK419" s="222"/>
      <c r="BL419" s="222"/>
      <c r="BM419" s="222"/>
      <c r="BN419" s="222"/>
      <c r="BO419" s="222"/>
      <c r="BP419" s="222"/>
    </row>
    <row r="420" spans="1:68" s="175" customFormat="1" ht="30" customHeight="1" x14ac:dyDescent="0.25">
      <c r="A420" s="170"/>
      <c r="B420" s="170"/>
      <c r="C420" s="506"/>
      <c r="D420" s="311"/>
      <c r="E420" s="311"/>
      <c r="F420" s="311"/>
      <c r="G420" s="311"/>
      <c r="H420" s="349"/>
      <c r="I420" s="361"/>
      <c r="J420" s="367">
        <f t="shared" si="261"/>
        <v>198</v>
      </c>
      <c r="K420" s="367">
        <f t="shared" si="261"/>
        <v>181</v>
      </c>
      <c r="L420" s="446" t="s">
        <v>86</v>
      </c>
      <c r="M420" s="298" t="s">
        <v>61</v>
      </c>
      <c r="N420" s="298" t="s">
        <v>61</v>
      </c>
      <c r="O420" s="418"/>
      <c r="P420" s="87"/>
      <c r="Q420" s="87"/>
      <c r="R420" s="87"/>
      <c r="S420" s="87"/>
      <c r="T420" s="34" t="str">
        <f t="shared" si="263"/>
        <v/>
      </c>
      <c r="U420" s="87"/>
      <c r="V420" s="87"/>
      <c r="W420" s="87"/>
      <c r="X420" s="88">
        <v>33</v>
      </c>
      <c r="Y420" s="230"/>
      <c r="Z420" s="87"/>
      <c r="AA420" s="87"/>
      <c r="AB420" s="87"/>
      <c r="AC420" s="87"/>
      <c r="AD420" s="87"/>
      <c r="AE420" s="87"/>
      <c r="AF420" s="87"/>
      <c r="AG420" s="87"/>
      <c r="AH420" s="87"/>
      <c r="AI420" s="87"/>
      <c r="AJ420" s="87"/>
      <c r="AK420" s="87"/>
      <c r="AL420" s="87"/>
      <c r="AM420" s="87"/>
      <c r="AN420" s="87"/>
      <c r="AO420" s="198"/>
      <c r="AP420" s="341"/>
      <c r="AQ420" s="328">
        <f>X420</f>
        <v>33</v>
      </c>
      <c r="AR420" s="298">
        <f t="shared" si="262"/>
        <v>33</v>
      </c>
      <c r="AS420" s="33"/>
      <c r="AT420" s="33"/>
      <c r="AU420" s="33"/>
      <c r="AV420" s="296"/>
      <c r="AW420" s="171"/>
      <c r="AX420" s="170"/>
      <c r="AY420" s="222"/>
      <c r="AZ420" s="222"/>
      <c r="BA420" s="222"/>
      <c r="BB420" s="222"/>
      <c r="BC420" s="222"/>
      <c r="BD420" s="222"/>
      <c r="BE420" s="222"/>
      <c r="BF420" s="222"/>
      <c r="BG420" s="222"/>
      <c r="BH420" s="222"/>
      <c r="BI420" s="222"/>
      <c r="BJ420" s="222"/>
      <c r="BK420" s="222"/>
      <c r="BL420" s="222"/>
      <c r="BM420" s="222"/>
      <c r="BN420" s="222"/>
      <c r="BO420" s="222"/>
      <c r="BP420" s="222"/>
    </row>
    <row r="421" spans="1:68" s="175" customFormat="1" ht="30" customHeight="1" x14ac:dyDescent="0.25">
      <c r="A421" s="170"/>
      <c r="B421" s="170"/>
      <c r="C421" s="506"/>
      <c r="D421" s="311"/>
      <c r="E421" s="311"/>
      <c r="F421" s="311"/>
      <c r="G421" s="311"/>
      <c r="H421" s="349"/>
      <c r="I421" s="361"/>
      <c r="J421" s="367">
        <f t="shared" si="261"/>
        <v>199</v>
      </c>
      <c r="K421" s="367">
        <f t="shared" si="261"/>
        <v>182</v>
      </c>
      <c r="L421" s="429" t="s">
        <v>56</v>
      </c>
      <c r="M421" s="298" t="s">
        <v>36</v>
      </c>
      <c r="N421" s="298" t="s">
        <v>36</v>
      </c>
      <c r="O421" s="401"/>
      <c r="P421" s="33">
        <v>3</v>
      </c>
      <c r="Q421" s="32"/>
      <c r="R421" s="32"/>
      <c r="S421" s="32"/>
      <c r="T421" s="34">
        <f t="shared" si="263"/>
        <v>3</v>
      </c>
      <c r="U421" s="32" t="s">
        <v>57</v>
      </c>
      <c r="V421" s="32" t="s">
        <v>58</v>
      </c>
      <c r="W421" s="32"/>
      <c r="X421" s="32"/>
      <c r="Y421" s="225"/>
      <c r="Z421" s="32"/>
      <c r="AA421" s="32"/>
      <c r="AB421" s="32"/>
      <c r="AC421" s="32"/>
      <c r="AD421" s="32"/>
      <c r="AE421" s="32"/>
      <c r="AF421" s="32"/>
      <c r="AG421" s="32"/>
      <c r="AH421" s="32"/>
      <c r="AI421" s="32"/>
      <c r="AJ421" s="32"/>
      <c r="AK421" s="32"/>
      <c r="AL421" s="32"/>
      <c r="AM421" s="32"/>
      <c r="AN421" s="32"/>
      <c r="AO421" s="198"/>
      <c r="AP421" s="298"/>
      <c r="AQ421" s="328">
        <f>T421</f>
        <v>3</v>
      </c>
      <c r="AR421" s="298">
        <f t="shared" si="262"/>
        <v>3</v>
      </c>
      <c r="AS421" s="33"/>
      <c r="AT421" s="33"/>
      <c r="AU421" s="33"/>
      <c r="AV421" s="296"/>
      <c r="AW421" s="171"/>
      <c r="AX421" s="170"/>
      <c r="AY421" s="222"/>
      <c r="AZ421" s="222"/>
      <c r="BA421" s="222"/>
      <c r="BB421" s="222"/>
      <c r="BC421" s="222"/>
      <c r="BD421" s="222"/>
      <c r="BE421" s="222"/>
      <c r="BF421" s="222"/>
      <c r="BG421" s="222"/>
      <c r="BH421" s="222"/>
      <c r="BI421" s="222"/>
      <c r="BJ421" s="222"/>
      <c r="BK421" s="222"/>
      <c r="BL421" s="222"/>
      <c r="BM421" s="222"/>
      <c r="BN421" s="222"/>
      <c r="BO421" s="222"/>
      <c r="BP421" s="222"/>
    </row>
    <row r="422" spans="1:68" s="175" customFormat="1" ht="52.9" customHeight="1" x14ac:dyDescent="0.25">
      <c r="A422" s="170"/>
      <c r="B422" s="170"/>
      <c r="C422" s="508"/>
      <c r="D422" s="311"/>
      <c r="E422" s="311"/>
      <c r="F422" s="311"/>
      <c r="G422" s="311"/>
      <c r="H422" s="349"/>
      <c r="I422" s="379"/>
      <c r="J422" s="367">
        <f t="shared" si="261"/>
        <v>200</v>
      </c>
      <c r="K422" s="367">
        <f t="shared" si="261"/>
        <v>183</v>
      </c>
      <c r="L422" s="443" t="s">
        <v>263</v>
      </c>
      <c r="M422" s="341" t="s">
        <v>36</v>
      </c>
      <c r="N422" s="341" t="s">
        <v>36</v>
      </c>
      <c r="O422" s="400"/>
      <c r="P422" s="32"/>
      <c r="Q422" s="32"/>
      <c r="R422" s="32"/>
      <c r="S422" s="32"/>
      <c r="T422" s="34" t="str">
        <f t="shared" si="263"/>
        <v/>
      </c>
      <c r="U422" s="32"/>
      <c r="V422" s="32"/>
      <c r="W422" s="32"/>
      <c r="X422" s="33">
        <v>0.2</v>
      </c>
      <c r="Y422" s="225"/>
      <c r="Z422" s="32"/>
      <c r="AA422" s="32"/>
      <c r="AB422" s="32"/>
      <c r="AC422" s="32"/>
      <c r="AD422" s="32"/>
      <c r="AE422" s="32"/>
      <c r="AF422" s="32"/>
      <c r="AG422" s="32"/>
      <c r="AH422" s="32"/>
      <c r="AI422" s="32"/>
      <c r="AJ422" s="32"/>
      <c r="AK422" s="32"/>
      <c r="AL422" s="32"/>
      <c r="AM422" s="32"/>
      <c r="AN422" s="32"/>
      <c r="AO422" s="198"/>
      <c r="AP422" s="298"/>
      <c r="AQ422" s="328">
        <f>X422</f>
        <v>0.2</v>
      </c>
      <c r="AR422" s="298">
        <f t="shared" si="262"/>
        <v>0.2</v>
      </c>
      <c r="AS422" s="33"/>
      <c r="AT422" s="33"/>
      <c r="AU422" s="33"/>
      <c r="AV422" s="296"/>
      <c r="AW422" s="171"/>
      <c r="AX422" s="170"/>
      <c r="AY422" s="222"/>
      <c r="AZ422" s="222"/>
      <c r="BA422" s="222"/>
      <c r="BB422" s="222"/>
      <c r="BC422" s="222"/>
      <c r="BD422" s="222"/>
      <c r="BE422" s="222"/>
      <c r="BF422" s="222"/>
      <c r="BG422" s="222"/>
      <c r="BH422" s="222"/>
      <c r="BI422" s="222"/>
      <c r="BJ422" s="222"/>
      <c r="BK422" s="222"/>
      <c r="BL422" s="222"/>
      <c r="BM422" s="222"/>
      <c r="BN422" s="222"/>
      <c r="BO422" s="222"/>
      <c r="BP422" s="222"/>
    </row>
    <row r="423" spans="1:68" ht="67.5" customHeight="1" x14ac:dyDescent="0.25">
      <c r="A423" s="1"/>
      <c r="B423" s="1"/>
      <c r="C423" s="96"/>
      <c r="D423" s="311"/>
      <c r="E423" s="311"/>
      <c r="F423" s="311"/>
      <c r="G423" s="311"/>
      <c r="H423" s="349"/>
      <c r="I423" s="361"/>
      <c r="J423" s="384"/>
      <c r="K423" s="384"/>
      <c r="L423" s="490" t="s">
        <v>626</v>
      </c>
      <c r="M423" s="306"/>
      <c r="N423" s="306"/>
      <c r="O423" s="419"/>
      <c r="P423" s="97"/>
      <c r="Q423" s="97"/>
      <c r="R423" s="97"/>
      <c r="S423" s="97"/>
      <c r="T423" s="98" t="str">
        <f t="shared" si="257"/>
        <v/>
      </c>
      <c r="U423" s="97"/>
      <c r="V423" s="97"/>
      <c r="W423" s="97"/>
      <c r="X423" s="97"/>
      <c r="Y423" s="97"/>
      <c r="Z423" s="97"/>
      <c r="AA423" s="97"/>
      <c r="AB423" s="97"/>
      <c r="AC423" s="97"/>
      <c r="AD423" s="97"/>
      <c r="AE423" s="97"/>
      <c r="AF423" s="97"/>
      <c r="AG423" s="97"/>
      <c r="AH423" s="97"/>
      <c r="AI423" s="97"/>
      <c r="AJ423" s="97"/>
      <c r="AK423" s="97"/>
      <c r="AL423" s="97"/>
      <c r="AM423" s="97"/>
      <c r="AN423" s="97"/>
      <c r="AO423" s="326"/>
      <c r="AP423" s="306"/>
      <c r="AQ423" s="336"/>
      <c r="AR423" s="306"/>
      <c r="AS423" s="306"/>
      <c r="AT423" s="306"/>
      <c r="AU423" s="306"/>
      <c r="AV423" s="296"/>
      <c r="AW423" s="12"/>
      <c r="AX423" s="1"/>
    </row>
    <row r="424" spans="1:68" ht="45" customHeight="1" x14ac:dyDescent="0.25">
      <c r="A424" s="1"/>
      <c r="B424" s="1"/>
      <c r="C424" s="514" t="s">
        <v>557</v>
      </c>
      <c r="D424" s="311"/>
      <c r="E424" s="311"/>
      <c r="F424" s="311"/>
      <c r="G424" s="311"/>
      <c r="H424" s="349"/>
      <c r="I424" s="361"/>
      <c r="J424" s="367">
        <f>J422+1</f>
        <v>201</v>
      </c>
      <c r="K424" s="367">
        <f>K422+1</f>
        <v>184</v>
      </c>
      <c r="L424" s="429" t="s">
        <v>556</v>
      </c>
      <c r="M424" s="298" t="s">
        <v>301</v>
      </c>
      <c r="N424" s="298" t="s">
        <v>301</v>
      </c>
      <c r="O424" s="400"/>
      <c r="P424" s="99"/>
      <c r="Q424" s="100"/>
      <c r="R424" s="100"/>
      <c r="S424" s="99"/>
      <c r="T424" s="34" t="str">
        <f t="shared" si="257"/>
        <v/>
      </c>
      <c r="U424" s="100"/>
      <c r="V424" s="32"/>
      <c r="W424" s="100"/>
      <c r="X424" s="33" t="s">
        <v>302</v>
      </c>
      <c r="Y424" s="225"/>
      <c r="Z424" s="100"/>
      <c r="AA424" s="100"/>
      <c r="AB424" s="100"/>
      <c r="AC424" s="100"/>
      <c r="AD424" s="100"/>
      <c r="AE424" s="100"/>
      <c r="AF424" s="100"/>
      <c r="AG424" s="100"/>
      <c r="AH424" s="100"/>
      <c r="AI424" s="100"/>
      <c r="AJ424" s="100"/>
      <c r="AK424" s="100"/>
      <c r="AL424" s="100"/>
      <c r="AM424" s="100"/>
      <c r="AN424" s="100"/>
      <c r="AO424" s="198"/>
      <c r="AP424" s="298"/>
      <c r="AQ424" s="328" t="str">
        <f t="shared" ref="AQ424:AQ430" si="264">X424</f>
        <v>92,45/215</v>
      </c>
      <c r="AR424" s="298" t="str">
        <f>IF(AQ424="","",IF(AQ424=0,"",AQ424))</f>
        <v>92,45/215</v>
      </c>
      <c r="AS424" s="33"/>
      <c r="AT424" s="33"/>
      <c r="AU424" s="33"/>
      <c r="AV424" s="296"/>
      <c r="AW424" s="12"/>
      <c r="AX424" s="1"/>
    </row>
    <row r="425" spans="1:68" ht="45" customHeight="1" x14ac:dyDescent="0.25">
      <c r="A425" s="1"/>
      <c r="B425" s="1"/>
      <c r="C425" s="515"/>
      <c r="D425" s="311"/>
      <c r="E425" s="311"/>
      <c r="F425" s="311"/>
      <c r="G425" s="311"/>
      <c r="H425" s="349"/>
      <c r="I425" s="361"/>
      <c r="J425" s="367">
        <f t="shared" ref="J425:K433" si="265">J424+1</f>
        <v>202</v>
      </c>
      <c r="K425" s="367">
        <f t="shared" si="265"/>
        <v>185</v>
      </c>
      <c r="L425" s="429" t="s">
        <v>303</v>
      </c>
      <c r="M425" s="298" t="s">
        <v>301</v>
      </c>
      <c r="N425" s="298" t="s">
        <v>301</v>
      </c>
      <c r="O425" s="400"/>
      <c r="P425" s="99"/>
      <c r="Q425" s="100"/>
      <c r="R425" s="100"/>
      <c r="S425" s="100"/>
      <c r="T425" s="34" t="str">
        <f t="shared" si="257"/>
        <v/>
      </c>
      <c r="U425" s="100"/>
      <c r="V425" s="32"/>
      <c r="W425" s="100"/>
      <c r="X425" s="33" t="s">
        <v>304</v>
      </c>
      <c r="Y425" s="225"/>
      <c r="Z425" s="100"/>
      <c r="AA425" s="100"/>
      <c r="AB425" s="100"/>
      <c r="AC425" s="100"/>
      <c r="AD425" s="100"/>
      <c r="AE425" s="100"/>
      <c r="AF425" s="100"/>
      <c r="AG425" s="100"/>
      <c r="AH425" s="100"/>
      <c r="AI425" s="100"/>
      <c r="AJ425" s="100"/>
      <c r="AK425" s="100"/>
      <c r="AL425" s="100"/>
      <c r="AM425" s="100"/>
      <c r="AN425" s="100"/>
      <c r="AO425" s="198"/>
      <c r="AP425" s="298"/>
      <c r="AQ425" s="328" t="str">
        <f t="shared" si="264"/>
        <v>65,8/140</v>
      </c>
      <c r="AR425" s="298" t="str">
        <f t="shared" ref="AR425:AR433" si="266">IF(AQ425="","",IF(AQ425=0,"",AQ425))</f>
        <v>65,8/140</v>
      </c>
      <c r="AS425" s="33"/>
      <c r="AT425" s="33"/>
      <c r="AU425" s="33"/>
      <c r="AV425" s="296"/>
      <c r="AW425" s="12"/>
      <c r="AX425" s="1"/>
    </row>
    <row r="426" spans="1:68" ht="42.75" customHeight="1" x14ac:dyDescent="0.25">
      <c r="A426" s="1"/>
      <c r="B426" s="1"/>
      <c r="C426" s="505" t="s">
        <v>584</v>
      </c>
      <c r="D426" s="311"/>
      <c r="E426" s="311"/>
      <c r="F426" s="311"/>
      <c r="G426" s="311"/>
      <c r="H426" s="349"/>
      <c r="I426" s="361"/>
      <c r="J426" s="367">
        <f t="shared" si="265"/>
        <v>203</v>
      </c>
      <c r="K426" s="367">
        <f t="shared" si="265"/>
        <v>186</v>
      </c>
      <c r="L426" s="429" t="s">
        <v>305</v>
      </c>
      <c r="M426" s="298" t="s">
        <v>306</v>
      </c>
      <c r="N426" s="298" t="s">
        <v>306</v>
      </c>
      <c r="O426" s="400"/>
      <c r="P426" s="100"/>
      <c r="Q426" s="100"/>
      <c r="R426" s="100"/>
      <c r="S426" s="100"/>
      <c r="T426" s="34"/>
      <c r="U426" s="100"/>
      <c r="V426" s="32"/>
      <c r="W426" s="100"/>
      <c r="X426" s="33" t="str">
        <f>CONCATENATE(0.004*MID(X424,FIND("/",X424,1)+1,10)+0.005*MID(X425,FIND("/",X425,1)+1,10),"/",2.48*MID(X424,FIND("/",X424,1)+1,10)+4.96*MID(X425,FIND("/",X425,1)+1,10))</f>
        <v>1,56/1227,6</v>
      </c>
      <c r="Y426" s="225"/>
      <c r="Z426" s="100"/>
      <c r="AA426" s="100"/>
      <c r="AB426" s="100"/>
      <c r="AC426" s="100"/>
      <c r="AD426" s="100"/>
      <c r="AE426" s="100"/>
      <c r="AF426" s="100"/>
      <c r="AG426" s="100"/>
      <c r="AH426" s="100"/>
      <c r="AI426" s="100"/>
      <c r="AJ426" s="100"/>
      <c r="AK426" s="100"/>
      <c r="AL426" s="100"/>
      <c r="AM426" s="100"/>
      <c r="AN426" s="100"/>
      <c r="AO426" s="198"/>
      <c r="AP426" s="298"/>
      <c r="AQ426" s="328" t="str">
        <f t="shared" si="264"/>
        <v>1,56/1227,6</v>
      </c>
      <c r="AR426" s="298" t="str">
        <f t="shared" si="266"/>
        <v>1,56/1227,6</v>
      </c>
      <c r="AS426" s="33"/>
      <c r="AT426" s="33"/>
      <c r="AU426" s="33"/>
      <c r="AV426" s="296"/>
      <c r="AW426" s="12"/>
      <c r="AX426" s="1"/>
    </row>
    <row r="427" spans="1:68" ht="42.75" customHeight="1" x14ac:dyDescent="0.25">
      <c r="A427" s="1"/>
      <c r="B427" s="1"/>
      <c r="C427" s="506"/>
      <c r="D427" s="311"/>
      <c r="E427" s="311"/>
      <c r="F427" s="311"/>
      <c r="G427" s="311"/>
      <c r="H427" s="349"/>
      <c r="I427" s="361"/>
      <c r="J427" s="367">
        <f t="shared" si="265"/>
        <v>204</v>
      </c>
      <c r="K427" s="367">
        <f t="shared" si="265"/>
        <v>187</v>
      </c>
      <c r="L427" s="429" t="s">
        <v>307</v>
      </c>
      <c r="M427" s="341" t="s">
        <v>71</v>
      </c>
      <c r="N427" s="341" t="s">
        <v>71</v>
      </c>
      <c r="O427" s="400"/>
      <c r="P427" s="100"/>
      <c r="Q427" s="100"/>
      <c r="R427" s="100"/>
      <c r="S427" s="100"/>
      <c r="T427" s="34"/>
      <c r="U427" s="100"/>
      <c r="V427" s="32"/>
      <c r="W427" s="100"/>
      <c r="X427" s="33">
        <f>2.55*MID(X424,FIND("/",X424,1)+1,10)+0*MID(X425,FIND("/",X425,1)+1,10)</f>
        <v>548.25</v>
      </c>
      <c r="Y427" s="225"/>
      <c r="Z427" s="100"/>
      <c r="AA427" s="100"/>
      <c r="AB427" s="100"/>
      <c r="AC427" s="100"/>
      <c r="AD427" s="100"/>
      <c r="AE427" s="100"/>
      <c r="AF427" s="100"/>
      <c r="AG427" s="100"/>
      <c r="AH427" s="100"/>
      <c r="AI427" s="100"/>
      <c r="AJ427" s="100"/>
      <c r="AK427" s="100"/>
      <c r="AL427" s="100"/>
      <c r="AM427" s="100"/>
      <c r="AN427" s="100"/>
      <c r="AO427" s="198"/>
      <c r="AP427" s="298"/>
      <c r="AQ427" s="328">
        <f t="shared" si="264"/>
        <v>548.25</v>
      </c>
      <c r="AR427" s="298">
        <f t="shared" si="266"/>
        <v>548.25</v>
      </c>
      <c r="AS427" s="33"/>
      <c r="AT427" s="33"/>
      <c r="AU427" s="33"/>
      <c r="AV427" s="296"/>
      <c r="AW427" s="12"/>
      <c r="AX427" s="1"/>
    </row>
    <row r="428" spans="1:68" ht="42.75" customHeight="1" x14ac:dyDescent="0.25">
      <c r="A428" s="1"/>
      <c r="B428" s="1"/>
      <c r="C428" s="506"/>
      <c r="D428" s="311"/>
      <c r="E428" s="311"/>
      <c r="F428" s="311"/>
      <c r="G428" s="311"/>
      <c r="H428" s="349"/>
      <c r="I428" s="361"/>
      <c r="J428" s="367">
        <f t="shared" si="265"/>
        <v>205</v>
      </c>
      <c r="K428" s="367">
        <f t="shared" si="265"/>
        <v>188</v>
      </c>
      <c r="L428" s="429" t="s">
        <v>308</v>
      </c>
      <c r="M428" s="298" t="s">
        <v>36</v>
      </c>
      <c r="N428" s="298" t="s">
        <v>36</v>
      </c>
      <c r="O428" s="420"/>
      <c r="P428" s="100"/>
      <c r="Q428" s="100"/>
      <c r="R428" s="100"/>
      <c r="S428" s="100"/>
      <c r="T428" s="34"/>
      <c r="U428" s="100"/>
      <c r="V428" s="32"/>
      <c r="W428" s="100"/>
      <c r="X428" s="33">
        <f>0.008*MID(X424,FIND("/",X424,1)+1,10)+0.005*MID(X425,FIND("/",X425,1)+1,10)</f>
        <v>2.42</v>
      </c>
      <c r="Y428" s="225"/>
      <c r="Z428" s="100"/>
      <c r="AA428" s="100"/>
      <c r="AB428" s="100"/>
      <c r="AC428" s="100"/>
      <c r="AD428" s="100"/>
      <c r="AE428" s="100"/>
      <c r="AF428" s="100"/>
      <c r="AG428" s="100"/>
      <c r="AH428" s="100"/>
      <c r="AI428" s="100"/>
      <c r="AJ428" s="100"/>
      <c r="AK428" s="100"/>
      <c r="AL428" s="100"/>
      <c r="AM428" s="100"/>
      <c r="AN428" s="100"/>
      <c r="AO428" s="198"/>
      <c r="AP428" s="298"/>
      <c r="AQ428" s="328">
        <f t="shared" si="264"/>
        <v>2.42</v>
      </c>
      <c r="AR428" s="298">
        <f t="shared" si="266"/>
        <v>2.42</v>
      </c>
      <c r="AS428" s="33"/>
      <c r="AT428" s="33"/>
      <c r="AU428" s="33"/>
      <c r="AV428" s="296"/>
      <c r="AW428" s="12"/>
      <c r="AX428" s="1"/>
    </row>
    <row r="429" spans="1:68" ht="42.75" customHeight="1" x14ac:dyDescent="0.25">
      <c r="A429" s="1"/>
      <c r="B429" s="1"/>
      <c r="C429" s="506"/>
      <c r="D429" s="311"/>
      <c r="E429" s="311"/>
      <c r="F429" s="311"/>
      <c r="G429" s="311"/>
      <c r="H429" s="349"/>
      <c r="I429" s="361"/>
      <c r="J429" s="367">
        <f t="shared" si="265"/>
        <v>206</v>
      </c>
      <c r="K429" s="367">
        <f t="shared" si="265"/>
        <v>189</v>
      </c>
      <c r="L429" s="429" t="s">
        <v>309</v>
      </c>
      <c r="M429" s="341" t="s">
        <v>71</v>
      </c>
      <c r="N429" s="341" t="s">
        <v>71</v>
      </c>
      <c r="O429" s="400"/>
      <c r="P429" s="100"/>
      <c r="Q429" s="100"/>
      <c r="R429" s="100"/>
      <c r="S429" s="100"/>
      <c r="T429" s="34"/>
      <c r="U429" s="100"/>
      <c r="V429" s="32"/>
      <c r="W429" s="100"/>
      <c r="X429" s="33">
        <f>2.48*MID(X424,FIND("/",X424,1)+1,10)+4.96*MID(X425,FIND("/",X425,1)+1,10)</f>
        <v>1227.5999999999999</v>
      </c>
      <c r="Y429" s="225"/>
      <c r="Z429" s="100"/>
      <c r="AA429" s="100"/>
      <c r="AB429" s="100"/>
      <c r="AC429" s="100"/>
      <c r="AD429" s="100"/>
      <c r="AE429" s="100"/>
      <c r="AF429" s="100"/>
      <c r="AG429" s="100"/>
      <c r="AH429" s="100"/>
      <c r="AI429" s="100"/>
      <c r="AJ429" s="100"/>
      <c r="AK429" s="100"/>
      <c r="AL429" s="100"/>
      <c r="AM429" s="100"/>
      <c r="AN429" s="100"/>
      <c r="AO429" s="198"/>
      <c r="AP429" s="298"/>
      <c r="AQ429" s="328">
        <f t="shared" si="264"/>
        <v>1227.5999999999999</v>
      </c>
      <c r="AR429" s="298">
        <f t="shared" si="266"/>
        <v>1227.5999999999999</v>
      </c>
      <c r="AS429" s="33"/>
      <c r="AT429" s="33"/>
      <c r="AU429" s="33"/>
      <c r="AV429" s="296"/>
      <c r="AW429" s="12"/>
      <c r="AX429" s="1"/>
    </row>
    <row r="430" spans="1:68" ht="42.75" customHeight="1" x14ac:dyDescent="0.25">
      <c r="A430" s="1"/>
      <c r="B430" s="1"/>
      <c r="C430" s="506"/>
      <c r="D430" s="311"/>
      <c r="E430" s="311"/>
      <c r="F430" s="311"/>
      <c r="G430" s="311"/>
      <c r="H430" s="349"/>
      <c r="I430" s="361"/>
      <c r="J430" s="367">
        <f t="shared" si="265"/>
        <v>207</v>
      </c>
      <c r="K430" s="367">
        <f t="shared" si="265"/>
        <v>190</v>
      </c>
      <c r="L430" s="429" t="s">
        <v>310</v>
      </c>
      <c r="M430" s="298" t="s">
        <v>54</v>
      </c>
      <c r="N430" s="298" t="s">
        <v>54</v>
      </c>
      <c r="O430" s="400"/>
      <c r="P430" s="100"/>
      <c r="Q430" s="100"/>
      <c r="R430" s="100"/>
      <c r="S430" s="100"/>
      <c r="T430" s="34"/>
      <c r="U430" s="100"/>
      <c r="V430" s="32"/>
      <c r="W430" s="100"/>
      <c r="X430" s="30" t="str">
        <f>CONCATENATE(4*(MID(X424,FIND("/",X424,1)+1,10)+MID(X425,FIND("/",X425,1)+1,10)),"/",0.36*(MID(X424,FIND("/",X424,1)+1,10)+MID(X425,FIND("/",X425,1)+1,10)))</f>
        <v>1420/127,8</v>
      </c>
      <c r="Y430" s="233"/>
      <c r="Z430" s="100"/>
      <c r="AA430" s="100"/>
      <c r="AB430" s="100"/>
      <c r="AC430" s="100"/>
      <c r="AD430" s="100"/>
      <c r="AE430" s="100"/>
      <c r="AF430" s="100"/>
      <c r="AG430" s="100"/>
      <c r="AH430" s="100"/>
      <c r="AI430" s="100"/>
      <c r="AJ430" s="100"/>
      <c r="AK430" s="100"/>
      <c r="AL430" s="100"/>
      <c r="AM430" s="100"/>
      <c r="AN430" s="100"/>
      <c r="AO430" s="198"/>
      <c r="AP430" s="298"/>
      <c r="AQ430" s="328" t="str">
        <f t="shared" si="264"/>
        <v>1420/127,8</v>
      </c>
      <c r="AR430" s="298" t="str">
        <f t="shared" si="266"/>
        <v>1420/127,8</v>
      </c>
      <c r="AS430" s="33"/>
      <c r="AT430" s="33"/>
      <c r="AU430" s="33"/>
      <c r="AV430" s="296"/>
      <c r="AW430" s="12"/>
      <c r="AX430" s="1"/>
    </row>
    <row r="431" spans="1:68" ht="42.75" customHeight="1" x14ac:dyDescent="0.25">
      <c r="A431" s="1"/>
      <c r="B431" s="1"/>
      <c r="C431" s="506"/>
      <c r="D431" s="311"/>
      <c r="E431" s="311"/>
      <c r="F431" s="311"/>
      <c r="G431" s="311"/>
      <c r="H431" s="349"/>
      <c r="I431" s="361"/>
      <c r="J431" s="367">
        <f t="shared" si="265"/>
        <v>208</v>
      </c>
      <c r="K431" s="367">
        <f t="shared" si="265"/>
        <v>191</v>
      </c>
      <c r="L431" s="433" t="s">
        <v>311</v>
      </c>
      <c r="M431" s="298" t="s">
        <v>54</v>
      </c>
      <c r="N431" s="298" t="s">
        <v>54</v>
      </c>
      <c r="O431" s="403"/>
      <c r="P431" s="47"/>
      <c r="Q431" s="47"/>
      <c r="R431" s="47"/>
      <c r="S431" s="47"/>
      <c r="T431" s="34" t="str">
        <f t="shared" ref="T431:T438" si="267">IF((IF(O431="",0,O431)+IF(P431="",0,P431)+IF(Q431="",0,Q431)+IF(R431="",0,R431)+IF(S431="",0,S431))=0,"",(IF(O431="",0,O431)+IF(P431="",0,P431)+IF(Q431="",0,Q431)+IF(R431="",0,R431)+IF(S431="",0,S431)))</f>
        <v/>
      </c>
      <c r="U431" s="100"/>
      <c r="V431" s="32"/>
      <c r="W431" s="47"/>
      <c r="X431" s="46"/>
      <c r="Y431" s="207"/>
      <c r="Z431" s="46"/>
      <c r="AA431" s="46"/>
      <c r="AB431" s="46"/>
      <c r="AC431" s="46"/>
      <c r="AD431" s="46"/>
      <c r="AE431" s="46"/>
      <c r="AF431" s="46"/>
      <c r="AG431" s="46"/>
      <c r="AH431" s="46"/>
      <c r="AI431" s="46"/>
      <c r="AJ431" s="46"/>
      <c r="AK431" s="46"/>
      <c r="AL431" s="46"/>
      <c r="AM431" s="46"/>
      <c r="AN431" s="46"/>
      <c r="AO431" s="198"/>
      <c r="AP431" s="348" t="s">
        <v>559</v>
      </c>
      <c r="AQ431" s="328" t="str">
        <f>AP431</f>
        <v>270/361,00</v>
      </c>
      <c r="AR431" s="298" t="str">
        <f t="shared" si="266"/>
        <v>270/361,00</v>
      </c>
      <c r="AS431" s="33"/>
      <c r="AT431" s="33"/>
      <c r="AU431" s="33"/>
      <c r="AV431" s="296"/>
      <c r="AW431" s="12"/>
      <c r="AX431" s="1"/>
    </row>
    <row r="432" spans="1:68" ht="52.5" customHeight="1" x14ac:dyDescent="0.25">
      <c r="A432" s="1"/>
      <c r="B432" s="1"/>
      <c r="C432" s="506"/>
      <c r="D432" s="311"/>
      <c r="E432" s="311"/>
      <c r="F432" s="311"/>
      <c r="G432" s="311"/>
      <c r="H432" s="349"/>
      <c r="I432" s="361"/>
      <c r="J432" s="367">
        <f t="shared" si="265"/>
        <v>209</v>
      </c>
      <c r="K432" s="367">
        <f t="shared" si="265"/>
        <v>192</v>
      </c>
      <c r="L432" s="433" t="s">
        <v>312</v>
      </c>
      <c r="M432" s="298" t="s">
        <v>54</v>
      </c>
      <c r="N432" s="298" t="s">
        <v>54</v>
      </c>
      <c r="O432" s="403"/>
      <c r="P432" s="47"/>
      <c r="Q432" s="47"/>
      <c r="R432" s="47"/>
      <c r="S432" s="47"/>
      <c r="T432" s="34" t="str">
        <f t="shared" si="267"/>
        <v/>
      </c>
      <c r="U432" s="100"/>
      <c r="V432" s="32"/>
      <c r="W432" s="47"/>
      <c r="X432" s="46"/>
      <c r="Y432" s="207"/>
      <c r="Z432" s="46"/>
      <c r="AA432" s="46"/>
      <c r="AB432" s="46"/>
      <c r="AC432" s="46"/>
      <c r="AD432" s="46"/>
      <c r="AE432" s="46"/>
      <c r="AF432" s="46"/>
      <c r="AG432" s="46"/>
      <c r="AH432" s="46"/>
      <c r="AI432" s="46"/>
      <c r="AJ432" s="46"/>
      <c r="AK432" s="46"/>
      <c r="AL432" s="46"/>
      <c r="AM432" s="46"/>
      <c r="AN432" s="46"/>
      <c r="AO432" s="198"/>
      <c r="AP432" s="348" t="s">
        <v>560</v>
      </c>
      <c r="AQ432" s="328" t="str">
        <f t="shared" ref="AQ432:AQ433" si="268">AP432</f>
        <v>20/84,00</v>
      </c>
      <c r="AR432" s="298" t="str">
        <f t="shared" si="266"/>
        <v>20/84,00</v>
      </c>
      <c r="AS432" s="33"/>
      <c r="AT432" s="33"/>
      <c r="AU432" s="33"/>
      <c r="AV432" s="296"/>
      <c r="AW432" s="12"/>
      <c r="AX432" s="1"/>
    </row>
    <row r="433" spans="1:68" ht="42.75" customHeight="1" x14ac:dyDescent="0.25">
      <c r="A433" s="1"/>
      <c r="B433" s="1"/>
      <c r="C433" s="508"/>
      <c r="D433" s="311"/>
      <c r="E433" s="311"/>
      <c r="F433" s="311"/>
      <c r="G433" s="311"/>
      <c r="H433" s="349"/>
      <c r="I433" s="361"/>
      <c r="J433" s="367">
        <f t="shared" si="265"/>
        <v>210</v>
      </c>
      <c r="K433" s="367">
        <f t="shared" si="265"/>
        <v>193</v>
      </c>
      <c r="L433" s="433" t="s">
        <v>313</v>
      </c>
      <c r="M433" s="298" t="s">
        <v>54</v>
      </c>
      <c r="N433" s="298" t="s">
        <v>54</v>
      </c>
      <c r="O433" s="403"/>
      <c r="P433" s="47"/>
      <c r="Q433" s="47"/>
      <c r="R433" s="47"/>
      <c r="S433" s="47"/>
      <c r="T433" s="34" t="str">
        <f t="shared" si="267"/>
        <v/>
      </c>
      <c r="U433" s="100"/>
      <c r="V433" s="32"/>
      <c r="W433" s="47"/>
      <c r="X433" s="46"/>
      <c r="Y433" s="207"/>
      <c r="Z433" s="46"/>
      <c r="AA433" s="46"/>
      <c r="AB433" s="46"/>
      <c r="AC433" s="46"/>
      <c r="AD433" s="46"/>
      <c r="AE433" s="46"/>
      <c r="AF433" s="46"/>
      <c r="AG433" s="46"/>
      <c r="AH433" s="46"/>
      <c r="AI433" s="46"/>
      <c r="AJ433" s="46"/>
      <c r="AK433" s="46"/>
      <c r="AL433" s="46"/>
      <c r="AM433" s="46"/>
      <c r="AN433" s="46"/>
      <c r="AO433" s="198"/>
      <c r="AP433" s="348" t="s">
        <v>561</v>
      </c>
      <c r="AQ433" s="328" t="str">
        <f t="shared" si="268"/>
        <v>24/55,00</v>
      </c>
      <c r="AR433" s="298" t="str">
        <f t="shared" si="266"/>
        <v>24/55,00</v>
      </c>
      <c r="AS433" s="33"/>
      <c r="AT433" s="33"/>
      <c r="AU433" s="33"/>
      <c r="AV433" s="296"/>
      <c r="AW433" s="12"/>
      <c r="AX433" s="1"/>
    </row>
    <row r="434" spans="1:68" ht="56.45" customHeight="1" x14ac:dyDescent="0.25">
      <c r="A434" s="1"/>
      <c r="B434" s="1"/>
      <c r="C434" s="509" t="s">
        <v>590</v>
      </c>
      <c r="D434" s="311"/>
      <c r="E434" s="311"/>
      <c r="F434" s="311"/>
      <c r="G434" s="311"/>
      <c r="H434" s="349"/>
      <c r="I434" s="361"/>
      <c r="J434" s="384"/>
      <c r="K434" s="384"/>
      <c r="L434" s="490" t="s">
        <v>625</v>
      </c>
      <c r="M434" s="306"/>
      <c r="N434" s="306"/>
      <c r="O434" s="419"/>
      <c r="P434" s="97"/>
      <c r="Q434" s="97"/>
      <c r="R434" s="97"/>
      <c r="S434" s="97"/>
      <c r="T434" s="98" t="str">
        <f t="shared" si="267"/>
        <v/>
      </c>
      <c r="U434" s="97"/>
      <c r="V434" s="97"/>
      <c r="W434" s="97"/>
      <c r="X434" s="97"/>
      <c r="Y434" s="97"/>
      <c r="Z434" s="97"/>
      <c r="AA434" s="97"/>
      <c r="AB434" s="97"/>
      <c r="AC434" s="97"/>
      <c r="AD434" s="97"/>
      <c r="AE434" s="97"/>
      <c r="AF434" s="97"/>
      <c r="AG434" s="97"/>
      <c r="AH434" s="97"/>
      <c r="AI434" s="97"/>
      <c r="AJ434" s="97"/>
      <c r="AK434" s="97"/>
      <c r="AL434" s="97"/>
      <c r="AM434" s="97"/>
      <c r="AN434" s="97"/>
      <c r="AO434" s="326"/>
      <c r="AP434" s="306"/>
      <c r="AQ434" s="336"/>
      <c r="AR434" s="306"/>
      <c r="AS434" s="306"/>
      <c r="AT434" s="306"/>
      <c r="AU434" s="306"/>
      <c r="AV434" s="296"/>
      <c r="AW434" s="12"/>
      <c r="AX434" s="1"/>
    </row>
    <row r="435" spans="1:68" ht="56.45" customHeight="1" x14ac:dyDescent="0.25">
      <c r="A435" s="1"/>
      <c r="B435" s="1"/>
      <c r="C435" s="506"/>
      <c r="D435" s="311"/>
      <c r="E435" s="311"/>
      <c r="F435" s="311"/>
      <c r="G435" s="311"/>
      <c r="H435" s="349"/>
      <c r="I435" s="365"/>
      <c r="J435" s="364">
        <f>J433+1</f>
        <v>211</v>
      </c>
      <c r="K435" s="364">
        <f>K433+1</f>
        <v>194</v>
      </c>
      <c r="L435" s="443" t="s">
        <v>554</v>
      </c>
      <c r="M435" s="341" t="s">
        <v>71</v>
      </c>
      <c r="N435" s="341" t="s">
        <v>71</v>
      </c>
      <c r="O435" s="408"/>
      <c r="P435" s="38"/>
      <c r="Q435" s="38"/>
      <c r="R435" s="38"/>
      <c r="S435" s="38"/>
      <c r="T435" s="27" t="str">
        <f t="shared" si="267"/>
        <v/>
      </c>
      <c r="U435" s="38"/>
      <c r="V435" s="38"/>
      <c r="W435" s="38"/>
      <c r="X435" s="33">
        <v>4786.05</v>
      </c>
      <c r="Y435" s="225"/>
      <c r="Z435" s="38"/>
      <c r="AA435" s="38"/>
      <c r="AB435" s="38"/>
      <c r="AC435" s="38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198"/>
      <c r="AP435" s="341"/>
      <c r="AQ435" s="328">
        <f>X435</f>
        <v>4786.05</v>
      </c>
      <c r="AR435" s="298">
        <f>IF(AQ435="","",IF(AQ435=0,"",AQ435))</f>
        <v>4786.05</v>
      </c>
      <c r="AS435" s="33"/>
      <c r="AT435" s="33"/>
      <c r="AU435" s="33"/>
      <c r="AV435" s="296"/>
      <c r="AW435" s="12"/>
      <c r="AX435" s="1"/>
    </row>
    <row r="436" spans="1:68" ht="56.45" customHeight="1" x14ac:dyDescent="0.25">
      <c r="A436" s="1"/>
      <c r="B436" s="1"/>
      <c r="C436" s="506"/>
      <c r="D436" s="311"/>
      <c r="E436" s="311"/>
      <c r="F436" s="311"/>
      <c r="G436" s="311"/>
      <c r="H436" s="349"/>
      <c r="I436" s="365"/>
      <c r="J436" s="367">
        <f t="shared" ref="J436:K438" si="269">J435+1</f>
        <v>212</v>
      </c>
      <c r="K436" s="367">
        <f t="shared" si="269"/>
        <v>195</v>
      </c>
      <c r="L436" s="443" t="s">
        <v>555</v>
      </c>
      <c r="M436" s="341" t="s">
        <v>71</v>
      </c>
      <c r="N436" s="341" t="s">
        <v>71</v>
      </c>
      <c r="O436" s="408"/>
      <c r="P436" s="38"/>
      <c r="Q436" s="38"/>
      <c r="R436" s="38"/>
      <c r="S436" s="38"/>
      <c r="T436" s="27" t="str">
        <f t="shared" si="267"/>
        <v/>
      </c>
      <c r="U436" s="38"/>
      <c r="V436" s="38"/>
      <c r="W436" s="38"/>
      <c r="X436" s="33">
        <v>102</v>
      </c>
      <c r="Y436" s="225"/>
      <c r="Z436" s="38"/>
      <c r="AA436" s="38"/>
      <c r="AB436" s="38"/>
      <c r="AC436" s="38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198"/>
      <c r="AP436" s="341"/>
      <c r="AQ436" s="328">
        <f>X436</f>
        <v>102</v>
      </c>
      <c r="AR436" s="298">
        <f t="shared" ref="AR436:AR442" si="270">IF(AQ436="","",IF(AQ436=0,"",AQ436))</f>
        <v>102</v>
      </c>
      <c r="AS436" s="33"/>
      <c r="AT436" s="33"/>
      <c r="AU436" s="33"/>
      <c r="AV436" s="296"/>
      <c r="AW436" s="12"/>
      <c r="AX436" s="1"/>
    </row>
    <row r="437" spans="1:68" ht="56.45" customHeight="1" x14ac:dyDescent="0.25">
      <c r="A437" s="1"/>
      <c r="B437" s="1"/>
      <c r="C437" s="506"/>
      <c r="D437" s="311"/>
      <c r="E437" s="311"/>
      <c r="F437" s="311"/>
      <c r="G437" s="311"/>
      <c r="H437" s="349"/>
      <c r="I437" s="365"/>
      <c r="J437" s="364">
        <f t="shared" si="269"/>
        <v>213</v>
      </c>
      <c r="K437" s="364">
        <f t="shared" si="269"/>
        <v>196</v>
      </c>
      <c r="L437" s="443" t="s">
        <v>314</v>
      </c>
      <c r="M437" s="341" t="s">
        <v>74</v>
      </c>
      <c r="N437" s="341" t="s">
        <v>74</v>
      </c>
      <c r="O437" s="408"/>
      <c r="P437" s="38"/>
      <c r="Q437" s="38"/>
      <c r="R437" s="38"/>
      <c r="S437" s="38"/>
      <c r="T437" s="27" t="str">
        <f t="shared" si="267"/>
        <v/>
      </c>
      <c r="U437" s="38"/>
      <c r="V437" s="38"/>
      <c r="W437" s="38"/>
      <c r="X437" s="494">
        <v>987</v>
      </c>
      <c r="Y437" s="225"/>
      <c r="Z437" s="38"/>
      <c r="AA437" s="38"/>
      <c r="AB437" s="38"/>
      <c r="AC437" s="38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198"/>
      <c r="AP437" s="341"/>
      <c r="AQ437" s="495">
        <f>X437</f>
        <v>987</v>
      </c>
      <c r="AR437" s="367">
        <f t="shared" si="270"/>
        <v>987</v>
      </c>
      <c r="AS437" s="33"/>
      <c r="AT437" s="33"/>
      <c r="AU437" s="33"/>
      <c r="AV437" s="296"/>
      <c r="AW437" s="12"/>
      <c r="AX437" s="1"/>
    </row>
    <row r="438" spans="1:68" ht="56.45" customHeight="1" x14ac:dyDescent="0.25">
      <c r="A438" s="1"/>
      <c r="B438" s="1"/>
      <c r="C438" s="508"/>
      <c r="D438" s="311"/>
      <c r="E438" s="311"/>
      <c r="F438" s="311"/>
      <c r="G438" s="311"/>
      <c r="H438" s="349"/>
      <c r="I438" s="365"/>
      <c r="J438" s="364">
        <f t="shared" si="269"/>
        <v>214</v>
      </c>
      <c r="K438" s="364">
        <f t="shared" si="269"/>
        <v>197</v>
      </c>
      <c r="L438" s="443" t="s">
        <v>315</v>
      </c>
      <c r="M438" s="341" t="s">
        <v>74</v>
      </c>
      <c r="N438" s="341" t="s">
        <v>74</v>
      </c>
      <c r="O438" s="408"/>
      <c r="P438" s="38"/>
      <c r="Q438" s="38"/>
      <c r="R438" s="38"/>
      <c r="S438" s="38"/>
      <c r="T438" s="27" t="str">
        <f t="shared" si="267"/>
        <v/>
      </c>
      <c r="U438" s="38"/>
      <c r="V438" s="38"/>
      <c r="W438" s="38"/>
      <c r="X438" s="494">
        <v>2082</v>
      </c>
      <c r="Y438" s="225"/>
      <c r="Z438" s="38"/>
      <c r="AA438" s="38"/>
      <c r="AB438" s="38"/>
      <c r="AC438" s="38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198"/>
      <c r="AP438" s="341"/>
      <c r="AQ438" s="495">
        <f>X438</f>
        <v>2082</v>
      </c>
      <c r="AR438" s="367">
        <f t="shared" si="270"/>
        <v>2082</v>
      </c>
      <c r="AS438" s="33"/>
      <c r="AT438" s="33"/>
      <c r="AU438" s="33"/>
      <c r="AV438" s="296"/>
      <c r="AW438" s="12"/>
      <c r="AX438" s="1"/>
    </row>
    <row r="439" spans="1:68" s="222" customFormat="1" ht="20.100000000000001" customHeight="1" x14ac:dyDescent="0.25">
      <c r="A439" s="170"/>
      <c r="B439" s="170"/>
      <c r="C439" s="472"/>
      <c r="D439" s="311" t="s">
        <v>606</v>
      </c>
      <c r="E439" s="311"/>
      <c r="F439" s="311" t="s">
        <v>608</v>
      </c>
      <c r="G439" s="312"/>
      <c r="H439" s="470"/>
      <c r="I439" s="473"/>
      <c r="J439" s="474"/>
      <c r="K439" s="474"/>
      <c r="L439" s="489" t="s">
        <v>624</v>
      </c>
      <c r="M439" s="471"/>
      <c r="N439" s="471"/>
      <c r="O439" s="471"/>
      <c r="P439" s="471"/>
      <c r="Q439" s="471"/>
      <c r="R439" s="471"/>
      <c r="S439" s="471"/>
      <c r="T439" s="475"/>
      <c r="U439" s="471"/>
      <c r="V439" s="471"/>
      <c r="W439" s="471"/>
      <c r="X439" s="476"/>
      <c r="Y439" s="470"/>
      <c r="Z439" s="471"/>
      <c r="AA439" s="471"/>
      <c r="AB439" s="471"/>
      <c r="AC439" s="471"/>
      <c r="AD439" s="471"/>
      <c r="AE439" s="471"/>
      <c r="AF439" s="471"/>
      <c r="AG439" s="471"/>
      <c r="AH439" s="471"/>
      <c r="AI439" s="471"/>
      <c r="AJ439" s="471"/>
      <c r="AK439" s="471"/>
      <c r="AL439" s="471"/>
      <c r="AM439" s="471"/>
      <c r="AN439" s="471"/>
      <c r="AO439" s="470"/>
      <c r="AP439" s="471"/>
      <c r="AQ439" s="470"/>
      <c r="AR439" s="470"/>
      <c r="AS439" s="476"/>
      <c r="AT439" s="476"/>
      <c r="AU439" s="476"/>
      <c r="AV439" s="296"/>
      <c r="AW439" s="171"/>
      <c r="AX439" s="170"/>
    </row>
    <row r="440" spans="1:68" s="468" customFormat="1" ht="20.100000000000001" customHeight="1" x14ac:dyDescent="0.25">
      <c r="A440" s="170"/>
      <c r="B440" s="170"/>
      <c r="C440" s="472"/>
      <c r="D440" s="311" t="s">
        <v>606</v>
      </c>
      <c r="E440" s="311"/>
      <c r="F440" s="311" t="s">
        <v>608</v>
      </c>
      <c r="G440" s="312"/>
      <c r="H440" s="351"/>
      <c r="I440" s="363"/>
      <c r="J440" s="364">
        <f>J438+1</f>
        <v>215</v>
      </c>
      <c r="K440" s="364">
        <f>K438+1</f>
        <v>198</v>
      </c>
      <c r="L440" s="430" t="s">
        <v>616</v>
      </c>
      <c r="M440" s="392" t="s">
        <v>36</v>
      </c>
      <c r="N440" s="392" t="s">
        <v>36</v>
      </c>
      <c r="O440" s="399"/>
      <c r="P440" s="225"/>
      <c r="Q440" s="225"/>
      <c r="R440" s="225"/>
      <c r="S440" s="225"/>
      <c r="T440" s="389"/>
      <c r="U440" s="225"/>
      <c r="V440" s="225"/>
      <c r="W440" s="225"/>
      <c r="X440" s="225"/>
      <c r="Y440" s="390"/>
      <c r="Z440" s="390"/>
      <c r="AA440" s="390"/>
      <c r="AB440" s="390"/>
      <c r="AC440" s="390"/>
      <c r="AD440" s="390"/>
      <c r="AE440" s="390"/>
      <c r="AF440" s="390"/>
      <c r="AG440" s="390"/>
      <c r="AH440" s="390"/>
      <c r="AI440" s="390"/>
      <c r="AJ440" s="390"/>
      <c r="AK440" s="390"/>
      <c r="AL440" s="390"/>
      <c r="AM440" s="390"/>
      <c r="AN440" s="390"/>
      <c r="AO440" s="391"/>
      <c r="AP440" s="392"/>
      <c r="AQ440" s="393">
        <f>SUMIF(L20:L438,"Бетон",AQ20:AQ438)</f>
        <v>12977.770000000002</v>
      </c>
      <c r="AR440" s="298">
        <f t="shared" si="270"/>
        <v>12977.770000000002</v>
      </c>
      <c r="AS440" s="33"/>
      <c r="AT440" s="33"/>
      <c r="AU440" s="33"/>
      <c r="AV440" s="296"/>
      <c r="AW440" s="171"/>
      <c r="AX440" s="170"/>
      <c r="AY440" s="222"/>
      <c r="AZ440" s="222"/>
      <c r="BA440" s="222"/>
      <c r="BB440" s="222"/>
      <c r="BC440" s="222"/>
      <c r="BD440" s="222"/>
      <c r="BE440" s="222"/>
      <c r="BF440" s="222"/>
      <c r="BG440" s="222"/>
      <c r="BH440" s="222"/>
      <c r="BI440" s="222"/>
      <c r="BJ440" s="222"/>
      <c r="BK440" s="222"/>
      <c r="BL440" s="222"/>
      <c r="BM440" s="222"/>
      <c r="BN440" s="222"/>
      <c r="BO440" s="222"/>
      <c r="BP440" s="222"/>
    </row>
    <row r="441" spans="1:68" s="468" customFormat="1" ht="20.100000000000001" customHeight="1" x14ac:dyDescent="0.25">
      <c r="A441" s="170"/>
      <c r="B441" s="170"/>
      <c r="C441" s="472"/>
      <c r="D441" s="311" t="s">
        <v>606</v>
      </c>
      <c r="E441" s="311"/>
      <c r="F441" s="311" t="s">
        <v>608</v>
      </c>
      <c r="G441" s="312"/>
      <c r="H441" s="355"/>
      <c r="I441" s="479"/>
      <c r="J441" s="364">
        <f>J440+1</f>
        <v>216</v>
      </c>
      <c r="K441" s="364">
        <f>K440+1</f>
        <v>199</v>
      </c>
      <c r="L441" s="480" t="s">
        <v>615</v>
      </c>
      <c r="M441" s="482" t="s">
        <v>49</v>
      </c>
      <c r="N441" s="482" t="s">
        <v>49</v>
      </c>
      <c r="O441" s="483"/>
      <c r="P441" s="225"/>
      <c r="Q441" s="225"/>
      <c r="R441" s="225"/>
      <c r="S441" s="225"/>
      <c r="T441" s="389"/>
      <c r="U441" s="225"/>
      <c r="V441" s="225"/>
      <c r="W441" s="225"/>
      <c r="X441" s="225"/>
      <c r="Y441" s="390"/>
      <c r="Z441" s="390"/>
      <c r="AA441" s="390"/>
      <c r="AB441" s="390"/>
      <c r="AC441" s="390"/>
      <c r="AD441" s="390"/>
      <c r="AE441" s="390"/>
      <c r="AF441" s="390"/>
      <c r="AG441" s="390"/>
      <c r="AH441" s="390"/>
      <c r="AI441" s="390"/>
      <c r="AJ441" s="390"/>
      <c r="AK441" s="390"/>
      <c r="AL441" s="390"/>
      <c r="AM441" s="390"/>
      <c r="AN441" s="390"/>
      <c r="AO441" s="391"/>
      <c r="AP441" s="392"/>
      <c r="AQ441" s="493">
        <f>SUMIF(L20:L438,"Арматура",AQ20:AQ438)</f>
        <v>2284645</v>
      </c>
      <c r="AR441" s="367">
        <f t="shared" si="270"/>
        <v>2284645</v>
      </c>
      <c r="AS441" s="33"/>
      <c r="AT441" s="33"/>
      <c r="AU441" s="33"/>
      <c r="AV441" s="296"/>
      <c r="AW441" s="171"/>
      <c r="AX441" s="170"/>
      <c r="AY441" s="222"/>
      <c r="AZ441" s="222"/>
      <c r="BA441" s="222"/>
      <c r="BB441" s="222"/>
      <c r="BC441" s="222"/>
      <c r="BD441" s="222"/>
      <c r="BE441" s="222"/>
      <c r="BF441" s="222"/>
      <c r="BG441" s="222"/>
      <c r="BH441" s="222"/>
      <c r="BI441" s="222"/>
      <c r="BJ441" s="222"/>
      <c r="BK441" s="222"/>
      <c r="BL441" s="222"/>
      <c r="BM441" s="222"/>
      <c r="BN441" s="222"/>
      <c r="BO441" s="222"/>
      <c r="BP441" s="222"/>
    </row>
    <row r="442" spans="1:68" ht="15.75" customHeight="1" x14ac:dyDescent="0.25">
      <c r="A442" s="1"/>
      <c r="B442" s="1"/>
      <c r="C442" s="101"/>
      <c r="D442" s="311" t="s">
        <v>606</v>
      </c>
      <c r="E442" s="311"/>
      <c r="F442" s="311" t="s">
        <v>608</v>
      </c>
      <c r="G442" s="481"/>
      <c r="H442" s="484"/>
      <c r="I442" s="363"/>
      <c r="J442" s="364">
        <f>J441+1</f>
        <v>217</v>
      </c>
      <c r="K442" s="364">
        <f>K441+1</f>
        <v>200</v>
      </c>
      <c r="L442" s="485" t="s">
        <v>614</v>
      </c>
      <c r="M442" s="392" t="s">
        <v>61</v>
      </c>
      <c r="N442" s="392" t="s">
        <v>61</v>
      </c>
      <c r="O442" s="392"/>
      <c r="P442" s="399"/>
      <c r="Q442" s="225"/>
      <c r="R442" s="225"/>
      <c r="S442" s="225"/>
      <c r="T442" s="389"/>
      <c r="U442" s="225"/>
      <c r="V442" s="225"/>
      <c r="W442" s="225"/>
      <c r="X442" s="225"/>
      <c r="Y442" s="390"/>
      <c r="Z442" s="390"/>
      <c r="AA442" s="390"/>
      <c r="AB442" s="390"/>
      <c r="AC442" s="390"/>
      <c r="AD442" s="390"/>
      <c r="AE442" s="390"/>
      <c r="AF442" s="390"/>
      <c r="AG442" s="390"/>
      <c r="AH442" s="390"/>
      <c r="AI442" s="390"/>
      <c r="AJ442" s="390"/>
      <c r="AK442" s="390"/>
      <c r="AL442" s="390"/>
      <c r="AM442" s="390"/>
      <c r="AN442" s="390"/>
      <c r="AO442" s="391"/>
      <c r="AP442" s="392"/>
      <c r="AQ442" s="393">
        <f>SUMIF(L20:L438,"Индустриальная опалубка",AQ20:AQ438)</f>
        <v>46053.485315982522</v>
      </c>
      <c r="AR442" s="298">
        <f t="shared" si="270"/>
        <v>46053.485315982522</v>
      </c>
      <c r="AS442" s="33"/>
      <c r="AT442" s="33"/>
      <c r="AU442" s="33"/>
      <c r="AV442" s="104"/>
      <c r="AW442" s="12"/>
      <c r="AX442" s="1"/>
    </row>
    <row r="443" spans="1:68" s="222" customFormat="1" ht="15.75" customHeight="1" x14ac:dyDescent="0.25">
      <c r="A443" s="170"/>
      <c r="B443" s="170"/>
      <c r="C443" s="307"/>
      <c r="D443" s="307"/>
      <c r="E443" s="307"/>
      <c r="F443" s="307"/>
      <c r="G443" s="307"/>
      <c r="H443" s="350"/>
      <c r="I443" s="486"/>
      <c r="J443" s="486"/>
      <c r="K443" s="486"/>
      <c r="L443" s="487"/>
      <c r="M443" s="470"/>
      <c r="N443" s="470"/>
      <c r="O443" s="470"/>
      <c r="P443" s="470"/>
      <c r="Q443" s="470"/>
      <c r="R443" s="470"/>
      <c r="S443" s="470"/>
      <c r="T443" s="477"/>
      <c r="U443" s="470"/>
      <c r="V443" s="470"/>
      <c r="W443" s="470"/>
      <c r="X443" s="470"/>
      <c r="Y443" s="488"/>
      <c r="Z443" s="488"/>
      <c r="AA443" s="488"/>
      <c r="AB443" s="488"/>
      <c r="AC443" s="488"/>
      <c r="AD443" s="488"/>
      <c r="AE443" s="488"/>
      <c r="AF443" s="488"/>
      <c r="AG443" s="488"/>
      <c r="AH443" s="488"/>
      <c r="AI443" s="488"/>
      <c r="AJ443" s="488"/>
      <c r="AK443" s="488"/>
      <c r="AL443" s="488"/>
      <c r="AM443" s="488"/>
      <c r="AN443" s="488"/>
      <c r="AO443" s="488"/>
      <c r="AP443" s="470"/>
      <c r="AQ443" s="470"/>
      <c r="AR443" s="470"/>
      <c r="AS443" s="476"/>
      <c r="AT443" s="476"/>
      <c r="AU443" s="476"/>
      <c r="AV443" s="478"/>
      <c r="AW443" s="171"/>
      <c r="AX443" s="170"/>
    </row>
    <row r="444" spans="1:68" ht="33.6" customHeight="1" x14ac:dyDescent="0.25">
      <c r="A444" s="1"/>
      <c r="B444" s="1"/>
      <c r="C444" s="503" t="s">
        <v>597</v>
      </c>
      <c r="D444" s="311"/>
      <c r="E444" s="311" t="s">
        <v>607</v>
      </c>
      <c r="F444" s="311"/>
      <c r="G444" s="312" t="s">
        <v>610</v>
      </c>
      <c r="H444" s="350"/>
      <c r="I444" s="504" t="s">
        <v>596</v>
      </c>
      <c r="J444" s="504"/>
      <c r="K444" s="504"/>
      <c r="L444" s="504"/>
      <c r="M444" s="103"/>
      <c r="N444" s="209"/>
      <c r="O444" s="103"/>
      <c r="P444" s="103"/>
      <c r="Q444" s="103"/>
      <c r="R444" s="103"/>
      <c r="S444" s="103"/>
      <c r="T444" s="103"/>
      <c r="U444" s="103"/>
      <c r="V444" s="103"/>
      <c r="W444" s="103"/>
      <c r="X444" s="103"/>
      <c r="Y444" s="209"/>
      <c r="Z444" s="103"/>
      <c r="AA444" s="103"/>
      <c r="AB444" s="103"/>
      <c r="AC444" s="103"/>
      <c r="AD444" s="103"/>
      <c r="AE444" s="103"/>
      <c r="AF444" s="103"/>
      <c r="AG444" s="103"/>
      <c r="AH444" s="103"/>
      <c r="AI444" s="103"/>
      <c r="AJ444" s="103"/>
      <c r="AK444" s="103"/>
      <c r="AL444" s="103"/>
      <c r="AM444" s="103"/>
      <c r="AN444" s="103"/>
      <c r="AO444" s="103"/>
      <c r="AP444" s="103"/>
      <c r="AQ444" s="209"/>
      <c r="AR444" s="209"/>
      <c r="AS444" s="209"/>
      <c r="AT444" s="209"/>
      <c r="AU444" s="209"/>
      <c r="AV444" s="104"/>
      <c r="AW444" s="12"/>
      <c r="AX444" s="1"/>
    </row>
    <row r="445" spans="1:68" ht="33.6" customHeight="1" x14ac:dyDescent="0.25">
      <c r="A445" s="1"/>
      <c r="B445" s="1"/>
      <c r="C445" s="503"/>
      <c r="D445" s="311"/>
      <c r="E445" s="311" t="s">
        <v>607</v>
      </c>
      <c r="F445" s="311"/>
      <c r="G445" s="312" t="s">
        <v>610</v>
      </c>
      <c r="H445" s="350"/>
      <c r="I445" s="504" t="s">
        <v>595</v>
      </c>
      <c r="J445" s="504"/>
      <c r="K445" s="504"/>
      <c r="L445" s="504"/>
      <c r="M445" s="103"/>
      <c r="N445" s="209"/>
      <c r="O445" s="103"/>
      <c r="P445" s="103"/>
      <c r="Q445" s="103"/>
      <c r="R445" s="103"/>
      <c r="S445" s="103"/>
      <c r="T445" s="103"/>
      <c r="U445" s="103"/>
      <c r="V445" s="103"/>
      <c r="W445" s="103"/>
      <c r="X445" s="103"/>
      <c r="Y445" s="209"/>
      <c r="Z445" s="103"/>
      <c r="AA445" s="103"/>
      <c r="AB445" s="103"/>
      <c r="AC445" s="103"/>
      <c r="AD445" s="103"/>
      <c r="AE445" s="103"/>
      <c r="AF445" s="103"/>
      <c r="AG445" s="103"/>
      <c r="AH445" s="103"/>
      <c r="AI445" s="103"/>
      <c r="AJ445" s="103"/>
      <c r="AK445" s="103"/>
      <c r="AL445" s="103"/>
      <c r="AM445" s="103"/>
      <c r="AN445" s="103"/>
      <c r="AO445" s="103"/>
      <c r="AP445" s="103"/>
      <c r="AQ445" s="209"/>
      <c r="AR445" s="209"/>
      <c r="AS445" s="209"/>
      <c r="AT445" s="209"/>
      <c r="AU445" s="209"/>
      <c r="AV445" s="104"/>
      <c r="AW445" s="12"/>
      <c r="AX445" s="1"/>
    </row>
    <row r="446" spans="1:68" ht="15.75" customHeight="1" x14ac:dyDescent="0.25">
      <c r="A446" s="1"/>
      <c r="B446" s="1"/>
      <c r="C446" s="2"/>
      <c r="D446" s="213"/>
      <c r="E446" s="213"/>
      <c r="F446" s="213"/>
      <c r="G446" s="213"/>
      <c r="H446" s="213"/>
      <c r="I446" s="102"/>
      <c r="J446" s="105"/>
      <c r="K446" s="453"/>
      <c r="L446" s="106"/>
      <c r="M446" s="10"/>
      <c r="N446" s="210"/>
      <c r="O446" s="10"/>
      <c r="P446" s="10"/>
      <c r="Q446" s="10"/>
      <c r="R446" s="10"/>
      <c r="S446" s="10"/>
      <c r="T446" s="10"/>
      <c r="U446" s="10"/>
      <c r="V446" s="107"/>
      <c r="W446" s="107"/>
      <c r="X446" s="10"/>
      <c r="Y446" s="2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7"/>
      <c r="AQ446" s="292"/>
      <c r="AR446" s="292"/>
      <c r="AS446" s="292"/>
      <c r="AT446" s="292"/>
      <c r="AU446" s="292"/>
      <c r="AV446" s="10"/>
      <c r="AW446" s="12"/>
      <c r="AX446" s="1"/>
    </row>
    <row r="447" spans="1:68" ht="15.75" customHeight="1" x14ac:dyDescent="0.25">
      <c r="A447" s="1"/>
      <c r="B447" s="1"/>
      <c r="C447" s="2"/>
      <c r="D447" s="213"/>
      <c r="E447" s="213"/>
      <c r="F447" s="213"/>
      <c r="G447" s="213"/>
      <c r="H447" s="213"/>
      <c r="I447" s="102"/>
      <c r="J447" s="105"/>
      <c r="K447" s="453"/>
      <c r="L447" s="106"/>
      <c r="M447" s="10"/>
      <c r="N447" s="210"/>
      <c r="O447" s="10"/>
      <c r="P447" s="10"/>
      <c r="Q447" s="10"/>
      <c r="R447" s="10"/>
      <c r="S447" s="10"/>
      <c r="T447" s="10"/>
      <c r="U447" s="10"/>
      <c r="V447" s="107"/>
      <c r="W447" s="107"/>
      <c r="X447" s="10"/>
      <c r="Y447" s="2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7"/>
      <c r="AQ447" s="292"/>
      <c r="AR447" s="292"/>
      <c r="AS447" s="292"/>
      <c r="AT447" s="292"/>
      <c r="AU447" s="292"/>
      <c r="AV447" s="10"/>
      <c r="AW447" s="12"/>
      <c r="AX447" s="1"/>
    </row>
    <row r="448" spans="1:68" ht="15.75" customHeight="1" x14ac:dyDescent="0.25">
      <c r="A448" s="1"/>
      <c r="B448" s="1"/>
      <c r="C448" s="2"/>
      <c r="D448" s="213"/>
      <c r="E448" s="213"/>
      <c r="F448" s="213"/>
      <c r="G448" s="213"/>
      <c r="H448" s="213"/>
      <c r="I448" s="102"/>
      <c r="J448" s="105"/>
      <c r="K448" s="453"/>
      <c r="L448" s="106"/>
      <c r="M448" s="10"/>
      <c r="N448" s="210"/>
      <c r="O448" s="10"/>
      <c r="P448" s="10"/>
      <c r="Q448" s="10"/>
      <c r="R448" s="10"/>
      <c r="S448" s="10"/>
      <c r="T448" s="10"/>
      <c r="U448" s="10"/>
      <c r="V448" s="107"/>
      <c r="W448" s="107"/>
      <c r="X448" s="10"/>
      <c r="Y448" s="2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7"/>
      <c r="AQ448" s="292"/>
      <c r="AR448" s="292"/>
      <c r="AS448" s="292"/>
      <c r="AT448" s="292"/>
      <c r="AU448" s="292"/>
      <c r="AV448" s="10"/>
      <c r="AW448" s="12"/>
      <c r="AX448" s="1"/>
    </row>
    <row r="449" spans="1:50" ht="15.75" customHeight="1" x14ac:dyDescent="0.25">
      <c r="A449" s="1"/>
      <c r="B449" s="1"/>
      <c r="C449" s="2"/>
      <c r="D449" s="213"/>
      <c r="E449" s="213"/>
      <c r="F449" s="213"/>
      <c r="G449" s="213"/>
      <c r="H449" s="213"/>
      <c r="I449" s="102"/>
      <c r="J449" s="105"/>
      <c r="K449" s="453"/>
      <c r="L449" s="106"/>
      <c r="M449" s="10"/>
      <c r="N449" s="210"/>
      <c r="O449" s="10"/>
      <c r="P449" s="10"/>
      <c r="Q449" s="10"/>
      <c r="R449" s="10"/>
      <c r="S449" s="10"/>
      <c r="T449" s="10"/>
      <c r="U449" s="10"/>
      <c r="V449" s="107"/>
      <c r="W449" s="107"/>
      <c r="X449" s="10"/>
      <c r="Y449" s="2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7"/>
      <c r="AQ449" s="292"/>
      <c r="AR449" s="292"/>
      <c r="AS449" s="292"/>
      <c r="AT449" s="292"/>
      <c r="AU449" s="292"/>
      <c r="AV449" s="10"/>
      <c r="AW449" s="12"/>
      <c r="AX449" s="1"/>
    </row>
    <row r="450" spans="1:50" ht="15.75" customHeight="1" x14ac:dyDescent="0.25">
      <c r="A450" s="1"/>
      <c r="B450" s="1"/>
      <c r="C450" s="2"/>
      <c r="D450" s="213"/>
      <c r="E450" s="213"/>
      <c r="F450" s="213"/>
      <c r="G450" s="213"/>
      <c r="H450" s="213"/>
      <c r="I450" s="102"/>
      <c r="J450" s="105"/>
      <c r="K450" s="453"/>
      <c r="L450" s="106"/>
      <c r="M450" s="10"/>
      <c r="N450" s="210"/>
      <c r="O450" s="10"/>
      <c r="P450" s="10"/>
      <c r="Q450" s="10"/>
      <c r="R450" s="10"/>
      <c r="S450" s="10"/>
      <c r="T450" s="10"/>
      <c r="U450" s="10"/>
      <c r="V450" s="107"/>
      <c r="W450" s="107"/>
      <c r="X450" s="10"/>
      <c r="Y450" s="2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7"/>
      <c r="AQ450" s="292"/>
      <c r="AR450" s="292"/>
      <c r="AS450" s="292"/>
      <c r="AT450" s="292"/>
      <c r="AU450" s="292"/>
      <c r="AV450" s="10"/>
      <c r="AW450" s="12"/>
      <c r="AX450" s="1"/>
    </row>
    <row r="451" spans="1:50" ht="15.75" customHeight="1" x14ac:dyDescent="0.25">
      <c r="A451" s="1"/>
      <c r="B451" s="1"/>
      <c r="C451" s="2"/>
      <c r="D451" s="213"/>
      <c r="E451" s="213"/>
      <c r="F451" s="213"/>
      <c r="G451" s="213"/>
      <c r="H451" s="213"/>
      <c r="I451" s="102"/>
      <c r="J451" s="105"/>
      <c r="K451" s="453"/>
      <c r="L451" s="106"/>
      <c r="M451" s="10"/>
      <c r="N451" s="210"/>
      <c r="O451" s="10"/>
      <c r="P451" s="10"/>
      <c r="Q451" s="10"/>
      <c r="R451" s="10"/>
      <c r="S451" s="10"/>
      <c r="T451" s="10"/>
      <c r="U451" s="10"/>
      <c r="V451" s="107"/>
      <c r="W451" s="107"/>
      <c r="X451" s="10"/>
      <c r="Y451" s="2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7"/>
      <c r="AQ451" s="292"/>
      <c r="AR451" s="292"/>
      <c r="AS451" s="292"/>
      <c r="AT451" s="292"/>
      <c r="AU451" s="292"/>
      <c r="AV451" s="10"/>
      <c r="AW451" s="12"/>
      <c r="AX451" s="1"/>
    </row>
    <row r="452" spans="1:50" ht="15.75" customHeight="1" x14ac:dyDescent="0.25">
      <c r="A452" s="1"/>
      <c r="B452" s="1"/>
      <c r="C452" s="2"/>
      <c r="D452" s="213"/>
      <c r="E452" s="213"/>
      <c r="F452" s="213"/>
      <c r="G452" s="213"/>
      <c r="H452" s="213"/>
      <c r="I452" s="102"/>
      <c r="J452" s="105"/>
      <c r="K452" s="453"/>
      <c r="L452" s="106"/>
      <c r="M452" s="10"/>
      <c r="N452" s="210"/>
      <c r="O452" s="10"/>
      <c r="P452" s="10"/>
      <c r="Q452" s="10"/>
      <c r="R452" s="10"/>
      <c r="S452" s="10"/>
      <c r="T452" s="10"/>
      <c r="U452" s="10"/>
      <c r="V452" s="107"/>
      <c r="W452" s="107"/>
      <c r="X452" s="10"/>
      <c r="Y452" s="2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7"/>
      <c r="AQ452" s="292"/>
      <c r="AR452" s="292"/>
      <c r="AS452" s="292"/>
      <c r="AT452" s="292"/>
      <c r="AU452" s="292"/>
      <c r="AV452" s="10"/>
      <c r="AW452" s="12"/>
      <c r="AX452" s="1"/>
    </row>
    <row r="453" spans="1:50" ht="15.75" customHeight="1" x14ac:dyDescent="0.25">
      <c r="A453" s="1"/>
      <c r="B453" s="1"/>
      <c r="C453" s="2"/>
      <c r="D453" s="213"/>
      <c r="E453" s="213"/>
      <c r="F453" s="213"/>
      <c r="G453" s="213"/>
      <c r="H453" s="213"/>
      <c r="I453" s="102"/>
      <c r="J453" s="105"/>
      <c r="K453" s="453"/>
      <c r="L453" s="106"/>
      <c r="M453" s="10"/>
      <c r="N453" s="210"/>
      <c r="O453" s="10"/>
      <c r="P453" s="10"/>
      <c r="Q453" s="10"/>
      <c r="R453" s="10"/>
      <c r="S453" s="10"/>
      <c r="T453" s="10"/>
      <c r="U453" s="10"/>
      <c r="V453" s="107"/>
      <c r="W453" s="107"/>
      <c r="X453" s="10"/>
      <c r="Y453" s="2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7"/>
      <c r="AQ453" s="292"/>
      <c r="AR453" s="292"/>
      <c r="AS453" s="292"/>
      <c r="AT453" s="292"/>
      <c r="AU453" s="292"/>
      <c r="AV453" s="10"/>
      <c r="AW453" s="12"/>
      <c r="AX453" s="1"/>
    </row>
    <row r="454" spans="1:50" ht="15.75" customHeight="1" x14ac:dyDescent="0.25">
      <c r="A454" s="1"/>
      <c r="B454" s="1"/>
      <c r="C454" s="2"/>
      <c r="D454" s="213"/>
      <c r="E454" s="213"/>
      <c r="F454" s="213"/>
      <c r="G454" s="213"/>
      <c r="H454" s="213"/>
      <c r="I454" s="102"/>
      <c r="J454" s="105"/>
      <c r="K454" s="453"/>
      <c r="L454" s="106"/>
      <c r="M454" s="10"/>
      <c r="N454" s="210"/>
      <c r="O454" s="10"/>
      <c r="P454" s="10"/>
      <c r="Q454" s="10"/>
      <c r="R454" s="10"/>
      <c r="S454" s="10"/>
      <c r="T454" s="10"/>
      <c r="U454" s="10"/>
      <c r="V454" s="107"/>
      <c r="W454" s="107"/>
      <c r="X454" s="10"/>
      <c r="Y454" s="2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7"/>
      <c r="AQ454" s="292"/>
      <c r="AR454" s="292"/>
      <c r="AS454" s="292"/>
      <c r="AT454" s="292"/>
      <c r="AU454" s="292"/>
      <c r="AV454" s="10"/>
      <c r="AW454" s="12"/>
      <c r="AX454" s="1"/>
    </row>
    <row r="455" spans="1:50" ht="15.75" customHeight="1" x14ac:dyDescent="0.25">
      <c r="A455" s="1"/>
      <c r="B455" s="1"/>
      <c r="C455" s="2"/>
      <c r="D455" s="213"/>
      <c r="E455" s="213"/>
      <c r="F455" s="213"/>
      <c r="G455" s="213"/>
      <c r="H455" s="213"/>
      <c r="I455" s="102"/>
      <c r="J455" s="105"/>
      <c r="K455" s="453"/>
      <c r="L455" s="106"/>
      <c r="M455" s="10"/>
      <c r="N455" s="210"/>
      <c r="O455" s="10"/>
      <c r="P455" s="10"/>
      <c r="Q455" s="10"/>
      <c r="R455" s="10"/>
      <c r="S455" s="10"/>
      <c r="T455" s="10"/>
      <c r="U455" s="10"/>
      <c r="V455" s="107"/>
      <c r="W455" s="107"/>
      <c r="X455" s="10"/>
      <c r="Y455" s="2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7"/>
      <c r="AQ455" s="292"/>
      <c r="AR455" s="292"/>
      <c r="AS455" s="292"/>
      <c r="AT455" s="292"/>
      <c r="AU455" s="292"/>
      <c r="AV455" s="10"/>
      <c r="AW455" s="12"/>
      <c r="AX455" s="1"/>
    </row>
    <row r="456" spans="1:50" ht="15.75" customHeight="1" x14ac:dyDescent="0.25">
      <c r="A456" s="1"/>
      <c r="B456" s="1"/>
      <c r="C456" s="2"/>
      <c r="D456" s="213"/>
      <c r="E456" s="213"/>
      <c r="F456" s="213"/>
      <c r="G456" s="213"/>
      <c r="H456" s="213"/>
      <c r="I456" s="102"/>
      <c r="J456" s="105"/>
      <c r="K456" s="453"/>
      <c r="L456" s="106"/>
      <c r="M456" s="10"/>
      <c r="N456" s="210"/>
      <c r="O456" s="10"/>
      <c r="P456" s="10"/>
      <c r="Q456" s="10"/>
      <c r="R456" s="10"/>
      <c r="S456" s="10"/>
      <c r="T456" s="10"/>
      <c r="U456" s="10"/>
      <c r="V456" s="107"/>
      <c r="W456" s="107"/>
      <c r="X456" s="10"/>
      <c r="Y456" s="2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7"/>
      <c r="AQ456" s="292"/>
      <c r="AR456" s="292"/>
      <c r="AS456" s="292"/>
      <c r="AT456" s="292"/>
      <c r="AU456" s="292"/>
      <c r="AV456" s="10"/>
      <c r="AW456" s="12"/>
      <c r="AX456" s="1"/>
    </row>
    <row r="457" spans="1:50" ht="15.75" customHeight="1" x14ac:dyDescent="0.25">
      <c r="A457" s="1"/>
      <c r="B457" s="1"/>
      <c r="C457" s="2"/>
      <c r="D457" s="213"/>
      <c r="E457" s="213"/>
      <c r="F457" s="213"/>
      <c r="G457" s="213"/>
      <c r="H457" s="213"/>
      <c r="I457" s="102"/>
      <c r="J457" s="105"/>
      <c r="K457" s="453"/>
      <c r="L457" s="106"/>
      <c r="M457" s="10"/>
      <c r="N457" s="210"/>
      <c r="O457" s="10"/>
      <c r="P457" s="10"/>
      <c r="Q457" s="10"/>
      <c r="R457" s="10"/>
      <c r="S457" s="10"/>
      <c r="T457" s="10"/>
      <c r="U457" s="10"/>
      <c r="V457" s="107"/>
      <c r="W457" s="107"/>
      <c r="X457" s="10"/>
      <c r="Y457" s="2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7"/>
      <c r="AQ457" s="292"/>
      <c r="AR457" s="292"/>
      <c r="AS457" s="292"/>
      <c r="AT457" s="292"/>
      <c r="AU457" s="292"/>
      <c r="AV457" s="10"/>
      <c r="AW457" s="12"/>
      <c r="AX457" s="1"/>
    </row>
    <row r="458" spans="1:50" ht="15.75" customHeight="1" x14ac:dyDescent="0.25">
      <c r="A458" s="1"/>
      <c r="B458" s="1"/>
      <c r="C458" s="2"/>
      <c r="D458" s="213"/>
      <c r="E458" s="213"/>
      <c r="F458" s="213"/>
      <c r="G458" s="213"/>
      <c r="H458" s="213"/>
      <c r="I458" s="102"/>
      <c r="J458" s="105"/>
      <c r="K458" s="453"/>
      <c r="L458" s="106"/>
      <c r="M458" s="10"/>
      <c r="N458" s="210"/>
      <c r="O458" s="10"/>
      <c r="P458" s="10"/>
      <c r="Q458" s="10"/>
      <c r="R458" s="10"/>
      <c r="S458" s="10"/>
      <c r="T458" s="10"/>
      <c r="U458" s="10"/>
      <c r="V458" s="107"/>
      <c r="W458" s="107"/>
      <c r="X458" s="10"/>
      <c r="Y458" s="2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7"/>
      <c r="AQ458" s="292"/>
      <c r="AR458" s="292"/>
      <c r="AS458" s="292"/>
      <c r="AT458" s="292"/>
      <c r="AU458" s="292"/>
      <c r="AV458" s="10"/>
      <c r="AW458" s="12"/>
      <c r="AX458" s="1"/>
    </row>
    <row r="459" spans="1:50" ht="15.75" customHeight="1" x14ac:dyDescent="0.25">
      <c r="A459" s="1"/>
      <c r="B459" s="1"/>
      <c r="C459" s="2"/>
      <c r="D459" s="213"/>
      <c r="E459" s="213"/>
      <c r="F459" s="213"/>
      <c r="G459" s="213"/>
      <c r="H459" s="213"/>
      <c r="I459" s="102"/>
      <c r="J459" s="105"/>
      <c r="K459" s="453"/>
      <c r="L459" s="106"/>
      <c r="M459" s="10"/>
      <c r="N459" s="210"/>
      <c r="O459" s="10"/>
      <c r="P459" s="10"/>
      <c r="Q459" s="10"/>
      <c r="R459" s="10"/>
      <c r="S459" s="10"/>
      <c r="T459" s="10"/>
      <c r="U459" s="10"/>
      <c r="V459" s="107"/>
      <c r="W459" s="107"/>
      <c r="X459" s="10"/>
      <c r="Y459" s="2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7"/>
      <c r="AQ459" s="292"/>
      <c r="AR459" s="292"/>
      <c r="AS459" s="292"/>
      <c r="AT459" s="292"/>
      <c r="AU459" s="292"/>
      <c r="AV459" s="10"/>
      <c r="AW459" s="12"/>
      <c r="AX459" s="1"/>
    </row>
    <row r="460" spans="1:50" ht="15.75" customHeight="1" x14ac:dyDescent="0.25">
      <c r="A460" s="1"/>
      <c r="B460" s="1"/>
      <c r="C460" s="2"/>
      <c r="D460" s="213"/>
      <c r="E460" s="213"/>
      <c r="F460" s="213"/>
      <c r="G460" s="213"/>
      <c r="H460" s="213"/>
      <c r="I460" s="102"/>
      <c r="J460" s="105"/>
      <c r="K460" s="453"/>
      <c r="L460" s="106"/>
      <c r="M460" s="10"/>
      <c r="N460" s="210"/>
      <c r="O460" s="10"/>
      <c r="P460" s="10"/>
      <c r="Q460" s="10"/>
      <c r="R460" s="10"/>
      <c r="S460" s="10"/>
      <c r="T460" s="10"/>
      <c r="U460" s="10"/>
      <c r="V460" s="107"/>
      <c r="W460" s="107"/>
      <c r="X460" s="10"/>
      <c r="Y460" s="2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7"/>
      <c r="AQ460" s="292"/>
      <c r="AR460" s="292"/>
      <c r="AS460" s="292"/>
      <c r="AT460" s="292"/>
      <c r="AU460" s="292"/>
      <c r="AV460" s="10"/>
      <c r="AW460" s="12"/>
      <c r="AX460" s="1"/>
    </row>
    <row r="461" spans="1:50" ht="15.75" customHeight="1" x14ac:dyDescent="0.25">
      <c r="A461" s="1"/>
      <c r="B461" s="1"/>
      <c r="C461" s="2"/>
      <c r="D461" s="213"/>
      <c r="E461" s="213"/>
      <c r="F461" s="213"/>
      <c r="G461" s="213"/>
      <c r="H461" s="213"/>
      <c r="I461" s="102"/>
      <c r="J461" s="105"/>
      <c r="K461" s="453"/>
      <c r="L461" s="106"/>
      <c r="M461" s="10"/>
      <c r="N461" s="210"/>
      <c r="O461" s="10"/>
      <c r="P461" s="10"/>
      <c r="Q461" s="10"/>
      <c r="R461" s="10"/>
      <c r="S461" s="10"/>
      <c r="T461" s="10"/>
      <c r="U461" s="10"/>
      <c r="V461" s="107"/>
      <c r="W461" s="107"/>
      <c r="X461" s="10"/>
      <c r="Y461" s="2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7"/>
      <c r="AQ461" s="292"/>
      <c r="AR461" s="292"/>
      <c r="AS461" s="292"/>
      <c r="AT461" s="292"/>
      <c r="AU461" s="292"/>
      <c r="AV461" s="10"/>
      <c r="AW461" s="12"/>
      <c r="AX461" s="1"/>
    </row>
    <row r="462" spans="1:50" ht="15.75" customHeight="1" x14ac:dyDescent="0.25">
      <c r="A462" s="1"/>
      <c r="B462" s="1"/>
      <c r="C462" s="2"/>
      <c r="D462" s="213"/>
      <c r="E462" s="213"/>
      <c r="F462" s="213"/>
      <c r="G462" s="213"/>
      <c r="H462" s="213"/>
      <c r="I462" s="102"/>
      <c r="J462" s="105"/>
      <c r="K462" s="453"/>
      <c r="L462" s="106"/>
      <c r="M462" s="10"/>
      <c r="N462" s="210"/>
      <c r="O462" s="10"/>
      <c r="P462" s="10"/>
      <c r="Q462" s="10"/>
      <c r="R462" s="10"/>
      <c r="S462" s="10"/>
      <c r="T462" s="10"/>
      <c r="U462" s="10"/>
      <c r="V462" s="107"/>
      <c r="W462" s="107"/>
      <c r="X462" s="10"/>
      <c r="Y462" s="2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7"/>
      <c r="AQ462" s="292"/>
      <c r="AR462" s="292"/>
      <c r="AS462" s="292"/>
      <c r="AT462" s="292"/>
      <c r="AU462" s="292"/>
      <c r="AV462" s="10"/>
      <c r="AW462" s="12"/>
      <c r="AX462" s="1"/>
    </row>
    <row r="463" spans="1:50" ht="15.75" customHeight="1" x14ac:dyDescent="0.25">
      <c r="A463" s="1"/>
      <c r="B463" s="1"/>
      <c r="C463" s="2"/>
      <c r="D463" s="213"/>
      <c r="E463" s="213"/>
      <c r="F463" s="213"/>
      <c r="G463" s="213"/>
      <c r="H463" s="213"/>
      <c r="I463" s="102"/>
      <c r="J463" s="105"/>
      <c r="K463" s="453"/>
      <c r="L463" s="106"/>
      <c r="M463" s="10"/>
      <c r="N463" s="210"/>
      <c r="O463" s="10"/>
      <c r="P463" s="10"/>
      <c r="Q463" s="10"/>
      <c r="R463" s="10"/>
      <c r="S463" s="10"/>
      <c r="T463" s="10"/>
      <c r="U463" s="10"/>
      <c r="V463" s="107"/>
      <c r="W463" s="107"/>
      <c r="X463" s="10"/>
      <c r="Y463" s="2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7"/>
      <c r="AQ463" s="292"/>
      <c r="AR463" s="292"/>
      <c r="AS463" s="292"/>
      <c r="AT463" s="292"/>
      <c r="AU463" s="292"/>
      <c r="AV463" s="10"/>
      <c r="AW463" s="12"/>
      <c r="AX463" s="1"/>
    </row>
    <row r="464" spans="1:50" ht="15.75" customHeight="1" x14ac:dyDescent="0.25">
      <c r="A464" s="1"/>
      <c r="B464" s="1"/>
      <c r="C464" s="2"/>
      <c r="D464" s="213"/>
      <c r="E464" s="213"/>
      <c r="F464" s="213"/>
      <c r="G464" s="213"/>
      <c r="H464" s="213"/>
      <c r="I464" s="102"/>
      <c r="J464" s="105"/>
      <c r="K464" s="453"/>
      <c r="L464" s="106"/>
      <c r="M464" s="10"/>
      <c r="N464" s="210"/>
      <c r="O464" s="10"/>
      <c r="P464" s="10"/>
      <c r="Q464" s="10"/>
      <c r="R464" s="10"/>
      <c r="S464" s="10"/>
      <c r="T464" s="10"/>
      <c r="U464" s="10"/>
      <c r="V464" s="107"/>
      <c r="W464" s="107"/>
      <c r="X464" s="10"/>
      <c r="Y464" s="2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7"/>
      <c r="AQ464" s="292"/>
      <c r="AR464" s="292"/>
      <c r="AS464" s="292"/>
      <c r="AT464" s="292"/>
      <c r="AU464" s="292"/>
      <c r="AV464" s="10"/>
      <c r="AW464" s="12"/>
      <c r="AX464" s="1"/>
    </row>
    <row r="465" spans="1:50" ht="15.75" customHeight="1" x14ac:dyDescent="0.25">
      <c r="A465" s="1"/>
      <c r="B465" s="1"/>
      <c r="C465" s="2"/>
      <c r="D465" s="213"/>
      <c r="E465" s="213"/>
      <c r="F465" s="213"/>
      <c r="G465" s="213"/>
      <c r="H465" s="213"/>
      <c r="I465" s="102"/>
      <c r="J465" s="105"/>
      <c r="K465" s="453"/>
      <c r="L465" s="106"/>
      <c r="M465" s="10"/>
      <c r="N465" s="210"/>
      <c r="O465" s="10"/>
      <c r="P465" s="10"/>
      <c r="Q465" s="10"/>
      <c r="R465" s="10"/>
      <c r="S465" s="10"/>
      <c r="T465" s="10"/>
      <c r="U465" s="10"/>
      <c r="V465" s="107"/>
      <c r="W465" s="107"/>
      <c r="X465" s="10"/>
      <c r="Y465" s="2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7"/>
      <c r="AQ465" s="292"/>
      <c r="AR465" s="292"/>
      <c r="AS465" s="292"/>
      <c r="AT465" s="292"/>
      <c r="AU465" s="292"/>
      <c r="AV465" s="10"/>
      <c r="AW465" s="12"/>
      <c r="AX465" s="1"/>
    </row>
    <row r="466" spans="1:50" ht="15.75" customHeight="1" x14ac:dyDescent="0.25">
      <c r="A466" s="1"/>
      <c r="B466" s="1"/>
      <c r="C466" s="2"/>
      <c r="D466" s="213"/>
      <c r="E466" s="213"/>
      <c r="F466" s="213"/>
      <c r="G466" s="213"/>
      <c r="H466" s="213"/>
      <c r="I466" s="102"/>
      <c r="J466" s="105"/>
      <c r="K466" s="453"/>
      <c r="L466" s="106"/>
      <c r="M466" s="10"/>
      <c r="N466" s="210"/>
      <c r="O466" s="10"/>
      <c r="P466" s="10"/>
      <c r="Q466" s="10"/>
      <c r="R466" s="10"/>
      <c r="S466" s="10"/>
      <c r="T466" s="10"/>
      <c r="U466" s="10"/>
      <c r="V466" s="107"/>
      <c r="W466" s="107"/>
      <c r="X466" s="10"/>
      <c r="Y466" s="2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7"/>
      <c r="AQ466" s="292"/>
      <c r="AR466" s="292"/>
      <c r="AS466" s="292"/>
      <c r="AT466" s="292"/>
      <c r="AU466" s="292"/>
      <c r="AV466" s="10"/>
      <c r="AW466" s="12"/>
      <c r="AX466" s="1"/>
    </row>
    <row r="467" spans="1:50" ht="15.75" customHeight="1" x14ac:dyDescent="0.25">
      <c r="A467" s="1"/>
      <c r="B467" s="1"/>
      <c r="C467" s="2"/>
      <c r="D467" s="213"/>
      <c r="E467" s="213"/>
      <c r="F467" s="213"/>
      <c r="G467" s="213"/>
      <c r="H467" s="213"/>
      <c r="I467" s="102"/>
      <c r="J467" s="105"/>
      <c r="K467" s="453"/>
      <c r="L467" s="106"/>
      <c r="M467" s="10"/>
      <c r="N467" s="210"/>
      <c r="O467" s="10"/>
      <c r="P467" s="10"/>
      <c r="Q467" s="10"/>
      <c r="R467" s="10"/>
      <c r="S467" s="10"/>
      <c r="T467" s="10"/>
      <c r="U467" s="10"/>
      <c r="V467" s="107"/>
      <c r="W467" s="107"/>
      <c r="X467" s="10"/>
      <c r="Y467" s="2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7"/>
      <c r="AQ467" s="292"/>
      <c r="AR467" s="292"/>
      <c r="AS467" s="292"/>
      <c r="AT467" s="292"/>
      <c r="AU467" s="292"/>
      <c r="AV467" s="10"/>
      <c r="AW467" s="12"/>
      <c r="AX467" s="1"/>
    </row>
    <row r="468" spans="1:50" ht="15.75" customHeight="1" x14ac:dyDescent="0.25">
      <c r="A468" s="1"/>
      <c r="B468" s="1"/>
      <c r="C468" s="2"/>
      <c r="D468" s="213"/>
      <c r="E468" s="213"/>
      <c r="F468" s="213"/>
      <c r="G468" s="213"/>
      <c r="H468" s="213"/>
      <c r="I468" s="102"/>
      <c r="J468" s="105"/>
      <c r="K468" s="453"/>
      <c r="L468" s="106"/>
      <c r="M468" s="10"/>
      <c r="N468" s="210"/>
      <c r="O468" s="10"/>
      <c r="P468" s="10"/>
      <c r="Q468" s="10"/>
      <c r="R468" s="10"/>
      <c r="S468" s="10"/>
      <c r="T468" s="10"/>
      <c r="U468" s="10"/>
      <c r="V468" s="107"/>
      <c r="W468" s="107"/>
      <c r="X468" s="10"/>
      <c r="Y468" s="2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7"/>
      <c r="AQ468" s="292"/>
      <c r="AR468" s="292"/>
      <c r="AS468" s="292"/>
      <c r="AT468" s="292"/>
      <c r="AU468" s="292"/>
      <c r="AV468" s="10"/>
      <c r="AW468" s="12"/>
      <c r="AX468" s="1"/>
    </row>
    <row r="469" spans="1:50" ht="15.75" customHeight="1" x14ac:dyDescent="0.25">
      <c r="A469" s="1"/>
      <c r="B469" s="1"/>
      <c r="C469" s="2"/>
      <c r="D469" s="213"/>
      <c r="E469" s="213"/>
      <c r="F469" s="213"/>
      <c r="G469" s="213"/>
      <c r="H469" s="213"/>
      <c r="I469" s="102"/>
      <c r="J469" s="105"/>
      <c r="K469" s="453"/>
      <c r="L469" s="106"/>
      <c r="M469" s="10"/>
      <c r="N469" s="210"/>
      <c r="O469" s="10"/>
      <c r="P469" s="10"/>
      <c r="Q469" s="10"/>
      <c r="R469" s="10"/>
      <c r="S469" s="10"/>
      <c r="T469" s="10"/>
      <c r="U469" s="10"/>
      <c r="V469" s="107"/>
      <c r="W469" s="107"/>
      <c r="X469" s="10"/>
      <c r="Y469" s="2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7"/>
      <c r="AQ469" s="292"/>
      <c r="AR469" s="292"/>
      <c r="AS469" s="292"/>
      <c r="AT469" s="292"/>
      <c r="AU469" s="292"/>
      <c r="AV469" s="10"/>
      <c r="AW469" s="12"/>
      <c r="AX469" s="1"/>
    </row>
    <row r="470" spans="1:50" ht="15.75" customHeight="1" x14ac:dyDescent="0.25">
      <c r="A470" s="1"/>
      <c r="B470" s="1"/>
      <c r="C470" s="2"/>
      <c r="D470" s="213"/>
      <c r="E470" s="213"/>
      <c r="F470" s="213"/>
      <c r="G470" s="213"/>
      <c r="H470" s="213"/>
      <c r="I470" s="102"/>
      <c r="J470" s="105"/>
      <c r="K470" s="453"/>
      <c r="L470" s="106"/>
      <c r="M470" s="10"/>
      <c r="N470" s="210"/>
      <c r="O470" s="10"/>
      <c r="P470" s="10"/>
      <c r="Q470" s="10"/>
      <c r="R470" s="10"/>
      <c r="S470" s="10"/>
      <c r="T470" s="10"/>
      <c r="U470" s="10"/>
      <c r="V470" s="107"/>
      <c r="W470" s="107"/>
      <c r="X470" s="10"/>
      <c r="Y470" s="2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7"/>
      <c r="AQ470" s="292"/>
      <c r="AR470" s="292"/>
      <c r="AS470" s="292"/>
      <c r="AT470" s="292"/>
      <c r="AU470" s="292"/>
      <c r="AV470" s="10"/>
      <c r="AW470" s="12"/>
      <c r="AX470" s="1"/>
    </row>
    <row r="471" spans="1:50" ht="15.75" customHeight="1" x14ac:dyDescent="0.25">
      <c r="A471" s="1"/>
      <c r="B471" s="1"/>
      <c r="C471" s="2"/>
      <c r="D471" s="213"/>
      <c r="E471" s="213"/>
      <c r="F471" s="213"/>
      <c r="G471" s="213"/>
      <c r="H471" s="213"/>
      <c r="I471" s="102"/>
      <c r="J471" s="105"/>
      <c r="K471" s="453"/>
      <c r="L471" s="106"/>
      <c r="M471" s="10"/>
      <c r="N471" s="210"/>
      <c r="O471" s="10"/>
      <c r="P471" s="10"/>
      <c r="Q471" s="10"/>
      <c r="R471" s="10"/>
      <c r="S471" s="10"/>
      <c r="T471" s="10"/>
      <c r="U471" s="10"/>
      <c r="V471" s="107"/>
      <c r="W471" s="107"/>
      <c r="X471" s="10"/>
      <c r="Y471" s="2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7"/>
      <c r="AQ471" s="292"/>
      <c r="AR471" s="292"/>
      <c r="AS471" s="292"/>
      <c r="AT471" s="292"/>
      <c r="AU471" s="292"/>
      <c r="AV471" s="10"/>
      <c r="AW471" s="12"/>
      <c r="AX471" s="1"/>
    </row>
    <row r="472" spans="1:50" ht="15.75" customHeight="1" x14ac:dyDescent="0.25">
      <c r="A472" s="1"/>
      <c r="B472" s="1"/>
      <c r="C472" s="2"/>
      <c r="D472" s="213"/>
      <c r="E472" s="213"/>
      <c r="F472" s="213"/>
      <c r="G472" s="213"/>
      <c r="H472" s="213"/>
      <c r="I472" s="102"/>
      <c r="J472" s="105"/>
      <c r="K472" s="453"/>
      <c r="L472" s="106"/>
      <c r="M472" s="10"/>
      <c r="N472" s="210"/>
      <c r="O472" s="10"/>
      <c r="P472" s="10"/>
      <c r="Q472" s="10"/>
      <c r="R472" s="10"/>
      <c r="S472" s="10"/>
      <c r="T472" s="10"/>
      <c r="U472" s="10"/>
      <c r="V472" s="107"/>
      <c r="W472" s="107"/>
      <c r="X472" s="10"/>
      <c r="Y472" s="2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7"/>
      <c r="AQ472" s="292"/>
      <c r="AR472" s="292"/>
      <c r="AS472" s="292"/>
      <c r="AT472" s="292"/>
      <c r="AU472" s="292"/>
      <c r="AV472" s="10"/>
      <c r="AW472" s="12"/>
      <c r="AX472" s="1"/>
    </row>
    <row r="473" spans="1:50" ht="15.75" customHeight="1" x14ac:dyDescent="0.25">
      <c r="A473" s="1"/>
      <c r="B473" s="1"/>
      <c r="C473" s="2"/>
      <c r="D473" s="213"/>
      <c r="E473" s="213"/>
      <c r="F473" s="213"/>
      <c r="G473" s="213"/>
      <c r="H473" s="213"/>
      <c r="I473" s="102"/>
      <c r="J473" s="105"/>
      <c r="K473" s="453"/>
      <c r="L473" s="106"/>
      <c r="M473" s="10"/>
      <c r="N473" s="210"/>
      <c r="O473" s="10"/>
      <c r="P473" s="10"/>
      <c r="Q473" s="10"/>
      <c r="R473" s="10"/>
      <c r="S473" s="10"/>
      <c r="T473" s="10"/>
      <c r="U473" s="10"/>
      <c r="V473" s="107"/>
      <c r="W473" s="107"/>
      <c r="X473" s="10"/>
      <c r="Y473" s="2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7"/>
      <c r="AQ473" s="292"/>
      <c r="AR473" s="292"/>
      <c r="AS473" s="292"/>
      <c r="AT473" s="292"/>
      <c r="AU473" s="292"/>
      <c r="AV473" s="10"/>
      <c r="AW473" s="12"/>
      <c r="AX473" s="1"/>
    </row>
    <row r="474" spans="1:50" ht="15.75" customHeight="1" x14ac:dyDescent="0.25">
      <c r="A474" s="1"/>
      <c r="B474" s="1"/>
      <c r="C474" s="2"/>
      <c r="D474" s="213"/>
      <c r="E474" s="213"/>
      <c r="F474" s="213"/>
      <c r="G474" s="213"/>
      <c r="H474" s="213"/>
      <c r="I474" s="102"/>
      <c r="J474" s="105"/>
      <c r="K474" s="453"/>
      <c r="L474" s="106"/>
      <c r="M474" s="10"/>
      <c r="N474" s="210"/>
      <c r="O474" s="10"/>
      <c r="P474" s="10"/>
      <c r="Q474" s="10"/>
      <c r="R474" s="10"/>
      <c r="S474" s="10"/>
      <c r="T474" s="10"/>
      <c r="U474" s="10"/>
      <c r="V474" s="107"/>
      <c r="W474" s="107"/>
      <c r="X474" s="10"/>
      <c r="Y474" s="2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7"/>
      <c r="AQ474" s="292"/>
      <c r="AR474" s="292"/>
      <c r="AS474" s="292"/>
      <c r="AT474" s="292"/>
      <c r="AU474" s="292"/>
      <c r="AV474" s="10"/>
      <c r="AW474" s="12"/>
      <c r="AX474" s="1"/>
    </row>
    <row r="475" spans="1:50" ht="15.75" customHeight="1" x14ac:dyDescent="0.25">
      <c r="A475" s="1"/>
      <c r="B475" s="1"/>
      <c r="C475" s="2"/>
      <c r="D475" s="213"/>
      <c r="E475" s="213"/>
      <c r="F475" s="213"/>
      <c r="G475" s="213"/>
      <c r="H475" s="213"/>
      <c r="I475" s="102"/>
      <c r="J475" s="105"/>
      <c r="K475" s="453"/>
      <c r="L475" s="106"/>
      <c r="M475" s="10"/>
      <c r="N475" s="210"/>
      <c r="O475" s="10"/>
      <c r="P475" s="10"/>
      <c r="Q475" s="10"/>
      <c r="R475" s="10"/>
      <c r="S475" s="10"/>
      <c r="T475" s="10"/>
      <c r="U475" s="10"/>
      <c r="V475" s="107"/>
      <c r="W475" s="107"/>
      <c r="X475" s="10"/>
      <c r="Y475" s="2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7"/>
      <c r="AQ475" s="292"/>
      <c r="AR475" s="292"/>
      <c r="AS475" s="292"/>
      <c r="AT475" s="292"/>
      <c r="AU475" s="292"/>
      <c r="AV475" s="10"/>
      <c r="AW475" s="12"/>
      <c r="AX475" s="1"/>
    </row>
    <row r="476" spans="1:50" ht="15.75" customHeight="1" x14ac:dyDescent="0.25">
      <c r="A476" s="1"/>
      <c r="B476" s="1"/>
      <c r="C476" s="2"/>
      <c r="D476" s="213"/>
      <c r="E476" s="213"/>
      <c r="F476" s="213"/>
      <c r="G476" s="213"/>
      <c r="H476" s="213"/>
      <c r="I476" s="102"/>
      <c r="J476" s="105"/>
      <c r="K476" s="453"/>
      <c r="L476" s="106"/>
      <c r="M476" s="10"/>
      <c r="N476" s="210"/>
      <c r="O476" s="10"/>
      <c r="P476" s="10"/>
      <c r="Q476" s="10"/>
      <c r="R476" s="10"/>
      <c r="S476" s="10"/>
      <c r="T476" s="10"/>
      <c r="U476" s="10"/>
      <c r="V476" s="107"/>
      <c r="W476" s="107"/>
      <c r="X476" s="10"/>
      <c r="Y476" s="2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7"/>
      <c r="AQ476" s="292"/>
      <c r="AR476" s="292"/>
      <c r="AS476" s="292"/>
      <c r="AT476" s="292"/>
      <c r="AU476" s="292"/>
      <c r="AV476" s="10"/>
      <c r="AW476" s="12"/>
      <c r="AX476" s="1"/>
    </row>
    <row r="477" spans="1:50" ht="15.75" customHeight="1" x14ac:dyDescent="0.25">
      <c r="A477" s="1"/>
      <c r="B477" s="1"/>
      <c r="C477" s="2"/>
      <c r="D477" s="213"/>
      <c r="E477" s="213"/>
      <c r="F477" s="213"/>
      <c r="G477" s="213"/>
      <c r="H477" s="213"/>
      <c r="I477" s="102"/>
      <c r="J477" s="105"/>
      <c r="K477" s="453"/>
      <c r="L477" s="106"/>
      <c r="M477" s="10"/>
      <c r="N477" s="210"/>
      <c r="O477" s="10"/>
      <c r="P477" s="10"/>
      <c r="Q477" s="10"/>
      <c r="R477" s="10"/>
      <c r="S477" s="10"/>
      <c r="T477" s="10"/>
      <c r="U477" s="10"/>
      <c r="V477" s="107"/>
      <c r="W477" s="107"/>
      <c r="X477" s="10"/>
      <c r="Y477" s="2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7"/>
      <c r="AQ477" s="292"/>
      <c r="AR477" s="292"/>
      <c r="AS477" s="292"/>
      <c r="AT477" s="292"/>
      <c r="AU477" s="292"/>
      <c r="AV477" s="10"/>
      <c r="AW477" s="12"/>
      <c r="AX477" s="1"/>
    </row>
    <row r="478" spans="1:50" ht="15.75" customHeight="1" x14ac:dyDescent="0.25">
      <c r="A478" s="1"/>
      <c r="B478" s="1"/>
      <c r="C478" s="2"/>
      <c r="D478" s="213"/>
      <c r="E478" s="213"/>
      <c r="F478" s="213"/>
      <c r="G478" s="213"/>
      <c r="H478" s="213"/>
      <c r="I478" s="102"/>
      <c r="J478" s="105"/>
      <c r="K478" s="453"/>
      <c r="L478" s="106"/>
      <c r="M478" s="10"/>
      <c r="N478" s="210"/>
      <c r="O478" s="10"/>
      <c r="P478" s="10"/>
      <c r="Q478" s="10"/>
      <c r="R478" s="10"/>
      <c r="S478" s="10"/>
      <c r="T478" s="10"/>
      <c r="U478" s="10"/>
      <c r="V478" s="107"/>
      <c r="W478" s="107"/>
      <c r="X478" s="10"/>
      <c r="Y478" s="2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7"/>
      <c r="AQ478" s="292"/>
      <c r="AR478" s="292"/>
      <c r="AS478" s="292"/>
      <c r="AT478" s="292"/>
      <c r="AU478" s="292"/>
      <c r="AV478" s="10"/>
      <c r="AW478" s="12"/>
      <c r="AX478" s="1"/>
    </row>
    <row r="479" spans="1:50" ht="15.75" customHeight="1" x14ac:dyDescent="0.25">
      <c r="A479" s="1"/>
      <c r="B479" s="1"/>
      <c r="C479" s="2"/>
      <c r="D479" s="213"/>
      <c r="E479" s="213"/>
      <c r="F479" s="213"/>
      <c r="G479" s="213"/>
      <c r="H479" s="213"/>
      <c r="I479" s="102"/>
      <c r="J479" s="105"/>
      <c r="K479" s="453"/>
      <c r="L479" s="106"/>
      <c r="M479" s="10"/>
      <c r="N479" s="210"/>
      <c r="O479" s="10"/>
      <c r="P479" s="10"/>
      <c r="Q479" s="10"/>
      <c r="R479" s="10"/>
      <c r="S479" s="10"/>
      <c r="T479" s="10"/>
      <c r="U479" s="10"/>
      <c r="V479" s="107"/>
      <c r="W479" s="107"/>
      <c r="X479" s="10"/>
      <c r="Y479" s="2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7"/>
      <c r="AQ479" s="292"/>
      <c r="AR479" s="292"/>
      <c r="AS479" s="292"/>
      <c r="AT479" s="292"/>
      <c r="AU479" s="292"/>
      <c r="AV479" s="10"/>
      <c r="AW479" s="12"/>
      <c r="AX479" s="1"/>
    </row>
    <row r="480" spans="1:50" ht="15.75" customHeight="1" x14ac:dyDescent="0.25">
      <c r="A480" s="1"/>
      <c r="B480" s="1"/>
      <c r="C480" s="2"/>
      <c r="D480" s="213"/>
      <c r="E480" s="213"/>
      <c r="F480" s="213"/>
      <c r="G480" s="213"/>
      <c r="H480" s="213"/>
      <c r="I480" s="102"/>
      <c r="J480" s="105"/>
      <c r="K480" s="453"/>
      <c r="L480" s="106"/>
      <c r="M480" s="10"/>
      <c r="N480" s="210"/>
      <c r="O480" s="10"/>
      <c r="P480" s="10"/>
      <c r="Q480" s="10"/>
      <c r="R480" s="10"/>
      <c r="S480" s="10"/>
      <c r="T480" s="10"/>
      <c r="U480" s="10"/>
      <c r="V480" s="107"/>
      <c r="W480" s="107"/>
      <c r="X480" s="10"/>
      <c r="Y480" s="2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7"/>
      <c r="AQ480" s="292"/>
      <c r="AR480" s="292"/>
      <c r="AS480" s="292"/>
      <c r="AT480" s="292"/>
      <c r="AU480" s="292"/>
      <c r="AV480" s="10"/>
      <c r="AW480" s="12"/>
      <c r="AX480" s="1"/>
    </row>
    <row r="481" spans="1:50" ht="15.75" customHeight="1" x14ac:dyDescent="0.25">
      <c r="A481" s="1"/>
      <c r="B481" s="1"/>
      <c r="C481" s="2"/>
      <c r="D481" s="213"/>
      <c r="E481" s="213"/>
      <c r="F481" s="213"/>
      <c r="G481" s="213"/>
      <c r="H481" s="213"/>
      <c r="I481" s="102"/>
      <c r="J481" s="105"/>
      <c r="K481" s="453"/>
      <c r="L481" s="106"/>
      <c r="M481" s="10"/>
      <c r="N481" s="210"/>
      <c r="O481" s="10"/>
      <c r="P481" s="10"/>
      <c r="Q481" s="10"/>
      <c r="R481" s="10"/>
      <c r="S481" s="10"/>
      <c r="T481" s="10"/>
      <c r="U481" s="10"/>
      <c r="V481" s="107"/>
      <c r="W481" s="107"/>
      <c r="X481" s="10"/>
      <c r="Y481" s="2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7"/>
      <c r="AQ481" s="292"/>
      <c r="AR481" s="292"/>
      <c r="AS481" s="292"/>
      <c r="AT481" s="292"/>
      <c r="AU481" s="292"/>
      <c r="AV481" s="10"/>
      <c r="AW481" s="12"/>
      <c r="AX481" s="1"/>
    </row>
    <row r="482" spans="1:50" ht="15.75" customHeight="1" x14ac:dyDescent="0.25">
      <c r="A482" s="1"/>
      <c r="B482" s="1"/>
      <c r="C482" s="2"/>
      <c r="D482" s="213"/>
      <c r="E482" s="213"/>
      <c r="F482" s="213"/>
      <c r="G482" s="213"/>
      <c r="H482" s="213"/>
      <c r="I482" s="102"/>
      <c r="J482" s="105"/>
      <c r="K482" s="453"/>
      <c r="L482" s="106"/>
      <c r="M482" s="10"/>
      <c r="N482" s="210"/>
      <c r="O482" s="10"/>
      <c r="P482" s="10"/>
      <c r="Q482" s="10"/>
      <c r="R482" s="10"/>
      <c r="S482" s="10"/>
      <c r="T482" s="10"/>
      <c r="U482" s="10"/>
      <c r="V482" s="107"/>
      <c r="W482" s="107"/>
      <c r="X482" s="10"/>
      <c r="Y482" s="2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7"/>
      <c r="AQ482" s="292"/>
      <c r="AR482" s="292"/>
      <c r="AS482" s="292"/>
      <c r="AT482" s="292"/>
      <c r="AU482" s="292"/>
      <c r="AV482" s="10"/>
      <c r="AW482" s="12"/>
      <c r="AX482" s="1"/>
    </row>
    <row r="483" spans="1:50" ht="15.75" customHeight="1" x14ac:dyDescent="0.25">
      <c r="A483" s="1"/>
      <c r="B483" s="1"/>
      <c r="C483" s="2"/>
      <c r="D483" s="213"/>
      <c r="E483" s="213"/>
      <c r="F483" s="213"/>
      <c r="G483" s="213"/>
      <c r="H483" s="213"/>
      <c r="I483" s="102"/>
      <c r="J483" s="105"/>
      <c r="K483" s="453"/>
      <c r="L483" s="106"/>
      <c r="M483" s="10"/>
      <c r="N483" s="210"/>
      <c r="O483" s="10"/>
      <c r="P483" s="10"/>
      <c r="Q483" s="10"/>
      <c r="R483" s="10"/>
      <c r="S483" s="10"/>
      <c r="T483" s="10"/>
      <c r="U483" s="10"/>
      <c r="V483" s="107"/>
      <c r="W483" s="107"/>
      <c r="X483" s="10"/>
      <c r="Y483" s="2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7"/>
      <c r="AQ483" s="292"/>
      <c r="AR483" s="292"/>
      <c r="AS483" s="292"/>
      <c r="AT483" s="292"/>
      <c r="AU483" s="292"/>
      <c r="AV483" s="10"/>
      <c r="AW483" s="12"/>
      <c r="AX483" s="1"/>
    </row>
    <row r="484" spans="1:50" ht="15.75" customHeight="1" x14ac:dyDescent="0.25">
      <c r="A484" s="1"/>
      <c r="B484" s="1"/>
      <c r="C484" s="2"/>
      <c r="D484" s="213"/>
      <c r="E484" s="213"/>
      <c r="F484" s="213"/>
      <c r="G484" s="213"/>
      <c r="H484" s="213"/>
      <c r="I484" s="102"/>
      <c r="J484" s="105"/>
      <c r="K484" s="453"/>
      <c r="L484" s="106"/>
      <c r="M484" s="10"/>
      <c r="N484" s="210"/>
      <c r="O484" s="10"/>
      <c r="P484" s="10"/>
      <c r="Q484" s="10"/>
      <c r="R484" s="10"/>
      <c r="S484" s="10"/>
      <c r="T484" s="10"/>
      <c r="U484" s="10"/>
      <c r="V484" s="107"/>
      <c r="W484" s="107"/>
      <c r="X484" s="10"/>
      <c r="Y484" s="2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7"/>
      <c r="AQ484" s="292"/>
      <c r="AR484" s="292"/>
      <c r="AS484" s="292"/>
      <c r="AT484" s="292"/>
      <c r="AU484" s="292"/>
      <c r="AV484" s="10"/>
      <c r="AW484" s="12"/>
      <c r="AX484" s="1"/>
    </row>
    <row r="485" spans="1:50" ht="15.75" customHeight="1" x14ac:dyDescent="0.25">
      <c r="A485" s="1"/>
      <c r="B485" s="1"/>
      <c r="C485" s="2"/>
      <c r="D485" s="213"/>
      <c r="E485" s="213"/>
      <c r="F485" s="213"/>
      <c r="G485" s="213"/>
      <c r="H485" s="213"/>
      <c r="I485" s="102"/>
      <c r="J485" s="105"/>
      <c r="K485" s="453"/>
      <c r="L485" s="106"/>
      <c r="M485" s="10"/>
      <c r="N485" s="210"/>
      <c r="O485" s="10"/>
      <c r="P485" s="10"/>
      <c r="Q485" s="10"/>
      <c r="R485" s="10"/>
      <c r="S485" s="10"/>
      <c r="T485" s="10"/>
      <c r="U485" s="10"/>
      <c r="V485" s="107"/>
      <c r="W485" s="107"/>
      <c r="X485" s="10"/>
      <c r="Y485" s="2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7"/>
      <c r="AQ485" s="292"/>
      <c r="AR485" s="292"/>
      <c r="AS485" s="292"/>
      <c r="AT485" s="292"/>
      <c r="AU485" s="292"/>
      <c r="AV485" s="10"/>
      <c r="AW485" s="12"/>
      <c r="AX485" s="1"/>
    </row>
    <row r="486" spans="1:50" ht="15.75" customHeight="1" x14ac:dyDescent="0.25">
      <c r="A486" s="1"/>
      <c r="B486" s="1"/>
      <c r="C486" s="2"/>
      <c r="D486" s="213"/>
      <c r="E486" s="213"/>
      <c r="F486" s="213"/>
      <c r="G486" s="213"/>
      <c r="H486" s="213"/>
      <c r="I486" s="102"/>
      <c r="J486" s="105"/>
      <c r="K486" s="453"/>
      <c r="L486" s="106"/>
      <c r="M486" s="10"/>
      <c r="N486" s="210"/>
      <c r="O486" s="10"/>
      <c r="P486" s="10"/>
      <c r="Q486" s="10"/>
      <c r="R486" s="10"/>
      <c r="S486" s="10"/>
      <c r="T486" s="10"/>
      <c r="U486" s="10"/>
      <c r="V486" s="107"/>
      <c r="W486" s="107"/>
      <c r="X486" s="10"/>
      <c r="Y486" s="2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7"/>
      <c r="AQ486" s="292"/>
      <c r="AR486" s="292"/>
      <c r="AS486" s="292"/>
      <c r="AT486" s="292"/>
      <c r="AU486" s="292"/>
      <c r="AV486" s="10"/>
      <c r="AW486" s="12"/>
      <c r="AX486" s="1"/>
    </row>
    <row r="487" spans="1:50" ht="15.75" customHeight="1" x14ac:dyDescent="0.25">
      <c r="A487" s="1"/>
      <c r="B487" s="1"/>
      <c r="C487" s="2"/>
      <c r="D487" s="213"/>
      <c r="E487" s="213"/>
      <c r="F487" s="213"/>
      <c r="G487" s="213"/>
      <c r="H487" s="213"/>
      <c r="I487" s="102"/>
      <c r="J487" s="105"/>
      <c r="K487" s="453"/>
      <c r="L487" s="106"/>
      <c r="M487" s="10"/>
      <c r="N487" s="210"/>
      <c r="O487" s="10"/>
      <c r="P487" s="10"/>
      <c r="Q487" s="10"/>
      <c r="R487" s="10"/>
      <c r="S487" s="10"/>
      <c r="T487" s="10"/>
      <c r="U487" s="10"/>
      <c r="V487" s="107"/>
      <c r="W487" s="107"/>
      <c r="X487" s="10"/>
      <c r="Y487" s="2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7"/>
      <c r="AQ487" s="292"/>
      <c r="AR487" s="292"/>
      <c r="AS487" s="292"/>
      <c r="AT487" s="292"/>
      <c r="AU487" s="292"/>
      <c r="AV487" s="10"/>
      <c r="AW487" s="12"/>
      <c r="AX487" s="1"/>
    </row>
    <row r="488" spans="1:50" ht="15.75" customHeight="1" x14ac:dyDescent="0.25">
      <c r="A488" s="1"/>
      <c r="B488" s="1"/>
      <c r="C488" s="2"/>
      <c r="D488" s="213"/>
      <c r="E488" s="213"/>
      <c r="F488" s="213"/>
      <c r="G488" s="213"/>
      <c r="H488" s="213"/>
      <c r="I488" s="102"/>
      <c r="J488" s="105"/>
      <c r="K488" s="453"/>
      <c r="L488" s="106"/>
      <c r="M488" s="10"/>
      <c r="N488" s="210"/>
      <c r="O488" s="10"/>
      <c r="P488" s="10"/>
      <c r="Q488" s="10"/>
      <c r="R488" s="10"/>
      <c r="S488" s="10"/>
      <c r="T488" s="10"/>
      <c r="U488" s="10"/>
      <c r="V488" s="107"/>
      <c r="W488" s="107"/>
      <c r="X488" s="10"/>
      <c r="Y488" s="2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7"/>
      <c r="AQ488" s="292"/>
      <c r="AR488" s="292"/>
      <c r="AS488" s="292"/>
      <c r="AT488" s="292"/>
      <c r="AU488" s="292"/>
      <c r="AV488" s="10"/>
      <c r="AW488" s="12"/>
      <c r="AX488" s="1"/>
    </row>
    <row r="489" spans="1:50" ht="15.75" customHeight="1" x14ac:dyDescent="0.25">
      <c r="A489" s="1"/>
      <c r="B489" s="1"/>
      <c r="C489" s="2"/>
      <c r="D489" s="213"/>
      <c r="E489" s="213"/>
      <c r="F489" s="213"/>
      <c r="G489" s="213"/>
      <c r="H489" s="213"/>
      <c r="I489" s="102"/>
      <c r="J489" s="105"/>
      <c r="K489" s="453"/>
      <c r="L489" s="106"/>
      <c r="M489" s="10"/>
      <c r="N489" s="210"/>
      <c r="O489" s="10"/>
      <c r="P489" s="10"/>
      <c r="Q489" s="10"/>
      <c r="R489" s="10"/>
      <c r="S489" s="10"/>
      <c r="T489" s="10"/>
      <c r="U489" s="10"/>
      <c r="V489" s="107"/>
      <c r="W489" s="107"/>
      <c r="X489" s="10"/>
      <c r="Y489" s="2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7"/>
      <c r="AQ489" s="292"/>
      <c r="AR489" s="292"/>
      <c r="AS489" s="292"/>
      <c r="AT489" s="292"/>
      <c r="AU489" s="292"/>
      <c r="AV489" s="10"/>
      <c r="AW489" s="12"/>
      <c r="AX489" s="1"/>
    </row>
    <row r="490" spans="1:50" ht="15.75" customHeight="1" x14ac:dyDescent="0.25">
      <c r="A490" s="1"/>
      <c r="B490" s="1"/>
      <c r="C490" s="2"/>
      <c r="D490" s="213"/>
      <c r="E490" s="213"/>
      <c r="F490" s="213"/>
      <c r="G490" s="213"/>
      <c r="H490" s="213"/>
      <c r="I490" s="102"/>
      <c r="J490" s="105"/>
      <c r="K490" s="453"/>
      <c r="L490" s="106"/>
      <c r="M490" s="10"/>
      <c r="N490" s="210"/>
      <c r="O490" s="10"/>
      <c r="P490" s="10"/>
      <c r="Q490" s="10"/>
      <c r="R490" s="10"/>
      <c r="S490" s="10"/>
      <c r="T490" s="10"/>
      <c r="U490" s="10"/>
      <c r="V490" s="107"/>
      <c r="W490" s="107"/>
      <c r="X490" s="10"/>
      <c r="Y490" s="2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7"/>
      <c r="AQ490" s="292"/>
      <c r="AR490" s="292"/>
      <c r="AS490" s="292"/>
      <c r="AT490" s="292"/>
      <c r="AU490" s="292"/>
      <c r="AV490" s="10"/>
      <c r="AW490" s="12"/>
      <c r="AX490" s="1"/>
    </row>
    <row r="491" spans="1:50" ht="15.75" customHeight="1" x14ac:dyDescent="0.25">
      <c r="A491" s="1"/>
      <c r="B491" s="1"/>
      <c r="C491" s="2"/>
      <c r="D491" s="213"/>
      <c r="E491" s="213"/>
      <c r="F491" s="213"/>
      <c r="G491" s="213"/>
      <c r="H491" s="213"/>
      <c r="I491" s="102"/>
      <c r="J491" s="105"/>
      <c r="K491" s="453"/>
      <c r="L491" s="106"/>
      <c r="M491" s="10"/>
      <c r="N491" s="210"/>
      <c r="O491" s="10"/>
      <c r="P491" s="10"/>
      <c r="Q491" s="10"/>
      <c r="R491" s="10"/>
      <c r="S491" s="10"/>
      <c r="T491" s="10"/>
      <c r="U491" s="10"/>
      <c r="V491" s="107"/>
      <c r="W491" s="107"/>
      <c r="X491" s="10"/>
      <c r="Y491" s="2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7"/>
      <c r="AQ491" s="292"/>
      <c r="AR491" s="292"/>
      <c r="AS491" s="292"/>
      <c r="AT491" s="292"/>
      <c r="AU491" s="292"/>
      <c r="AV491" s="10"/>
      <c r="AW491" s="1"/>
      <c r="AX491" s="1"/>
    </row>
    <row r="492" spans="1:50" ht="15.75" customHeight="1" x14ac:dyDescent="0.25">
      <c r="A492" s="1"/>
      <c r="B492" s="1"/>
      <c r="C492" s="2"/>
      <c r="D492" s="213"/>
      <c r="E492" s="213"/>
      <c r="F492" s="213"/>
      <c r="G492" s="213"/>
      <c r="H492" s="213"/>
      <c r="I492" s="102"/>
      <c r="J492" s="105"/>
      <c r="K492" s="453"/>
      <c r="L492" s="106"/>
      <c r="M492" s="10"/>
      <c r="N492" s="210"/>
      <c r="O492" s="10"/>
      <c r="P492" s="10"/>
      <c r="Q492" s="10"/>
      <c r="R492" s="10"/>
      <c r="S492" s="10"/>
      <c r="T492" s="10"/>
      <c r="U492" s="10"/>
      <c r="V492" s="107"/>
      <c r="W492" s="107"/>
      <c r="X492" s="10"/>
      <c r="Y492" s="2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7"/>
      <c r="AQ492" s="292"/>
      <c r="AR492" s="292"/>
      <c r="AS492" s="292"/>
      <c r="AT492" s="292"/>
      <c r="AU492" s="292"/>
      <c r="AV492" s="10"/>
      <c r="AW492" s="1"/>
      <c r="AX492" s="1"/>
    </row>
    <row r="493" spans="1:50" ht="15.75" customHeight="1" x14ac:dyDescent="0.25">
      <c r="A493" s="1"/>
      <c r="B493" s="1"/>
      <c r="C493" s="2"/>
      <c r="D493" s="213"/>
      <c r="E493" s="213"/>
      <c r="F493" s="213"/>
      <c r="G493" s="213"/>
      <c r="H493" s="213"/>
      <c r="I493" s="102"/>
      <c r="J493" s="105"/>
      <c r="K493" s="453"/>
      <c r="L493" s="106"/>
      <c r="M493" s="10"/>
      <c r="N493" s="210"/>
      <c r="O493" s="10"/>
      <c r="P493" s="10"/>
      <c r="Q493" s="10"/>
      <c r="R493" s="10"/>
      <c r="S493" s="10"/>
      <c r="T493" s="10"/>
      <c r="U493" s="10"/>
      <c r="V493" s="107"/>
      <c r="W493" s="107"/>
      <c r="X493" s="10"/>
      <c r="Y493" s="2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7"/>
      <c r="AQ493" s="292"/>
      <c r="AR493" s="292"/>
      <c r="AS493" s="292"/>
      <c r="AT493" s="292"/>
      <c r="AU493" s="292"/>
      <c r="AV493" s="10"/>
      <c r="AW493" s="1"/>
      <c r="AX493" s="1"/>
    </row>
    <row r="494" spans="1:50" ht="15.75" customHeight="1" x14ac:dyDescent="0.25">
      <c r="A494" s="1"/>
      <c r="B494" s="1"/>
      <c r="C494" s="2"/>
      <c r="D494" s="213"/>
      <c r="E494" s="213"/>
      <c r="F494" s="213"/>
      <c r="G494" s="213"/>
      <c r="H494" s="213"/>
      <c r="I494" s="102"/>
      <c r="J494" s="105"/>
      <c r="K494" s="453"/>
      <c r="L494" s="106"/>
      <c r="M494" s="10"/>
      <c r="N494" s="210"/>
      <c r="O494" s="10"/>
      <c r="P494" s="10"/>
      <c r="Q494" s="10"/>
      <c r="R494" s="10"/>
      <c r="S494" s="10"/>
      <c r="T494" s="10"/>
      <c r="U494" s="10"/>
      <c r="V494" s="107"/>
      <c r="W494" s="107"/>
      <c r="X494" s="10"/>
      <c r="Y494" s="2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7"/>
      <c r="AQ494" s="292"/>
      <c r="AR494" s="292"/>
      <c r="AS494" s="292"/>
      <c r="AT494" s="292"/>
      <c r="AU494" s="292"/>
      <c r="AV494" s="10"/>
      <c r="AW494" s="1"/>
      <c r="AX494" s="1"/>
    </row>
    <row r="495" spans="1:50" ht="15.75" customHeight="1" x14ac:dyDescent="0.25">
      <c r="A495" s="1"/>
      <c r="B495" s="1"/>
      <c r="C495" s="2"/>
      <c r="D495" s="213"/>
      <c r="E495" s="213"/>
      <c r="F495" s="213"/>
      <c r="G495" s="213"/>
      <c r="H495" s="213"/>
      <c r="I495" s="102"/>
      <c r="J495" s="105"/>
      <c r="K495" s="453"/>
      <c r="L495" s="106"/>
      <c r="M495" s="10"/>
      <c r="N495" s="210"/>
      <c r="O495" s="10"/>
      <c r="P495" s="10"/>
      <c r="Q495" s="10"/>
      <c r="R495" s="10"/>
      <c r="S495" s="10"/>
      <c r="T495" s="10"/>
      <c r="U495" s="10"/>
      <c r="V495" s="107"/>
      <c r="W495" s="107"/>
      <c r="X495" s="10"/>
      <c r="Y495" s="2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7"/>
      <c r="AQ495" s="292"/>
      <c r="AR495" s="292"/>
      <c r="AS495" s="292"/>
      <c r="AT495" s="292"/>
      <c r="AU495" s="292"/>
      <c r="AV495" s="10"/>
      <c r="AW495" s="1"/>
      <c r="AX495" s="1"/>
    </row>
    <row r="496" spans="1:50" ht="15.75" customHeight="1" x14ac:dyDescent="0.25">
      <c r="A496" s="1"/>
      <c r="B496" s="1"/>
      <c r="C496" s="2"/>
      <c r="D496" s="213"/>
      <c r="E496" s="213"/>
      <c r="F496" s="213"/>
      <c r="G496" s="213"/>
      <c r="H496" s="213"/>
      <c r="I496" s="102"/>
      <c r="J496" s="105"/>
      <c r="K496" s="453"/>
      <c r="L496" s="106"/>
      <c r="M496" s="10"/>
      <c r="N496" s="210"/>
      <c r="O496" s="10"/>
      <c r="P496" s="10"/>
      <c r="Q496" s="10"/>
      <c r="R496" s="10"/>
      <c r="S496" s="10"/>
      <c r="T496" s="10"/>
      <c r="U496" s="10"/>
      <c r="V496" s="107"/>
      <c r="W496" s="107"/>
      <c r="X496" s="10"/>
      <c r="Y496" s="2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7"/>
      <c r="AQ496" s="292"/>
      <c r="AR496" s="292"/>
      <c r="AS496" s="292"/>
      <c r="AT496" s="292"/>
      <c r="AU496" s="292"/>
      <c r="AV496" s="10"/>
      <c r="AW496" s="1"/>
      <c r="AX496" s="1"/>
    </row>
    <row r="497" spans="1:50" ht="15.75" customHeight="1" x14ac:dyDescent="0.25">
      <c r="A497" s="1"/>
      <c r="B497" s="1"/>
      <c r="C497" s="2"/>
      <c r="D497" s="213"/>
      <c r="E497" s="213"/>
      <c r="F497" s="213"/>
      <c r="G497" s="213"/>
      <c r="H497" s="213"/>
      <c r="I497" s="102"/>
      <c r="J497" s="105"/>
      <c r="K497" s="453"/>
      <c r="L497" s="106"/>
      <c r="M497" s="10"/>
      <c r="N497" s="210"/>
      <c r="O497" s="10"/>
      <c r="P497" s="10"/>
      <c r="Q497" s="10"/>
      <c r="R497" s="10"/>
      <c r="S497" s="10"/>
      <c r="T497" s="10"/>
      <c r="U497" s="10"/>
      <c r="V497" s="107"/>
      <c r="W497" s="107"/>
      <c r="X497" s="10"/>
      <c r="Y497" s="2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7"/>
      <c r="AQ497" s="292"/>
      <c r="AR497" s="292"/>
      <c r="AS497" s="292"/>
      <c r="AT497" s="292"/>
      <c r="AU497" s="292"/>
      <c r="AV497" s="10"/>
      <c r="AW497" s="1"/>
      <c r="AX497" s="1"/>
    </row>
    <row r="498" spans="1:50" ht="15.75" customHeight="1" x14ac:dyDescent="0.25">
      <c r="A498" s="1"/>
      <c r="B498" s="1"/>
      <c r="C498" s="2"/>
      <c r="D498" s="213"/>
      <c r="E498" s="213"/>
      <c r="F498" s="213"/>
      <c r="G498" s="213"/>
      <c r="H498" s="213"/>
      <c r="I498" s="102"/>
      <c r="J498" s="105"/>
      <c r="K498" s="453"/>
      <c r="L498" s="106"/>
      <c r="M498" s="10"/>
      <c r="N498" s="210"/>
      <c r="O498" s="10"/>
      <c r="P498" s="10"/>
      <c r="Q498" s="10"/>
      <c r="R498" s="10"/>
      <c r="S498" s="10"/>
      <c r="T498" s="10"/>
      <c r="U498" s="10"/>
      <c r="V498" s="107"/>
      <c r="W498" s="107"/>
      <c r="X498" s="10"/>
      <c r="Y498" s="2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7"/>
      <c r="AQ498" s="292"/>
      <c r="AR498" s="292"/>
      <c r="AS498" s="292"/>
      <c r="AT498" s="292"/>
      <c r="AU498" s="292"/>
      <c r="AV498" s="10"/>
      <c r="AW498" s="1"/>
      <c r="AX498" s="1"/>
    </row>
    <row r="499" spans="1:50" ht="15.75" customHeight="1" x14ac:dyDescent="0.25">
      <c r="A499" s="1"/>
      <c r="B499" s="1"/>
      <c r="C499" s="2"/>
      <c r="D499" s="213"/>
      <c r="E499" s="213"/>
      <c r="F499" s="213"/>
      <c r="G499" s="213"/>
      <c r="H499" s="213"/>
      <c r="I499" s="102"/>
      <c r="J499" s="105"/>
      <c r="K499" s="453"/>
      <c r="L499" s="106"/>
      <c r="M499" s="10"/>
      <c r="N499" s="210"/>
      <c r="O499" s="10"/>
      <c r="P499" s="10"/>
      <c r="Q499" s="10"/>
      <c r="R499" s="10"/>
      <c r="S499" s="10"/>
      <c r="T499" s="10"/>
      <c r="U499" s="10"/>
      <c r="V499" s="107"/>
      <c r="W499" s="107"/>
      <c r="X499" s="10"/>
      <c r="Y499" s="2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7"/>
      <c r="AQ499" s="292"/>
      <c r="AR499" s="292"/>
      <c r="AS499" s="292"/>
      <c r="AT499" s="292"/>
      <c r="AU499" s="292"/>
      <c r="AV499" s="10"/>
      <c r="AW499" s="1"/>
      <c r="AX499" s="1"/>
    </row>
    <row r="500" spans="1:50" ht="15.75" customHeight="1" x14ac:dyDescent="0.25">
      <c r="A500" s="1"/>
      <c r="B500" s="1"/>
      <c r="C500" s="2"/>
      <c r="D500" s="213"/>
      <c r="E500" s="213"/>
      <c r="F500" s="213"/>
      <c r="G500" s="213"/>
      <c r="H500" s="213"/>
      <c r="I500" s="102"/>
      <c r="J500" s="105"/>
      <c r="K500" s="453"/>
      <c r="L500" s="106"/>
      <c r="M500" s="10"/>
      <c r="N500" s="210"/>
      <c r="O500" s="10"/>
      <c r="P500" s="10"/>
      <c r="Q500" s="10"/>
      <c r="R500" s="10"/>
      <c r="S500" s="10"/>
      <c r="T500" s="10"/>
      <c r="U500" s="10"/>
      <c r="V500" s="107"/>
      <c r="W500" s="107"/>
      <c r="X500" s="10"/>
      <c r="Y500" s="2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7"/>
      <c r="AQ500" s="292"/>
      <c r="AR500" s="292"/>
      <c r="AS500" s="292"/>
      <c r="AT500" s="292"/>
      <c r="AU500" s="292"/>
      <c r="AV500" s="10"/>
      <c r="AW500" s="1"/>
      <c r="AX500" s="1"/>
    </row>
    <row r="501" spans="1:50" ht="15.75" customHeight="1" x14ac:dyDescent="0.25">
      <c r="A501" s="1"/>
      <c r="B501" s="1"/>
      <c r="C501" s="2"/>
      <c r="D501" s="213"/>
      <c r="E501" s="213"/>
      <c r="F501" s="213"/>
      <c r="G501" s="213"/>
      <c r="H501" s="213"/>
      <c r="I501" s="102"/>
      <c r="J501" s="105"/>
      <c r="K501" s="453"/>
      <c r="L501" s="106"/>
      <c r="M501" s="10"/>
      <c r="N501" s="210"/>
      <c r="O501" s="10"/>
      <c r="P501" s="10"/>
      <c r="Q501" s="10"/>
      <c r="R501" s="10"/>
      <c r="S501" s="10"/>
      <c r="T501" s="10"/>
      <c r="U501" s="10"/>
      <c r="V501" s="107"/>
      <c r="W501" s="107"/>
      <c r="X501" s="10"/>
      <c r="Y501" s="2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7"/>
      <c r="AQ501" s="292"/>
      <c r="AR501" s="292"/>
      <c r="AS501" s="292"/>
      <c r="AT501" s="292"/>
      <c r="AU501" s="292"/>
      <c r="AV501" s="10"/>
      <c r="AW501" s="1"/>
      <c r="AX501" s="1"/>
    </row>
    <row r="502" spans="1:50" ht="15.75" customHeight="1" x14ac:dyDescent="0.25">
      <c r="A502" s="1"/>
      <c r="B502" s="1"/>
      <c r="C502" s="2"/>
      <c r="D502" s="213"/>
      <c r="E502" s="213"/>
      <c r="F502" s="213"/>
      <c r="G502" s="213"/>
      <c r="H502" s="213"/>
      <c r="I502" s="102"/>
      <c r="J502" s="105"/>
      <c r="K502" s="453"/>
      <c r="L502" s="106"/>
      <c r="M502" s="10"/>
      <c r="N502" s="210"/>
      <c r="O502" s="10"/>
      <c r="P502" s="10"/>
      <c r="Q502" s="10"/>
      <c r="R502" s="10"/>
      <c r="S502" s="10"/>
      <c r="T502" s="10"/>
      <c r="U502" s="10"/>
      <c r="V502" s="107"/>
      <c r="W502" s="107"/>
      <c r="X502" s="10"/>
      <c r="Y502" s="2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7"/>
      <c r="AQ502" s="292"/>
      <c r="AR502" s="292"/>
      <c r="AS502" s="292"/>
      <c r="AT502" s="292"/>
      <c r="AU502" s="292"/>
      <c r="AV502" s="10"/>
      <c r="AW502" s="1"/>
      <c r="AX502" s="1"/>
    </row>
    <row r="503" spans="1:50" ht="15.75" customHeight="1" x14ac:dyDescent="0.25">
      <c r="A503" s="1"/>
      <c r="B503" s="1"/>
      <c r="C503" s="2"/>
      <c r="D503" s="213"/>
      <c r="E503" s="213"/>
      <c r="F503" s="213"/>
      <c r="G503" s="213"/>
      <c r="H503" s="213"/>
      <c r="I503" s="102"/>
      <c r="J503" s="105"/>
      <c r="K503" s="453"/>
      <c r="L503" s="106"/>
      <c r="M503" s="10"/>
      <c r="N503" s="210"/>
      <c r="O503" s="10"/>
      <c r="P503" s="10"/>
      <c r="Q503" s="10"/>
      <c r="R503" s="10"/>
      <c r="S503" s="10"/>
      <c r="T503" s="10"/>
      <c r="U503" s="10"/>
      <c r="V503" s="107"/>
      <c r="W503" s="107"/>
      <c r="X503" s="10"/>
      <c r="Y503" s="2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7"/>
      <c r="AQ503" s="292"/>
      <c r="AR503" s="292"/>
      <c r="AS503" s="292"/>
      <c r="AT503" s="292"/>
      <c r="AU503" s="292"/>
      <c r="AV503" s="10"/>
      <c r="AW503" s="1"/>
      <c r="AX503" s="1"/>
    </row>
    <row r="504" spans="1:50" ht="15.75" customHeight="1" x14ac:dyDescent="0.25">
      <c r="A504" s="1"/>
      <c r="B504" s="1"/>
      <c r="C504" s="2"/>
      <c r="D504" s="213"/>
      <c r="E504" s="213"/>
      <c r="F504" s="213"/>
      <c r="G504" s="213"/>
      <c r="H504" s="213"/>
      <c r="I504" s="102"/>
      <c r="J504" s="105"/>
      <c r="K504" s="453"/>
      <c r="L504" s="106"/>
      <c r="M504" s="10"/>
      <c r="N504" s="210"/>
      <c r="O504" s="10"/>
      <c r="P504" s="10"/>
      <c r="Q504" s="10"/>
      <c r="R504" s="10"/>
      <c r="S504" s="10"/>
      <c r="T504" s="10"/>
      <c r="U504" s="10"/>
      <c r="V504" s="107"/>
      <c r="W504" s="107"/>
      <c r="X504" s="10"/>
      <c r="Y504" s="2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7"/>
      <c r="AQ504" s="292"/>
      <c r="AR504" s="292"/>
      <c r="AS504" s="292"/>
      <c r="AT504" s="292"/>
      <c r="AU504" s="292"/>
      <c r="AV504" s="10"/>
      <c r="AW504" s="1"/>
      <c r="AX504" s="1"/>
    </row>
    <row r="505" spans="1:50" ht="15.75" customHeight="1" x14ac:dyDescent="0.25">
      <c r="A505" s="1"/>
      <c r="B505" s="1"/>
      <c r="C505" s="2"/>
      <c r="D505" s="213"/>
      <c r="E505" s="213"/>
      <c r="F505" s="213"/>
      <c r="G505" s="213"/>
      <c r="H505" s="213"/>
      <c r="I505" s="102"/>
      <c r="J505" s="105"/>
      <c r="K505" s="453"/>
      <c r="L505" s="106"/>
      <c r="M505" s="10"/>
      <c r="N505" s="210"/>
      <c r="O505" s="10"/>
      <c r="P505" s="10"/>
      <c r="Q505" s="10"/>
      <c r="R505" s="10"/>
      <c r="S505" s="10"/>
      <c r="T505" s="10"/>
      <c r="U505" s="10"/>
      <c r="V505" s="107"/>
      <c r="W505" s="107"/>
      <c r="X505" s="10"/>
      <c r="Y505" s="2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7"/>
      <c r="AQ505" s="292"/>
      <c r="AR505" s="292"/>
      <c r="AS505" s="292"/>
      <c r="AT505" s="292"/>
      <c r="AU505" s="292"/>
      <c r="AV505" s="10"/>
      <c r="AW505" s="1"/>
      <c r="AX505" s="1"/>
    </row>
    <row r="506" spans="1:50" ht="15.75" customHeight="1" x14ac:dyDescent="0.25">
      <c r="A506" s="1"/>
      <c r="B506" s="1"/>
      <c r="C506" s="2"/>
      <c r="D506" s="213"/>
      <c r="E506" s="213"/>
      <c r="F506" s="213"/>
      <c r="G506" s="213"/>
      <c r="H506" s="213"/>
      <c r="I506" s="102"/>
      <c r="J506" s="105"/>
      <c r="K506" s="453"/>
      <c r="L506" s="106"/>
      <c r="M506" s="10"/>
      <c r="N506" s="210"/>
      <c r="O506" s="10"/>
      <c r="P506" s="10"/>
      <c r="Q506" s="10"/>
      <c r="R506" s="10"/>
      <c r="S506" s="10"/>
      <c r="T506" s="10"/>
      <c r="U506" s="10"/>
      <c r="V506" s="107"/>
      <c r="W506" s="107"/>
      <c r="X506" s="10"/>
      <c r="Y506" s="2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7"/>
      <c r="AQ506" s="292"/>
      <c r="AR506" s="292"/>
      <c r="AS506" s="292"/>
      <c r="AT506" s="292"/>
      <c r="AU506" s="292"/>
      <c r="AV506" s="10"/>
      <c r="AW506" s="1"/>
      <c r="AX506" s="1"/>
    </row>
    <row r="507" spans="1:50" ht="15.75" customHeight="1" x14ac:dyDescent="0.25">
      <c r="A507" s="1"/>
      <c r="B507" s="1"/>
      <c r="C507" s="2"/>
      <c r="D507" s="213"/>
      <c r="E507" s="213"/>
      <c r="F507" s="213"/>
      <c r="G507" s="213"/>
      <c r="H507" s="213"/>
      <c r="I507" s="102"/>
      <c r="J507" s="105"/>
      <c r="K507" s="453"/>
      <c r="L507" s="106"/>
      <c r="M507" s="10"/>
      <c r="N507" s="210"/>
      <c r="O507" s="10"/>
      <c r="P507" s="10"/>
      <c r="Q507" s="10"/>
      <c r="R507" s="10"/>
      <c r="S507" s="10"/>
      <c r="T507" s="10"/>
      <c r="U507" s="10"/>
      <c r="V507" s="107"/>
      <c r="W507" s="107"/>
      <c r="X507" s="10"/>
      <c r="Y507" s="2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7"/>
      <c r="AQ507" s="292"/>
      <c r="AR507" s="292"/>
      <c r="AS507" s="292"/>
      <c r="AT507" s="292"/>
      <c r="AU507" s="292"/>
      <c r="AV507" s="10"/>
      <c r="AW507" s="1"/>
      <c r="AX507" s="1"/>
    </row>
    <row r="508" spans="1:50" ht="15.75" customHeight="1" x14ac:dyDescent="0.25">
      <c r="A508" s="1"/>
      <c r="B508" s="1"/>
      <c r="C508" s="2"/>
      <c r="D508" s="213"/>
      <c r="E508" s="213"/>
      <c r="F508" s="213"/>
      <c r="G508" s="213"/>
      <c r="H508" s="213"/>
      <c r="I508" s="102"/>
      <c r="J508" s="105"/>
      <c r="K508" s="453"/>
      <c r="L508" s="106"/>
      <c r="M508" s="10"/>
      <c r="N508" s="210"/>
      <c r="O508" s="10"/>
      <c r="P508" s="10"/>
      <c r="Q508" s="10"/>
      <c r="R508" s="10"/>
      <c r="S508" s="10"/>
      <c r="T508" s="10"/>
      <c r="U508" s="10"/>
      <c r="V508" s="107"/>
      <c r="W508" s="107"/>
      <c r="X508" s="10"/>
      <c r="Y508" s="2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7"/>
      <c r="AQ508" s="292"/>
      <c r="AR508" s="292"/>
      <c r="AS508" s="292"/>
      <c r="AT508" s="292"/>
      <c r="AU508" s="292"/>
      <c r="AV508" s="10"/>
      <c r="AW508" s="1"/>
      <c r="AX508" s="1"/>
    </row>
    <row r="509" spans="1:50" ht="15.75" customHeight="1" x14ac:dyDescent="0.25">
      <c r="A509" s="1"/>
      <c r="B509" s="1"/>
      <c r="C509" s="2"/>
      <c r="D509" s="213"/>
      <c r="E509" s="213"/>
      <c r="F509" s="213"/>
      <c r="G509" s="213"/>
      <c r="H509" s="213"/>
      <c r="I509" s="102"/>
      <c r="J509" s="105"/>
      <c r="K509" s="453"/>
      <c r="L509" s="106"/>
      <c r="M509" s="10"/>
      <c r="N509" s="210"/>
      <c r="O509" s="10"/>
      <c r="P509" s="10"/>
      <c r="Q509" s="10"/>
      <c r="R509" s="10"/>
      <c r="S509" s="10"/>
      <c r="T509" s="10"/>
      <c r="U509" s="10"/>
      <c r="V509" s="107"/>
      <c r="W509" s="107"/>
      <c r="X509" s="10"/>
      <c r="Y509" s="2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7"/>
      <c r="AQ509" s="292"/>
      <c r="AR509" s="292"/>
      <c r="AS509" s="292"/>
      <c r="AT509" s="292"/>
      <c r="AU509" s="292"/>
      <c r="AV509" s="10"/>
      <c r="AW509" s="1"/>
      <c r="AX509" s="1"/>
    </row>
    <row r="510" spans="1:50" ht="15.75" customHeight="1" x14ac:dyDescent="0.25">
      <c r="A510" s="1"/>
      <c r="B510" s="1"/>
      <c r="C510" s="2"/>
      <c r="D510" s="213"/>
      <c r="E510" s="213"/>
      <c r="F510" s="213"/>
      <c r="G510" s="213"/>
      <c r="H510" s="213"/>
      <c r="I510" s="102"/>
      <c r="J510" s="105"/>
      <c r="K510" s="453"/>
      <c r="L510" s="106"/>
      <c r="M510" s="10"/>
      <c r="N510" s="210"/>
      <c r="O510" s="10"/>
      <c r="P510" s="10"/>
      <c r="Q510" s="10"/>
      <c r="R510" s="10"/>
      <c r="S510" s="10"/>
      <c r="T510" s="10"/>
      <c r="U510" s="10"/>
      <c r="V510" s="107"/>
      <c r="W510" s="107"/>
      <c r="X510" s="10"/>
      <c r="Y510" s="2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7"/>
      <c r="AQ510" s="292"/>
      <c r="AR510" s="292"/>
      <c r="AS510" s="292"/>
      <c r="AT510" s="292"/>
      <c r="AU510" s="292"/>
      <c r="AV510" s="10"/>
      <c r="AW510" s="1"/>
      <c r="AX510" s="1"/>
    </row>
    <row r="511" spans="1:50" ht="15.75" customHeight="1" x14ac:dyDescent="0.25">
      <c r="A511" s="1"/>
      <c r="B511" s="1"/>
      <c r="C511" s="2"/>
      <c r="D511" s="213"/>
      <c r="E511" s="213"/>
      <c r="F511" s="213"/>
      <c r="G511" s="213"/>
      <c r="H511" s="213"/>
      <c r="I511" s="102"/>
      <c r="J511" s="105"/>
      <c r="K511" s="453"/>
      <c r="L511" s="106"/>
      <c r="M511" s="10"/>
      <c r="N511" s="210"/>
      <c r="O511" s="10"/>
      <c r="P511" s="10"/>
      <c r="Q511" s="10"/>
      <c r="R511" s="10"/>
      <c r="S511" s="10"/>
      <c r="T511" s="10"/>
      <c r="U511" s="10"/>
      <c r="V511" s="107"/>
      <c r="W511" s="107"/>
      <c r="X511" s="10"/>
      <c r="Y511" s="2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7"/>
      <c r="AQ511" s="292"/>
      <c r="AR511" s="292"/>
      <c r="AS511" s="292"/>
      <c r="AT511" s="292"/>
      <c r="AU511" s="292"/>
      <c r="AV511" s="10"/>
      <c r="AW511" s="1"/>
      <c r="AX511" s="1"/>
    </row>
    <row r="512" spans="1:50" ht="15.75" customHeight="1" x14ac:dyDescent="0.25">
      <c r="A512" s="1"/>
      <c r="B512" s="1"/>
      <c r="C512" s="2"/>
      <c r="D512" s="213"/>
      <c r="E512" s="213"/>
      <c r="F512" s="213"/>
      <c r="G512" s="213"/>
      <c r="H512" s="213"/>
      <c r="I512" s="102"/>
      <c r="J512" s="105"/>
      <c r="K512" s="453"/>
      <c r="L512" s="106"/>
      <c r="M512" s="10"/>
      <c r="N512" s="210"/>
      <c r="O512" s="10"/>
      <c r="P512" s="10"/>
      <c r="Q512" s="10"/>
      <c r="R512" s="10"/>
      <c r="S512" s="10"/>
      <c r="T512" s="10"/>
      <c r="U512" s="10"/>
      <c r="V512" s="107"/>
      <c r="W512" s="107"/>
      <c r="X512" s="10"/>
      <c r="Y512" s="2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7"/>
      <c r="AQ512" s="292"/>
      <c r="AR512" s="292"/>
      <c r="AS512" s="292"/>
      <c r="AT512" s="292"/>
      <c r="AU512" s="292"/>
      <c r="AV512" s="10"/>
      <c r="AW512" s="1"/>
      <c r="AX512" s="1"/>
    </row>
    <row r="513" spans="1:50" ht="15.75" customHeight="1" x14ac:dyDescent="0.25">
      <c r="A513" s="1"/>
      <c r="B513" s="1"/>
      <c r="C513" s="2"/>
      <c r="D513" s="213"/>
      <c r="E513" s="213"/>
      <c r="F513" s="213"/>
      <c r="G513" s="213"/>
      <c r="H513" s="213"/>
      <c r="I513" s="102"/>
      <c r="J513" s="105"/>
      <c r="K513" s="453"/>
      <c r="L513" s="106"/>
      <c r="M513" s="10"/>
      <c r="N513" s="210"/>
      <c r="O513" s="10"/>
      <c r="P513" s="10"/>
      <c r="Q513" s="10"/>
      <c r="R513" s="10"/>
      <c r="S513" s="10"/>
      <c r="T513" s="10"/>
      <c r="U513" s="10"/>
      <c r="V513" s="107"/>
      <c r="W513" s="107"/>
      <c r="X513" s="10"/>
      <c r="Y513" s="2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7"/>
      <c r="AQ513" s="292"/>
      <c r="AR513" s="292"/>
      <c r="AS513" s="292"/>
      <c r="AT513" s="292"/>
      <c r="AU513" s="292"/>
      <c r="AV513" s="10"/>
      <c r="AW513" s="1"/>
      <c r="AX513" s="1"/>
    </row>
    <row r="514" spans="1:50" ht="15.75" customHeight="1" x14ac:dyDescent="0.25">
      <c r="A514" s="1"/>
      <c r="B514" s="1"/>
      <c r="C514" s="2"/>
      <c r="D514" s="213"/>
      <c r="E514" s="213"/>
      <c r="F514" s="213"/>
      <c r="G514" s="213"/>
      <c r="H514" s="213"/>
      <c r="I514" s="102"/>
      <c r="J514" s="105"/>
      <c r="K514" s="453"/>
      <c r="L514" s="106"/>
      <c r="M514" s="10"/>
      <c r="N514" s="210"/>
      <c r="O514" s="10"/>
      <c r="P514" s="10"/>
      <c r="Q514" s="10"/>
      <c r="R514" s="10"/>
      <c r="S514" s="10"/>
      <c r="T514" s="10"/>
      <c r="U514" s="10"/>
      <c r="V514" s="107"/>
      <c r="W514" s="107"/>
      <c r="X514" s="10"/>
      <c r="Y514" s="2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7"/>
      <c r="AQ514" s="292"/>
      <c r="AR514" s="292"/>
      <c r="AS514" s="292"/>
      <c r="AT514" s="292"/>
      <c r="AU514" s="292"/>
      <c r="AV514" s="10"/>
      <c r="AW514" s="1"/>
      <c r="AX514" s="1"/>
    </row>
    <row r="515" spans="1:50" ht="15.75" customHeight="1" x14ac:dyDescent="0.25">
      <c r="A515" s="1"/>
      <c r="B515" s="1"/>
      <c r="C515" s="2"/>
      <c r="D515" s="213"/>
      <c r="E515" s="213"/>
      <c r="F515" s="213"/>
      <c r="G515" s="213"/>
      <c r="H515" s="213"/>
      <c r="I515" s="102"/>
      <c r="J515" s="105"/>
      <c r="K515" s="453"/>
      <c r="L515" s="106"/>
      <c r="M515" s="10"/>
      <c r="N515" s="210"/>
      <c r="O515" s="10"/>
      <c r="P515" s="10"/>
      <c r="Q515" s="10"/>
      <c r="R515" s="10"/>
      <c r="S515" s="10"/>
      <c r="T515" s="10"/>
      <c r="U515" s="10"/>
      <c r="V515" s="107"/>
      <c r="W515" s="107"/>
      <c r="X515" s="10"/>
      <c r="Y515" s="2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7"/>
      <c r="AQ515" s="292"/>
      <c r="AR515" s="292"/>
      <c r="AS515" s="292"/>
      <c r="AT515" s="292"/>
      <c r="AU515" s="292"/>
      <c r="AV515" s="10"/>
      <c r="AW515" s="1"/>
      <c r="AX515" s="1"/>
    </row>
    <row r="516" spans="1:50" ht="15.75" customHeight="1" x14ac:dyDescent="0.25">
      <c r="A516" s="1"/>
      <c r="B516" s="1"/>
      <c r="C516" s="2"/>
      <c r="D516" s="213"/>
      <c r="E516" s="213"/>
      <c r="F516" s="213"/>
      <c r="G516" s="213"/>
      <c r="H516" s="213"/>
      <c r="I516" s="102"/>
      <c r="J516" s="105"/>
      <c r="K516" s="453"/>
      <c r="L516" s="106"/>
      <c r="M516" s="10"/>
      <c r="N516" s="210"/>
      <c r="O516" s="10"/>
      <c r="P516" s="10"/>
      <c r="Q516" s="10"/>
      <c r="R516" s="10"/>
      <c r="S516" s="10"/>
      <c r="T516" s="10"/>
      <c r="U516" s="10"/>
      <c r="V516" s="107"/>
      <c r="W516" s="107"/>
      <c r="X516" s="10"/>
      <c r="Y516" s="2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7"/>
      <c r="AQ516" s="292"/>
      <c r="AR516" s="292"/>
      <c r="AS516" s="292"/>
      <c r="AT516" s="292"/>
      <c r="AU516" s="292"/>
      <c r="AV516" s="10"/>
      <c r="AW516" s="1"/>
      <c r="AX516" s="1"/>
    </row>
    <row r="517" spans="1:50" ht="15.75" customHeight="1" x14ac:dyDescent="0.25">
      <c r="A517" s="1"/>
      <c r="B517" s="1"/>
      <c r="C517" s="2"/>
      <c r="D517" s="213"/>
      <c r="E517" s="213"/>
      <c r="F517" s="213"/>
      <c r="G517" s="213"/>
      <c r="H517" s="213"/>
      <c r="I517" s="102"/>
      <c r="J517" s="105"/>
      <c r="K517" s="453"/>
      <c r="L517" s="106"/>
      <c r="M517" s="10"/>
      <c r="N517" s="210"/>
      <c r="O517" s="10"/>
      <c r="P517" s="10"/>
      <c r="Q517" s="10"/>
      <c r="R517" s="10"/>
      <c r="S517" s="10"/>
      <c r="T517" s="10"/>
      <c r="U517" s="10"/>
      <c r="V517" s="107"/>
      <c r="W517" s="107"/>
      <c r="X517" s="10"/>
      <c r="Y517" s="2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7"/>
      <c r="AQ517" s="292"/>
      <c r="AR517" s="292"/>
      <c r="AS517" s="292"/>
      <c r="AT517" s="292"/>
      <c r="AU517" s="292"/>
      <c r="AV517" s="10"/>
      <c r="AW517" s="1"/>
      <c r="AX517" s="1"/>
    </row>
    <row r="518" spans="1:50" ht="15.75" customHeight="1" x14ac:dyDescent="0.25">
      <c r="A518" s="1"/>
      <c r="B518" s="1"/>
      <c r="C518" s="2"/>
      <c r="D518" s="213"/>
      <c r="E518" s="213"/>
      <c r="F518" s="213"/>
      <c r="G518" s="213"/>
      <c r="H518" s="213"/>
      <c r="I518" s="102"/>
      <c r="J518" s="105"/>
      <c r="K518" s="453"/>
      <c r="L518" s="106"/>
      <c r="M518" s="10"/>
      <c r="N518" s="210"/>
      <c r="O518" s="10"/>
      <c r="P518" s="10"/>
      <c r="Q518" s="10"/>
      <c r="R518" s="10"/>
      <c r="S518" s="10"/>
      <c r="T518" s="10"/>
      <c r="U518" s="10"/>
      <c r="V518" s="107"/>
      <c r="W518" s="107"/>
      <c r="X518" s="10"/>
      <c r="Y518" s="2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7"/>
      <c r="AQ518" s="292"/>
      <c r="AR518" s="292"/>
      <c r="AS518" s="292"/>
      <c r="AT518" s="292"/>
      <c r="AU518" s="292"/>
      <c r="AV518" s="10"/>
      <c r="AW518" s="1"/>
      <c r="AX518" s="1"/>
    </row>
    <row r="519" spans="1:50" ht="15.75" customHeight="1" x14ac:dyDescent="0.25">
      <c r="A519" s="1"/>
      <c r="B519" s="1"/>
      <c r="C519" s="2"/>
      <c r="D519" s="213"/>
      <c r="E519" s="213"/>
      <c r="F519" s="213"/>
      <c r="G519" s="213"/>
      <c r="H519" s="213"/>
      <c r="I519" s="102"/>
      <c r="J519" s="105"/>
      <c r="K519" s="453"/>
      <c r="L519" s="106"/>
      <c r="M519" s="10"/>
      <c r="N519" s="210"/>
      <c r="O519" s="10"/>
      <c r="P519" s="10"/>
      <c r="Q519" s="10"/>
      <c r="R519" s="10"/>
      <c r="S519" s="10"/>
      <c r="T519" s="10"/>
      <c r="U519" s="10"/>
      <c r="V519" s="107"/>
      <c r="W519" s="107"/>
      <c r="X519" s="10"/>
      <c r="Y519" s="2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7"/>
      <c r="AQ519" s="292"/>
      <c r="AR519" s="292"/>
      <c r="AS519" s="292"/>
      <c r="AT519" s="292"/>
      <c r="AU519" s="292"/>
      <c r="AV519" s="10"/>
      <c r="AW519" s="1"/>
      <c r="AX519" s="1"/>
    </row>
    <row r="520" spans="1:50" ht="15.75" customHeight="1" x14ac:dyDescent="0.25">
      <c r="A520" s="1"/>
      <c r="B520" s="1"/>
      <c r="C520" s="2"/>
      <c r="D520" s="213"/>
      <c r="E520" s="213"/>
      <c r="F520" s="213"/>
      <c r="G520" s="213"/>
      <c r="H520" s="213"/>
      <c r="I520" s="102"/>
      <c r="J520" s="105"/>
      <c r="K520" s="453"/>
      <c r="L520" s="106"/>
      <c r="M520" s="10"/>
      <c r="N520" s="210"/>
      <c r="O520" s="10"/>
      <c r="P520" s="10"/>
      <c r="Q520" s="10"/>
      <c r="R520" s="10"/>
      <c r="S520" s="10"/>
      <c r="T520" s="10"/>
      <c r="U520" s="10"/>
      <c r="V520" s="107"/>
      <c r="W520" s="107"/>
      <c r="X520" s="10"/>
      <c r="Y520" s="2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7"/>
      <c r="AQ520" s="292"/>
      <c r="AR520" s="292"/>
      <c r="AS520" s="292"/>
      <c r="AT520" s="292"/>
      <c r="AU520" s="292"/>
      <c r="AV520" s="10"/>
      <c r="AW520" s="1"/>
      <c r="AX520" s="1"/>
    </row>
    <row r="521" spans="1:50" ht="15.75" customHeight="1" x14ac:dyDescent="0.25">
      <c r="A521" s="1"/>
      <c r="B521" s="1"/>
      <c r="C521" s="2"/>
      <c r="D521" s="213"/>
      <c r="E521" s="213"/>
      <c r="F521" s="213"/>
      <c r="G521" s="213"/>
      <c r="H521" s="213"/>
      <c r="I521" s="102"/>
      <c r="J521" s="105"/>
      <c r="K521" s="453"/>
      <c r="L521" s="106"/>
      <c r="M521" s="10"/>
      <c r="N521" s="210"/>
      <c r="O521" s="10"/>
      <c r="P521" s="10"/>
      <c r="Q521" s="10"/>
      <c r="R521" s="10"/>
      <c r="S521" s="10"/>
      <c r="T521" s="10"/>
      <c r="U521" s="10"/>
      <c r="V521" s="107"/>
      <c r="W521" s="107"/>
      <c r="X521" s="10"/>
      <c r="Y521" s="2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7"/>
      <c r="AQ521" s="292"/>
      <c r="AR521" s="292"/>
      <c r="AS521" s="292"/>
      <c r="AT521" s="292"/>
      <c r="AU521" s="292"/>
      <c r="AV521" s="10"/>
      <c r="AW521" s="1"/>
      <c r="AX521" s="1"/>
    </row>
    <row r="522" spans="1:50" ht="15.75" customHeight="1" x14ac:dyDescent="0.25">
      <c r="A522" s="1"/>
      <c r="B522" s="1"/>
      <c r="C522" s="2"/>
      <c r="D522" s="213"/>
      <c r="E522" s="213"/>
      <c r="F522" s="213"/>
      <c r="G522" s="213"/>
      <c r="H522" s="213"/>
      <c r="I522" s="102"/>
      <c r="J522" s="105"/>
      <c r="K522" s="453"/>
      <c r="L522" s="106"/>
      <c r="M522" s="10"/>
      <c r="N522" s="210"/>
      <c r="O522" s="10"/>
      <c r="P522" s="10"/>
      <c r="Q522" s="10"/>
      <c r="R522" s="10"/>
      <c r="S522" s="10"/>
      <c r="T522" s="10"/>
      <c r="U522" s="10"/>
      <c r="V522" s="107"/>
      <c r="W522" s="107"/>
      <c r="X522" s="10"/>
      <c r="Y522" s="2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7"/>
      <c r="AQ522" s="292"/>
      <c r="AR522" s="292"/>
      <c r="AS522" s="292"/>
      <c r="AT522" s="292"/>
      <c r="AU522" s="292"/>
      <c r="AV522" s="10"/>
      <c r="AW522" s="1"/>
      <c r="AX522" s="1"/>
    </row>
    <row r="523" spans="1:50" ht="15.75" customHeight="1" x14ac:dyDescent="0.25">
      <c r="A523" s="1"/>
      <c r="B523" s="1"/>
      <c r="C523" s="2"/>
      <c r="D523" s="213"/>
      <c r="E523" s="213"/>
      <c r="F523" s="213"/>
      <c r="G523" s="213"/>
      <c r="H523" s="213"/>
      <c r="I523" s="102"/>
      <c r="J523" s="105"/>
      <c r="K523" s="453"/>
      <c r="L523" s="106"/>
      <c r="M523" s="10"/>
      <c r="N523" s="210"/>
      <c r="O523" s="10"/>
      <c r="P523" s="10"/>
      <c r="Q523" s="10"/>
      <c r="R523" s="10"/>
      <c r="S523" s="10"/>
      <c r="T523" s="10"/>
      <c r="U523" s="10"/>
      <c r="V523" s="107"/>
      <c r="W523" s="107"/>
      <c r="X523" s="10"/>
      <c r="Y523" s="2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7"/>
      <c r="AQ523" s="292"/>
      <c r="AR523" s="292"/>
      <c r="AS523" s="292"/>
      <c r="AT523" s="292"/>
      <c r="AU523" s="292"/>
      <c r="AV523" s="10"/>
      <c r="AW523" s="1"/>
      <c r="AX523" s="1"/>
    </row>
    <row r="524" spans="1:50" ht="15.75" customHeight="1" x14ac:dyDescent="0.25">
      <c r="A524" s="1"/>
      <c r="B524" s="1"/>
      <c r="C524" s="2"/>
      <c r="D524" s="213"/>
      <c r="E524" s="213"/>
      <c r="F524" s="213"/>
      <c r="G524" s="213"/>
      <c r="H524" s="213"/>
      <c r="I524" s="102"/>
      <c r="J524" s="105"/>
      <c r="K524" s="453"/>
      <c r="L524" s="106"/>
      <c r="M524" s="10"/>
      <c r="N524" s="210"/>
      <c r="O524" s="10"/>
      <c r="P524" s="10"/>
      <c r="Q524" s="10"/>
      <c r="R524" s="10"/>
      <c r="S524" s="10"/>
      <c r="T524" s="10"/>
      <c r="U524" s="10"/>
      <c r="V524" s="107"/>
      <c r="W524" s="107"/>
      <c r="X524" s="10"/>
      <c r="Y524" s="2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7"/>
      <c r="AQ524" s="292"/>
      <c r="AR524" s="292"/>
      <c r="AS524" s="292"/>
      <c r="AT524" s="292"/>
      <c r="AU524" s="292"/>
      <c r="AV524" s="10"/>
      <c r="AW524" s="1"/>
      <c r="AX524" s="1"/>
    </row>
    <row r="525" spans="1:50" ht="15.75" customHeight="1" x14ac:dyDescent="0.25">
      <c r="A525" s="1"/>
      <c r="B525" s="1"/>
      <c r="C525" s="2"/>
      <c r="D525" s="213"/>
      <c r="E525" s="213"/>
      <c r="F525" s="213"/>
      <c r="G525" s="213"/>
      <c r="H525" s="213"/>
      <c r="I525" s="102"/>
      <c r="J525" s="105"/>
      <c r="K525" s="453"/>
      <c r="L525" s="106"/>
      <c r="M525" s="10"/>
      <c r="N525" s="210"/>
      <c r="O525" s="10"/>
      <c r="P525" s="10"/>
      <c r="Q525" s="10"/>
      <c r="R525" s="10"/>
      <c r="S525" s="10"/>
      <c r="T525" s="10"/>
      <c r="U525" s="10"/>
      <c r="V525" s="107"/>
      <c r="W525" s="107"/>
      <c r="X525" s="10"/>
      <c r="Y525" s="2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7"/>
      <c r="AQ525" s="292"/>
      <c r="AR525" s="292"/>
      <c r="AS525" s="292"/>
      <c r="AT525" s="292"/>
      <c r="AU525" s="292"/>
      <c r="AV525" s="10"/>
      <c r="AW525" s="1"/>
      <c r="AX525" s="1"/>
    </row>
    <row r="526" spans="1:50" ht="15.75" customHeight="1" x14ac:dyDescent="0.25">
      <c r="A526" s="1"/>
      <c r="B526" s="1"/>
      <c r="C526" s="2"/>
      <c r="D526" s="213"/>
      <c r="E526" s="213"/>
      <c r="F526" s="213"/>
      <c r="G526" s="213"/>
      <c r="H526" s="213"/>
      <c r="I526" s="102"/>
      <c r="J526" s="105"/>
      <c r="K526" s="453"/>
      <c r="L526" s="106"/>
      <c r="M526" s="10"/>
      <c r="N526" s="210"/>
      <c r="O526" s="10"/>
      <c r="P526" s="10"/>
      <c r="Q526" s="10"/>
      <c r="R526" s="10"/>
      <c r="S526" s="10"/>
      <c r="T526" s="10"/>
      <c r="U526" s="10"/>
      <c r="V526" s="107"/>
      <c r="W526" s="107"/>
      <c r="X526" s="10"/>
      <c r="Y526" s="2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7"/>
      <c r="AQ526" s="292"/>
      <c r="AR526" s="292"/>
      <c r="AS526" s="292"/>
      <c r="AT526" s="292"/>
      <c r="AU526" s="292"/>
      <c r="AV526" s="10"/>
      <c r="AW526" s="1"/>
      <c r="AX526" s="1"/>
    </row>
    <row r="527" spans="1:50" ht="15.75" customHeight="1" x14ac:dyDescent="0.25">
      <c r="A527" s="1"/>
      <c r="B527" s="1"/>
      <c r="C527" s="2"/>
      <c r="D527" s="213"/>
      <c r="E527" s="213"/>
      <c r="F527" s="213"/>
      <c r="G527" s="213"/>
      <c r="H527" s="213"/>
      <c r="I527" s="102"/>
      <c r="J527" s="105"/>
      <c r="K527" s="453"/>
      <c r="L527" s="106"/>
      <c r="M527" s="10"/>
      <c r="N527" s="210"/>
      <c r="O527" s="10"/>
      <c r="P527" s="10"/>
      <c r="Q527" s="10"/>
      <c r="R527" s="10"/>
      <c r="S527" s="10"/>
      <c r="T527" s="10"/>
      <c r="U527" s="10"/>
      <c r="V527" s="107"/>
      <c r="W527" s="107"/>
      <c r="X527" s="10"/>
      <c r="Y527" s="2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7"/>
      <c r="AQ527" s="292"/>
      <c r="AR527" s="292"/>
      <c r="AS527" s="292"/>
      <c r="AT527" s="292"/>
      <c r="AU527" s="292"/>
      <c r="AV527" s="10"/>
      <c r="AW527" s="1"/>
      <c r="AX527" s="1"/>
    </row>
    <row r="528" spans="1:50" ht="15.75" customHeight="1" x14ac:dyDescent="0.25">
      <c r="A528" s="1"/>
      <c r="B528" s="1"/>
      <c r="C528" s="2"/>
      <c r="D528" s="213"/>
      <c r="E528" s="213"/>
      <c r="F528" s="213"/>
      <c r="G528" s="213"/>
      <c r="H528" s="213"/>
      <c r="I528" s="102"/>
      <c r="J528" s="105"/>
      <c r="K528" s="453"/>
      <c r="L528" s="106"/>
      <c r="M528" s="10"/>
      <c r="N528" s="210"/>
      <c r="O528" s="10"/>
      <c r="P528" s="10"/>
      <c r="Q528" s="10"/>
      <c r="R528" s="10"/>
      <c r="S528" s="10"/>
      <c r="T528" s="10"/>
      <c r="U528" s="10"/>
      <c r="V528" s="107"/>
      <c r="W528" s="107"/>
      <c r="X528" s="10"/>
      <c r="Y528" s="2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7"/>
      <c r="AQ528" s="292"/>
      <c r="AR528" s="292"/>
      <c r="AS528" s="292"/>
      <c r="AT528" s="292"/>
      <c r="AU528" s="292"/>
      <c r="AV528" s="10"/>
      <c r="AW528" s="1"/>
      <c r="AX528" s="1"/>
    </row>
    <row r="529" spans="1:50" ht="15.75" customHeight="1" x14ac:dyDescent="0.25">
      <c r="A529" s="1"/>
      <c r="B529" s="1"/>
      <c r="C529" s="2"/>
      <c r="D529" s="213"/>
      <c r="E529" s="213"/>
      <c r="F529" s="213"/>
      <c r="G529" s="213"/>
      <c r="H529" s="213"/>
      <c r="I529" s="102"/>
      <c r="J529" s="105"/>
      <c r="K529" s="453"/>
      <c r="L529" s="106"/>
      <c r="M529" s="10"/>
      <c r="N529" s="210"/>
      <c r="O529" s="10"/>
      <c r="P529" s="10"/>
      <c r="Q529" s="10"/>
      <c r="R529" s="10"/>
      <c r="S529" s="10"/>
      <c r="T529" s="10"/>
      <c r="U529" s="10"/>
      <c r="V529" s="107"/>
      <c r="W529" s="107"/>
      <c r="X529" s="10"/>
      <c r="Y529" s="2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7"/>
      <c r="AQ529" s="292"/>
      <c r="AR529" s="292"/>
      <c r="AS529" s="292"/>
      <c r="AT529" s="292"/>
      <c r="AU529" s="292"/>
      <c r="AV529" s="10"/>
      <c r="AW529" s="1"/>
      <c r="AX529" s="1"/>
    </row>
    <row r="530" spans="1:50" ht="15.75" customHeight="1" x14ac:dyDescent="0.25">
      <c r="A530" s="1"/>
      <c r="B530" s="1"/>
      <c r="C530" s="2"/>
      <c r="D530" s="213"/>
      <c r="E530" s="213"/>
      <c r="F530" s="213"/>
      <c r="G530" s="213"/>
      <c r="H530" s="213"/>
      <c r="I530" s="102"/>
      <c r="J530" s="105"/>
      <c r="K530" s="453"/>
      <c r="L530" s="106"/>
      <c r="M530" s="10"/>
      <c r="N530" s="210"/>
      <c r="O530" s="10"/>
      <c r="P530" s="10"/>
      <c r="Q530" s="10"/>
      <c r="R530" s="10"/>
      <c r="S530" s="10"/>
      <c r="T530" s="10"/>
      <c r="U530" s="10"/>
      <c r="V530" s="107"/>
      <c r="W530" s="107"/>
      <c r="X530" s="10"/>
      <c r="Y530" s="2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7"/>
      <c r="AQ530" s="292"/>
      <c r="AR530" s="292"/>
      <c r="AS530" s="292"/>
      <c r="AT530" s="292"/>
      <c r="AU530" s="292"/>
      <c r="AV530" s="10"/>
      <c r="AW530" s="1"/>
      <c r="AX530" s="1"/>
    </row>
    <row r="531" spans="1:50" ht="15.75" customHeight="1" x14ac:dyDescent="0.25">
      <c r="A531" s="1"/>
      <c r="B531" s="1"/>
      <c r="C531" s="2"/>
      <c r="D531" s="213"/>
      <c r="E531" s="213"/>
      <c r="F531" s="213"/>
      <c r="G531" s="213"/>
      <c r="H531" s="213"/>
      <c r="I531" s="102"/>
      <c r="J531" s="105"/>
      <c r="K531" s="453"/>
      <c r="L531" s="106"/>
      <c r="M531" s="10"/>
      <c r="N531" s="210"/>
      <c r="O531" s="10"/>
      <c r="P531" s="10"/>
      <c r="Q531" s="10"/>
      <c r="R531" s="10"/>
      <c r="S531" s="10"/>
      <c r="T531" s="10"/>
      <c r="U531" s="10"/>
      <c r="V531" s="107"/>
      <c r="W531" s="107"/>
      <c r="X531" s="10"/>
      <c r="Y531" s="2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7"/>
      <c r="AQ531" s="292"/>
      <c r="AR531" s="292"/>
      <c r="AS531" s="292"/>
      <c r="AT531" s="292"/>
      <c r="AU531" s="292"/>
      <c r="AV531" s="10"/>
      <c r="AW531" s="1"/>
      <c r="AX531" s="1"/>
    </row>
    <row r="532" spans="1:50" ht="15.75" customHeight="1" x14ac:dyDescent="0.25">
      <c r="A532" s="1"/>
      <c r="B532" s="1"/>
      <c r="C532" s="2"/>
      <c r="D532" s="213"/>
      <c r="E532" s="213"/>
      <c r="F532" s="213"/>
      <c r="G532" s="213"/>
      <c r="H532" s="213"/>
      <c r="I532" s="102"/>
      <c r="J532" s="105"/>
      <c r="K532" s="453"/>
      <c r="L532" s="106"/>
      <c r="M532" s="10"/>
      <c r="N532" s="210"/>
      <c r="O532" s="10"/>
      <c r="P532" s="10"/>
      <c r="Q532" s="10"/>
      <c r="R532" s="10"/>
      <c r="S532" s="10"/>
      <c r="T532" s="10"/>
      <c r="U532" s="10"/>
      <c r="V532" s="107"/>
      <c r="W532" s="107"/>
      <c r="X532" s="10"/>
      <c r="Y532" s="2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7"/>
      <c r="AQ532" s="292"/>
      <c r="AR532" s="292"/>
      <c r="AS532" s="292"/>
      <c r="AT532" s="292"/>
      <c r="AU532" s="292"/>
      <c r="AV532" s="10"/>
      <c r="AW532" s="1"/>
      <c r="AX532" s="1"/>
    </row>
    <row r="533" spans="1:50" ht="15.75" customHeight="1" x14ac:dyDescent="0.25">
      <c r="A533" s="1"/>
      <c r="B533" s="1"/>
      <c r="C533" s="2"/>
      <c r="D533" s="213"/>
      <c r="E533" s="213"/>
      <c r="F533" s="213"/>
      <c r="G533" s="213"/>
      <c r="H533" s="213"/>
      <c r="I533" s="102"/>
      <c r="J533" s="105"/>
      <c r="K533" s="453"/>
      <c r="L533" s="106"/>
      <c r="M533" s="10"/>
      <c r="N533" s="210"/>
      <c r="O533" s="10"/>
      <c r="P533" s="10"/>
      <c r="Q533" s="10"/>
      <c r="R533" s="10"/>
      <c r="S533" s="10"/>
      <c r="T533" s="10"/>
      <c r="U533" s="10"/>
      <c r="V533" s="107"/>
      <c r="W533" s="107"/>
      <c r="X533" s="10"/>
      <c r="Y533" s="2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7"/>
      <c r="AQ533" s="292"/>
      <c r="AR533" s="292"/>
      <c r="AS533" s="292"/>
      <c r="AT533" s="292"/>
      <c r="AU533" s="292"/>
      <c r="AV533" s="10"/>
      <c r="AW533" s="1"/>
      <c r="AX533" s="1"/>
    </row>
    <row r="534" spans="1:50" ht="15.75" customHeight="1" x14ac:dyDescent="0.25">
      <c r="A534" s="1"/>
      <c r="B534" s="1"/>
      <c r="C534" s="2"/>
      <c r="D534" s="213"/>
      <c r="E534" s="213"/>
      <c r="F534" s="213"/>
      <c r="G534" s="213"/>
      <c r="H534" s="213"/>
      <c r="I534" s="102"/>
      <c r="J534" s="105"/>
      <c r="K534" s="453"/>
      <c r="L534" s="106"/>
      <c r="M534" s="10"/>
      <c r="N534" s="210"/>
      <c r="O534" s="10"/>
      <c r="P534" s="10"/>
      <c r="Q534" s="10"/>
      <c r="R534" s="10"/>
      <c r="S534" s="10"/>
      <c r="T534" s="10"/>
      <c r="U534" s="10"/>
      <c r="V534" s="107"/>
      <c r="W534" s="107"/>
      <c r="X534" s="10"/>
      <c r="Y534" s="2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7"/>
      <c r="AQ534" s="292"/>
      <c r="AR534" s="292"/>
      <c r="AS534" s="292"/>
      <c r="AT534" s="292"/>
      <c r="AU534" s="292"/>
      <c r="AV534" s="10"/>
      <c r="AW534" s="1"/>
      <c r="AX534" s="1"/>
    </row>
    <row r="535" spans="1:50" ht="15.75" customHeight="1" x14ac:dyDescent="0.25">
      <c r="A535" s="1"/>
      <c r="B535" s="1"/>
      <c r="C535" s="2"/>
      <c r="D535" s="213"/>
      <c r="E535" s="213"/>
      <c r="F535" s="213"/>
      <c r="G535" s="213"/>
      <c r="H535" s="213"/>
      <c r="I535" s="102"/>
      <c r="J535" s="105"/>
      <c r="K535" s="453"/>
      <c r="L535" s="106"/>
      <c r="M535" s="10"/>
      <c r="N535" s="210"/>
      <c r="O535" s="10"/>
      <c r="P535" s="10"/>
      <c r="Q535" s="10"/>
      <c r="R535" s="10"/>
      <c r="S535" s="10"/>
      <c r="T535" s="10"/>
      <c r="U535" s="10"/>
      <c r="V535" s="107"/>
      <c r="W535" s="107"/>
      <c r="X535" s="10"/>
      <c r="Y535" s="2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7"/>
      <c r="AQ535" s="292"/>
      <c r="AR535" s="292"/>
      <c r="AS535" s="292"/>
      <c r="AT535" s="292"/>
      <c r="AU535" s="292"/>
      <c r="AV535" s="10"/>
      <c r="AW535" s="1"/>
      <c r="AX535" s="1"/>
    </row>
    <row r="536" spans="1:50" ht="15.75" customHeight="1" x14ac:dyDescent="0.25">
      <c r="A536" s="1"/>
      <c r="B536" s="1"/>
      <c r="C536" s="2"/>
      <c r="D536" s="213"/>
      <c r="E536" s="213"/>
      <c r="F536" s="213"/>
      <c r="G536" s="213"/>
      <c r="H536" s="213"/>
      <c r="I536" s="102"/>
      <c r="J536" s="105"/>
      <c r="K536" s="453"/>
      <c r="L536" s="106"/>
      <c r="M536" s="10"/>
      <c r="N536" s="210"/>
      <c r="O536" s="10"/>
      <c r="P536" s="10"/>
      <c r="Q536" s="10"/>
      <c r="R536" s="10"/>
      <c r="S536" s="10"/>
      <c r="T536" s="10"/>
      <c r="U536" s="10"/>
      <c r="V536" s="107"/>
      <c r="W536" s="107"/>
      <c r="X536" s="10"/>
      <c r="Y536" s="2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7"/>
      <c r="AQ536" s="292"/>
      <c r="AR536" s="292"/>
      <c r="AS536" s="292"/>
      <c r="AT536" s="292"/>
      <c r="AU536" s="292"/>
      <c r="AV536" s="10"/>
      <c r="AW536" s="1"/>
      <c r="AX536" s="1"/>
    </row>
    <row r="537" spans="1:50" ht="15.75" customHeight="1" x14ac:dyDescent="0.25">
      <c r="A537" s="1"/>
      <c r="B537" s="1"/>
      <c r="C537" s="2"/>
      <c r="D537" s="213"/>
      <c r="E537" s="213"/>
      <c r="F537" s="213"/>
      <c r="G537" s="213"/>
      <c r="H537" s="213"/>
      <c r="I537" s="102"/>
      <c r="J537" s="105"/>
      <c r="K537" s="453"/>
      <c r="L537" s="106"/>
      <c r="M537" s="10"/>
      <c r="N537" s="210"/>
      <c r="O537" s="10"/>
      <c r="P537" s="10"/>
      <c r="Q537" s="10"/>
      <c r="R537" s="10"/>
      <c r="S537" s="10"/>
      <c r="T537" s="10"/>
      <c r="U537" s="10"/>
      <c r="V537" s="107"/>
      <c r="W537" s="107"/>
      <c r="X537" s="10"/>
      <c r="Y537" s="2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7"/>
      <c r="AQ537" s="292"/>
      <c r="AR537" s="292"/>
      <c r="AS537" s="292"/>
      <c r="AT537" s="292"/>
      <c r="AU537" s="292"/>
      <c r="AV537" s="10"/>
      <c r="AW537" s="1"/>
      <c r="AX537" s="1"/>
    </row>
    <row r="538" spans="1:50" ht="15.75" customHeight="1" x14ac:dyDescent="0.25">
      <c r="A538" s="1"/>
      <c r="B538" s="1"/>
      <c r="C538" s="2"/>
      <c r="D538" s="213"/>
      <c r="E538" s="213"/>
      <c r="F538" s="213"/>
      <c r="G538" s="213"/>
      <c r="H538" s="213"/>
      <c r="I538" s="102"/>
      <c r="J538" s="105"/>
      <c r="K538" s="453"/>
      <c r="L538" s="106"/>
      <c r="M538" s="10"/>
      <c r="N538" s="210"/>
      <c r="O538" s="10"/>
      <c r="P538" s="10"/>
      <c r="Q538" s="10"/>
      <c r="R538" s="10"/>
      <c r="S538" s="10"/>
      <c r="T538" s="10"/>
      <c r="U538" s="10"/>
      <c r="V538" s="107"/>
      <c r="W538" s="107"/>
      <c r="X538" s="10"/>
      <c r="Y538" s="2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7"/>
      <c r="AQ538" s="292"/>
      <c r="AR538" s="292"/>
      <c r="AS538" s="292"/>
      <c r="AT538" s="292"/>
      <c r="AU538" s="292"/>
      <c r="AV538" s="10"/>
      <c r="AW538" s="1"/>
      <c r="AX538" s="1"/>
    </row>
    <row r="539" spans="1:50" ht="15.75" customHeight="1" x14ac:dyDescent="0.25">
      <c r="A539" s="1"/>
      <c r="B539" s="1"/>
      <c r="C539" s="2"/>
      <c r="D539" s="213"/>
      <c r="E539" s="213"/>
      <c r="F539" s="213"/>
      <c r="G539" s="213"/>
      <c r="H539" s="213"/>
      <c r="I539" s="102"/>
      <c r="J539" s="105"/>
      <c r="K539" s="453"/>
      <c r="L539" s="106"/>
      <c r="M539" s="10"/>
      <c r="N539" s="210"/>
      <c r="O539" s="10"/>
      <c r="P539" s="10"/>
      <c r="Q539" s="10"/>
      <c r="R539" s="10"/>
      <c r="S539" s="10"/>
      <c r="T539" s="10"/>
      <c r="U539" s="10"/>
      <c r="V539" s="107"/>
      <c r="W539" s="107"/>
      <c r="X539" s="10"/>
      <c r="Y539" s="2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7"/>
      <c r="AQ539" s="292"/>
      <c r="AR539" s="292"/>
      <c r="AS539" s="292"/>
      <c r="AT539" s="292"/>
      <c r="AU539" s="292"/>
      <c r="AV539" s="10"/>
      <c r="AW539" s="1"/>
      <c r="AX539" s="1"/>
    </row>
    <row r="540" spans="1:50" ht="15.75" customHeight="1" x14ac:dyDescent="0.25">
      <c r="A540" s="1"/>
      <c r="B540" s="1"/>
      <c r="C540" s="2"/>
      <c r="D540" s="213"/>
      <c r="E540" s="213"/>
      <c r="F540" s="213"/>
      <c r="G540" s="213"/>
      <c r="H540" s="213"/>
      <c r="I540" s="102"/>
      <c r="J540" s="105"/>
      <c r="K540" s="453"/>
      <c r="L540" s="106"/>
      <c r="M540" s="10"/>
      <c r="N540" s="210"/>
      <c r="O540" s="10"/>
      <c r="P540" s="10"/>
      <c r="Q540" s="10"/>
      <c r="R540" s="10"/>
      <c r="S540" s="10"/>
      <c r="T540" s="10"/>
      <c r="U540" s="10"/>
      <c r="V540" s="107"/>
      <c r="W540" s="107"/>
      <c r="X540" s="10"/>
      <c r="Y540" s="2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7"/>
      <c r="AQ540" s="292"/>
      <c r="AR540" s="292"/>
      <c r="AS540" s="292"/>
      <c r="AT540" s="292"/>
      <c r="AU540" s="292"/>
      <c r="AV540" s="10"/>
      <c r="AW540" s="1"/>
      <c r="AX540" s="1"/>
    </row>
    <row r="541" spans="1:50" ht="15.75" customHeight="1" x14ac:dyDescent="0.25">
      <c r="A541" s="1"/>
      <c r="B541" s="1"/>
      <c r="C541" s="2"/>
      <c r="D541" s="213"/>
      <c r="E541" s="213"/>
      <c r="F541" s="213"/>
      <c r="G541" s="213"/>
      <c r="H541" s="213"/>
      <c r="I541" s="102"/>
      <c r="J541" s="105"/>
      <c r="K541" s="453"/>
      <c r="L541" s="106"/>
      <c r="M541" s="10"/>
      <c r="N541" s="210"/>
      <c r="O541" s="10"/>
      <c r="P541" s="10"/>
      <c r="Q541" s="10"/>
      <c r="R541" s="10"/>
      <c r="S541" s="10"/>
      <c r="T541" s="10"/>
      <c r="U541" s="10"/>
      <c r="V541" s="107"/>
      <c r="W541" s="107"/>
      <c r="X541" s="10"/>
      <c r="Y541" s="2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7"/>
      <c r="AQ541" s="292"/>
      <c r="AR541" s="292"/>
      <c r="AS541" s="292"/>
      <c r="AT541" s="292"/>
      <c r="AU541" s="292"/>
      <c r="AV541" s="10"/>
      <c r="AW541" s="1"/>
      <c r="AX541" s="1"/>
    </row>
    <row r="542" spans="1:50" ht="15.75" customHeight="1" x14ac:dyDescent="0.25">
      <c r="A542" s="1"/>
      <c r="B542" s="1"/>
      <c r="C542" s="2"/>
      <c r="D542" s="213"/>
      <c r="E542" s="213"/>
      <c r="F542" s="213"/>
      <c r="G542" s="213"/>
      <c r="H542" s="213"/>
      <c r="I542" s="102"/>
      <c r="J542" s="105"/>
      <c r="K542" s="453"/>
      <c r="L542" s="106"/>
      <c r="M542" s="10"/>
      <c r="N542" s="210"/>
      <c r="O542" s="10"/>
      <c r="P542" s="10"/>
      <c r="Q542" s="10"/>
      <c r="R542" s="10"/>
      <c r="S542" s="10"/>
      <c r="T542" s="10"/>
      <c r="U542" s="10"/>
      <c r="V542" s="107"/>
      <c r="W542" s="107"/>
      <c r="X542" s="10"/>
      <c r="Y542" s="2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7"/>
      <c r="AQ542" s="292"/>
      <c r="AR542" s="292"/>
      <c r="AS542" s="292"/>
      <c r="AT542" s="292"/>
      <c r="AU542" s="292"/>
      <c r="AV542" s="10"/>
      <c r="AW542" s="1"/>
      <c r="AX542" s="1"/>
    </row>
    <row r="543" spans="1:50" ht="15.75" customHeight="1" x14ac:dyDescent="0.25">
      <c r="A543" s="1"/>
      <c r="B543" s="1"/>
      <c r="C543" s="2"/>
      <c r="D543" s="213"/>
      <c r="E543" s="213"/>
      <c r="F543" s="213"/>
      <c r="G543" s="213"/>
      <c r="H543" s="213"/>
      <c r="I543" s="102"/>
      <c r="J543" s="105"/>
      <c r="K543" s="453"/>
      <c r="L543" s="106"/>
      <c r="M543" s="10"/>
      <c r="N543" s="210"/>
      <c r="O543" s="10"/>
      <c r="P543" s="10"/>
      <c r="Q543" s="10"/>
      <c r="R543" s="10"/>
      <c r="S543" s="10"/>
      <c r="T543" s="10"/>
      <c r="U543" s="10"/>
      <c r="V543" s="107"/>
      <c r="W543" s="107"/>
      <c r="X543" s="10"/>
      <c r="Y543" s="2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7"/>
      <c r="AQ543" s="292"/>
      <c r="AR543" s="292"/>
      <c r="AS543" s="292"/>
      <c r="AT543" s="292"/>
      <c r="AU543" s="292"/>
      <c r="AV543" s="10"/>
      <c r="AW543" s="1"/>
      <c r="AX543" s="1"/>
    </row>
    <row r="544" spans="1:50" ht="15.75" customHeight="1" x14ac:dyDescent="0.25">
      <c r="A544" s="1"/>
      <c r="B544" s="1"/>
      <c r="C544" s="2"/>
      <c r="D544" s="213"/>
      <c r="E544" s="213"/>
      <c r="F544" s="213"/>
      <c r="G544" s="213"/>
      <c r="H544" s="213"/>
      <c r="I544" s="102"/>
      <c r="J544" s="105"/>
      <c r="K544" s="453"/>
      <c r="L544" s="106"/>
      <c r="M544" s="10"/>
      <c r="N544" s="210"/>
      <c r="O544" s="10"/>
      <c r="P544" s="10"/>
      <c r="Q544" s="10"/>
      <c r="R544" s="10"/>
      <c r="S544" s="10"/>
      <c r="T544" s="10"/>
      <c r="U544" s="10"/>
      <c r="V544" s="107"/>
      <c r="W544" s="107"/>
      <c r="X544" s="10"/>
      <c r="Y544" s="2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7"/>
      <c r="AQ544" s="292"/>
      <c r="AR544" s="292"/>
      <c r="AS544" s="292"/>
      <c r="AT544" s="292"/>
      <c r="AU544" s="292"/>
      <c r="AV544" s="10"/>
      <c r="AW544" s="1"/>
      <c r="AX544" s="1"/>
    </row>
    <row r="545" spans="1:50" ht="15.75" customHeight="1" x14ac:dyDescent="0.25">
      <c r="A545" s="1"/>
      <c r="B545" s="1"/>
      <c r="C545" s="2"/>
      <c r="D545" s="213"/>
      <c r="E545" s="213"/>
      <c r="F545" s="213"/>
      <c r="G545" s="213"/>
      <c r="H545" s="213"/>
      <c r="I545" s="102"/>
      <c r="J545" s="105"/>
      <c r="K545" s="453"/>
      <c r="L545" s="106"/>
      <c r="M545" s="10"/>
      <c r="N545" s="210"/>
      <c r="O545" s="10"/>
      <c r="P545" s="10"/>
      <c r="Q545" s="10"/>
      <c r="R545" s="10"/>
      <c r="S545" s="10"/>
      <c r="T545" s="10"/>
      <c r="U545" s="10"/>
      <c r="V545" s="107"/>
      <c r="W545" s="107"/>
      <c r="X545" s="10"/>
      <c r="Y545" s="2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7"/>
      <c r="AQ545" s="292"/>
      <c r="AR545" s="292"/>
      <c r="AS545" s="292"/>
      <c r="AT545" s="292"/>
      <c r="AU545" s="292"/>
      <c r="AV545" s="10"/>
      <c r="AW545" s="1"/>
      <c r="AX545" s="1"/>
    </row>
    <row r="546" spans="1:50" ht="15.75" customHeight="1" x14ac:dyDescent="0.25">
      <c r="A546" s="1"/>
      <c r="B546" s="1"/>
      <c r="C546" s="2"/>
      <c r="D546" s="213"/>
      <c r="E546" s="213"/>
      <c r="F546" s="213"/>
      <c r="G546" s="213"/>
      <c r="H546" s="213"/>
      <c r="I546" s="102"/>
      <c r="J546" s="105"/>
      <c r="K546" s="453"/>
      <c r="L546" s="106"/>
      <c r="M546" s="10"/>
      <c r="N546" s="210"/>
      <c r="O546" s="10"/>
      <c r="P546" s="10"/>
      <c r="Q546" s="10"/>
      <c r="R546" s="10"/>
      <c r="S546" s="10"/>
      <c r="T546" s="10"/>
      <c r="U546" s="10"/>
      <c r="V546" s="107"/>
      <c r="W546" s="107"/>
      <c r="X546" s="10"/>
      <c r="Y546" s="2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7"/>
      <c r="AQ546" s="292"/>
      <c r="AR546" s="292"/>
      <c r="AS546" s="292"/>
      <c r="AT546" s="292"/>
      <c r="AU546" s="292"/>
      <c r="AV546" s="10"/>
      <c r="AW546" s="1"/>
      <c r="AX546" s="1"/>
    </row>
    <row r="547" spans="1:50" ht="15.75" customHeight="1" x14ac:dyDescent="0.25">
      <c r="A547" s="1"/>
      <c r="B547" s="1"/>
      <c r="C547" s="2"/>
      <c r="D547" s="213"/>
      <c r="E547" s="213"/>
      <c r="F547" s="213"/>
      <c r="G547" s="213"/>
      <c r="H547" s="213"/>
      <c r="I547" s="102"/>
      <c r="J547" s="105"/>
      <c r="K547" s="453"/>
      <c r="L547" s="106"/>
      <c r="M547" s="10"/>
      <c r="N547" s="210"/>
      <c r="O547" s="10"/>
      <c r="P547" s="10"/>
      <c r="Q547" s="10"/>
      <c r="R547" s="10"/>
      <c r="S547" s="10"/>
      <c r="T547" s="10"/>
      <c r="U547" s="10"/>
      <c r="V547" s="107"/>
      <c r="W547" s="107"/>
      <c r="X547" s="10"/>
      <c r="Y547" s="2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7"/>
      <c r="AQ547" s="292"/>
      <c r="AR547" s="292"/>
      <c r="AS547" s="292"/>
      <c r="AT547" s="292"/>
      <c r="AU547" s="292"/>
      <c r="AV547" s="10"/>
      <c r="AW547" s="1"/>
      <c r="AX547" s="1"/>
    </row>
    <row r="548" spans="1:50" ht="15.75" customHeight="1" x14ac:dyDescent="0.25">
      <c r="A548" s="1"/>
      <c r="B548" s="1"/>
      <c r="C548" s="2"/>
      <c r="D548" s="213"/>
      <c r="E548" s="213"/>
      <c r="F548" s="213"/>
      <c r="G548" s="213"/>
      <c r="H548" s="213"/>
      <c r="I548" s="102"/>
      <c r="J548" s="105"/>
      <c r="K548" s="453"/>
      <c r="L548" s="106"/>
      <c r="M548" s="10"/>
      <c r="N548" s="210"/>
      <c r="O548" s="10"/>
      <c r="P548" s="10"/>
      <c r="Q548" s="10"/>
      <c r="R548" s="10"/>
      <c r="S548" s="10"/>
      <c r="T548" s="10"/>
      <c r="U548" s="10"/>
      <c r="V548" s="107"/>
      <c r="W548" s="107"/>
      <c r="X548" s="10"/>
      <c r="Y548" s="2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7"/>
      <c r="AQ548" s="292"/>
      <c r="AR548" s="292"/>
      <c r="AS548" s="292"/>
      <c r="AT548" s="292"/>
      <c r="AU548" s="292"/>
      <c r="AV548" s="10"/>
      <c r="AW548" s="1"/>
      <c r="AX548" s="1"/>
    </row>
    <row r="549" spans="1:50" ht="15.75" customHeight="1" x14ac:dyDescent="0.25">
      <c r="A549" s="1"/>
      <c r="B549" s="1"/>
      <c r="C549" s="2"/>
      <c r="D549" s="213"/>
      <c r="E549" s="213"/>
      <c r="F549" s="213"/>
      <c r="G549" s="213"/>
      <c r="H549" s="213"/>
      <c r="I549" s="102"/>
      <c r="J549" s="105"/>
      <c r="K549" s="453"/>
      <c r="L549" s="106"/>
      <c r="M549" s="10"/>
      <c r="N549" s="210"/>
      <c r="O549" s="10"/>
      <c r="P549" s="10"/>
      <c r="Q549" s="10"/>
      <c r="R549" s="10"/>
      <c r="S549" s="10"/>
      <c r="T549" s="10"/>
      <c r="U549" s="10"/>
      <c r="V549" s="107"/>
      <c r="W549" s="107"/>
      <c r="X549" s="10"/>
      <c r="Y549" s="2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7"/>
      <c r="AQ549" s="292"/>
      <c r="AR549" s="292"/>
      <c r="AS549" s="292"/>
      <c r="AT549" s="292"/>
      <c r="AU549" s="292"/>
      <c r="AV549" s="10"/>
      <c r="AW549" s="1"/>
      <c r="AX549" s="1"/>
    </row>
    <row r="550" spans="1:50" ht="15.75" customHeight="1" x14ac:dyDescent="0.25">
      <c r="A550" s="1"/>
      <c r="B550" s="1"/>
      <c r="C550" s="2"/>
      <c r="D550" s="213"/>
      <c r="E550" s="213"/>
      <c r="F550" s="213"/>
      <c r="G550" s="213"/>
      <c r="H550" s="213"/>
      <c r="I550" s="102"/>
      <c r="J550" s="105"/>
      <c r="K550" s="453"/>
      <c r="L550" s="106"/>
      <c r="M550" s="10"/>
      <c r="N550" s="210"/>
      <c r="O550" s="10"/>
      <c r="P550" s="10"/>
      <c r="Q550" s="10"/>
      <c r="R550" s="10"/>
      <c r="S550" s="10"/>
      <c r="T550" s="10"/>
      <c r="U550" s="10"/>
      <c r="V550" s="107"/>
      <c r="W550" s="107"/>
      <c r="X550" s="10"/>
      <c r="Y550" s="2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7"/>
      <c r="AQ550" s="292"/>
      <c r="AR550" s="292"/>
      <c r="AS550" s="292"/>
      <c r="AT550" s="292"/>
      <c r="AU550" s="292"/>
      <c r="AV550" s="10"/>
      <c r="AW550" s="1"/>
      <c r="AX550" s="1"/>
    </row>
    <row r="551" spans="1:50" ht="15.75" customHeight="1" x14ac:dyDescent="0.25">
      <c r="A551" s="1"/>
      <c r="B551" s="1"/>
      <c r="C551" s="2"/>
      <c r="D551" s="213"/>
      <c r="E551" s="213"/>
      <c r="F551" s="213"/>
      <c r="G551" s="213"/>
      <c r="H551" s="213"/>
      <c r="I551" s="102"/>
      <c r="J551" s="105"/>
      <c r="K551" s="453"/>
      <c r="L551" s="106"/>
      <c r="M551" s="10"/>
      <c r="N551" s="210"/>
      <c r="O551" s="10"/>
      <c r="P551" s="10"/>
      <c r="Q551" s="10"/>
      <c r="R551" s="10"/>
      <c r="S551" s="10"/>
      <c r="T551" s="10"/>
      <c r="U551" s="10"/>
      <c r="V551" s="107"/>
      <c r="W551" s="107"/>
      <c r="X551" s="10"/>
      <c r="Y551" s="2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7"/>
      <c r="AQ551" s="292"/>
      <c r="AR551" s="292"/>
      <c r="AS551" s="292"/>
      <c r="AT551" s="292"/>
      <c r="AU551" s="292"/>
      <c r="AV551" s="10"/>
      <c r="AW551" s="1"/>
      <c r="AX551" s="1"/>
    </row>
    <row r="552" spans="1:50" ht="15.75" customHeight="1" x14ac:dyDescent="0.25">
      <c r="A552" s="1"/>
      <c r="B552" s="1"/>
      <c r="C552" s="2"/>
      <c r="D552" s="213"/>
      <c r="E552" s="213"/>
      <c r="F552" s="213"/>
      <c r="G552" s="213"/>
      <c r="H552" s="213"/>
      <c r="I552" s="102"/>
      <c r="J552" s="105"/>
      <c r="K552" s="453"/>
      <c r="L552" s="106"/>
      <c r="M552" s="10"/>
      <c r="N552" s="210"/>
      <c r="O552" s="10"/>
      <c r="P552" s="10"/>
      <c r="Q552" s="10"/>
      <c r="R552" s="10"/>
      <c r="S552" s="10"/>
      <c r="T552" s="10"/>
      <c r="U552" s="10"/>
      <c r="V552" s="107"/>
      <c r="W552" s="107"/>
      <c r="X552" s="10"/>
      <c r="Y552" s="2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7"/>
      <c r="AQ552" s="292"/>
      <c r="AR552" s="292"/>
      <c r="AS552" s="292"/>
      <c r="AT552" s="292"/>
      <c r="AU552" s="292"/>
      <c r="AV552" s="10"/>
      <c r="AW552" s="1"/>
      <c r="AX552" s="1"/>
    </row>
    <row r="553" spans="1:50" ht="15.75" customHeight="1" x14ac:dyDescent="0.25">
      <c r="A553" s="1"/>
      <c r="B553" s="1"/>
      <c r="C553" s="2"/>
      <c r="D553" s="213"/>
      <c r="E553" s="213"/>
      <c r="F553" s="213"/>
      <c r="G553" s="213"/>
      <c r="H553" s="213"/>
      <c r="I553" s="102"/>
      <c r="J553" s="105"/>
      <c r="K553" s="453"/>
      <c r="L553" s="106"/>
      <c r="M553" s="10"/>
      <c r="N553" s="210"/>
      <c r="O553" s="10"/>
      <c r="P553" s="10"/>
      <c r="Q553" s="10"/>
      <c r="R553" s="10"/>
      <c r="S553" s="10"/>
      <c r="T553" s="10"/>
      <c r="U553" s="10"/>
      <c r="V553" s="107"/>
      <c r="W553" s="107"/>
      <c r="X553" s="10"/>
      <c r="Y553" s="2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7"/>
      <c r="AQ553" s="292"/>
      <c r="AR553" s="292"/>
      <c r="AS553" s="292"/>
      <c r="AT553" s="292"/>
      <c r="AU553" s="292"/>
      <c r="AV553" s="10"/>
      <c r="AW553" s="1"/>
      <c r="AX553" s="1"/>
    </row>
    <row r="554" spans="1:50" ht="15.75" customHeight="1" x14ac:dyDescent="0.25">
      <c r="A554" s="1"/>
      <c r="B554" s="1"/>
      <c r="C554" s="2"/>
      <c r="D554" s="213"/>
      <c r="E554" s="213"/>
      <c r="F554" s="213"/>
      <c r="G554" s="213"/>
      <c r="H554" s="213"/>
      <c r="I554" s="102"/>
      <c r="J554" s="105"/>
      <c r="K554" s="453"/>
      <c r="L554" s="106"/>
      <c r="M554" s="10"/>
      <c r="N554" s="210"/>
      <c r="O554" s="10"/>
      <c r="P554" s="10"/>
      <c r="Q554" s="10"/>
      <c r="R554" s="10"/>
      <c r="S554" s="10"/>
      <c r="T554" s="10"/>
      <c r="U554" s="10"/>
      <c r="V554" s="107"/>
      <c r="W554" s="107"/>
      <c r="X554" s="10"/>
      <c r="Y554" s="2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7"/>
      <c r="AQ554" s="292"/>
      <c r="AR554" s="292"/>
      <c r="AS554" s="292"/>
      <c r="AT554" s="292"/>
      <c r="AU554" s="292"/>
      <c r="AV554" s="10"/>
      <c r="AW554" s="1"/>
      <c r="AX554" s="1"/>
    </row>
    <row r="555" spans="1:50" ht="15.75" customHeight="1" x14ac:dyDescent="0.25">
      <c r="A555" s="1"/>
      <c r="B555" s="1"/>
      <c r="C555" s="2"/>
      <c r="D555" s="213"/>
      <c r="E555" s="213"/>
      <c r="F555" s="213"/>
      <c r="G555" s="213"/>
      <c r="H555" s="213"/>
      <c r="I555" s="102"/>
      <c r="J555" s="105"/>
      <c r="K555" s="453"/>
      <c r="L555" s="106"/>
      <c r="M555" s="10"/>
      <c r="N555" s="210"/>
      <c r="O555" s="10"/>
      <c r="P555" s="10"/>
      <c r="Q555" s="10"/>
      <c r="R555" s="10"/>
      <c r="S555" s="10"/>
      <c r="T555" s="10"/>
      <c r="U555" s="10"/>
      <c r="V555" s="107"/>
      <c r="W555" s="107"/>
      <c r="X555" s="10"/>
      <c r="Y555" s="2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7"/>
      <c r="AQ555" s="292"/>
      <c r="AR555" s="292"/>
      <c r="AS555" s="292"/>
      <c r="AT555" s="292"/>
      <c r="AU555" s="292"/>
      <c r="AV555" s="10"/>
      <c r="AW555" s="1"/>
      <c r="AX555" s="1"/>
    </row>
    <row r="556" spans="1:50" ht="15.75" customHeight="1" x14ac:dyDescent="0.25">
      <c r="A556" s="1"/>
      <c r="B556" s="1"/>
      <c r="C556" s="2"/>
      <c r="D556" s="213"/>
      <c r="E556" s="213"/>
      <c r="F556" s="213"/>
      <c r="G556" s="213"/>
      <c r="H556" s="213"/>
      <c r="I556" s="102"/>
      <c r="J556" s="105"/>
      <c r="K556" s="453"/>
      <c r="L556" s="106"/>
      <c r="M556" s="10"/>
      <c r="N556" s="210"/>
      <c r="O556" s="10"/>
      <c r="P556" s="10"/>
      <c r="Q556" s="10"/>
      <c r="R556" s="10"/>
      <c r="S556" s="10"/>
      <c r="T556" s="10"/>
      <c r="U556" s="10"/>
      <c r="V556" s="107"/>
      <c r="W556" s="107"/>
      <c r="X556" s="10"/>
      <c r="Y556" s="2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7"/>
      <c r="AQ556" s="292"/>
      <c r="AR556" s="292"/>
      <c r="AS556" s="292"/>
      <c r="AT556" s="292"/>
      <c r="AU556" s="292"/>
      <c r="AV556" s="10"/>
      <c r="AW556" s="1"/>
      <c r="AX556" s="1"/>
    </row>
    <row r="557" spans="1:50" ht="15.75" customHeight="1" x14ac:dyDescent="0.25">
      <c r="A557" s="1"/>
      <c r="B557" s="1"/>
      <c r="C557" s="2"/>
      <c r="D557" s="213"/>
      <c r="E557" s="213"/>
      <c r="F557" s="213"/>
      <c r="G557" s="213"/>
      <c r="H557" s="213"/>
      <c r="I557" s="102"/>
      <c r="J557" s="105"/>
      <c r="K557" s="453"/>
      <c r="L557" s="106"/>
      <c r="M557" s="10"/>
      <c r="N557" s="210"/>
      <c r="O557" s="10"/>
      <c r="P557" s="10"/>
      <c r="Q557" s="10"/>
      <c r="R557" s="10"/>
      <c r="S557" s="10"/>
      <c r="T557" s="10"/>
      <c r="U557" s="10"/>
      <c r="V557" s="107"/>
      <c r="W557" s="107"/>
      <c r="X557" s="10"/>
      <c r="Y557" s="2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7"/>
      <c r="AQ557" s="292"/>
      <c r="AR557" s="292"/>
      <c r="AS557" s="292"/>
      <c r="AT557" s="292"/>
      <c r="AU557" s="292"/>
      <c r="AV557" s="10"/>
      <c r="AW557" s="1"/>
      <c r="AX557" s="1"/>
    </row>
    <row r="558" spans="1:50" ht="15.75" customHeight="1" x14ac:dyDescent="0.25">
      <c r="A558" s="1"/>
      <c r="B558" s="1"/>
      <c r="C558" s="2"/>
      <c r="D558" s="213"/>
      <c r="E558" s="213"/>
      <c r="F558" s="213"/>
      <c r="G558" s="213"/>
      <c r="H558" s="213"/>
      <c r="I558" s="102"/>
      <c r="J558" s="105"/>
      <c r="K558" s="453"/>
      <c r="L558" s="106"/>
      <c r="M558" s="10"/>
      <c r="N558" s="210"/>
      <c r="O558" s="10"/>
      <c r="P558" s="10"/>
      <c r="Q558" s="10"/>
      <c r="R558" s="10"/>
      <c r="S558" s="10"/>
      <c r="T558" s="10"/>
      <c r="U558" s="10"/>
      <c r="V558" s="107"/>
      <c r="W558" s="107"/>
      <c r="X558" s="10"/>
      <c r="Y558" s="2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7"/>
      <c r="AQ558" s="292"/>
      <c r="AR558" s="292"/>
      <c r="AS558" s="292"/>
      <c r="AT558" s="292"/>
      <c r="AU558" s="292"/>
      <c r="AV558" s="10"/>
      <c r="AW558" s="1"/>
      <c r="AX558" s="1"/>
    </row>
    <row r="559" spans="1:50" ht="15.75" customHeight="1" x14ac:dyDescent="0.25">
      <c r="A559" s="1"/>
      <c r="B559" s="1"/>
      <c r="C559" s="2"/>
      <c r="D559" s="213"/>
      <c r="E559" s="213"/>
      <c r="F559" s="213"/>
      <c r="G559" s="213"/>
      <c r="H559" s="213"/>
      <c r="I559" s="102"/>
      <c r="J559" s="105"/>
      <c r="K559" s="453"/>
      <c r="L559" s="106"/>
      <c r="M559" s="10"/>
      <c r="N559" s="210"/>
      <c r="O559" s="10"/>
      <c r="P559" s="10"/>
      <c r="Q559" s="10"/>
      <c r="R559" s="10"/>
      <c r="S559" s="10"/>
      <c r="T559" s="10"/>
      <c r="U559" s="10"/>
      <c r="V559" s="107"/>
      <c r="W559" s="107"/>
      <c r="X559" s="10"/>
      <c r="Y559" s="2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7"/>
      <c r="AQ559" s="292"/>
      <c r="AR559" s="292"/>
      <c r="AS559" s="292"/>
      <c r="AT559" s="292"/>
      <c r="AU559" s="292"/>
      <c r="AV559" s="10"/>
      <c r="AW559" s="1"/>
      <c r="AX559" s="1"/>
    </row>
    <row r="560" spans="1:50" ht="15.75" customHeight="1" x14ac:dyDescent="0.25">
      <c r="A560" s="1"/>
      <c r="B560" s="1"/>
      <c r="C560" s="2"/>
      <c r="D560" s="213"/>
      <c r="E560" s="213"/>
      <c r="F560" s="213"/>
      <c r="G560" s="213"/>
      <c r="H560" s="213"/>
      <c r="I560" s="102"/>
      <c r="J560" s="105"/>
      <c r="K560" s="453"/>
      <c r="L560" s="106"/>
      <c r="M560" s="10"/>
      <c r="N560" s="210"/>
      <c r="O560" s="10"/>
      <c r="P560" s="10"/>
      <c r="Q560" s="10"/>
      <c r="R560" s="10"/>
      <c r="S560" s="10"/>
      <c r="T560" s="10"/>
      <c r="U560" s="10"/>
      <c r="V560" s="107"/>
      <c r="W560" s="107"/>
      <c r="X560" s="10"/>
      <c r="Y560" s="2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7"/>
      <c r="AQ560" s="292"/>
      <c r="AR560" s="292"/>
      <c r="AS560" s="292"/>
      <c r="AT560" s="292"/>
      <c r="AU560" s="292"/>
      <c r="AV560" s="10"/>
      <c r="AW560" s="1"/>
      <c r="AX560" s="1"/>
    </row>
    <row r="561" spans="1:50" ht="15.75" customHeight="1" x14ac:dyDescent="0.25">
      <c r="A561" s="1"/>
      <c r="B561" s="1"/>
      <c r="C561" s="2"/>
      <c r="D561" s="213"/>
      <c r="E561" s="213"/>
      <c r="F561" s="213"/>
      <c r="G561" s="213"/>
      <c r="H561" s="213"/>
      <c r="I561" s="102"/>
      <c r="J561" s="105"/>
      <c r="K561" s="453"/>
      <c r="L561" s="106"/>
      <c r="M561" s="10"/>
      <c r="N561" s="210"/>
      <c r="O561" s="10"/>
      <c r="P561" s="10"/>
      <c r="Q561" s="10"/>
      <c r="R561" s="10"/>
      <c r="S561" s="10"/>
      <c r="T561" s="10"/>
      <c r="U561" s="10"/>
      <c r="V561" s="107"/>
      <c r="W561" s="107"/>
      <c r="X561" s="10"/>
      <c r="Y561" s="2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7"/>
      <c r="AQ561" s="292"/>
      <c r="AR561" s="292"/>
      <c r="AS561" s="292"/>
      <c r="AT561" s="292"/>
      <c r="AU561" s="292"/>
      <c r="AV561" s="10"/>
      <c r="AW561" s="1"/>
      <c r="AX561" s="1"/>
    </row>
    <row r="562" spans="1:50" ht="15.75" customHeight="1" x14ac:dyDescent="0.25">
      <c r="A562" s="1"/>
      <c r="B562" s="1"/>
      <c r="C562" s="2"/>
      <c r="D562" s="213"/>
      <c r="E562" s="213"/>
      <c r="F562" s="213"/>
      <c r="G562" s="213"/>
      <c r="H562" s="213"/>
      <c r="I562" s="102"/>
      <c r="J562" s="105"/>
      <c r="K562" s="453"/>
      <c r="L562" s="106"/>
      <c r="M562" s="10"/>
      <c r="N562" s="210"/>
      <c r="O562" s="10"/>
      <c r="P562" s="10"/>
      <c r="Q562" s="10"/>
      <c r="R562" s="10"/>
      <c r="S562" s="10"/>
      <c r="T562" s="10"/>
      <c r="U562" s="10"/>
      <c r="V562" s="107"/>
      <c r="W562" s="107"/>
      <c r="X562" s="10"/>
      <c r="Y562" s="2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7"/>
      <c r="AQ562" s="292"/>
      <c r="AR562" s="292"/>
      <c r="AS562" s="292"/>
      <c r="AT562" s="292"/>
      <c r="AU562" s="292"/>
      <c r="AV562" s="10"/>
      <c r="AW562" s="1"/>
      <c r="AX562" s="1"/>
    </row>
    <row r="563" spans="1:50" ht="15.75" customHeight="1" x14ac:dyDescent="0.25">
      <c r="A563" s="1"/>
      <c r="B563" s="1"/>
      <c r="C563" s="2"/>
      <c r="D563" s="213"/>
      <c r="E563" s="213"/>
      <c r="F563" s="213"/>
      <c r="G563" s="213"/>
      <c r="H563" s="213"/>
      <c r="I563" s="102"/>
      <c r="J563" s="105"/>
      <c r="K563" s="453"/>
      <c r="L563" s="106"/>
      <c r="M563" s="10"/>
      <c r="N563" s="210"/>
      <c r="O563" s="10"/>
      <c r="P563" s="10"/>
      <c r="Q563" s="10"/>
      <c r="R563" s="10"/>
      <c r="S563" s="10"/>
      <c r="T563" s="10"/>
      <c r="U563" s="10"/>
      <c r="V563" s="107"/>
      <c r="W563" s="107"/>
      <c r="X563" s="10"/>
      <c r="Y563" s="2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7"/>
      <c r="AQ563" s="292"/>
      <c r="AR563" s="292"/>
      <c r="AS563" s="292"/>
      <c r="AT563" s="292"/>
      <c r="AU563" s="292"/>
      <c r="AV563" s="10"/>
      <c r="AW563" s="1"/>
      <c r="AX563" s="1"/>
    </row>
    <row r="564" spans="1:50" ht="15.75" customHeight="1" x14ac:dyDescent="0.25">
      <c r="A564" s="1"/>
      <c r="B564" s="1"/>
      <c r="C564" s="2"/>
      <c r="D564" s="213"/>
      <c r="E564" s="213"/>
      <c r="F564" s="213"/>
      <c r="G564" s="213"/>
      <c r="H564" s="213"/>
      <c r="I564" s="102"/>
      <c r="J564" s="105"/>
      <c r="K564" s="453"/>
      <c r="L564" s="106"/>
      <c r="M564" s="10"/>
      <c r="N564" s="210"/>
      <c r="O564" s="10"/>
      <c r="P564" s="10"/>
      <c r="Q564" s="10"/>
      <c r="R564" s="10"/>
      <c r="S564" s="10"/>
      <c r="T564" s="10"/>
      <c r="U564" s="10"/>
      <c r="V564" s="107"/>
      <c r="W564" s="107"/>
      <c r="X564" s="10"/>
      <c r="Y564" s="2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7"/>
      <c r="AQ564" s="292"/>
      <c r="AR564" s="292"/>
      <c r="AS564" s="292"/>
      <c r="AT564" s="292"/>
      <c r="AU564" s="292"/>
      <c r="AV564" s="10"/>
      <c r="AW564" s="1"/>
      <c r="AX564" s="1"/>
    </row>
    <row r="565" spans="1:50" ht="15.75" customHeight="1" x14ac:dyDescent="0.25">
      <c r="A565" s="1"/>
      <c r="B565" s="1"/>
      <c r="C565" s="2"/>
      <c r="D565" s="213"/>
      <c r="E565" s="213"/>
      <c r="F565" s="213"/>
      <c r="G565" s="213"/>
      <c r="H565" s="213"/>
      <c r="I565" s="102"/>
      <c r="J565" s="105"/>
      <c r="K565" s="453"/>
      <c r="L565" s="106"/>
      <c r="M565" s="10"/>
      <c r="N565" s="210"/>
      <c r="O565" s="10"/>
      <c r="P565" s="10"/>
      <c r="Q565" s="10"/>
      <c r="R565" s="10"/>
      <c r="S565" s="10"/>
      <c r="T565" s="10"/>
      <c r="U565" s="10"/>
      <c r="V565" s="107"/>
      <c r="W565" s="107"/>
      <c r="X565" s="10"/>
      <c r="Y565" s="2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7"/>
      <c r="AQ565" s="292"/>
      <c r="AR565" s="292"/>
      <c r="AS565" s="292"/>
      <c r="AT565" s="292"/>
      <c r="AU565" s="292"/>
      <c r="AV565" s="10"/>
      <c r="AW565" s="1"/>
      <c r="AX565" s="1"/>
    </row>
    <row r="566" spans="1:50" ht="15.75" customHeight="1" x14ac:dyDescent="0.25">
      <c r="A566" s="1"/>
      <c r="B566" s="1"/>
      <c r="C566" s="2"/>
      <c r="D566" s="213"/>
      <c r="E566" s="213"/>
      <c r="F566" s="213"/>
      <c r="G566" s="213"/>
      <c r="H566" s="213"/>
      <c r="I566" s="102"/>
      <c r="J566" s="105"/>
      <c r="K566" s="453"/>
      <c r="L566" s="106"/>
      <c r="M566" s="10"/>
      <c r="N566" s="210"/>
      <c r="O566" s="10"/>
      <c r="P566" s="10"/>
      <c r="Q566" s="10"/>
      <c r="R566" s="10"/>
      <c r="S566" s="10"/>
      <c r="T566" s="10"/>
      <c r="U566" s="10"/>
      <c r="V566" s="107"/>
      <c r="W566" s="107"/>
      <c r="X566" s="10"/>
      <c r="Y566" s="2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7"/>
      <c r="AQ566" s="292"/>
      <c r="AR566" s="292"/>
      <c r="AS566" s="292"/>
      <c r="AT566" s="292"/>
      <c r="AU566" s="292"/>
      <c r="AV566" s="10"/>
      <c r="AW566" s="1"/>
      <c r="AX566" s="1"/>
    </row>
    <row r="567" spans="1:50" ht="15.75" customHeight="1" x14ac:dyDescent="0.25">
      <c r="A567" s="1"/>
      <c r="B567" s="1"/>
      <c r="C567" s="2"/>
      <c r="D567" s="213"/>
      <c r="E567" s="213"/>
      <c r="F567" s="213"/>
      <c r="G567" s="213"/>
      <c r="H567" s="213"/>
      <c r="I567" s="102"/>
      <c r="J567" s="105"/>
      <c r="K567" s="453"/>
      <c r="L567" s="106"/>
      <c r="M567" s="10"/>
      <c r="N567" s="210"/>
      <c r="O567" s="10"/>
      <c r="P567" s="10"/>
      <c r="Q567" s="10"/>
      <c r="R567" s="10"/>
      <c r="S567" s="10"/>
      <c r="T567" s="10"/>
      <c r="U567" s="10"/>
      <c r="V567" s="107"/>
      <c r="W567" s="107"/>
      <c r="X567" s="10"/>
      <c r="Y567" s="2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7"/>
      <c r="AQ567" s="292"/>
      <c r="AR567" s="292"/>
      <c r="AS567" s="292"/>
      <c r="AT567" s="292"/>
      <c r="AU567" s="292"/>
      <c r="AV567" s="10"/>
      <c r="AW567" s="1"/>
      <c r="AX567" s="1"/>
    </row>
    <row r="568" spans="1:50" ht="15.75" customHeight="1" x14ac:dyDescent="0.25">
      <c r="A568" s="1"/>
      <c r="B568" s="1"/>
      <c r="C568" s="2"/>
      <c r="D568" s="213"/>
      <c r="E568" s="213"/>
      <c r="F568" s="213"/>
      <c r="G568" s="213"/>
      <c r="H568" s="213"/>
      <c r="I568" s="102"/>
      <c r="J568" s="105"/>
      <c r="K568" s="453"/>
      <c r="L568" s="106"/>
      <c r="M568" s="10"/>
      <c r="N568" s="210"/>
      <c r="O568" s="10"/>
      <c r="P568" s="10"/>
      <c r="Q568" s="10"/>
      <c r="R568" s="10"/>
      <c r="S568" s="10"/>
      <c r="T568" s="10"/>
      <c r="U568" s="10"/>
      <c r="V568" s="107"/>
      <c r="W568" s="107"/>
      <c r="X568" s="10"/>
      <c r="Y568" s="2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7"/>
      <c r="AQ568" s="292"/>
      <c r="AR568" s="292"/>
      <c r="AS568" s="292"/>
      <c r="AT568" s="292"/>
      <c r="AU568" s="292"/>
      <c r="AV568" s="10"/>
      <c r="AW568" s="1"/>
      <c r="AX568" s="1"/>
    </row>
    <row r="569" spans="1:50" ht="15.75" customHeight="1" x14ac:dyDescent="0.25">
      <c r="A569" s="1"/>
      <c r="B569" s="1"/>
      <c r="C569" s="2"/>
      <c r="D569" s="213"/>
      <c r="E569" s="213"/>
      <c r="F569" s="213"/>
      <c r="G569" s="213"/>
      <c r="H569" s="213"/>
      <c r="I569" s="102"/>
      <c r="J569" s="105"/>
      <c r="K569" s="453"/>
      <c r="L569" s="106"/>
      <c r="M569" s="10"/>
      <c r="N569" s="210"/>
      <c r="O569" s="10"/>
      <c r="P569" s="10"/>
      <c r="Q569" s="10"/>
      <c r="R569" s="10"/>
      <c r="S569" s="10"/>
      <c r="T569" s="10"/>
      <c r="U569" s="10"/>
      <c r="V569" s="107"/>
      <c r="W569" s="107"/>
      <c r="X569" s="10"/>
      <c r="Y569" s="2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7"/>
      <c r="AQ569" s="292"/>
      <c r="AR569" s="292"/>
      <c r="AS569" s="292"/>
      <c r="AT569" s="292"/>
      <c r="AU569" s="292"/>
      <c r="AV569" s="10"/>
      <c r="AW569" s="1"/>
      <c r="AX569" s="1"/>
    </row>
    <row r="570" spans="1:50" ht="15.75" customHeight="1" x14ac:dyDescent="0.25">
      <c r="A570" s="1"/>
      <c r="B570" s="1"/>
      <c r="C570" s="2"/>
      <c r="D570" s="213"/>
      <c r="E570" s="213"/>
      <c r="F570" s="213"/>
      <c r="G570" s="213"/>
      <c r="H570" s="213"/>
      <c r="I570" s="102"/>
      <c r="J570" s="105"/>
      <c r="K570" s="453"/>
      <c r="L570" s="106"/>
      <c r="M570" s="10"/>
      <c r="N570" s="210"/>
      <c r="O570" s="10"/>
      <c r="P570" s="10"/>
      <c r="Q570" s="10"/>
      <c r="R570" s="10"/>
      <c r="S570" s="10"/>
      <c r="T570" s="10"/>
      <c r="U570" s="10"/>
      <c r="V570" s="107"/>
      <c r="W570" s="107"/>
      <c r="X570" s="10"/>
      <c r="Y570" s="2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7"/>
      <c r="AQ570" s="292"/>
      <c r="AR570" s="292"/>
      <c r="AS570" s="292"/>
      <c r="AT570" s="292"/>
      <c r="AU570" s="292"/>
      <c r="AV570" s="10"/>
      <c r="AW570" s="1"/>
      <c r="AX570" s="1"/>
    </row>
    <row r="571" spans="1:50" ht="15.75" customHeight="1" x14ac:dyDescent="0.25">
      <c r="A571" s="1"/>
      <c r="B571" s="1"/>
      <c r="C571" s="2"/>
      <c r="D571" s="213"/>
      <c r="E571" s="213"/>
      <c r="F571" s="213"/>
      <c r="G571" s="213"/>
      <c r="H571" s="213"/>
      <c r="I571" s="102"/>
      <c r="J571" s="105"/>
      <c r="K571" s="453"/>
      <c r="L571" s="106"/>
      <c r="M571" s="10"/>
      <c r="N571" s="210"/>
      <c r="O571" s="10"/>
      <c r="P571" s="10"/>
      <c r="Q571" s="10"/>
      <c r="R571" s="10"/>
      <c r="S571" s="10"/>
      <c r="T571" s="10"/>
      <c r="U571" s="10"/>
      <c r="V571" s="107"/>
      <c r="W571" s="107"/>
      <c r="X571" s="10"/>
      <c r="Y571" s="2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7"/>
      <c r="AQ571" s="292"/>
      <c r="AR571" s="292"/>
      <c r="AS571" s="292"/>
      <c r="AT571" s="292"/>
      <c r="AU571" s="292"/>
      <c r="AV571" s="10"/>
      <c r="AW571" s="1"/>
      <c r="AX571" s="1"/>
    </row>
    <row r="572" spans="1:50" ht="15.75" customHeight="1" x14ac:dyDescent="0.25">
      <c r="A572" s="1"/>
      <c r="B572" s="1"/>
      <c r="C572" s="2"/>
      <c r="D572" s="213"/>
      <c r="E572" s="213"/>
      <c r="F572" s="213"/>
      <c r="G572" s="213"/>
      <c r="H572" s="213"/>
      <c r="I572" s="102"/>
      <c r="J572" s="105"/>
      <c r="K572" s="453"/>
      <c r="L572" s="106"/>
      <c r="M572" s="10"/>
      <c r="N572" s="210"/>
      <c r="O572" s="10"/>
      <c r="P572" s="10"/>
      <c r="Q572" s="10"/>
      <c r="R572" s="10"/>
      <c r="S572" s="10"/>
      <c r="T572" s="10"/>
      <c r="U572" s="10"/>
      <c r="V572" s="107"/>
      <c r="W572" s="107"/>
      <c r="X572" s="10"/>
      <c r="Y572" s="2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7"/>
      <c r="AQ572" s="292"/>
      <c r="AR572" s="292"/>
      <c r="AS572" s="292"/>
      <c r="AT572" s="292"/>
      <c r="AU572" s="292"/>
      <c r="AV572" s="10"/>
      <c r="AW572" s="1"/>
      <c r="AX572" s="1"/>
    </row>
    <row r="573" spans="1:50" ht="15.75" customHeight="1" x14ac:dyDescent="0.25">
      <c r="A573" s="1"/>
      <c r="B573" s="1"/>
      <c r="C573" s="2"/>
      <c r="D573" s="213"/>
      <c r="E573" s="213"/>
      <c r="F573" s="213"/>
      <c r="G573" s="213"/>
      <c r="H573" s="213"/>
      <c r="I573" s="102"/>
      <c r="J573" s="105"/>
      <c r="K573" s="453"/>
      <c r="L573" s="106"/>
      <c r="M573" s="10"/>
      <c r="N573" s="210"/>
      <c r="O573" s="10"/>
      <c r="P573" s="10"/>
      <c r="Q573" s="10"/>
      <c r="R573" s="10"/>
      <c r="S573" s="10"/>
      <c r="T573" s="10"/>
      <c r="U573" s="10"/>
      <c r="V573" s="107"/>
      <c r="W573" s="107"/>
      <c r="X573" s="10"/>
      <c r="Y573" s="2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7"/>
      <c r="AQ573" s="292"/>
      <c r="AR573" s="292"/>
      <c r="AS573" s="292"/>
      <c r="AT573" s="292"/>
      <c r="AU573" s="292"/>
      <c r="AV573" s="10"/>
      <c r="AW573" s="1"/>
      <c r="AX573" s="1"/>
    </row>
    <row r="574" spans="1:50" ht="15.75" customHeight="1" x14ac:dyDescent="0.25">
      <c r="A574" s="1"/>
      <c r="B574" s="1"/>
      <c r="C574" s="2"/>
      <c r="D574" s="213"/>
      <c r="E574" s="213"/>
      <c r="F574" s="213"/>
      <c r="G574" s="213"/>
      <c r="H574" s="213"/>
      <c r="I574" s="102"/>
      <c r="J574" s="105"/>
      <c r="K574" s="453"/>
      <c r="L574" s="106"/>
      <c r="M574" s="10"/>
      <c r="N574" s="210"/>
      <c r="O574" s="10"/>
      <c r="P574" s="10"/>
      <c r="Q574" s="10"/>
      <c r="R574" s="10"/>
      <c r="S574" s="10"/>
      <c r="T574" s="10"/>
      <c r="U574" s="10"/>
      <c r="V574" s="107"/>
      <c r="W574" s="107"/>
      <c r="X574" s="10"/>
      <c r="Y574" s="2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7"/>
      <c r="AQ574" s="292"/>
      <c r="AR574" s="292"/>
      <c r="AS574" s="292"/>
      <c r="AT574" s="292"/>
      <c r="AU574" s="292"/>
      <c r="AV574" s="10"/>
      <c r="AW574" s="1"/>
      <c r="AX574" s="1"/>
    </row>
    <row r="575" spans="1:50" ht="15.75" customHeight="1" x14ac:dyDescent="0.25">
      <c r="A575" s="1"/>
      <c r="B575" s="1"/>
      <c r="C575" s="2"/>
      <c r="D575" s="213"/>
      <c r="E575" s="213"/>
      <c r="F575" s="213"/>
      <c r="G575" s="213"/>
      <c r="H575" s="213"/>
      <c r="I575" s="102"/>
      <c r="J575" s="105"/>
      <c r="K575" s="453"/>
      <c r="L575" s="106"/>
      <c r="M575" s="10"/>
      <c r="N575" s="210"/>
      <c r="O575" s="10"/>
      <c r="P575" s="10"/>
      <c r="Q575" s="10"/>
      <c r="R575" s="10"/>
      <c r="S575" s="10"/>
      <c r="T575" s="10"/>
      <c r="U575" s="10"/>
      <c r="V575" s="107"/>
      <c r="W575" s="107"/>
      <c r="X575" s="10"/>
      <c r="Y575" s="2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7"/>
      <c r="AQ575" s="292"/>
      <c r="AR575" s="292"/>
      <c r="AS575" s="292"/>
      <c r="AT575" s="292"/>
      <c r="AU575" s="292"/>
      <c r="AV575" s="10"/>
      <c r="AW575" s="1"/>
      <c r="AX575" s="1"/>
    </row>
    <row r="576" spans="1:50" ht="15.75" customHeight="1" x14ac:dyDescent="0.25">
      <c r="A576" s="1"/>
      <c r="B576" s="1"/>
      <c r="C576" s="2"/>
      <c r="D576" s="213"/>
      <c r="E576" s="213"/>
      <c r="F576" s="213"/>
      <c r="G576" s="213"/>
      <c r="H576" s="213"/>
      <c r="I576" s="102"/>
      <c r="J576" s="105"/>
      <c r="K576" s="453"/>
      <c r="L576" s="106"/>
      <c r="M576" s="10"/>
      <c r="N576" s="210"/>
      <c r="O576" s="10"/>
      <c r="P576" s="10"/>
      <c r="Q576" s="10"/>
      <c r="R576" s="10"/>
      <c r="S576" s="10"/>
      <c r="T576" s="10"/>
      <c r="U576" s="10"/>
      <c r="V576" s="107"/>
      <c r="W576" s="107"/>
      <c r="X576" s="10"/>
      <c r="Y576" s="2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7"/>
      <c r="AQ576" s="292"/>
      <c r="AR576" s="292"/>
      <c r="AS576" s="292"/>
      <c r="AT576" s="292"/>
      <c r="AU576" s="292"/>
      <c r="AV576" s="10"/>
      <c r="AW576" s="1"/>
      <c r="AX576" s="1"/>
    </row>
    <row r="577" spans="1:50" ht="15.75" customHeight="1" x14ac:dyDescent="0.25">
      <c r="A577" s="1"/>
      <c r="B577" s="1"/>
      <c r="C577" s="2"/>
      <c r="D577" s="213"/>
      <c r="E577" s="213"/>
      <c r="F577" s="213"/>
      <c r="G577" s="213"/>
      <c r="H577" s="213"/>
      <c r="I577" s="102"/>
      <c r="J577" s="105"/>
      <c r="K577" s="453"/>
      <c r="L577" s="106"/>
      <c r="M577" s="10"/>
      <c r="N577" s="210"/>
      <c r="O577" s="10"/>
      <c r="P577" s="10"/>
      <c r="Q577" s="10"/>
      <c r="R577" s="10"/>
      <c r="S577" s="10"/>
      <c r="T577" s="10"/>
      <c r="U577" s="10"/>
      <c r="V577" s="107"/>
      <c r="W577" s="107"/>
      <c r="X577" s="10"/>
      <c r="Y577" s="2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7"/>
      <c r="AQ577" s="292"/>
      <c r="AR577" s="292"/>
      <c r="AS577" s="292"/>
      <c r="AT577" s="292"/>
      <c r="AU577" s="292"/>
      <c r="AV577" s="10"/>
      <c r="AW577" s="1"/>
      <c r="AX577" s="1"/>
    </row>
    <row r="578" spans="1:50" ht="15.75" customHeight="1" x14ac:dyDescent="0.25">
      <c r="A578" s="1"/>
      <c r="B578" s="1"/>
      <c r="C578" s="2"/>
      <c r="D578" s="213"/>
      <c r="E578" s="213"/>
      <c r="F578" s="213"/>
      <c r="G578" s="213"/>
      <c r="H578" s="213"/>
      <c r="I578" s="102"/>
      <c r="J578" s="105"/>
      <c r="K578" s="453"/>
      <c r="L578" s="106"/>
      <c r="M578" s="10"/>
      <c r="N578" s="210"/>
      <c r="O578" s="10"/>
      <c r="P578" s="10"/>
      <c r="Q578" s="10"/>
      <c r="R578" s="10"/>
      <c r="S578" s="10"/>
      <c r="T578" s="10"/>
      <c r="U578" s="10"/>
      <c r="V578" s="107"/>
      <c r="W578" s="107"/>
      <c r="X578" s="10"/>
      <c r="Y578" s="2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7"/>
      <c r="AQ578" s="292"/>
      <c r="AR578" s="292"/>
      <c r="AS578" s="292"/>
      <c r="AT578" s="292"/>
      <c r="AU578" s="292"/>
      <c r="AV578" s="10"/>
      <c r="AW578" s="1"/>
      <c r="AX578" s="1"/>
    </row>
    <row r="579" spans="1:50" ht="15.75" customHeight="1" x14ac:dyDescent="0.25">
      <c r="A579" s="1"/>
      <c r="B579" s="1"/>
      <c r="C579" s="2"/>
      <c r="D579" s="213"/>
      <c r="E579" s="213"/>
      <c r="F579" s="213"/>
      <c r="G579" s="213"/>
      <c r="H579" s="213"/>
      <c r="I579" s="102"/>
      <c r="J579" s="105"/>
      <c r="K579" s="453"/>
      <c r="L579" s="106"/>
      <c r="M579" s="10"/>
      <c r="N579" s="210"/>
      <c r="O579" s="10"/>
      <c r="P579" s="10"/>
      <c r="Q579" s="10"/>
      <c r="R579" s="10"/>
      <c r="S579" s="10"/>
      <c r="T579" s="10"/>
      <c r="U579" s="10"/>
      <c r="V579" s="107"/>
      <c r="W579" s="107"/>
      <c r="X579" s="10"/>
      <c r="Y579" s="2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7"/>
      <c r="AQ579" s="292"/>
      <c r="AR579" s="292"/>
      <c r="AS579" s="292"/>
      <c r="AT579" s="292"/>
      <c r="AU579" s="292"/>
      <c r="AV579" s="10"/>
      <c r="AW579" s="1"/>
      <c r="AX579" s="1"/>
    </row>
    <row r="580" spans="1:50" ht="15.75" customHeight="1" x14ac:dyDescent="0.25">
      <c r="A580" s="1"/>
      <c r="B580" s="1"/>
      <c r="C580" s="2"/>
      <c r="D580" s="213"/>
      <c r="E580" s="213"/>
      <c r="F580" s="213"/>
      <c r="G580" s="213"/>
      <c r="H580" s="213"/>
      <c r="I580" s="102"/>
      <c r="J580" s="105"/>
      <c r="K580" s="453"/>
      <c r="L580" s="106"/>
      <c r="M580" s="10"/>
      <c r="N580" s="210"/>
      <c r="O580" s="10"/>
      <c r="P580" s="10"/>
      <c r="Q580" s="10"/>
      <c r="R580" s="10"/>
      <c r="S580" s="10"/>
      <c r="T580" s="10"/>
      <c r="U580" s="10"/>
      <c r="V580" s="107"/>
      <c r="W580" s="107"/>
      <c r="X580" s="10"/>
      <c r="Y580" s="2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7"/>
      <c r="AQ580" s="292"/>
      <c r="AR580" s="292"/>
      <c r="AS580" s="292"/>
      <c r="AT580" s="292"/>
      <c r="AU580" s="292"/>
      <c r="AV580" s="10"/>
      <c r="AW580" s="1"/>
      <c r="AX580" s="1"/>
    </row>
    <row r="581" spans="1:50" ht="15.75" customHeight="1" x14ac:dyDescent="0.25">
      <c r="A581" s="1"/>
      <c r="B581" s="1"/>
      <c r="C581" s="2"/>
      <c r="D581" s="213"/>
      <c r="E581" s="213"/>
      <c r="F581" s="213"/>
      <c r="G581" s="213"/>
      <c r="H581" s="213"/>
      <c r="I581" s="102"/>
      <c r="J581" s="105"/>
      <c r="K581" s="453"/>
      <c r="L581" s="106"/>
      <c r="M581" s="10"/>
      <c r="N581" s="210"/>
      <c r="O581" s="10"/>
      <c r="P581" s="10"/>
      <c r="Q581" s="10"/>
      <c r="R581" s="10"/>
      <c r="S581" s="10"/>
      <c r="T581" s="10"/>
      <c r="U581" s="10"/>
      <c r="V581" s="107"/>
      <c r="W581" s="107"/>
      <c r="X581" s="10"/>
      <c r="Y581" s="2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7"/>
      <c r="AQ581" s="292"/>
      <c r="AR581" s="292"/>
      <c r="AS581" s="292"/>
      <c r="AT581" s="292"/>
      <c r="AU581" s="292"/>
      <c r="AV581" s="10"/>
      <c r="AW581" s="1"/>
      <c r="AX581" s="1"/>
    </row>
    <row r="582" spans="1:50" ht="15.75" customHeight="1" x14ac:dyDescent="0.25">
      <c r="A582" s="1"/>
      <c r="B582" s="1"/>
      <c r="C582" s="2"/>
      <c r="D582" s="213"/>
      <c r="E582" s="213"/>
      <c r="F582" s="213"/>
      <c r="G582" s="213"/>
      <c r="H582" s="213"/>
      <c r="I582" s="102"/>
      <c r="J582" s="105"/>
      <c r="K582" s="453"/>
      <c r="L582" s="106"/>
      <c r="M582" s="10"/>
      <c r="N582" s="210"/>
      <c r="O582" s="10"/>
      <c r="P582" s="10"/>
      <c r="Q582" s="10"/>
      <c r="R582" s="10"/>
      <c r="S582" s="10"/>
      <c r="T582" s="10"/>
      <c r="U582" s="10"/>
      <c r="V582" s="107"/>
      <c r="W582" s="107"/>
      <c r="X582" s="10"/>
      <c r="Y582" s="2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7"/>
      <c r="AQ582" s="292"/>
      <c r="AR582" s="292"/>
      <c r="AS582" s="292"/>
      <c r="AT582" s="292"/>
      <c r="AU582" s="292"/>
      <c r="AV582" s="10"/>
      <c r="AW582" s="1"/>
      <c r="AX582" s="1"/>
    </row>
    <row r="583" spans="1:50" ht="15.75" customHeight="1" x14ac:dyDescent="0.25">
      <c r="A583" s="1"/>
      <c r="B583" s="1"/>
      <c r="C583" s="2"/>
      <c r="D583" s="213"/>
      <c r="E583" s="213"/>
      <c r="F583" s="213"/>
      <c r="G583" s="213"/>
      <c r="H583" s="213"/>
      <c r="I583" s="102"/>
      <c r="J583" s="105"/>
      <c r="K583" s="453"/>
      <c r="L583" s="106"/>
      <c r="M583" s="10"/>
      <c r="N583" s="210"/>
      <c r="O583" s="10"/>
      <c r="P583" s="10"/>
      <c r="Q583" s="10"/>
      <c r="R583" s="10"/>
      <c r="S583" s="10"/>
      <c r="T583" s="10"/>
      <c r="U583" s="10"/>
      <c r="V583" s="107"/>
      <c r="W583" s="107"/>
      <c r="X583" s="10"/>
      <c r="Y583" s="2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7"/>
      <c r="AQ583" s="292"/>
      <c r="AR583" s="292"/>
      <c r="AS583" s="292"/>
      <c r="AT583" s="292"/>
      <c r="AU583" s="292"/>
      <c r="AV583" s="10"/>
      <c r="AW583" s="1"/>
      <c r="AX583" s="1"/>
    </row>
    <row r="584" spans="1:50" ht="15.75" customHeight="1" x14ac:dyDescent="0.25">
      <c r="A584" s="1"/>
      <c r="B584" s="1"/>
      <c r="C584" s="2"/>
      <c r="D584" s="213"/>
      <c r="E584" s="213"/>
      <c r="F584" s="213"/>
      <c r="G584" s="213"/>
      <c r="H584" s="213"/>
      <c r="I584" s="102"/>
      <c r="J584" s="105"/>
      <c r="K584" s="453"/>
      <c r="L584" s="106"/>
      <c r="M584" s="10"/>
      <c r="N584" s="210"/>
      <c r="O584" s="10"/>
      <c r="P584" s="10"/>
      <c r="Q584" s="10"/>
      <c r="R584" s="10"/>
      <c r="S584" s="10"/>
      <c r="T584" s="10"/>
      <c r="U584" s="10"/>
      <c r="V584" s="107"/>
      <c r="W584" s="107"/>
      <c r="X584" s="10"/>
      <c r="Y584" s="2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7"/>
      <c r="AQ584" s="292"/>
      <c r="AR584" s="292"/>
      <c r="AS584" s="292"/>
      <c r="AT584" s="292"/>
      <c r="AU584" s="292"/>
      <c r="AV584" s="10"/>
      <c r="AW584" s="1"/>
      <c r="AX584" s="1"/>
    </row>
    <row r="585" spans="1:50" ht="15.75" customHeight="1" x14ac:dyDescent="0.25">
      <c r="A585" s="1"/>
      <c r="B585" s="1"/>
      <c r="C585" s="2"/>
      <c r="D585" s="213"/>
      <c r="E585" s="213"/>
      <c r="F585" s="213"/>
      <c r="G585" s="213"/>
      <c r="H585" s="213"/>
      <c r="I585" s="102"/>
      <c r="J585" s="105"/>
      <c r="K585" s="453"/>
      <c r="L585" s="106"/>
      <c r="M585" s="10"/>
      <c r="N585" s="210"/>
      <c r="O585" s="10"/>
      <c r="P585" s="10"/>
      <c r="Q585" s="10"/>
      <c r="R585" s="10"/>
      <c r="S585" s="10"/>
      <c r="T585" s="10"/>
      <c r="U585" s="10"/>
      <c r="V585" s="107"/>
      <c r="W585" s="107"/>
      <c r="X585" s="10"/>
      <c r="Y585" s="2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7"/>
      <c r="AQ585" s="292"/>
      <c r="AR585" s="292"/>
      <c r="AS585" s="292"/>
      <c r="AT585" s="292"/>
      <c r="AU585" s="292"/>
      <c r="AV585" s="10"/>
      <c r="AW585" s="1"/>
      <c r="AX585" s="1"/>
    </row>
    <row r="586" spans="1:50" ht="15.75" customHeight="1" x14ac:dyDescent="0.25">
      <c r="A586" s="1"/>
      <c r="B586" s="1"/>
      <c r="C586" s="2"/>
      <c r="D586" s="213"/>
      <c r="E586" s="213"/>
      <c r="F586" s="213"/>
      <c r="G586" s="213"/>
      <c r="H586" s="213"/>
      <c r="I586" s="102"/>
      <c r="J586" s="105"/>
      <c r="K586" s="453"/>
      <c r="L586" s="106"/>
      <c r="M586" s="10"/>
      <c r="N586" s="210"/>
      <c r="O586" s="10"/>
      <c r="P586" s="10"/>
      <c r="Q586" s="10"/>
      <c r="R586" s="10"/>
      <c r="S586" s="10"/>
      <c r="T586" s="10"/>
      <c r="U586" s="10"/>
      <c r="V586" s="107"/>
      <c r="W586" s="107"/>
      <c r="X586" s="10"/>
      <c r="Y586" s="2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7"/>
      <c r="AQ586" s="292"/>
      <c r="AR586" s="292"/>
      <c r="AS586" s="292"/>
      <c r="AT586" s="292"/>
      <c r="AU586" s="292"/>
      <c r="AV586" s="10"/>
      <c r="AW586" s="1"/>
      <c r="AX586" s="1"/>
    </row>
    <row r="587" spans="1:50" ht="15.75" customHeight="1" x14ac:dyDescent="0.25">
      <c r="A587" s="1"/>
      <c r="B587" s="1"/>
      <c r="C587" s="2"/>
      <c r="D587" s="213"/>
      <c r="E587" s="213"/>
      <c r="F587" s="213"/>
      <c r="G587" s="213"/>
      <c r="H587" s="213"/>
      <c r="I587" s="102"/>
      <c r="J587" s="105"/>
      <c r="K587" s="453"/>
      <c r="L587" s="106"/>
      <c r="M587" s="10"/>
      <c r="N587" s="210"/>
      <c r="O587" s="10"/>
      <c r="P587" s="10"/>
      <c r="Q587" s="10"/>
      <c r="R587" s="10"/>
      <c r="S587" s="10"/>
      <c r="T587" s="10"/>
      <c r="U587" s="10"/>
      <c r="V587" s="107"/>
      <c r="W587" s="107"/>
      <c r="X587" s="10"/>
      <c r="Y587" s="2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7"/>
      <c r="AQ587" s="292"/>
      <c r="AR587" s="292"/>
      <c r="AS587" s="292"/>
      <c r="AT587" s="292"/>
      <c r="AU587" s="292"/>
      <c r="AV587" s="10"/>
      <c r="AW587" s="1"/>
      <c r="AX587" s="1"/>
    </row>
    <row r="588" spans="1:50" ht="15.75" customHeight="1" x14ac:dyDescent="0.25">
      <c r="A588" s="1"/>
      <c r="B588" s="1"/>
      <c r="C588" s="2"/>
      <c r="D588" s="213"/>
      <c r="E588" s="213"/>
      <c r="F588" s="213"/>
      <c r="G588" s="213"/>
      <c r="H588" s="213"/>
      <c r="I588" s="102"/>
      <c r="J588" s="105"/>
      <c r="K588" s="453"/>
      <c r="L588" s="106"/>
      <c r="M588" s="10"/>
      <c r="N588" s="210"/>
      <c r="O588" s="10"/>
      <c r="P588" s="10"/>
      <c r="Q588" s="10"/>
      <c r="R588" s="10"/>
      <c r="S588" s="10"/>
      <c r="T588" s="10"/>
      <c r="U588" s="10"/>
      <c r="V588" s="107"/>
      <c r="W588" s="107"/>
      <c r="X588" s="10"/>
      <c r="Y588" s="2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7"/>
      <c r="AQ588" s="292"/>
      <c r="AR588" s="292"/>
      <c r="AS588" s="292"/>
      <c r="AT588" s="292"/>
      <c r="AU588" s="292"/>
      <c r="AV588" s="10"/>
      <c r="AW588" s="1"/>
      <c r="AX588" s="1"/>
    </row>
    <row r="589" spans="1:50" ht="15.75" customHeight="1" x14ac:dyDescent="0.25">
      <c r="A589" s="1"/>
      <c r="B589" s="1"/>
      <c r="C589" s="2"/>
      <c r="D589" s="213"/>
      <c r="E589" s="213"/>
      <c r="F589" s="213"/>
      <c r="G589" s="213"/>
      <c r="H589" s="213"/>
      <c r="I589" s="102"/>
      <c r="J589" s="105"/>
      <c r="K589" s="453"/>
      <c r="L589" s="106"/>
      <c r="M589" s="10"/>
      <c r="N589" s="210"/>
      <c r="O589" s="10"/>
      <c r="P589" s="10"/>
      <c r="Q589" s="10"/>
      <c r="R589" s="10"/>
      <c r="S589" s="10"/>
      <c r="T589" s="10"/>
      <c r="U589" s="10"/>
      <c r="V589" s="107"/>
      <c r="W589" s="107"/>
      <c r="X589" s="10"/>
      <c r="Y589" s="2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7"/>
      <c r="AQ589" s="292"/>
      <c r="AR589" s="292"/>
      <c r="AS589" s="292"/>
      <c r="AT589" s="292"/>
      <c r="AU589" s="292"/>
      <c r="AV589" s="10"/>
      <c r="AW589" s="1"/>
      <c r="AX589" s="1"/>
    </row>
    <row r="590" spans="1:50" ht="15.75" customHeight="1" x14ac:dyDescent="0.25">
      <c r="A590" s="1"/>
      <c r="B590" s="1"/>
      <c r="C590" s="2"/>
      <c r="D590" s="213"/>
      <c r="E590" s="213"/>
      <c r="F590" s="213"/>
      <c r="G590" s="213"/>
      <c r="H590" s="213"/>
      <c r="I590" s="102"/>
      <c r="J590" s="105"/>
      <c r="K590" s="453"/>
      <c r="L590" s="106"/>
      <c r="M590" s="10"/>
      <c r="N590" s="210"/>
      <c r="O590" s="10"/>
      <c r="P590" s="10"/>
      <c r="Q590" s="10"/>
      <c r="R590" s="10"/>
      <c r="S590" s="10"/>
      <c r="T590" s="10"/>
      <c r="U590" s="10"/>
      <c r="V590" s="107"/>
      <c r="W590" s="107"/>
      <c r="X590" s="10"/>
      <c r="Y590" s="2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7"/>
      <c r="AQ590" s="292"/>
      <c r="AR590" s="292"/>
      <c r="AS590" s="292"/>
      <c r="AT590" s="292"/>
      <c r="AU590" s="292"/>
      <c r="AV590" s="10"/>
      <c r="AW590" s="1"/>
      <c r="AX590" s="1"/>
    </row>
    <row r="591" spans="1:50" ht="15.75" customHeight="1" x14ac:dyDescent="0.25">
      <c r="A591" s="1"/>
      <c r="B591" s="1"/>
      <c r="C591" s="2"/>
      <c r="D591" s="213"/>
      <c r="E591" s="213"/>
      <c r="F591" s="213"/>
      <c r="G591" s="213"/>
      <c r="H591" s="213"/>
      <c r="I591" s="102"/>
      <c r="J591" s="105"/>
      <c r="K591" s="453"/>
      <c r="L591" s="106"/>
      <c r="M591" s="10"/>
      <c r="N591" s="210"/>
      <c r="O591" s="10"/>
      <c r="P591" s="10"/>
      <c r="Q591" s="10"/>
      <c r="R591" s="10"/>
      <c r="S591" s="10"/>
      <c r="T591" s="10"/>
      <c r="U591" s="10"/>
      <c r="V591" s="107"/>
      <c r="W591" s="107"/>
      <c r="X591" s="10"/>
      <c r="Y591" s="2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7"/>
      <c r="AQ591" s="292"/>
      <c r="AR591" s="292"/>
      <c r="AS591" s="292"/>
      <c r="AT591" s="292"/>
      <c r="AU591" s="292"/>
      <c r="AV591" s="10"/>
      <c r="AW591" s="1"/>
      <c r="AX591" s="1"/>
    </row>
    <row r="592" spans="1:50" ht="15.75" customHeight="1" x14ac:dyDescent="0.25">
      <c r="A592" s="1"/>
      <c r="B592" s="1"/>
      <c r="C592" s="2"/>
      <c r="D592" s="213"/>
      <c r="E592" s="213"/>
      <c r="F592" s="213"/>
      <c r="G592" s="213"/>
      <c r="H592" s="213"/>
      <c r="I592" s="102"/>
      <c r="J592" s="105"/>
      <c r="K592" s="453"/>
      <c r="L592" s="106"/>
      <c r="M592" s="10"/>
      <c r="N592" s="210"/>
      <c r="O592" s="10"/>
      <c r="P592" s="10"/>
      <c r="Q592" s="10"/>
      <c r="R592" s="10"/>
      <c r="S592" s="10"/>
      <c r="T592" s="10"/>
      <c r="U592" s="10"/>
      <c r="V592" s="107"/>
      <c r="W592" s="107"/>
      <c r="X592" s="10"/>
      <c r="Y592" s="2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7"/>
      <c r="AQ592" s="292"/>
      <c r="AR592" s="292"/>
      <c r="AS592" s="292"/>
      <c r="AT592" s="292"/>
      <c r="AU592" s="292"/>
      <c r="AV592" s="10"/>
      <c r="AW592" s="1"/>
      <c r="AX592" s="1"/>
    </row>
    <row r="593" spans="1:50" ht="15.75" customHeight="1" x14ac:dyDescent="0.25">
      <c r="A593" s="1"/>
      <c r="B593" s="1"/>
      <c r="C593" s="2"/>
      <c r="D593" s="213"/>
      <c r="E593" s="213"/>
      <c r="F593" s="213"/>
      <c r="G593" s="213"/>
      <c r="H593" s="213"/>
      <c r="I593" s="102"/>
      <c r="J593" s="105"/>
      <c r="K593" s="453"/>
      <c r="L593" s="106"/>
      <c r="M593" s="10"/>
      <c r="N593" s="210"/>
      <c r="O593" s="10"/>
      <c r="P593" s="10"/>
      <c r="Q593" s="10"/>
      <c r="R593" s="10"/>
      <c r="S593" s="10"/>
      <c r="T593" s="10"/>
      <c r="U593" s="10"/>
      <c r="V593" s="107"/>
      <c r="W593" s="107"/>
      <c r="X593" s="10"/>
      <c r="Y593" s="2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7"/>
      <c r="AQ593" s="292"/>
      <c r="AR593" s="292"/>
      <c r="AS593" s="292"/>
      <c r="AT593" s="292"/>
      <c r="AU593" s="292"/>
      <c r="AV593" s="10"/>
      <c r="AW593" s="1"/>
      <c r="AX593" s="1"/>
    </row>
    <row r="594" spans="1:50" ht="15.75" customHeight="1" x14ac:dyDescent="0.25">
      <c r="A594" s="1"/>
      <c r="B594" s="1"/>
      <c r="C594" s="2"/>
      <c r="D594" s="213"/>
      <c r="E594" s="213"/>
      <c r="F594" s="213"/>
      <c r="G594" s="213"/>
      <c r="H594" s="213"/>
      <c r="I594" s="102"/>
      <c r="J594" s="105"/>
      <c r="K594" s="453"/>
      <c r="L594" s="106"/>
      <c r="M594" s="10"/>
      <c r="N594" s="210"/>
      <c r="O594" s="10"/>
      <c r="P594" s="10"/>
      <c r="Q594" s="10"/>
      <c r="R594" s="10"/>
      <c r="S594" s="10"/>
      <c r="T594" s="10"/>
      <c r="U594" s="10"/>
      <c r="V594" s="107"/>
      <c r="W594" s="107"/>
      <c r="X594" s="10"/>
      <c r="Y594" s="2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7"/>
      <c r="AQ594" s="292"/>
      <c r="AR594" s="292"/>
      <c r="AS594" s="292"/>
      <c r="AT594" s="292"/>
      <c r="AU594" s="292"/>
      <c r="AV594" s="10"/>
      <c r="AW594" s="1"/>
      <c r="AX594" s="1"/>
    </row>
    <row r="595" spans="1:50" ht="15.75" customHeight="1" x14ac:dyDescent="0.25">
      <c r="A595" s="1"/>
      <c r="B595" s="1"/>
      <c r="C595" s="2"/>
      <c r="D595" s="213"/>
      <c r="E595" s="213"/>
      <c r="F595" s="213"/>
      <c r="G595" s="213"/>
      <c r="H595" s="213"/>
      <c r="I595" s="102"/>
      <c r="J595" s="105"/>
      <c r="K595" s="453"/>
      <c r="L595" s="106"/>
      <c r="M595" s="10"/>
      <c r="N595" s="210"/>
      <c r="O595" s="10"/>
      <c r="P595" s="10"/>
      <c r="Q595" s="10"/>
      <c r="R595" s="10"/>
      <c r="S595" s="10"/>
      <c r="T595" s="10"/>
      <c r="U595" s="10"/>
      <c r="V595" s="107"/>
      <c r="W595" s="107"/>
      <c r="X595" s="10"/>
      <c r="Y595" s="2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7"/>
      <c r="AQ595" s="292"/>
      <c r="AR595" s="292"/>
      <c r="AS595" s="292"/>
      <c r="AT595" s="292"/>
      <c r="AU595" s="292"/>
      <c r="AV595" s="10"/>
      <c r="AW595" s="1"/>
      <c r="AX595" s="1"/>
    </row>
    <row r="596" spans="1:50" ht="15.75" customHeight="1" x14ac:dyDescent="0.25">
      <c r="A596" s="1"/>
      <c r="B596" s="1"/>
      <c r="C596" s="2"/>
      <c r="D596" s="213"/>
      <c r="E596" s="213"/>
      <c r="F596" s="213"/>
      <c r="G596" s="213"/>
      <c r="H596" s="213"/>
      <c r="I596" s="102"/>
      <c r="J596" s="105"/>
      <c r="K596" s="453"/>
      <c r="L596" s="106"/>
      <c r="M596" s="10"/>
      <c r="N596" s="210"/>
      <c r="O596" s="10"/>
      <c r="P596" s="10"/>
      <c r="Q596" s="10"/>
      <c r="R596" s="10"/>
      <c r="S596" s="10"/>
      <c r="T596" s="10"/>
      <c r="U596" s="10"/>
      <c r="V596" s="107"/>
      <c r="W596" s="107"/>
      <c r="X596" s="10"/>
      <c r="Y596" s="2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7"/>
      <c r="AQ596" s="292"/>
      <c r="AR596" s="292"/>
      <c r="AS596" s="292"/>
      <c r="AT596" s="292"/>
      <c r="AU596" s="292"/>
      <c r="AV596" s="10"/>
      <c r="AW596" s="1"/>
      <c r="AX596" s="1"/>
    </row>
    <row r="597" spans="1:50" ht="15.75" customHeight="1" x14ac:dyDescent="0.25">
      <c r="A597" s="1"/>
      <c r="B597" s="1"/>
      <c r="C597" s="2"/>
      <c r="D597" s="213"/>
      <c r="E597" s="213"/>
      <c r="F597" s="213"/>
      <c r="G597" s="213"/>
      <c r="H597" s="213"/>
      <c r="I597" s="102"/>
      <c r="J597" s="105"/>
      <c r="K597" s="453"/>
      <c r="L597" s="106"/>
      <c r="M597" s="10"/>
      <c r="N597" s="210"/>
      <c r="O597" s="10"/>
      <c r="P597" s="10"/>
      <c r="Q597" s="10"/>
      <c r="R597" s="10"/>
      <c r="S597" s="10"/>
      <c r="T597" s="10"/>
      <c r="U597" s="10"/>
      <c r="V597" s="107"/>
      <c r="W597" s="107"/>
      <c r="X597" s="10"/>
      <c r="Y597" s="2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7"/>
      <c r="AQ597" s="292"/>
      <c r="AR597" s="292"/>
      <c r="AS597" s="292"/>
      <c r="AT597" s="292"/>
      <c r="AU597" s="292"/>
      <c r="AV597" s="10"/>
      <c r="AW597" s="1"/>
      <c r="AX597" s="1"/>
    </row>
    <row r="598" spans="1:50" ht="15.75" customHeight="1" x14ac:dyDescent="0.25">
      <c r="A598" s="1"/>
      <c r="B598" s="1"/>
      <c r="C598" s="2"/>
      <c r="D598" s="213"/>
      <c r="E598" s="213"/>
      <c r="F598" s="213"/>
      <c r="G598" s="213"/>
      <c r="H598" s="213"/>
      <c r="I598" s="102"/>
      <c r="J598" s="105"/>
      <c r="K598" s="453"/>
      <c r="L598" s="106"/>
      <c r="M598" s="10"/>
      <c r="N598" s="210"/>
      <c r="O598" s="10"/>
      <c r="P598" s="10"/>
      <c r="Q598" s="10"/>
      <c r="R598" s="10"/>
      <c r="S598" s="10"/>
      <c r="T598" s="10"/>
      <c r="U598" s="10"/>
      <c r="V598" s="107"/>
      <c r="W598" s="107"/>
      <c r="X598" s="10"/>
      <c r="Y598" s="2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7"/>
      <c r="AQ598" s="292"/>
      <c r="AR598" s="292"/>
      <c r="AS598" s="292"/>
      <c r="AT598" s="292"/>
      <c r="AU598" s="292"/>
      <c r="AV598" s="10"/>
      <c r="AW598" s="1"/>
      <c r="AX598" s="1"/>
    </row>
    <row r="599" spans="1:50" ht="15.75" customHeight="1" x14ac:dyDescent="0.25">
      <c r="A599" s="1"/>
      <c r="B599" s="1"/>
      <c r="C599" s="2"/>
      <c r="D599" s="213"/>
      <c r="E599" s="213"/>
      <c r="F599" s="213"/>
      <c r="G599" s="213"/>
      <c r="H599" s="213"/>
      <c r="I599" s="102"/>
      <c r="J599" s="105"/>
      <c r="K599" s="453"/>
      <c r="L599" s="106"/>
      <c r="M599" s="10"/>
      <c r="N599" s="210"/>
      <c r="O599" s="10"/>
      <c r="P599" s="10"/>
      <c r="Q599" s="10"/>
      <c r="R599" s="10"/>
      <c r="S599" s="10"/>
      <c r="T599" s="10"/>
      <c r="U599" s="10"/>
      <c r="V599" s="107"/>
      <c r="W599" s="107"/>
      <c r="X599" s="10"/>
      <c r="Y599" s="2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7"/>
      <c r="AQ599" s="292"/>
      <c r="AR599" s="292"/>
      <c r="AS599" s="292"/>
      <c r="AT599" s="292"/>
      <c r="AU599" s="292"/>
      <c r="AV599" s="10"/>
      <c r="AW599" s="1"/>
      <c r="AX599" s="1"/>
    </row>
    <row r="600" spans="1:50" ht="15.75" customHeight="1" x14ac:dyDescent="0.25">
      <c r="A600" s="1"/>
      <c r="B600" s="1"/>
      <c r="C600" s="2"/>
      <c r="D600" s="213"/>
      <c r="E600" s="213"/>
      <c r="F600" s="213"/>
      <c r="G600" s="213"/>
      <c r="H600" s="213"/>
      <c r="I600" s="102"/>
      <c r="J600" s="105"/>
      <c r="K600" s="453"/>
      <c r="L600" s="106"/>
      <c r="M600" s="10"/>
      <c r="N600" s="210"/>
      <c r="O600" s="10"/>
      <c r="P600" s="10"/>
      <c r="Q600" s="10"/>
      <c r="R600" s="10"/>
      <c r="S600" s="10"/>
      <c r="T600" s="10"/>
      <c r="U600" s="10"/>
      <c r="V600" s="107"/>
      <c r="W600" s="107"/>
      <c r="X600" s="10"/>
      <c r="Y600" s="2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7"/>
      <c r="AQ600" s="292"/>
      <c r="AR600" s="292"/>
      <c r="AS600" s="292"/>
      <c r="AT600" s="292"/>
      <c r="AU600" s="292"/>
      <c r="AV600" s="10"/>
      <c r="AW600" s="1"/>
      <c r="AX600" s="1"/>
    </row>
    <row r="601" spans="1:50" ht="15.75" customHeight="1" x14ac:dyDescent="0.25">
      <c r="A601" s="1"/>
      <c r="B601" s="1"/>
      <c r="C601" s="2"/>
      <c r="D601" s="213"/>
      <c r="E601" s="213"/>
      <c r="F601" s="213"/>
      <c r="G601" s="213"/>
      <c r="H601" s="213"/>
      <c r="I601" s="102"/>
      <c r="J601" s="105"/>
      <c r="K601" s="453"/>
      <c r="L601" s="106"/>
      <c r="M601" s="10"/>
      <c r="N601" s="210"/>
      <c r="O601" s="10"/>
      <c r="P601" s="10"/>
      <c r="Q601" s="10"/>
      <c r="R601" s="10"/>
      <c r="S601" s="10"/>
      <c r="T601" s="10"/>
      <c r="U601" s="10"/>
      <c r="V601" s="107"/>
      <c r="W601" s="107"/>
      <c r="X601" s="10"/>
      <c r="Y601" s="2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7"/>
      <c r="AQ601" s="292"/>
      <c r="AR601" s="292"/>
      <c r="AS601" s="292"/>
      <c r="AT601" s="292"/>
      <c r="AU601" s="292"/>
      <c r="AV601" s="10"/>
      <c r="AW601" s="1"/>
      <c r="AX601" s="1"/>
    </row>
    <row r="602" spans="1:50" ht="15.75" customHeight="1" x14ac:dyDescent="0.25">
      <c r="A602" s="1"/>
      <c r="B602" s="1"/>
      <c r="C602" s="2"/>
      <c r="D602" s="213"/>
      <c r="E602" s="213"/>
      <c r="F602" s="213"/>
      <c r="G602" s="213"/>
      <c r="H602" s="213"/>
      <c r="I602" s="102"/>
      <c r="J602" s="105"/>
      <c r="K602" s="453"/>
      <c r="L602" s="106"/>
      <c r="M602" s="10"/>
      <c r="N602" s="210"/>
      <c r="O602" s="10"/>
      <c r="P602" s="10"/>
      <c r="Q602" s="10"/>
      <c r="R602" s="10"/>
      <c r="S602" s="10"/>
      <c r="T602" s="10"/>
      <c r="U602" s="10"/>
      <c r="V602" s="107"/>
      <c r="W602" s="107"/>
      <c r="X602" s="10"/>
      <c r="Y602" s="2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7"/>
      <c r="AQ602" s="292"/>
      <c r="AR602" s="292"/>
      <c r="AS602" s="292"/>
      <c r="AT602" s="292"/>
      <c r="AU602" s="292"/>
      <c r="AV602" s="10"/>
      <c r="AW602" s="1"/>
      <c r="AX602" s="1"/>
    </row>
    <row r="603" spans="1:50" ht="15.75" customHeight="1" x14ac:dyDescent="0.25">
      <c r="A603" s="1"/>
      <c r="B603" s="1"/>
      <c r="C603" s="2"/>
      <c r="D603" s="213"/>
      <c r="E603" s="213"/>
      <c r="F603" s="213"/>
      <c r="G603" s="213"/>
      <c r="H603" s="213"/>
      <c r="I603" s="102"/>
      <c r="J603" s="105"/>
      <c r="K603" s="453"/>
      <c r="L603" s="106"/>
      <c r="M603" s="10"/>
      <c r="N603" s="210"/>
      <c r="O603" s="10"/>
      <c r="P603" s="10"/>
      <c r="Q603" s="10"/>
      <c r="R603" s="10"/>
      <c r="S603" s="10"/>
      <c r="T603" s="10"/>
      <c r="U603" s="10"/>
      <c r="V603" s="107"/>
      <c r="W603" s="107"/>
      <c r="X603" s="10"/>
      <c r="Y603" s="2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7"/>
      <c r="AQ603" s="292"/>
      <c r="AR603" s="292"/>
      <c r="AS603" s="292"/>
      <c r="AT603" s="292"/>
      <c r="AU603" s="292"/>
      <c r="AV603" s="10"/>
      <c r="AW603" s="1"/>
      <c r="AX603" s="1"/>
    </row>
    <row r="604" spans="1:50" ht="15.75" customHeight="1" x14ac:dyDescent="0.25">
      <c r="A604" s="1"/>
      <c r="B604" s="1"/>
      <c r="C604" s="2"/>
      <c r="D604" s="213"/>
      <c r="E604" s="213"/>
      <c r="F604" s="213"/>
      <c r="G604" s="213"/>
      <c r="H604" s="213"/>
      <c r="I604" s="102"/>
      <c r="J604" s="105"/>
      <c r="K604" s="453"/>
      <c r="L604" s="106"/>
      <c r="M604" s="10"/>
      <c r="N604" s="210"/>
      <c r="O604" s="10"/>
      <c r="P604" s="10"/>
      <c r="Q604" s="10"/>
      <c r="R604" s="10"/>
      <c r="S604" s="10"/>
      <c r="T604" s="10"/>
      <c r="U604" s="10"/>
      <c r="V604" s="107"/>
      <c r="W604" s="107"/>
      <c r="X604" s="10"/>
      <c r="Y604" s="2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7"/>
      <c r="AQ604" s="292"/>
      <c r="AR604" s="292"/>
      <c r="AS604" s="292"/>
      <c r="AT604" s="292"/>
      <c r="AU604" s="292"/>
      <c r="AV604" s="10"/>
      <c r="AW604" s="1"/>
      <c r="AX604" s="1"/>
    </row>
    <row r="605" spans="1:50" ht="15.75" customHeight="1" x14ac:dyDescent="0.25">
      <c r="A605" s="1"/>
      <c r="B605" s="1"/>
      <c r="C605" s="2"/>
      <c r="D605" s="213"/>
      <c r="E605" s="213"/>
      <c r="F605" s="213"/>
      <c r="G605" s="213"/>
      <c r="H605" s="213"/>
      <c r="I605" s="102"/>
      <c r="J605" s="105"/>
      <c r="K605" s="453"/>
      <c r="L605" s="106"/>
      <c r="M605" s="10"/>
      <c r="N605" s="210"/>
      <c r="O605" s="10"/>
      <c r="P605" s="10"/>
      <c r="Q605" s="10"/>
      <c r="R605" s="10"/>
      <c r="S605" s="10"/>
      <c r="T605" s="10"/>
      <c r="U605" s="10"/>
      <c r="V605" s="107"/>
      <c r="W605" s="107"/>
      <c r="X605" s="10"/>
      <c r="Y605" s="2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7"/>
      <c r="AQ605" s="292"/>
      <c r="AR605" s="292"/>
      <c r="AS605" s="292"/>
      <c r="AT605" s="292"/>
      <c r="AU605" s="292"/>
      <c r="AV605" s="10"/>
      <c r="AW605" s="1"/>
      <c r="AX605" s="1"/>
    </row>
    <row r="606" spans="1:50" ht="15.75" customHeight="1" x14ac:dyDescent="0.25">
      <c r="A606" s="1"/>
      <c r="B606" s="1"/>
      <c r="C606" s="2"/>
      <c r="D606" s="213"/>
      <c r="E606" s="213"/>
      <c r="F606" s="213"/>
      <c r="G606" s="213"/>
      <c r="H606" s="213"/>
      <c r="I606" s="102"/>
      <c r="J606" s="105"/>
      <c r="K606" s="453"/>
      <c r="L606" s="106"/>
      <c r="M606" s="10"/>
      <c r="N606" s="210"/>
      <c r="O606" s="10"/>
      <c r="P606" s="10"/>
      <c r="Q606" s="10"/>
      <c r="R606" s="10"/>
      <c r="S606" s="10"/>
      <c r="T606" s="10"/>
      <c r="U606" s="10"/>
      <c r="V606" s="107"/>
      <c r="W606" s="107"/>
      <c r="X606" s="10"/>
      <c r="Y606" s="2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7"/>
      <c r="AQ606" s="292"/>
      <c r="AR606" s="292"/>
      <c r="AS606" s="292"/>
      <c r="AT606" s="292"/>
      <c r="AU606" s="292"/>
      <c r="AV606" s="10"/>
      <c r="AW606" s="1"/>
      <c r="AX606" s="1"/>
    </row>
    <row r="607" spans="1:50" ht="15.75" customHeight="1" x14ac:dyDescent="0.25">
      <c r="A607" s="1"/>
      <c r="B607" s="1"/>
      <c r="C607" s="2"/>
      <c r="D607" s="213"/>
      <c r="E607" s="213"/>
      <c r="F607" s="213"/>
      <c r="G607" s="213"/>
      <c r="H607" s="213"/>
      <c r="I607" s="102"/>
      <c r="J607" s="105"/>
      <c r="K607" s="453"/>
      <c r="L607" s="106"/>
      <c r="M607" s="10"/>
      <c r="N607" s="210"/>
      <c r="O607" s="10"/>
      <c r="P607" s="10"/>
      <c r="Q607" s="10"/>
      <c r="R607" s="10"/>
      <c r="S607" s="10"/>
      <c r="T607" s="10"/>
      <c r="U607" s="10"/>
      <c r="V607" s="107"/>
      <c r="W607" s="107"/>
      <c r="X607" s="10"/>
      <c r="Y607" s="2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7"/>
      <c r="AQ607" s="292"/>
      <c r="AR607" s="292"/>
      <c r="AS607" s="292"/>
      <c r="AT607" s="292"/>
      <c r="AU607" s="292"/>
      <c r="AV607" s="10"/>
      <c r="AW607" s="1"/>
      <c r="AX607" s="1"/>
    </row>
    <row r="608" spans="1:50" ht="15.75" customHeight="1" x14ac:dyDescent="0.25">
      <c r="A608" s="1"/>
      <c r="B608" s="1"/>
      <c r="C608" s="2"/>
      <c r="D608" s="213"/>
      <c r="E608" s="213"/>
      <c r="F608" s="213"/>
      <c r="G608" s="213"/>
      <c r="H608" s="213"/>
      <c r="I608" s="102"/>
      <c r="J608" s="105"/>
      <c r="K608" s="453"/>
      <c r="L608" s="106"/>
      <c r="M608" s="10"/>
      <c r="N608" s="210"/>
      <c r="O608" s="10"/>
      <c r="P608" s="10"/>
      <c r="Q608" s="10"/>
      <c r="R608" s="10"/>
      <c r="S608" s="10"/>
      <c r="T608" s="10"/>
      <c r="U608" s="10"/>
      <c r="V608" s="107"/>
      <c r="W608" s="107"/>
      <c r="X608" s="10"/>
      <c r="Y608" s="2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7"/>
      <c r="AQ608" s="292"/>
      <c r="AR608" s="292"/>
      <c r="AS608" s="292"/>
      <c r="AT608" s="292"/>
      <c r="AU608" s="292"/>
      <c r="AV608" s="10"/>
      <c r="AW608" s="1"/>
      <c r="AX608" s="1"/>
    </row>
    <row r="609" spans="1:50" ht="15.75" customHeight="1" x14ac:dyDescent="0.25">
      <c r="A609" s="1"/>
      <c r="B609" s="1"/>
      <c r="C609" s="2"/>
      <c r="D609" s="213"/>
      <c r="E609" s="213"/>
      <c r="F609" s="213"/>
      <c r="G609" s="213"/>
      <c r="H609" s="213"/>
      <c r="I609" s="102"/>
      <c r="J609" s="105"/>
      <c r="K609" s="453"/>
      <c r="L609" s="106"/>
      <c r="M609" s="10"/>
      <c r="N609" s="210"/>
      <c r="O609" s="10"/>
      <c r="P609" s="10"/>
      <c r="Q609" s="10"/>
      <c r="R609" s="10"/>
      <c r="S609" s="10"/>
      <c r="T609" s="10"/>
      <c r="U609" s="10"/>
      <c r="V609" s="107"/>
      <c r="W609" s="107"/>
      <c r="X609" s="10"/>
      <c r="Y609" s="2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7"/>
      <c r="AQ609" s="292"/>
      <c r="AR609" s="292"/>
      <c r="AS609" s="292"/>
      <c r="AT609" s="292"/>
      <c r="AU609" s="292"/>
      <c r="AV609" s="10"/>
      <c r="AW609" s="1"/>
      <c r="AX609" s="1"/>
    </row>
    <row r="610" spans="1:50" ht="15.75" customHeight="1" x14ac:dyDescent="0.25">
      <c r="A610" s="1"/>
      <c r="B610" s="1"/>
      <c r="C610" s="2"/>
      <c r="D610" s="213"/>
      <c r="E610" s="213"/>
      <c r="F610" s="213"/>
      <c r="G610" s="213"/>
      <c r="H610" s="213"/>
      <c r="I610" s="102"/>
      <c r="J610" s="105"/>
      <c r="K610" s="453"/>
      <c r="L610" s="106"/>
      <c r="M610" s="10"/>
      <c r="N610" s="210"/>
      <c r="O610" s="10"/>
      <c r="P610" s="10"/>
      <c r="Q610" s="10"/>
      <c r="R610" s="10"/>
      <c r="S610" s="10"/>
      <c r="T610" s="10"/>
      <c r="U610" s="10"/>
      <c r="V610" s="107"/>
      <c r="W610" s="107"/>
      <c r="X610" s="10"/>
      <c r="Y610" s="2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7"/>
      <c r="AQ610" s="292"/>
      <c r="AR610" s="292"/>
      <c r="AS610" s="292"/>
      <c r="AT610" s="292"/>
      <c r="AU610" s="292"/>
      <c r="AV610" s="10"/>
      <c r="AW610" s="1"/>
      <c r="AX610" s="1"/>
    </row>
    <row r="611" spans="1:50" ht="15.75" customHeight="1" x14ac:dyDescent="0.25">
      <c r="A611" s="1"/>
      <c r="B611" s="1"/>
      <c r="C611" s="2"/>
      <c r="D611" s="213"/>
      <c r="E611" s="213"/>
      <c r="F611" s="213"/>
      <c r="G611" s="213"/>
      <c r="H611" s="213"/>
      <c r="I611" s="102"/>
      <c r="J611" s="105"/>
      <c r="K611" s="453"/>
      <c r="L611" s="106"/>
      <c r="M611" s="10"/>
      <c r="N611" s="210"/>
      <c r="O611" s="10"/>
      <c r="P611" s="10"/>
      <c r="Q611" s="10"/>
      <c r="R611" s="10"/>
      <c r="S611" s="10"/>
      <c r="T611" s="10"/>
      <c r="U611" s="10"/>
      <c r="V611" s="107"/>
      <c r="W611" s="107"/>
      <c r="X611" s="10"/>
      <c r="Y611" s="2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7"/>
      <c r="AQ611" s="292"/>
      <c r="AR611" s="292"/>
      <c r="AS611" s="292"/>
      <c r="AT611" s="292"/>
      <c r="AU611" s="292"/>
      <c r="AV611" s="10"/>
      <c r="AW611" s="1"/>
      <c r="AX611" s="1"/>
    </row>
    <row r="612" spans="1:50" ht="15.75" customHeight="1" x14ac:dyDescent="0.25">
      <c r="A612" s="1"/>
      <c r="B612" s="1"/>
      <c r="C612" s="2"/>
      <c r="D612" s="213"/>
      <c r="E612" s="213"/>
      <c r="F612" s="213"/>
      <c r="G612" s="213"/>
      <c r="H612" s="213"/>
      <c r="I612" s="102"/>
      <c r="J612" s="105"/>
      <c r="K612" s="453"/>
      <c r="L612" s="106"/>
      <c r="M612" s="10"/>
      <c r="N612" s="210"/>
      <c r="O612" s="10"/>
      <c r="P612" s="10"/>
      <c r="Q612" s="10"/>
      <c r="R612" s="10"/>
      <c r="S612" s="10"/>
      <c r="T612" s="10"/>
      <c r="U612" s="10"/>
      <c r="V612" s="107"/>
      <c r="W612" s="107"/>
      <c r="X612" s="10"/>
      <c r="Y612" s="2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7"/>
      <c r="AQ612" s="292"/>
      <c r="AR612" s="292"/>
      <c r="AS612" s="292"/>
      <c r="AT612" s="292"/>
      <c r="AU612" s="292"/>
      <c r="AV612" s="10"/>
      <c r="AW612" s="1"/>
      <c r="AX612" s="1"/>
    </row>
    <row r="613" spans="1:50" ht="15.75" customHeight="1" x14ac:dyDescent="0.25">
      <c r="A613" s="1"/>
      <c r="B613" s="1"/>
      <c r="C613" s="2"/>
      <c r="D613" s="213"/>
      <c r="E613" s="213"/>
      <c r="F613" s="213"/>
      <c r="G613" s="213"/>
      <c r="H613" s="213"/>
      <c r="I613" s="102"/>
      <c r="J613" s="105"/>
      <c r="K613" s="453"/>
      <c r="L613" s="106"/>
      <c r="M613" s="10"/>
      <c r="N613" s="210"/>
      <c r="O613" s="10"/>
      <c r="P613" s="10"/>
      <c r="Q613" s="10"/>
      <c r="R613" s="10"/>
      <c r="S613" s="10"/>
      <c r="T613" s="10"/>
      <c r="U613" s="10"/>
      <c r="V613" s="107"/>
      <c r="W613" s="107"/>
      <c r="X613" s="10"/>
      <c r="Y613" s="2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7"/>
      <c r="AQ613" s="292"/>
      <c r="AR613" s="292"/>
      <c r="AS613" s="292"/>
      <c r="AT613" s="292"/>
      <c r="AU613" s="292"/>
      <c r="AV613" s="10"/>
      <c r="AW613" s="1"/>
      <c r="AX613" s="1"/>
    </row>
    <row r="614" spans="1:50" ht="15.75" customHeight="1" x14ac:dyDescent="0.25">
      <c r="A614" s="1"/>
      <c r="B614" s="1"/>
      <c r="C614" s="2"/>
      <c r="D614" s="213"/>
      <c r="E614" s="213"/>
      <c r="F614" s="213"/>
      <c r="G614" s="213"/>
      <c r="H614" s="213"/>
      <c r="I614" s="102"/>
      <c r="J614" s="105"/>
      <c r="K614" s="453"/>
      <c r="L614" s="106"/>
      <c r="M614" s="10"/>
      <c r="N614" s="210"/>
      <c r="O614" s="10"/>
      <c r="P614" s="10"/>
      <c r="Q614" s="10"/>
      <c r="R614" s="10"/>
      <c r="S614" s="10"/>
      <c r="T614" s="10"/>
      <c r="U614" s="10"/>
      <c r="V614" s="107"/>
      <c r="W614" s="107"/>
      <c r="X614" s="10"/>
      <c r="Y614" s="2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7"/>
      <c r="AQ614" s="292"/>
      <c r="AR614" s="292"/>
      <c r="AS614" s="292"/>
      <c r="AT614" s="292"/>
      <c r="AU614" s="292"/>
      <c r="AV614" s="10"/>
      <c r="AW614" s="1"/>
      <c r="AX614" s="1"/>
    </row>
    <row r="615" spans="1:50" ht="15.75" customHeight="1" x14ac:dyDescent="0.25">
      <c r="A615" s="1"/>
      <c r="B615" s="1"/>
      <c r="C615" s="2"/>
      <c r="D615" s="213"/>
      <c r="E615" s="213"/>
      <c r="F615" s="213"/>
      <c r="G615" s="213"/>
      <c r="H615" s="213"/>
      <c r="I615" s="102"/>
      <c r="J615" s="105"/>
      <c r="K615" s="453"/>
      <c r="L615" s="106"/>
      <c r="M615" s="10"/>
      <c r="N615" s="210"/>
      <c r="O615" s="10"/>
      <c r="P615" s="10"/>
      <c r="Q615" s="10"/>
      <c r="R615" s="10"/>
      <c r="S615" s="10"/>
      <c r="T615" s="10"/>
      <c r="U615" s="10"/>
      <c r="V615" s="107"/>
      <c r="W615" s="107"/>
      <c r="X615" s="10"/>
      <c r="Y615" s="2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7"/>
      <c r="AQ615" s="292"/>
      <c r="AR615" s="292"/>
      <c r="AS615" s="292"/>
      <c r="AT615" s="292"/>
      <c r="AU615" s="292"/>
      <c r="AV615" s="10"/>
      <c r="AW615" s="1"/>
      <c r="AX615" s="1"/>
    </row>
    <row r="616" spans="1:50" ht="15.75" customHeight="1" x14ac:dyDescent="0.25">
      <c r="A616" s="1"/>
      <c r="B616" s="1"/>
      <c r="C616" s="2"/>
      <c r="D616" s="213"/>
      <c r="E616" s="213"/>
      <c r="F616" s="213"/>
      <c r="G616" s="213"/>
      <c r="H616" s="213"/>
      <c r="I616" s="102"/>
      <c r="J616" s="105"/>
      <c r="K616" s="453"/>
      <c r="L616" s="106"/>
      <c r="M616" s="10"/>
      <c r="N616" s="210"/>
      <c r="O616" s="10"/>
      <c r="P616" s="10"/>
      <c r="Q616" s="10"/>
      <c r="R616" s="10"/>
      <c r="S616" s="10"/>
      <c r="T616" s="10"/>
      <c r="U616" s="10"/>
      <c r="V616" s="107"/>
      <c r="W616" s="107"/>
      <c r="X616" s="10"/>
      <c r="Y616" s="2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7"/>
      <c r="AQ616" s="292"/>
      <c r="AR616" s="292"/>
      <c r="AS616" s="292"/>
      <c r="AT616" s="292"/>
      <c r="AU616" s="292"/>
      <c r="AV616" s="10"/>
      <c r="AW616" s="1"/>
      <c r="AX616" s="1"/>
    </row>
    <row r="617" spans="1:50" ht="15.75" customHeight="1" x14ac:dyDescent="0.25">
      <c r="A617" s="1"/>
      <c r="B617" s="1"/>
      <c r="C617" s="2"/>
      <c r="D617" s="213"/>
      <c r="E617" s="213"/>
      <c r="F617" s="213"/>
      <c r="G617" s="213"/>
      <c r="H617" s="213"/>
      <c r="I617" s="102"/>
      <c r="J617" s="105"/>
      <c r="K617" s="453"/>
      <c r="L617" s="106"/>
      <c r="M617" s="10"/>
      <c r="N617" s="210"/>
      <c r="O617" s="10"/>
      <c r="P617" s="10"/>
      <c r="Q617" s="10"/>
      <c r="R617" s="10"/>
      <c r="S617" s="10"/>
      <c r="T617" s="10"/>
      <c r="U617" s="10"/>
      <c r="V617" s="107"/>
      <c r="W617" s="107"/>
      <c r="X617" s="10"/>
      <c r="Y617" s="2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7"/>
      <c r="AQ617" s="292"/>
      <c r="AR617" s="292"/>
      <c r="AS617" s="292"/>
      <c r="AT617" s="292"/>
      <c r="AU617" s="292"/>
      <c r="AV617" s="10"/>
      <c r="AW617" s="1"/>
      <c r="AX617" s="1"/>
    </row>
    <row r="618" spans="1:50" ht="15.75" customHeight="1" x14ac:dyDescent="0.25">
      <c r="A618" s="1"/>
      <c r="B618" s="1"/>
      <c r="C618" s="2"/>
      <c r="D618" s="213"/>
      <c r="E618" s="213"/>
      <c r="F618" s="213"/>
      <c r="G618" s="213"/>
      <c r="H618" s="213"/>
      <c r="I618" s="102"/>
      <c r="J618" s="105"/>
      <c r="K618" s="453"/>
      <c r="L618" s="106"/>
      <c r="M618" s="10"/>
      <c r="N618" s="210"/>
      <c r="O618" s="10"/>
      <c r="P618" s="10"/>
      <c r="Q618" s="10"/>
      <c r="R618" s="10"/>
      <c r="S618" s="10"/>
      <c r="T618" s="10"/>
      <c r="U618" s="10"/>
      <c r="V618" s="107"/>
      <c r="W618" s="107"/>
      <c r="X618" s="10"/>
      <c r="Y618" s="2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7"/>
      <c r="AQ618" s="292"/>
      <c r="AR618" s="292"/>
      <c r="AS618" s="292"/>
      <c r="AT618" s="292"/>
      <c r="AU618" s="292"/>
      <c r="AV618" s="10"/>
      <c r="AW618" s="1"/>
      <c r="AX618" s="1"/>
    </row>
    <row r="619" spans="1:50" ht="15.75" customHeight="1" x14ac:dyDescent="0.25">
      <c r="A619" s="1"/>
      <c r="B619" s="1"/>
      <c r="C619" s="2"/>
      <c r="D619" s="213"/>
      <c r="E619" s="213"/>
      <c r="F619" s="213"/>
      <c r="G619" s="213"/>
      <c r="H619" s="213"/>
      <c r="I619" s="102"/>
      <c r="J619" s="105"/>
      <c r="K619" s="453"/>
      <c r="L619" s="106"/>
      <c r="M619" s="10"/>
      <c r="N619" s="210"/>
      <c r="O619" s="10"/>
      <c r="P619" s="10"/>
      <c r="Q619" s="10"/>
      <c r="R619" s="10"/>
      <c r="S619" s="10"/>
      <c r="T619" s="10"/>
      <c r="U619" s="10"/>
      <c r="V619" s="107"/>
      <c r="W619" s="107"/>
      <c r="X619" s="10"/>
      <c r="Y619" s="2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7"/>
      <c r="AQ619" s="292"/>
      <c r="AR619" s="292"/>
      <c r="AS619" s="292"/>
      <c r="AT619" s="292"/>
      <c r="AU619" s="292"/>
      <c r="AV619" s="10"/>
      <c r="AW619" s="1"/>
      <c r="AX619" s="1"/>
    </row>
    <row r="620" spans="1:50" ht="15.75" customHeight="1" x14ac:dyDescent="0.25">
      <c r="A620" s="1"/>
      <c r="B620" s="1"/>
      <c r="C620" s="2"/>
      <c r="D620" s="213"/>
      <c r="E620" s="213"/>
      <c r="F620" s="213"/>
      <c r="G620" s="213"/>
      <c r="H620" s="213"/>
      <c r="I620" s="102"/>
      <c r="J620" s="105"/>
      <c r="K620" s="453"/>
      <c r="L620" s="106"/>
      <c r="M620" s="10"/>
      <c r="N620" s="210"/>
      <c r="O620" s="10"/>
      <c r="P620" s="10"/>
      <c r="Q620" s="10"/>
      <c r="R620" s="10"/>
      <c r="S620" s="10"/>
      <c r="T620" s="10"/>
      <c r="U620" s="10"/>
      <c r="V620" s="107"/>
      <c r="W620" s="107"/>
      <c r="X620" s="10"/>
      <c r="Y620" s="2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7"/>
      <c r="AQ620" s="292"/>
      <c r="AR620" s="292"/>
      <c r="AS620" s="292"/>
      <c r="AT620" s="292"/>
      <c r="AU620" s="292"/>
      <c r="AV620" s="10"/>
      <c r="AW620" s="1"/>
      <c r="AX620" s="1"/>
    </row>
    <row r="621" spans="1:50" ht="15.75" customHeight="1" x14ac:dyDescent="0.25">
      <c r="A621" s="1"/>
      <c r="B621" s="1"/>
      <c r="C621" s="2"/>
      <c r="D621" s="213"/>
      <c r="E621" s="213"/>
      <c r="F621" s="213"/>
      <c r="G621" s="213"/>
      <c r="H621" s="213"/>
      <c r="I621" s="102"/>
      <c r="J621" s="105"/>
      <c r="K621" s="453"/>
      <c r="L621" s="106"/>
      <c r="M621" s="10"/>
      <c r="N621" s="210"/>
      <c r="O621" s="10"/>
      <c r="P621" s="10"/>
      <c r="Q621" s="10"/>
      <c r="R621" s="10"/>
      <c r="S621" s="10"/>
      <c r="T621" s="10"/>
      <c r="U621" s="10"/>
      <c r="V621" s="107"/>
      <c r="W621" s="107"/>
      <c r="X621" s="10"/>
      <c r="Y621" s="2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7"/>
      <c r="AQ621" s="292"/>
      <c r="AR621" s="292"/>
      <c r="AS621" s="292"/>
      <c r="AT621" s="292"/>
      <c r="AU621" s="292"/>
      <c r="AV621" s="10"/>
      <c r="AW621" s="1"/>
      <c r="AX621" s="1"/>
    </row>
    <row r="622" spans="1:50" ht="15.75" customHeight="1" x14ac:dyDescent="0.25">
      <c r="A622" s="1"/>
      <c r="B622" s="1"/>
      <c r="C622" s="2"/>
      <c r="D622" s="213"/>
      <c r="E622" s="213"/>
      <c r="F622" s="213"/>
      <c r="G622" s="213"/>
      <c r="H622" s="213"/>
      <c r="I622" s="102"/>
      <c r="J622" s="105"/>
      <c r="K622" s="453"/>
      <c r="L622" s="106"/>
      <c r="M622" s="10"/>
      <c r="N622" s="210"/>
      <c r="O622" s="10"/>
      <c r="P622" s="10"/>
      <c r="Q622" s="10"/>
      <c r="R622" s="10"/>
      <c r="S622" s="10"/>
      <c r="T622" s="10"/>
      <c r="U622" s="10"/>
      <c r="V622" s="107"/>
      <c r="W622" s="107"/>
      <c r="X622" s="10"/>
      <c r="Y622" s="2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7"/>
      <c r="AQ622" s="292"/>
      <c r="AR622" s="292"/>
      <c r="AS622" s="292"/>
      <c r="AT622" s="292"/>
      <c r="AU622" s="292"/>
      <c r="AV622" s="10"/>
      <c r="AW622" s="1"/>
      <c r="AX622" s="1"/>
    </row>
    <row r="623" spans="1:50" ht="15.75" customHeight="1" x14ac:dyDescent="0.25">
      <c r="A623" s="1"/>
      <c r="B623" s="1"/>
      <c r="C623" s="2"/>
      <c r="D623" s="213"/>
      <c r="E623" s="213"/>
      <c r="F623" s="213"/>
      <c r="G623" s="213"/>
      <c r="H623" s="213"/>
      <c r="I623" s="102"/>
      <c r="J623" s="105"/>
      <c r="K623" s="453"/>
      <c r="L623" s="106"/>
      <c r="M623" s="10"/>
      <c r="N623" s="210"/>
      <c r="O623" s="10"/>
      <c r="P623" s="10"/>
      <c r="Q623" s="10"/>
      <c r="R623" s="10"/>
      <c r="S623" s="10"/>
      <c r="T623" s="10"/>
      <c r="U623" s="10"/>
      <c r="V623" s="107"/>
      <c r="W623" s="107"/>
      <c r="X623" s="10"/>
      <c r="Y623" s="2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7"/>
      <c r="AQ623" s="292"/>
      <c r="AR623" s="292"/>
      <c r="AS623" s="292"/>
      <c r="AT623" s="292"/>
      <c r="AU623" s="292"/>
      <c r="AV623" s="10"/>
      <c r="AW623" s="1"/>
      <c r="AX623" s="1"/>
    </row>
    <row r="624" spans="1:50" ht="15.75" customHeight="1" x14ac:dyDescent="0.25">
      <c r="A624" s="1"/>
      <c r="B624" s="1"/>
      <c r="C624" s="2"/>
      <c r="D624" s="213"/>
      <c r="E624" s="213"/>
      <c r="F624" s="213"/>
      <c r="G624" s="213"/>
      <c r="H624" s="213"/>
      <c r="I624" s="102"/>
      <c r="J624" s="105"/>
      <c r="K624" s="453"/>
      <c r="L624" s="106"/>
      <c r="M624" s="10"/>
      <c r="N624" s="210"/>
      <c r="O624" s="10"/>
      <c r="P624" s="10"/>
      <c r="Q624" s="10"/>
      <c r="R624" s="10"/>
      <c r="S624" s="10"/>
      <c r="T624" s="10"/>
      <c r="U624" s="10"/>
      <c r="V624" s="107"/>
      <c r="W624" s="107"/>
      <c r="X624" s="10"/>
      <c r="Y624" s="2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7"/>
      <c r="AQ624" s="292"/>
      <c r="AR624" s="292"/>
      <c r="AS624" s="292"/>
      <c r="AT624" s="292"/>
      <c r="AU624" s="292"/>
      <c r="AV624" s="10"/>
      <c r="AW624" s="1"/>
      <c r="AX624" s="1"/>
    </row>
    <row r="625" spans="1:50" ht="15.75" customHeight="1" x14ac:dyDescent="0.25">
      <c r="A625" s="1"/>
      <c r="B625" s="1"/>
      <c r="C625" s="2"/>
      <c r="D625" s="213"/>
      <c r="E625" s="213"/>
      <c r="F625" s="213"/>
      <c r="G625" s="213"/>
      <c r="H625" s="213"/>
      <c r="I625" s="102"/>
      <c r="J625" s="105"/>
      <c r="K625" s="453"/>
      <c r="L625" s="106"/>
      <c r="M625" s="10"/>
      <c r="N625" s="210"/>
      <c r="O625" s="10"/>
      <c r="P625" s="10"/>
      <c r="Q625" s="10"/>
      <c r="R625" s="10"/>
      <c r="S625" s="10"/>
      <c r="T625" s="10"/>
      <c r="U625" s="10"/>
      <c r="V625" s="107"/>
      <c r="W625" s="107"/>
      <c r="X625" s="10"/>
      <c r="Y625" s="2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7"/>
      <c r="AQ625" s="292"/>
      <c r="AR625" s="292"/>
      <c r="AS625" s="292"/>
      <c r="AT625" s="292"/>
      <c r="AU625" s="292"/>
      <c r="AV625" s="10"/>
      <c r="AW625" s="1"/>
      <c r="AX625" s="1"/>
    </row>
    <row r="626" spans="1:50" ht="15.75" customHeight="1" x14ac:dyDescent="0.25">
      <c r="A626" s="1"/>
      <c r="B626" s="1"/>
      <c r="C626" s="2"/>
      <c r="D626" s="213"/>
      <c r="E626" s="213"/>
      <c r="F626" s="213"/>
      <c r="G626" s="213"/>
      <c r="H626" s="213"/>
      <c r="I626" s="102"/>
      <c r="J626" s="105"/>
      <c r="K626" s="453"/>
      <c r="L626" s="106"/>
      <c r="M626" s="10"/>
      <c r="N626" s="210"/>
      <c r="O626" s="10"/>
      <c r="P626" s="10"/>
      <c r="Q626" s="10"/>
      <c r="R626" s="10"/>
      <c r="S626" s="10"/>
      <c r="T626" s="10"/>
      <c r="U626" s="10"/>
      <c r="V626" s="107"/>
      <c r="W626" s="107"/>
      <c r="X626" s="10"/>
      <c r="Y626" s="2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7"/>
      <c r="AQ626" s="292"/>
      <c r="AR626" s="292"/>
      <c r="AS626" s="292"/>
      <c r="AT626" s="292"/>
      <c r="AU626" s="292"/>
      <c r="AV626" s="10"/>
      <c r="AW626" s="1"/>
      <c r="AX626" s="1"/>
    </row>
    <row r="627" spans="1:50" ht="15.75" customHeight="1" x14ac:dyDescent="0.25">
      <c r="A627" s="1"/>
      <c r="B627" s="1"/>
      <c r="C627" s="2"/>
      <c r="D627" s="213"/>
      <c r="E627" s="213"/>
      <c r="F627" s="213"/>
      <c r="G627" s="213"/>
      <c r="H627" s="213"/>
      <c r="I627" s="102"/>
      <c r="J627" s="105"/>
      <c r="K627" s="453"/>
      <c r="L627" s="106"/>
      <c r="M627" s="10"/>
      <c r="N627" s="210"/>
      <c r="O627" s="10"/>
      <c r="P627" s="10"/>
      <c r="Q627" s="10"/>
      <c r="R627" s="10"/>
      <c r="S627" s="10"/>
      <c r="T627" s="10"/>
      <c r="U627" s="10"/>
      <c r="V627" s="107"/>
      <c r="W627" s="107"/>
      <c r="X627" s="10"/>
      <c r="Y627" s="2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7"/>
      <c r="AQ627" s="292"/>
      <c r="AR627" s="292"/>
      <c r="AS627" s="292"/>
      <c r="AT627" s="292"/>
      <c r="AU627" s="292"/>
      <c r="AV627" s="10"/>
      <c r="AW627" s="1"/>
      <c r="AX627" s="1"/>
    </row>
    <row r="628" spans="1:50" ht="15.75" customHeight="1" x14ac:dyDescent="0.25">
      <c r="A628" s="1"/>
      <c r="B628" s="1"/>
      <c r="C628" s="2"/>
      <c r="D628" s="213"/>
      <c r="E628" s="213"/>
      <c r="F628" s="213"/>
      <c r="G628" s="213"/>
      <c r="H628" s="213"/>
      <c r="I628" s="102"/>
      <c r="J628" s="105"/>
      <c r="K628" s="453"/>
      <c r="L628" s="106"/>
      <c r="M628" s="10"/>
      <c r="N628" s="210"/>
      <c r="O628" s="10"/>
      <c r="P628" s="10"/>
      <c r="Q628" s="10"/>
      <c r="R628" s="10"/>
      <c r="S628" s="10"/>
      <c r="T628" s="10"/>
      <c r="U628" s="10"/>
      <c r="V628" s="107"/>
      <c r="W628" s="107"/>
      <c r="X628" s="10"/>
      <c r="Y628" s="2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7"/>
      <c r="AQ628" s="292"/>
      <c r="AR628" s="292"/>
      <c r="AS628" s="292"/>
      <c r="AT628" s="292"/>
      <c r="AU628" s="292"/>
      <c r="AV628" s="10"/>
      <c r="AW628" s="1"/>
      <c r="AX628" s="1"/>
    </row>
    <row r="629" spans="1:50" ht="15.75" customHeight="1" x14ac:dyDescent="0.25">
      <c r="A629" s="1"/>
      <c r="B629" s="1"/>
      <c r="C629" s="2"/>
      <c r="D629" s="213"/>
      <c r="E629" s="213"/>
      <c r="F629" s="213"/>
      <c r="G629" s="213"/>
      <c r="H629" s="213"/>
      <c r="I629" s="102"/>
      <c r="J629" s="105"/>
      <c r="K629" s="453"/>
      <c r="L629" s="106"/>
      <c r="M629" s="10"/>
      <c r="N629" s="210"/>
      <c r="O629" s="10"/>
      <c r="P629" s="10"/>
      <c r="Q629" s="10"/>
      <c r="R629" s="10"/>
      <c r="S629" s="10"/>
      <c r="T629" s="10"/>
      <c r="U629" s="10"/>
      <c r="V629" s="107"/>
      <c r="W629" s="107"/>
      <c r="X629" s="10"/>
      <c r="Y629" s="2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7"/>
      <c r="AQ629" s="292"/>
      <c r="AR629" s="292"/>
      <c r="AS629" s="292"/>
      <c r="AT629" s="292"/>
      <c r="AU629" s="292"/>
      <c r="AV629" s="10"/>
      <c r="AW629" s="1"/>
      <c r="AX629" s="1"/>
    </row>
    <row r="630" spans="1:50" ht="15.75" customHeight="1" x14ac:dyDescent="0.25">
      <c r="A630" s="1"/>
      <c r="B630" s="1"/>
      <c r="C630" s="2"/>
      <c r="D630" s="213"/>
      <c r="E630" s="213"/>
      <c r="F630" s="213"/>
      <c r="G630" s="213"/>
      <c r="H630" s="213"/>
      <c r="I630" s="102"/>
      <c r="J630" s="105"/>
      <c r="K630" s="453"/>
      <c r="L630" s="106"/>
      <c r="M630" s="10"/>
      <c r="N630" s="210"/>
      <c r="O630" s="10"/>
      <c r="P630" s="10"/>
      <c r="Q630" s="10"/>
      <c r="R630" s="10"/>
      <c r="S630" s="10"/>
      <c r="T630" s="10"/>
      <c r="U630" s="10"/>
      <c r="V630" s="107"/>
      <c r="W630" s="107"/>
      <c r="X630" s="10"/>
      <c r="Y630" s="2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7"/>
      <c r="AQ630" s="292"/>
      <c r="AR630" s="292"/>
      <c r="AS630" s="292"/>
      <c r="AT630" s="292"/>
      <c r="AU630" s="292"/>
      <c r="AV630" s="10"/>
      <c r="AW630" s="1"/>
      <c r="AX630" s="1"/>
    </row>
    <row r="631" spans="1:50" ht="15.75" customHeight="1" x14ac:dyDescent="0.25">
      <c r="A631" s="1"/>
      <c r="B631" s="1"/>
      <c r="C631" s="2"/>
      <c r="D631" s="213"/>
      <c r="E631" s="213"/>
      <c r="F631" s="213"/>
      <c r="G631" s="213"/>
      <c r="H631" s="213"/>
      <c r="I631" s="102"/>
      <c r="J631" s="105"/>
      <c r="K631" s="453"/>
      <c r="L631" s="106"/>
      <c r="M631" s="10"/>
      <c r="N631" s="210"/>
      <c r="O631" s="10"/>
      <c r="P631" s="10"/>
      <c r="Q631" s="10"/>
      <c r="R631" s="10"/>
      <c r="S631" s="10"/>
      <c r="T631" s="10"/>
      <c r="U631" s="10"/>
      <c r="V631" s="107"/>
      <c r="W631" s="107"/>
      <c r="X631" s="10"/>
      <c r="Y631" s="2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7"/>
      <c r="AQ631" s="292"/>
      <c r="AR631" s="292"/>
      <c r="AS631" s="292"/>
      <c r="AT631" s="292"/>
      <c r="AU631" s="292"/>
      <c r="AV631" s="10"/>
      <c r="AW631" s="1"/>
      <c r="AX631" s="1"/>
    </row>
    <row r="632" spans="1:50" ht="15.75" customHeight="1" x14ac:dyDescent="0.25">
      <c r="A632" s="1"/>
      <c r="B632" s="1"/>
      <c r="C632" s="2"/>
      <c r="D632" s="213"/>
      <c r="E632" s="213"/>
      <c r="F632" s="213"/>
      <c r="G632" s="213"/>
      <c r="H632" s="213"/>
      <c r="I632" s="102"/>
      <c r="J632" s="105"/>
      <c r="K632" s="453"/>
      <c r="L632" s="106"/>
      <c r="M632" s="10"/>
      <c r="N632" s="210"/>
      <c r="O632" s="10"/>
      <c r="P632" s="10"/>
      <c r="Q632" s="10"/>
      <c r="R632" s="10"/>
      <c r="S632" s="10"/>
      <c r="T632" s="10"/>
      <c r="U632" s="10"/>
      <c r="V632" s="107"/>
      <c r="W632" s="107"/>
      <c r="X632" s="10"/>
      <c r="Y632" s="2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7"/>
      <c r="AQ632" s="292"/>
      <c r="AR632" s="292"/>
      <c r="AS632" s="292"/>
      <c r="AT632" s="292"/>
      <c r="AU632" s="292"/>
      <c r="AV632" s="10"/>
      <c r="AW632" s="1"/>
      <c r="AX632" s="1"/>
    </row>
    <row r="633" spans="1:50" ht="15.75" customHeight="1" x14ac:dyDescent="0.25">
      <c r="A633" s="1"/>
      <c r="B633" s="1"/>
      <c r="C633" s="2"/>
      <c r="D633" s="213"/>
      <c r="E633" s="213"/>
      <c r="F633" s="213"/>
      <c r="G633" s="213"/>
      <c r="H633" s="213"/>
      <c r="I633" s="102"/>
      <c r="J633" s="105"/>
      <c r="K633" s="453"/>
      <c r="L633" s="106"/>
      <c r="M633" s="10"/>
      <c r="N633" s="210"/>
      <c r="O633" s="10"/>
      <c r="P633" s="10"/>
      <c r="Q633" s="10"/>
      <c r="R633" s="10"/>
      <c r="S633" s="10"/>
      <c r="T633" s="10"/>
      <c r="U633" s="10"/>
      <c r="V633" s="107"/>
      <c r="W633" s="107"/>
      <c r="X633" s="10"/>
      <c r="Y633" s="2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7"/>
      <c r="AQ633" s="292"/>
      <c r="AR633" s="292"/>
      <c r="AS633" s="292"/>
      <c r="AT633" s="292"/>
      <c r="AU633" s="292"/>
      <c r="AV633" s="10"/>
      <c r="AW633" s="1"/>
      <c r="AX633" s="1"/>
    </row>
    <row r="634" spans="1:50" ht="15.75" customHeight="1" x14ac:dyDescent="0.25">
      <c r="A634" s="1"/>
      <c r="B634" s="1"/>
      <c r="C634" s="2"/>
      <c r="D634" s="213"/>
      <c r="E634" s="213"/>
      <c r="F634" s="213"/>
      <c r="G634" s="213"/>
      <c r="H634" s="213"/>
      <c r="I634" s="102"/>
      <c r="J634" s="105"/>
      <c r="K634" s="453"/>
      <c r="L634" s="106"/>
      <c r="M634" s="10"/>
      <c r="N634" s="210"/>
      <c r="O634" s="10"/>
      <c r="P634" s="10"/>
      <c r="Q634" s="10"/>
      <c r="R634" s="10"/>
      <c r="S634" s="10"/>
      <c r="T634" s="10"/>
      <c r="U634" s="10"/>
      <c r="V634" s="107"/>
      <c r="W634" s="107"/>
      <c r="X634" s="10"/>
      <c r="Y634" s="2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7"/>
      <c r="AQ634" s="292"/>
      <c r="AR634" s="292"/>
      <c r="AS634" s="292"/>
      <c r="AT634" s="292"/>
      <c r="AU634" s="292"/>
      <c r="AV634" s="10"/>
      <c r="AW634" s="1"/>
      <c r="AX634" s="1"/>
    </row>
    <row r="635" spans="1:50" ht="15.75" customHeight="1" x14ac:dyDescent="0.25">
      <c r="A635" s="1"/>
      <c r="B635" s="1"/>
      <c r="C635" s="2"/>
      <c r="D635" s="213"/>
      <c r="E635" s="213"/>
      <c r="F635" s="213"/>
      <c r="G635" s="213"/>
      <c r="H635" s="213"/>
      <c r="I635" s="102"/>
      <c r="J635" s="105"/>
      <c r="K635" s="453"/>
      <c r="L635" s="106"/>
      <c r="M635" s="10"/>
      <c r="N635" s="210"/>
      <c r="O635" s="10"/>
      <c r="P635" s="10"/>
      <c r="Q635" s="10"/>
      <c r="R635" s="10"/>
      <c r="S635" s="10"/>
      <c r="T635" s="10"/>
      <c r="U635" s="10"/>
      <c r="V635" s="107"/>
      <c r="W635" s="107"/>
      <c r="X635" s="10"/>
      <c r="Y635" s="2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7"/>
      <c r="AQ635" s="292"/>
      <c r="AR635" s="292"/>
      <c r="AS635" s="292"/>
      <c r="AT635" s="292"/>
      <c r="AU635" s="292"/>
      <c r="AV635" s="10"/>
      <c r="AW635" s="1"/>
      <c r="AX635" s="1"/>
    </row>
    <row r="636" spans="1:50" ht="15.75" customHeight="1" x14ac:dyDescent="0.25">
      <c r="A636" s="1"/>
      <c r="B636" s="1"/>
      <c r="C636" s="2"/>
      <c r="D636" s="213"/>
      <c r="E636" s="213"/>
      <c r="F636" s="213"/>
      <c r="G636" s="213"/>
      <c r="H636" s="213"/>
      <c r="I636" s="102"/>
      <c r="J636" s="105"/>
      <c r="K636" s="453"/>
      <c r="L636" s="106"/>
      <c r="M636" s="10"/>
      <c r="N636" s="210"/>
      <c r="O636" s="10"/>
      <c r="P636" s="10"/>
      <c r="Q636" s="10"/>
      <c r="R636" s="10"/>
      <c r="S636" s="10"/>
      <c r="T636" s="10"/>
      <c r="U636" s="10"/>
      <c r="V636" s="107"/>
      <c r="W636" s="107"/>
      <c r="X636" s="10"/>
      <c r="Y636" s="2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7"/>
      <c r="AQ636" s="292"/>
      <c r="AR636" s="292"/>
      <c r="AS636" s="292"/>
      <c r="AT636" s="292"/>
      <c r="AU636" s="292"/>
      <c r="AV636" s="10"/>
      <c r="AW636" s="1"/>
      <c r="AX636" s="1"/>
    </row>
    <row r="637" spans="1:50" ht="15.75" customHeight="1" x14ac:dyDescent="0.25">
      <c r="A637" s="1"/>
      <c r="B637" s="1"/>
      <c r="C637" s="2"/>
      <c r="D637" s="213"/>
      <c r="E637" s="213"/>
      <c r="F637" s="213"/>
      <c r="G637" s="213"/>
      <c r="H637" s="213"/>
      <c r="I637" s="102"/>
      <c r="J637" s="105"/>
      <c r="K637" s="453"/>
      <c r="L637" s="106"/>
      <c r="M637" s="10"/>
      <c r="N637" s="210"/>
      <c r="O637" s="10"/>
      <c r="P637" s="10"/>
      <c r="Q637" s="10"/>
      <c r="R637" s="10"/>
      <c r="S637" s="10"/>
      <c r="T637" s="10"/>
      <c r="U637" s="10"/>
      <c r="V637" s="107"/>
      <c r="W637" s="107"/>
      <c r="X637" s="10"/>
      <c r="Y637" s="2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7"/>
      <c r="AQ637" s="292"/>
      <c r="AR637" s="292"/>
      <c r="AS637" s="292"/>
      <c r="AT637" s="292"/>
      <c r="AU637" s="292"/>
      <c r="AV637" s="10"/>
      <c r="AW637" s="1"/>
      <c r="AX637" s="1"/>
    </row>
    <row r="638" spans="1:50" ht="15.75" customHeight="1" x14ac:dyDescent="0.25">
      <c r="A638" s="1"/>
      <c r="B638" s="1"/>
      <c r="C638" s="2"/>
      <c r="D638" s="213"/>
      <c r="E638" s="213"/>
      <c r="F638" s="213"/>
      <c r="G638" s="213"/>
      <c r="H638" s="213"/>
      <c r="I638" s="102"/>
      <c r="J638" s="105"/>
      <c r="K638" s="453"/>
      <c r="L638" s="106"/>
      <c r="M638" s="10"/>
      <c r="N638" s="210"/>
      <c r="O638" s="10"/>
      <c r="P638" s="10"/>
      <c r="Q638" s="10"/>
      <c r="R638" s="10"/>
      <c r="S638" s="10"/>
      <c r="T638" s="10"/>
      <c r="U638" s="10"/>
      <c r="V638" s="107"/>
      <c r="W638" s="107"/>
      <c r="X638" s="10"/>
      <c r="Y638" s="2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7"/>
      <c r="AQ638" s="292"/>
      <c r="AR638" s="292"/>
      <c r="AS638" s="292"/>
      <c r="AT638" s="292"/>
      <c r="AU638" s="292"/>
      <c r="AV638" s="10"/>
      <c r="AW638" s="1"/>
      <c r="AX638" s="1"/>
    </row>
    <row r="639" spans="1:50" ht="15.75" customHeight="1" x14ac:dyDescent="0.25">
      <c r="A639" s="1"/>
      <c r="B639" s="1"/>
      <c r="C639" s="2"/>
      <c r="D639" s="213"/>
      <c r="E639" s="213"/>
      <c r="F639" s="213"/>
      <c r="G639" s="213"/>
      <c r="H639" s="213"/>
      <c r="I639" s="102"/>
      <c r="J639" s="105"/>
      <c r="K639" s="453"/>
      <c r="L639" s="106"/>
      <c r="M639" s="10"/>
      <c r="N639" s="210"/>
      <c r="O639" s="10"/>
      <c r="P639" s="10"/>
      <c r="Q639" s="10"/>
      <c r="R639" s="10"/>
      <c r="S639" s="10"/>
      <c r="T639" s="10"/>
      <c r="U639" s="10"/>
      <c r="V639" s="107"/>
      <c r="W639" s="107"/>
      <c r="X639" s="10"/>
      <c r="Y639" s="2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7"/>
      <c r="AQ639" s="292"/>
      <c r="AR639" s="292"/>
      <c r="AS639" s="292"/>
      <c r="AT639" s="292"/>
      <c r="AU639" s="292"/>
      <c r="AV639" s="10"/>
      <c r="AW639" s="1"/>
      <c r="AX639" s="1"/>
    </row>
    <row r="640" spans="1:50" ht="15.75" customHeight="1" x14ac:dyDescent="0.25">
      <c r="A640" s="1"/>
      <c r="B640" s="1"/>
      <c r="C640" s="2"/>
      <c r="D640" s="213"/>
      <c r="E640" s="213"/>
      <c r="F640" s="213"/>
      <c r="G640" s="213"/>
      <c r="H640" s="213"/>
      <c r="I640" s="102"/>
      <c r="J640" s="105"/>
      <c r="K640" s="453"/>
      <c r="L640" s="106"/>
      <c r="M640" s="10"/>
      <c r="N640" s="210"/>
      <c r="O640" s="10"/>
      <c r="P640" s="10"/>
      <c r="Q640" s="10"/>
      <c r="R640" s="10"/>
      <c r="S640" s="10"/>
      <c r="T640" s="10"/>
      <c r="U640" s="10"/>
      <c r="V640" s="107"/>
      <c r="W640" s="107"/>
      <c r="X640" s="10"/>
      <c r="Y640" s="2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7"/>
      <c r="AQ640" s="292"/>
      <c r="AR640" s="292"/>
      <c r="AS640" s="292"/>
      <c r="AT640" s="292"/>
      <c r="AU640" s="292"/>
      <c r="AV640" s="10"/>
      <c r="AW640" s="1"/>
      <c r="AX640" s="1"/>
    </row>
    <row r="641" spans="1:50" ht="15.75" customHeight="1" x14ac:dyDescent="0.25">
      <c r="A641" s="1"/>
      <c r="B641" s="1"/>
      <c r="C641" s="2"/>
      <c r="D641" s="213"/>
      <c r="E641" s="213"/>
      <c r="F641" s="213"/>
      <c r="G641" s="213"/>
      <c r="H641" s="213"/>
      <c r="I641" s="102"/>
      <c r="J641" s="105"/>
      <c r="K641" s="453"/>
      <c r="L641" s="106"/>
      <c r="M641" s="10"/>
      <c r="N641" s="210"/>
      <c r="O641" s="10"/>
      <c r="P641" s="10"/>
      <c r="Q641" s="10"/>
      <c r="R641" s="10"/>
      <c r="S641" s="10"/>
      <c r="T641" s="10"/>
      <c r="U641" s="10"/>
      <c r="V641" s="107"/>
      <c r="W641" s="107"/>
      <c r="X641" s="10"/>
      <c r="Y641" s="2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7"/>
      <c r="AQ641" s="292"/>
      <c r="AR641" s="292"/>
      <c r="AS641" s="292"/>
      <c r="AT641" s="292"/>
      <c r="AU641" s="292"/>
      <c r="AV641" s="10"/>
      <c r="AW641" s="1"/>
      <c r="AX641" s="1"/>
    </row>
    <row r="642" spans="1:50" ht="15.75" customHeight="1" x14ac:dyDescent="0.25">
      <c r="A642" s="1"/>
      <c r="B642" s="1"/>
      <c r="C642" s="2"/>
      <c r="D642" s="213"/>
      <c r="E642" s="213"/>
      <c r="F642" s="213"/>
      <c r="G642" s="213"/>
      <c r="H642" s="213"/>
      <c r="I642" s="102"/>
      <c r="J642" s="105"/>
      <c r="K642" s="453"/>
      <c r="L642" s="106"/>
      <c r="M642" s="10"/>
      <c r="N642" s="210"/>
      <c r="O642" s="10"/>
      <c r="P642" s="10"/>
      <c r="Q642" s="10"/>
      <c r="R642" s="10"/>
      <c r="S642" s="10"/>
      <c r="T642" s="10"/>
      <c r="U642" s="10"/>
      <c r="V642" s="107"/>
      <c r="W642" s="107"/>
      <c r="X642" s="10"/>
      <c r="Y642" s="2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7"/>
      <c r="AQ642" s="292"/>
      <c r="AR642" s="292"/>
      <c r="AS642" s="292"/>
      <c r="AT642" s="292"/>
      <c r="AU642" s="292"/>
      <c r="AV642" s="10"/>
      <c r="AW642" s="1"/>
      <c r="AX642" s="1"/>
    </row>
    <row r="643" spans="1:50" ht="15.75" customHeight="1" x14ac:dyDescent="0.25">
      <c r="A643" s="1"/>
      <c r="B643" s="1"/>
      <c r="C643" s="2"/>
      <c r="D643" s="213"/>
      <c r="E643" s="213"/>
      <c r="F643" s="213"/>
      <c r="G643" s="213"/>
      <c r="H643" s="213"/>
      <c r="I643" s="102"/>
      <c r="J643" s="105"/>
      <c r="K643" s="453"/>
      <c r="L643" s="106"/>
      <c r="M643" s="10"/>
      <c r="N643" s="210"/>
      <c r="O643" s="10"/>
      <c r="P643" s="10"/>
      <c r="Q643" s="10"/>
      <c r="R643" s="10"/>
      <c r="S643" s="10"/>
      <c r="T643" s="10"/>
      <c r="U643" s="10"/>
      <c r="V643" s="107"/>
      <c r="W643" s="107"/>
      <c r="X643" s="10"/>
      <c r="Y643" s="2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7"/>
      <c r="AQ643" s="292"/>
      <c r="AR643" s="292"/>
      <c r="AS643" s="292"/>
      <c r="AT643" s="292"/>
      <c r="AU643" s="292"/>
      <c r="AV643" s="10"/>
      <c r="AW643" s="1"/>
      <c r="AX643" s="1"/>
    </row>
    <row r="644" spans="1:50" ht="15.75" customHeight="1" x14ac:dyDescent="0.25">
      <c r="C644" s="108"/>
      <c r="D644" s="308"/>
      <c r="E644" s="308"/>
      <c r="F644" s="308"/>
      <c r="G644" s="308"/>
      <c r="H644" s="308"/>
      <c r="I644" s="3"/>
    </row>
    <row r="645" spans="1:50" ht="15.75" customHeight="1" x14ac:dyDescent="0.25">
      <c r="C645" s="108"/>
      <c r="D645" s="308"/>
      <c r="E645" s="308"/>
      <c r="F645" s="308"/>
      <c r="G645" s="308"/>
      <c r="H645" s="308"/>
      <c r="I645" s="3"/>
    </row>
    <row r="646" spans="1:50" ht="15.75" customHeight="1" x14ac:dyDescent="0.25">
      <c r="C646" s="108"/>
      <c r="D646" s="308"/>
      <c r="E646" s="308"/>
      <c r="F646" s="308"/>
      <c r="G646" s="308"/>
      <c r="H646" s="308"/>
      <c r="I646" s="3"/>
    </row>
    <row r="647" spans="1:50" ht="15.75" customHeight="1" x14ac:dyDescent="0.25">
      <c r="C647" s="108"/>
      <c r="D647" s="308"/>
      <c r="E647" s="308"/>
      <c r="F647" s="308"/>
      <c r="G647" s="308"/>
      <c r="H647" s="308"/>
      <c r="I647" s="3"/>
    </row>
    <row r="648" spans="1:50" ht="15.75" customHeight="1" x14ac:dyDescent="0.25">
      <c r="C648" s="108"/>
      <c r="D648" s="308"/>
      <c r="E648" s="308"/>
      <c r="F648" s="308"/>
      <c r="G648" s="308"/>
      <c r="H648" s="308"/>
      <c r="I648" s="3"/>
    </row>
    <row r="649" spans="1:50" ht="15.75" customHeight="1" x14ac:dyDescent="0.25">
      <c r="C649" s="108"/>
      <c r="D649" s="308"/>
      <c r="E649" s="308"/>
      <c r="F649" s="308"/>
      <c r="G649" s="308"/>
      <c r="H649" s="308"/>
      <c r="I649" s="3"/>
    </row>
    <row r="650" spans="1:50" ht="15.75" customHeight="1" x14ac:dyDescent="0.25">
      <c r="C650" s="108"/>
      <c r="D650" s="308"/>
      <c r="E650" s="308"/>
      <c r="F650" s="308"/>
      <c r="G650" s="308"/>
      <c r="H650" s="308"/>
      <c r="I650" s="3"/>
    </row>
    <row r="651" spans="1:50" ht="15.75" customHeight="1" x14ac:dyDescent="0.25">
      <c r="C651" s="108"/>
      <c r="D651" s="308"/>
      <c r="E651" s="308"/>
      <c r="F651" s="308"/>
      <c r="G651" s="308"/>
      <c r="H651" s="308"/>
      <c r="I651" s="3"/>
    </row>
    <row r="652" spans="1:50" ht="15.75" customHeight="1" x14ac:dyDescent="0.25">
      <c r="C652" s="108"/>
      <c r="D652" s="308"/>
      <c r="E652" s="308"/>
      <c r="F652" s="308"/>
      <c r="G652" s="308"/>
      <c r="H652" s="308"/>
      <c r="I652" s="3"/>
    </row>
    <row r="653" spans="1:50" ht="15.75" customHeight="1" x14ac:dyDescent="0.25">
      <c r="C653" s="108"/>
      <c r="D653" s="308"/>
      <c r="E653" s="308"/>
      <c r="F653" s="308"/>
      <c r="G653" s="308"/>
      <c r="H653" s="308"/>
      <c r="I653" s="3"/>
    </row>
    <row r="654" spans="1:50" ht="15.75" customHeight="1" x14ac:dyDescent="0.25">
      <c r="C654" s="108"/>
      <c r="D654" s="308"/>
      <c r="E654" s="308"/>
      <c r="F654" s="308"/>
      <c r="G654" s="308"/>
      <c r="H654" s="308"/>
      <c r="I654" s="3"/>
    </row>
    <row r="655" spans="1:50" ht="15.75" customHeight="1" x14ac:dyDescent="0.25">
      <c r="C655" s="108"/>
      <c r="D655" s="308"/>
      <c r="E655" s="308"/>
      <c r="F655" s="308"/>
      <c r="G655" s="308"/>
      <c r="H655" s="308"/>
      <c r="I655" s="3"/>
    </row>
    <row r="656" spans="1:50" ht="15.75" customHeight="1" x14ac:dyDescent="0.25">
      <c r="C656" s="108"/>
      <c r="D656" s="308"/>
      <c r="E656" s="308"/>
      <c r="F656" s="308"/>
      <c r="G656" s="308"/>
      <c r="H656" s="308"/>
      <c r="I656" s="3"/>
    </row>
    <row r="657" spans="3:9" ht="15.75" customHeight="1" x14ac:dyDescent="0.25">
      <c r="C657" s="108"/>
      <c r="D657" s="308"/>
      <c r="E657" s="308"/>
      <c r="F657" s="308"/>
      <c r="G657" s="308"/>
      <c r="H657" s="308"/>
      <c r="I657" s="3"/>
    </row>
    <row r="658" spans="3:9" ht="15.75" customHeight="1" x14ac:dyDescent="0.25">
      <c r="C658" s="108"/>
      <c r="D658" s="308"/>
      <c r="E658" s="308"/>
      <c r="F658" s="308"/>
      <c r="G658" s="308"/>
      <c r="H658" s="308"/>
      <c r="I658" s="3"/>
    </row>
    <row r="659" spans="3:9" ht="15.75" customHeight="1" x14ac:dyDescent="0.25">
      <c r="C659" s="108"/>
      <c r="D659" s="308"/>
      <c r="E659" s="308"/>
      <c r="F659" s="308"/>
      <c r="G659" s="308"/>
      <c r="H659" s="308"/>
      <c r="I659" s="3"/>
    </row>
    <row r="660" spans="3:9" ht="15.75" customHeight="1" x14ac:dyDescent="0.25">
      <c r="C660" s="108"/>
      <c r="D660" s="308"/>
      <c r="E660" s="308"/>
      <c r="F660" s="308"/>
      <c r="G660" s="308"/>
      <c r="H660" s="308"/>
      <c r="I660" s="3"/>
    </row>
    <row r="661" spans="3:9" ht="15.75" customHeight="1" x14ac:dyDescent="0.25">
      <c r="C661" s="108"/>
      <c r="D661" s="308"/>
      <c r="E661" s="308"/>
      <c r="F661" s="308"/>
      <c r="G661" s="308"/>
      <c r="H661" s="308"/>
      <c r="I661" s="3"/>
    </row>
    <row r="662" spans="3:9" ht="15.75" customHeight="1" x14ac:dyDescent="0.25">
      <c r="C662" s="108"/>
      <c r="D662" s="308"/>
      <c r="E662" s="308"/>
      <c r="F662" s="308"/>
      <c r="G662" s="308"/>
      <c r="H662" s="308"/>
      <c r="I662" s="3"/>
    </row>
    <row r="663" spans="3:9" ht="15.75" customHeight="1" x14ac:dyDescent="0.25">
      <c r="C663" s="108"/>
      <c r="D663" s="308"/>
      <c r="E663" s="308"/>
      <c r="F663" s="308"/>
      <c r="G663" s="308"/>
      <c r="H663" s="308"/>
      <c r="I663" s="3"/>
    </row>
    <row r="664" spans="3:9" ht="15.75" customHeight="1" x14ac:dyDescent="0.25">
      <c r="C664" s="108"/>
      <c r="D664" s="308"/>
      <c r="E664" s="308"/>
      <c r="F664" s="308"/>
      <c r="G664" s="308"/>
      <c r="H664" s="308"/>
      <c r="I664" s="3"/>
    </row>
    <row r="665" spans="3:9" ht="15.75" customHeight="1" x14ac:dyDescent="0.25">
      <c r="C665" s="108"/>
      <c r="D665" s="308"/>
      <c r="E665" s="308"/>
      <c r="F665" s="308"/>
      <c r="G665" s="308"/>
      <c r="H665" s="308"/>
      <c r="I665" s="3"/>
    </row>
    <row r="666" spans="3:9" ht="15.75" customHeight="1" x14ac:dyDescent="0.25">
      <c r="C666" s="108"/>
      <c r="D666" s="308"/>
      <c r="E666" s="308"/>
      <c r="F666" s="308"/>
      <c r="G666" s="308"/>
      <c r="H666" s="308"/>
      <c r="I666" s="3"/>
    </row>
    <row r="667" spans="3:9" ht="15.75" customHeight="1" x14ac:dyDescent="0.25">
      <c r="C667" s="108"/>
      <c r="D667" s="308"/>
      <c r="E667" s="308"/>
      <c r="F667" s="308"/>
      <c r="G667" s="308"/>
      <c r="H667" s="308"/>
      <c r="I667" s="3"/>
    </row>
    <row r="668" spans="3:9" ht="15.75" customHeight="1" x14ac:dyDescent="0.25">
      <c r="C668" s="108"/>
      <c r="D668" s="308"/>
      <c r="E668" s="308"/>
      <c r="F668" s="308"/>
      <c r="G668" s="308"/>
      <c r="H668" s="308"/>
      <c r="I668" s="3"/>
    </row>
    <row r="669" spans="3:9" ht="15.75" customHeight="1" x14ac:dyDescent="0.25">
      <c r="C669" s="108"/>
      <c r="D669" s="308"/>
      <c r="E669" s="308"/>
      <c r="F669" s="308"/>
      <c r="G669" s="308"/>
      <c r="H669" s="308"/>
      <c r="I669" s="3"/>
    </row>
    <row r="670" spans="3:9" ht="15.75" customHeight="1" x14ac:dyDescent="0.25">
      <c r="C670" s="108"/>
      <c r="D670" s="308"/>
      <c r="E670" s="308"/>
      <c r="F670" s="308"/>
      <c r="G670" s="308"/>
      <c r="H670" s="308"/>
      <c r="I670" s="3"/>
    </row>
    <row r="671" spans="3:9" ht="15.75" customHeight="1" x14ac:dyDescent="0.25">
      <c r="C671" s="108"/>
      <c r="D671" s="308"/>
      <c r="E671" s="308"/>
      <c r="F671" s="308"/>
      <c r="G671" s="308"/>
      <c r="H671" s="308"/>
      <c r="I671" s="3"/>
    </row>
    <row r="672" spans="3:9" ht="15.75" customHeight="1" x14ac:dyDescent="0.25">
      <c r="C672" s="108"/>
      <c r="D672" s="308"/>
      <c r="E672" s="308"/>
      <c r="F672" s="308"/>
      <c r="G672" s="308"/>
      <c r="H672" s="308"/>
      <c r="I672" s="3"/>
    </row>
    <row r="673" spans="3:9" ht="15.75" customHeight="1" x14ac:dyDescent="0.25">
      <c r="C673" s="108"/>
      <c r="D673" s="308"/>
      <c r="E673" s="308"/>
      <c r="F673" s="308"/>
      <c r="G673" s="308"/>
      <c r="H673" s="308"/>
      <c r="I673" s="3"/>
    </row>
    <row r="674" spans="3:9" ht="15.75" customHeight="1" x14ac:dyDescent="0.25">
      <c r="C674" s="108"/>
      <c r="D674" s="308"/>
      <c r="E674" s="308"/>
      <c r="F674" s="308"/>
      <c r="G674" s="308"/>
      <c r="H674" s="308"/>
      <c r="I674" s="3"/>
    </row>
    <row r="675" spans="3:9" ht="15.75" customHeight="1" x14ac:dyDescent="0.25">
      <c r="C675" s="108"/>
      <c r="D675" s="308"/>
      <c r="E675" s="308"/>
      <c r="F675" s="308"/>
      <c r="G675" s="308"/>
      <c r="H675" s="308"/>
      <c r="I675" s="3"/>
    </row>
    <row r="676" spans="3:9" ht="15.75" customHeight="1" x14ac:dyDescent="0.25">
      <c r="C676" s="108"/>
      <c r="D676" s="308"/>
      <c r="E676" s="308"/>
      <c r="F676" s="308"/>
      <c r="G676" s="308"/>
      <c r="H676" s="308"/>
      <c r="I676" s="3"/>
    </row>
    <row r="677" spans="3:9" ht="15.75" customHeight="1" x14ac:dyDescent="0.25">
      <c r="C677" s="108"/>
      <c r="D677" s="308"/>
      <c r="E677" s="308"/>
      <c r="F677" s="308"/>
      <c r="G677" s="308"/>
      <c r="H677" s="308"/>
      <c r="I677" s="3"/>
    </row>
    <row r="678" spans="3:9" ht="15.75" customHeight="1" x14ac:dyDescent="0.25">
      <c r="C678" s="108"/>
      <c r="D678" s="308"/>
      <c r="E678" s="308"/>
      <c r="F678" s="308"/>
      <c r="G678" s="308"/>
      <c r="H678" s="308"/>
      <c r="I678" s="3"/>
    </row>
    <row r="679" spans="3:9" ht="15.75" customHeight="1" x14ac:dyDescent="0.25">
      <c r="C679" s="108"/>
      <c r="D679" s="308"/>
      <c r="E679" s="308"/>
      <c r="F679" s="308"/>
      <c r="G679" s="308"/>
      <c r="H679" s="308"/>
      <c r="I679" s="3"/>
    </row>
    <row r="680" spans="3:9" ht="15.75" customHeight="1" x14ac:dyDescent="0.25">
      <c r="C680" s="108"/>
      <c r="D680" s="308"/>
      <c r="E680" s="308"/>
      <c r="F680" s="308"/>
      <c r="G680" s="308"/>
      <c r="H680" s="308"/>
      <c r="I680" s="3"/>
    </row>
    <row r="681" spans="3:9" ht="15.75" customHeight="1" x14ac:dyDescent="0.25">
      <c r="C681" s="108"/>
      <c r="D681" s="308"/>
      <c r="E681" s="308"/>
      <c r="F681" s="308"/>
      <c r="G681" s="308"/>
      <c r="H681" s="308"/>
      <c r="I681" s="3"/>
    </row>
    <row r="682" spans="3:9" ht="15.75" customHeight="1" x14ac:dyDescent="0.25">
      <c r="C682" s="108"/>
      <c r="D682" s="308"/>
      <c r="E682" s="308"/>
      <c r="F682" s="308"/>
      <c r="G682" s="308"/>
      <c r="H682" s="308"/>
      <c r="I682" s="3"/>
    </row>
    <row r="683" spans="3:9" ht="15.75" customHeight="1" x14ac:dyDescent="0.25">
      <c r="C683" s="108"/>
      <c r="D683" s="308"/>
      <c r="E683" s="308"/>
      <c r="F683" s="308"/>
      <c r="G683" s="308"/>
      <c r="H683" s="308"/>
      <c r="I683" s="3"/>
    </row>
    <row r="684" spans="3:9" ht="15.75" customHeight="1" x14ac:dyDescent="0.25">
      <c r="C684" s="108"/>
      <c r="D684" s="308"/>
      <c r="E684" s="308"/>
      <c r="F684" s="308"/>
      <c r="G684" s="308"/>
      <c r="H684" s="308"/>
      <c r="I684" s="3"/>
    </row>
    <row r="685" spans="3:9" ht="15.75" customHeight="1" x14ac:dyDescent="0.25">
      <c r="C685" s="108"/>
      <c r="D685" s="308"/>
      <c r="E685" s="308"/>
      <c r="F685" s="308"/>
      <c r="G685" s="308"/>
      <c r="H685" s="308"/>
      <c r="I685" s="3"/>
    </row>
    <row r="686" spans="3:9" ht="15.75" customHeight="1" x14ac:dyDescent="0.25">
      <c r="C686" s="108"/>
      <c r="D686" s="308"/>
      <c r="E686" s="308"/>
      <c r="F686" s="308"/>
      <c r="G686" s="308"/>
      <c r="H686" s="308"/>
      <c r="I686" s="3"/>
    </row>
    <row r="687" spans="3:9" ht="15.75" customHeight="1" x14ac:dyDescent="0.25">
      <c r="C687" s="108"/>
      <c r="D687" s="308"/>
      <c r="E687" s="308"/>
      <c r="F687" s="308"/>
      <c r="G687" s="308"/>
      <c r="H687" s="308"/>
      <c r="I687" s="3"/>
    </row>
    <row r="688" spans="3:9" ht="15.75" customHeight="1" x14ac:dyDescent="0.25">
      <c r="C688" s="108"/>
      <c r="D688" s="308"/>
      <c r="E688" s="308"/>
      <c r="F688" s="308"/>
      <c r="G688" s="308"/>
      <c r="H688" s="308"/>
      <c r="I688" s="3"/>
    </row>
    <row r="689" spans="3:9" ht="15.75" customHeight="1" x14ac:dyDescent="0.25">
      <c r="C689" s="108"/>
      <c r="D689" s="308"/>
      <c r="E689" s="308"/>
      <c r="F689" s="308"/>
      <c r="G689" s="308"/>
      <c r="H689" s="308"/>
      <c r="I689" s="3"/>
    </row>
    <row r="690" spans="3:9" ht="15.75" customHeight="1" x14ac:dyDescent="0.25">
      <c r="C690" s="108"/>
      <c r="D690" s="308"/>
      <c r="E690" s="308"/>
      <c r="F690" s="308"/>
      <c r="G690" s="308"/>
      <c r="H690" s="308"/>
      <c r="I690" s="3"/>
    </row>
    <row r="691" spans="3:9" ht="15.75" customHeight="1" x14ac:dyDescent="0.25">
      <c r="C691" s="108"/>
      <c r="D691" s="308"/>
      <c r="E691" s="308"/>
      <c r="F691" s="308"/>
      <c r="G691" s="308"/>
      <c r="H691" s="308"/>
      <c r="I691" s="3"/>
    </row>
    <row r="692" spans="3:9" ht="15.75" customHeight="1" x14ac:dyDescent="0.25">
      <c r="C692" s="108"/>
      <c r="D692" s="308"/>
      <c r="E692" s="308"/>
      <c r="F692" s="308"/>
      <c r="G692" s="308"/>
      <c r="H692" s="308"/>
      <c r="I692" s="3"/>
    </row>
    <row r="693" spans="3:9" ht="15.75" customHeight="1" x14ac:dyDescent="0.25">
      <c r="C693" s="108"/>
      <c r="D693" s="308"/>
      <c r="E693" s="308"/>
      <c r="F693" s="308"/>
      <c r="G693" s="308"/>
      <c r="H693" s="308"/>
      <c r="I693" s="3"/>
    </row>
    <row r="694" spans="3:9" ht="15.75" customHeight="1" x14ac:dyDescent="0.25">
      <c r="C694" s="108"/>
      <c r="D694" s="308"/>
      <c r="E694" s="308"/>
      <c r="F694" s="308"/>
      <c r="G694" s="308"/>
      <c r="H694" s="308"/>
      <c r="I694" s="3"/>
    </row>
    <row r="695" spans="3:9" ht="15.75" customHeight="1" x14ac:dyDescent="0.25">
      <c r="C695" s="108"/>
      <c r="D695" s="308"/>
      <c r="E695" s="308"/>
      <c r="F695" s="308"/>
      <c r="G695" s="308"/>
      <c r="H695" s="308"/>
      <c r="I695" s="3"/>
    </row>
    <row r="696" spans="3:9" ht="15.75" customHeight="1" x14ac:dyDescent="0.25">
      <c r="C696" s="108"/>
      <c r="D696" s="308"/>
      <c r="E696" s="308"/>
      <c r="F696" s="308"/>
      <c r="G696" s="308"/>
      <c r="H696" s="308"/>
      <c r="I696" s="3"/>
    </row>
    <row r="697" spans="3:9" ht="15.75" customHeight="1" x14ac:dyDescent="0.25">
      <c r="C697" s="108"/>
      <c r="D697" s="308"/>
      <c r="E697" s="308"/>
      <c r="F697" s="308"/>
      <c r="G697" s="308"/>
      <c r="H697" s="308"/>
      <c r="I697" s="3"/>
    </row>
    <row r="698" spans="3:9" ht="15.75" customHeight="1" x14ac:dyDescent="0.25">
      <c r="C698" s="108"/>
      <c r="D698" s="308"/>
      <c r="E698" s="308"/>
      <c r="F698" s="308"/>
      <c r="G698" s="308"/>
      <c r="H698" s="308"/>
      <c r="I698" s="3"/>
    </row>
    <row r="699" spans="3:9" ht="15.75" customHeight="1" x14ac:dyDescent="0.25">
      <c r="C699" s="108"/>
      <c r="D699" s="308"/>
      <c r="E699" s="308"/>
      <c r="F699" s="308"/>
      <c r="G699" s="308"/>
      <c r="H699" s="308"/>
      <c r="I699" s="3"/>
    </row>
    <row r="700" spans="3:9" ht="15.75" customHeight="1" x14ac:dyDescent="0.25">
      <c r="C700" s="108"/>
      <c r="D700" s="308"/>
      <c r="E700" s="308"/>
      <c r="F700" s="308"/>
      <c r="G700" s="308"/>
      <c r="H700" s="308"/>
      <c r="I700" s="3"/>
    </row>
    <row r="701" spans="3:9" ht="15.75" customHeight="1" x14ac:dyDescent="0.25">
      <c r="C701" s="108"/>
      <c r="D701" s="308"/>
      <c r="E701" s="308"/>
      <c r="F701" s="308"/>
      <c r="G701" s="308"/>
      <c r="H701" s="308"/>
      <c r="I701" s="3"/>
    </row>
    <row r="702" spans="3:9" ht="15.75" customHeight="1" x14ac:dyDescent="0.25">
      <c r="C702" s="108"/>
      <c r="D702" s="308"/>
      <c r="E702" s="308"/>
      <c r="F702" s="308"/>
      <c r="G702" s="308"/>
      <c r="H702" s="308"/>
      <c r="I702" s="3"/>
    </row>
    <row r="703" spans="3:9" ht="15.75" customHeight="1" x14ac:dyDescent="0.25">
      <c r="C703" s="108"/>
      <c r="D703" s="308"/>
      <c r="E703" s="308"/>
      <c r="F703" s="308"/>
      <c r="G703" s="308"/>
      <c r="H703" s="308"/>
      <c r="I703" s="3"/>
    </row>
    <row r="704" spans="3:9" ht="15.75" customHeight="1" x14ac:dyDescent="0.25">
      <c r="C704" s="108"/>
      <c r="D704" s="308"/>
      <c r="E704" s="308"/>
      <c r="F704" s="308"/>
      <c r="G704" s="308"/>
      <c r="H704" s="308"/>
      <c r="I704" s="3"/>
    </row>
    <row r="705" spans="3:9" ht="15.75" customHeight="1" x14ac:dyDescent="0.25">
      <c r="C705" s="108"/>
      <c r="D705" s="308"/>
      <c r="E705" s="308"/>
      <c r="F705" s="308"/>
      <c r="G705" s="308"/>
      <c r="H705" s="308"/>
      <c r="I705" s="3"/>
    </row>
    <row r="706" spans="3:9" ht="15.75" customHeight="1" x14ac:dyDescent="0.25">
      <c r="C706" s="108"/>
      <c r="D706" s="308"/>
      <c r="E706" s="308"/>
      <c r="F706" s="308"/>
      <c r="G706" s="308"/>
      <c r="H706" s="308"/>
      <c r="I706" s="3"/>
    </row>
    <row r="707" spans="3:9" ht="15.75" customHeight="1" x14ac:dyDescent="0.25">
      <c r="C707" s="108"/>
      <c r="D707" s="308"/>
      <c r="E707" s="308"/>
      <c r="F707" s="308"/>
      <c r="G707" s="308"/>
      <c r="H707" s="308"/>
      <c r="I707" s="3"/>
    </row>
    <row r="708" spans="3:9" ht="15.75" customHeight="1" x14ac:dyDescent="0.25">
      <c r="C708" s="108"/>
      <c r="D708" s="308"/>
      <c r="E708" s="308"/>
      <c r="F708" s="308"/>
      <c r="G708" s="308"/>
      <c r="H708" s="308"/>
      <c r="I708" s="3"/>
    </row>
    <row r="709" spans="3:9" ht="15.75" customHeight="1" x14ac:dyDescent="0.25">
      <c r="C709" s="108"/>
      <c r="D709" s="308"/>
      <c r="E709" s="308"/>
      <c r="F709" s="308"/>
      <c r="G709" s="308"/>
      <c r="H709" s="308"/>
      <c r="I709" s="3"/>
    </row>
    <row r="710" spans="3:9" ht="15.75" customHeight="1" x14ac:dyDescent="0.25">
      <c r="C710" s="108"/>
      <c r="D710" s="308"/>
      <c r="E710" s="308"/>
      <c r="F710" s="308"/>
      <c r="G710" s="308"/>
      <c r="H710" s="308"/>
      <c r="I710" s="3"/>
    </row>
    <row r="711" spans="3:9" ht="15.75" customHeight="1" x14ac:dyDescent="0.25">
      <c r="C711" s="108"/>
      <c r="D711" s="308"/>
      <c r="E711" s="308"/>
      <c r="F711" s="308"/>
      <c r="G711" s="308"/>
      <c r="H711" s="308"/>
      <c r="I711" s="3"/>
    </row>
    <row r="712" spans="3:9" ht="15.75" customHeight="1" x14ac:dyDescent="0.25">
      <c r="C712" s="108"/>
      <c r="D712" s="308"/>
      <c r="E712" s="308"/>
      <c r="F712" s="308"/>
      <c r="G712" s="308"/>
      <c r="H712" s="308"/>
      <c r="I712" s="3"/>
    </row>
    <row r="713" spans="3:9" ht="15.75" customHeight="1" x14ac:dyDescent="0.25">
      <c r="C713" s="108"/>
      <c r="D713" s="308"/>
      <c r="E713" s="308"/>
      <c r="F713" s="308"/>
      <c r="G713" s="308"/>
      <c r="H713" s="308"/>
      <c r="I713" s="3"/>
    </row>
    <row r="714" spans="3:9" ht="15.75" customHeight="1" x14ac:dyDescent="0.25">
      <c r="C714" s="108"/>
      <c r="D714" s="308"/>
      <c r="E714" s="308"/>
      <c r="F714" s="308"/>
      <c r="G714" s="308"/>
      <c r="H714" s="308"/>
      <c r="I714" s="3"/>
    </row>
    <row r="715" spans="3:9" ht="15.75" customHeight="1" x14ac:dyDescent="0.25">
      <c r="C715" s="108"/>
      <c r="D715" s="308"/>
      <c r="E715" s="308"/>
      <c r="F715" s="308"/>
      <c r="G715" s="308"/>
      <c r="H715" s="308"/>
      <c r="I715" s="3"/>
    </row>
    <row r="716" spans="3:9" ht="15.75" customHeight="1" x14ac:dyDescent="0.25">
      <c r="C716" s="108"/>
      <c r="D716" s="308"/>
      <c r="E716" s="308"/>
      <c r="F716" s="308"/>
      <c r="G716" s="308"/>
      <c r="H716" s="308"/>
      <c r="I716" s="3"/>
    </row>
    <row r="717" spans="3:9" ht="15.75" customHeight="1" x14ac:dyDescent="0.25">
      <c r="C717" s="108"/>
      <c r="D717" s="308"/>
      <c r="E717" s="308"/>
      <c r="F717" s="308"/>
      <c r="G717" s="308"/>
      <c r="H717" s="308"/>
      <c r="I717" s="3"/>
    </row>
    <row r="718" spans="3:9" ht="15.75" customHeight="1" x14ac:dyDescent="0.25">
      <c r="C718" s="108"/>
      <c r="D718" s="308"/>
      <c r="E718" s="308"/>
      <c r="F718" s="308"/>
      <c r="G718" s="308"/>
      <c r="H718" s="308"/>
      <c r="I718" s="3"/>
    </row>
    <row r="719" spans="3:9" ht="15.75" customHeight="1" x14ac:dyDescent="0.25">
      <c r="C719" s="108"/>
      <c r="D719" s="308"/>
      <c r="E719" s="308"/>
      <c r="F719" s="308"/>
      <c r="G719" s="308"/>
      <c r="H719" s="308"/>
      <c r="I719" s="3"/>
    </row>
    <row r="720" spans="3:9" ht="15.75" customHeight="1" x14ac:dyDescent="0.25">
      <c r="C720" s="108"/>
      <c r="D720" s="308"/>
      <c r="E720" s="308"/>
      <c r="F720" s="308"/>
      <c r="G720" s="308"/>
      <c r="H720" s="308"/>
      <c r="I720" s="3"/>
    </row>
    <row r="721" spans="3:9" ht="15.75" customHeight="1" x14ac:dyDescent="0.25">
      <c r="C721" s="108"/>
      <c r="D721" s="308"/>
      <c r="E721" s="308"/>
      <c r="F721" s="308"/>
      <c r="G721" s="308"/>
      <c r="H721" s="308"/>
      <c r="I721" s="3"/>
    </row>
    <row r="722" spans="3:9" ht="15.75" customHeight="1" x14ac:dyDescent="0.25">
      <c r="C722" s="108"/>
      <c r="D722" s="308"/>
      <c r="E722" s="308"/>
      <c r="F722" s="308"/>
      <c r="G722" s="308"/>
      <c r="H722" s="308"/>
      <c r="I722" s="3"/>
    </row>
    <row r="723" spans="3:9" ht="15.75" customHeight="1" x14ac:dyDescent="0.25">
      <c r="C723" s="108"/>
      <c r="D723" s="308"/>
      <c r="E723" s="308"/>
      <c r="F723" s="308"/>
      <c r="G723" s="308"/>
      <c r="H723" s="308"/>
      <c r="I723" s="3"/>
    </row>
    <row r="724" spans="3:9" ht="15.75" customHeight="1" x14ac:dyDescent="0.25">
      <c r="C724" s="108"/>
      <c r="D724" s="308"/>
      <c r="E724" s="308"/>
      <c r="F724" s="308"/>
      <c r="G724" s="308"/>
      <c r="H724" s="308"/>
      <c r="I724" s="3"/>
    </row>
    <row r="725" spans="3:9" ht="15.75" customHeight="1" x14ac:dyDescent="0.25">
      <c r="C725" s="108"/>
      <c r="D725" s="308"/>
      <c r="E725" s="308"/>
      <c r="F725" s="308"/>
      <c r="G725" s="308"/>
      <c r="H725" s="308"/>
      <c r="I725" s="3"/>
    </row>
    <row r="726" spans="3:9" ht="15.75" customHeight="1" x14ac:dyDescent="0.25">
      <c r="C726" s="108"/>
      <c r="D726" s="308"/>
      <c r="E726" s="308"/>
      <c r="F726" s="308"/>
      <c r="G726" s="308"/>
      <c r="H726" s="308"/>
      <c r="I726" s="3"/>
    </row>
    <row r="727" spans="3:9" ht="15.75" customHeight="1" x14ac:dyDescent="0.25">
      <c r="C727" s="108"/>
      <c r="D727" s="308"/>
      <c r="E727" s="308"/>
      <c r="F727" s="308"/>
      <c r="G727" s="308"/>
      <c r="H727" s="308"/>
      <c r="I727" s="3"/>
    </row>
    <row r="728" spans="3:9" ht="15.75" customHeight="1" x14ac:dyDescent="0.25">
      <c r="C728" s="108"/>
      <c r="D728" s="308"/>
      <c r="E728" s="308"/>
      <c r="F728" s="308"/>
      <c r="G728" s="308"/>
      <c r="H728" s="308"/>
      <c r="I728" s="3"/>
    </row>
    <row r="729" spans="3:9" ht="15.75" customHeight="1" x14ac:dyDescent="0.25">
      <c r="C729" s="108"/>
      <c r="D729" s="308"/>
      <c r="E729" s="308"/>
      <c r="F729" s="308"/>
      <c r="G729" s="308"/>
      <c r="H729" s="308"/>
      <c r="I729" s="3"/>
    </row>
    <row r="730" spans="3:9" ht="15.75" customHeight="1" x14ac:dyDescent="0.25">
      <c r="C730" s="108"/>
      <c r="D730" s="308"/>
      <c r="E730" s="308"/>
      <c r="F730" s="308"/>
      <c r="G730" s="308"/>
      <c r="H730" s="308"/>
      <c r="I730" s="3"/>
    </row>
    <row r="731" spans="3:9" ht="15.75" customHeight="1" x14ac:dyDescent="0.25">
      <c r="C731" s="108"/>
      <c r="D731" s="308"/>
      <c r="E731" s="308"/>
      <c r="F731" s="308"/>
      <c r="G731" s="308"/>
      <c r="H731" s="308"/>
      <c r="I731" s="3"/>
    </row>
    <row r="732" spans="3:9" ht="15.75" customHeight="1" x14ac:dyDescent="0.25">
      <c r="C732" s="108"/>
      <c r="D732" s="308"/>
      <c r="E732" s="308"/>
      <c r="F732" s="308"/>
      <c r="G732" s="308"/>
      <c r="H732" s="308"/>
      <c r="I732" s="3"/>
    </row>
    <row r="733" spans="3:9" ht="15.75" customHeight="1" x14ac:dyDescent="0.25">
      <c r="C733" s="108"/>
      <c r="D733" s="308"/>
      <c r="E733" s="308"/>
      <c r="F733" s="308"/>
      <c r="G733" s="308"/>
      <c r="H733" s="308"/>
      <c r="I733" s="3"/>
    </row>
    <row r="734" spans="3:9" ht="15.75" customHeight="1" x14ac:dyDescent="0.25">
      <c r="C734" s="108"/>
      <c r="D734" s="308"/>
      <c r="E734" s="308"/>
      <c r="F734" s="308"/>
      <c r="G734" s="308"/>
      <c r="H734" s="308"/>
      <c r="I734" s="3"/>
    </row>
    <row r="735" spans="3:9" ht="15.75" customHeight="1" x14ac:dyDescent="0.25">
      <c r="C735" s="108"/>
      <c r="D735" s="308"/>
      <c r="E735" s="308"/>
      <c r="F735" s="308"/>
      <c r="G735" s="308"/>
      <c r="H735" s="308"/>
      <c r="I735" s="3"/>
    </row>
    <row r="736" spans="3:9" ht="15.75" customHeight="1" x14ac:dyDescent="0.25">
      <c r="C736" s="108"/>
      <c r="D736" s="308"/>
      <c r="E736" s="308"/>
      <c r="F736" s="308"/>
      <c r="G736" s="308"/>
      <c r="H736" s="308"/>
      <c r="I736" s="3"/>
    </row>
    <row r="737" spans="3:9" ht="15.75" customHeight="1" x14ac:dyDescent="0.25">
      <c r="C737" s="108"/>
      <c r="D737" s="308"/>
      <c r="E737" s="308"/>
      <c r="F737" s="308"/>
      <c r="G737" s="308"/>
      <c r="H737" s="308"/>
      <c r="I737" s="3"/>
    </row>
    <row r="738" spans="3:9" ht="15.75" customHeight="1" x14ac:dyDescent="0.25">
      <c r="C738" s="108"/>
      <c r="D738" s="308"/>
      <c r="E738" s="308"/>
      <c r="F738" s="308"/>
      <c r="G738" s="308"/>
      <c r="H738" s="308"/>
      <c r="I738" s="3"/>
    </row>
    <row r="739" spans="3:9" ht="15.75" customHeight="1" x14ac:dyDescent="0.25">
      <c r="C739" s="108"/>
      <c r="D739" s="308"/>
      <c r="E739" s="308"/>
      <c r="F739" s="308"/>
      <c r="G739" s="308"/>
      <c r="H739" s="308"/>
      <c r="I739" s="3"/>
    </row>
    <row r="740" spans="3:9" ht="15.75" customHeight="1" x14ac:dyDescent="0.25">
      <c r="C740" s="108"/>
      <c r="D740" s="308"/>
      <c r="E740" s="308"/>
      <c r="F740" s="308"/>
      <c r="G740" s="308"/>
      <c r="H740" s="308"/>
      <c r="I740" s="3"/>
    </row>
    <row r="741" spans="3:9" ht="15.75" customHeight="1" x14ac:dyDescent="0.25">
      <c r="C741" s="108"/>
      <c r="D741" s="308"/>
      <c r="E741" s="308"/>
      <c r="F741" s="308"/>
      <c r="G741" s="308"/>
      <c r="H741" s="308"/>
      <c r="I741" s="3"/>
    </row>
    <row r="742" spans="3:9" ht="15.75" customHeight="1" x14ac:dyDescent="0.25">
      <c r="C742" s="108"/>
      <c r="D742" s="308"/>
      <c r="E742" s="308"/>
      <c r="F742" s="308"/>
      <c r="G742" s="308"/>
      <c r="H742" s="308"/>
      <c r="I742" s="3"/>
    </row>
    <row r="743" spans="3:9" ht="15.75" customHeight="1" x14ac:dyDescent="0.25">
      <c r="C743" s="108"/>
      <c r="D743" s="308"/>
      <c r="E743" s="308"/>
      <c r="F743" s="308"/>
      <c r="G743" s="308"/>
      <c r="H743" s="308"/>
      <c r="I743" s="3"/>
    </row>
    <row r="744" spans="3:9" ht="15.75" customHeight="1" x14ac:dyDescent="0.25">
      <c r="C744" s="108"/>
      <c r="D744" s="308"/>
      <c r="E744" s="308"/>
      <c r="F744" s="308"/>
      <c r="G744" s="308"/>
      <c r="H744" s="308"/>
      <c r="I744" s="3"/>
    </row>
    <row r="745" spans="3:9" ht="15.75" customHeight="1" x14ac:dyDescent="0.25">
      <c r="C745" s="108"/>
      <c r="D745" s="308"/>
      <c r="E745" s="308"/>
      <c r="F745" s="308"/>
      <c r="G745" s="308"/>
      <c r="H745" s="308"/>
      <c r="I745" s="3"/>
    </row>
    <row r="746" spans="3:9" ht="15.75" customHeight="1" x14ac:dyDescent="0.25">
      <c r="C746" s="108"/>
      <c r="D746" s="308"/>
      <c r="E746" s="308"/>
      <c r="F746" s="308"/>
      <c r="G746" s="308"/>
      <c r="H746" s="308"/>
      <c r="I746" s="3"/>
    </row>
    <row r="747" spans="3:9" ht="15.75" customHeight="1" x14ac:dyDescent="0.25">
      <c r="C747" s="108"/>
      <c r="D747" s="308"/>
      <c r="E747" s="308"/>
      <c r="F747" s="308"/>
      <c r="G747" s="308"/>
      <c r="H747" s="308"/>
      <c r="I747" s="3"/>
    </row>
    <row r="748" spans="3:9" ht="15.75" customHeight="1" x14ac:dyDescent="0.25">
      <c r="C748" s="108"/>
      <c r="D748" s="308"/>
      <c r="E748" s="308"/>
      <c r="F748" s="308"/>
      <c r="G748" s="308"/>
      <c r="H748" s="308"/>
      <c r="I748" s="3"/>
    </row>
    <row r="749" spans="3:9" ht="15.75" customHeight="1" x14ac:dyDescent="0.25">
      <c r="C749" s="108"/>
      <c r="D749" s="308"/>
      <c r="E749" s="308"/>
      <c r="F749" s="308"/>
      <c r="G749" s="308"/>
      <c r="H749" s="308"/>
      <c r="I749" s="3"/>
    </row>
    <row r="750" spans="3:9" ht="15.75" customHeight="1" x14ac:dyDescent="0.25">
      <c r="C750" s="108"/>
      <c r="D750" s="308"/>
      <c r="E750" s="308"/>
      <c r="F750" s="308"/>
      <c r="G750" s="308"/>
      <c r="H750" s="308"/>
      <c r="I750" s="3"/>
    </row>
    <row r="751" spans="3:9" ht="15.75" customHeight="1" x14ac:dyDescent="0.25">
      <c r="C751" s="108"/>
      <c r="D751" s="308"/>
      <c r="E751" s="308"/>
      <c r="F751" s="308"/>
      <c r="G751" s="308"/>
      <c r="H751" s="308"/>
      <c r="I751" s="3"/>
    </row>
    <row r="752" spans="3:9" ht="15.75" customHeight="1" x14ac:dyDescent="0.25">
      <c r="C752" s="108"/>
      <c r="D752" s="308"/>
      <c r="E752" s="308"/>
      <c r="F752" s="308"/>
      <c r="G752" s="308"/>
      <c r="H752" s="308"/>
      <c r="I752" s="3"/>
    </row>
    <row r="753" spans="3:9" ht="15.75" customHeight="1" x14ac:dyDescent="0.25">
      <c r="C753" s="108"/>
      <c r="D753" s="308"/>
      <c r="E753" s="308"/>
      <c r="F753" s="308"/>
      <c r="G753" s="308"/>
      <c r="H753" s="308"/>
      <c r="I753" s="3"/>
    </row>
    <row r="754" spans="3:9" ht="15.75" customHeight="1" x14ac:dyDescent="0.25">
      <c r="C754" s="108"/>
      <c r="D754" s="308"/>
      <c r="E754" s="308"/>
      <c r="F754" s="308"/>
      <c r="G754" s="308"/>
      <c r="H754" s="308"/>
      <c r="I754" s="3"/>
    </row>
    <row r="755" spans="3:9" ht="15.75" customHeight="1" x14ac:dyDescent="0.25">
      <c r="C755" s="108"/>
      <c r="D755" s="308"/>
      <c r="E755" s="308"/>
      <c r="F755" s="308"/>
      <c r="G755" s="308"/>
      <c r="H755" s="308"/>
      <c r="I755" s="3"/>
    </row>
    <row r="756" spans="3:9" ht="15.75" customHeight="1" x14ac:dyDescent="0.25">
      <c r="C756" s="108"/>
      <c r="D756" s="308"/>
      <c r="E756" s="308"/>
      <c r="F756" s="308"/>
      <c r="G756" s="308"/>
      <c r="H756" s="308"/>
      <c r="I756" s="3"/>
    </row>
    <row r="757" spans="3:9" ht="15.75" customHeight="1" x14ac:dyDescent="0.25">
      <c r="C757" s="108"/>
      <c r="D757" s="308"/>
      <c r="E757" s="308"/>
      <c r="F757" s="308"/>
      <c r="G757" s="308"/>
      <c r="H757" s="308"/>
      <c r="I757" s="3"/>
    </row>
    <row r="758" spans="3:9" ht="15.75" customHeight="1" x14ac:dyDescent="0.25">
      <c r="C758" s="108"/>
      <c r="D758" s="308"/>
      <c r="E758" s="308"/>
      <c r="F758" s="308"/>
      <c r="G758" s="308"/>
      <c r="H758" s="308"/>
      <c r="I758" s="3"/>
    </row>
    <row r="759" spans="3:9" ht="15.75" customHeight="1" x14ac:dyDescent="0.25">
      <c r="C759" s="108"/>
      <c r="D759" s="308"/>
      <c r="E759" s="308"/>
      <c r="F759" s="308"/>
      <c r="G759" s="308"/>
      <c r="H759" s="308"/>
      <c r="I759" s="3"/>
    </row>
    <row r="760" spans="3:9" ht="15.75" customHeight="1" x14ac:dyDescent="0.25">
      <c r="C760" s="108"/>
      <c r="D760" s="308"/>
      <c r="E760" s="308"/>
      <c r="F760" s="308"/>
      <c r="G760" s="308"/>
      <c r="H760" s="308"/>
      <c r="I760" s="3"/>
    </row>
    <row r="761" spans="3:9" ht="15.75" customHeight="1" x14ac:dyDescent="0.25">
      <c r="C761" s="108"/>
      <c r="D761" s="308"/>
      <c r="E761" s="308"/>
      <c r="F761" s="308"/>
      <c r="G761" s="308"/>
      <c r="H761" s="308"/>
      <c r="I761" s="3"/>
    </row>
    <row r="762" spans="3:9" ht="15.75" customHeight="1" x14ac:dyDescent="0.25">
      <c r="C762" s="108"/>
      <c r="D762" s="308"/>
      <c r="E762" s="308"/>
      <c r="F762" s="308"/>
      <c r="G762" s="308"/>
      <c r="H762" s="308"/>
      <c r="I762" s="3"/>
    </row>
    <row r="763" spans="3:9" ht="15.75" customHeight="1" x14ac:dyDescent="0.25">
      <c r="C763" s="108"/>
      <c r="D763" s="308"/>
      <c r="E763" s="308"/>
      <c r="F763" s="308"/>
      <c r="G763" s="308"/>
      <c r="H763" s="308"/>
      <c r="I763" s="3"/>
    </row>
    <row r="764" spans="3:9" ht="15.75" customHeight="1" x14ac:dyDescent="0.25">
      <c r="C764" s="108"/>
      <c r="D764" s="308"/>
      <c r="E764" s="308"/>
      <c r="F764" s="308"/>
      <c r="G764" s="308"/>
      <c r="H764" s="308"/>
      <c r="I764" s="3"/>
    </row>
    <row r="765" spans="3:9" ht="15.75" customHeight="1" x14ac:dyDescent="0.25">
      <c r="C765" s="108"/>
      <c r="D765" s="308"/>
      <c r="E765" s="308"/>
      <c r="F765" s="308"/>
      <c r="G765" s="308"/>
      <c r="H765" s="308"/>
      <c r="I765" s="3"/>
    </row>
    <row r="766" spans="3:9" ht="15.75" customHeight="1" x14ac:dyDescent="0.25">
      <c r="C766" s="108"/>
      <c r="D766" s="308"/>
      <c r="E766" s="308"/>
      <c r="F766" s="308"/>
      <c r="G766" s="308"/>
      <c r="H766" s="308"/>
      <c r="I766" s="3"/>
    </row>
    <row r="767" spans="3:9" ht="15.75" customHeight="1" x14ac:dyDescent="0.25">
      <c r="C767" s="108"/>
      <c r="D767" s="308"/>
      <c r="E767" s="308"/>
      <c r="F767" s="308"/>
      <c r="G767" s="308"/>
      <c r="H767" s="308"/>
      <c r="I767" s="3"/>
    </row>
    <row r="768" spans="3:9" ht="15.75" customHeight="1" x14ac:dyDescent="0.25">
      <c r="C768" s="108"/>
      <c r="D768" s="308"/>
      <c r="E768" s="308"/>
      <c r="F768" s="308"/>
      <c r="G768" s="308"/>
      <c r="H768" s="308"/>
      <c r="I768" s="3"/>
    </row>
    <row r="769" spans="3:9" ht="15.75" customHeight="1" x14ac:dyDescent="0.25">
      <c r="C769" s="108"/>
      <c r="D769" s="308"/>
      <c r="E769" s="308"/>
      <c r="F769" s="308"/>
      <c r="G769" s="308"/>
      <c r="H769" s="308"/>
      <c r="I769" s="3"/>
    </row>
    <row r="770" spans="3:9" ht="15.75" customHeight="1" x14ac:dyDescent="0.25">
      <c r="C770" s="108"/>
      <c r="D770" s="308"/>
      <c r="E770" s="308"/>
      <c r="F770" s="308"/>
      <c r="G770" s="308"/>
      <c r="H770" s="308"/>
      <c r="I770" s="3"/>
    </row>
    <row r="771" spans="3:9" ht="15.75" customHeight="1" x14ac:dyDescent="0.25">
      <c r="C771" s="108"/>
      <c r="D771" s="308"/>
      <c r="E771" s="308"/>
      <c r="F771" s="308"/>
      <c r="G771" s="308"/>
      <c r="H771" s="308"/>
      <c r="I771" s="3"/>
    </row>
    <row r="772" spans="3:9" ht="15.75" customHeight="1" x14ac:dyDescent="0.25">
      <c r="C772" s="108"/>
      <c r="D772" s="308"/>
      <c r="E772" s="308"/>
      <c r="F772" s="308"/>
      <c r="G772" s="308"/>
      <c r="H772" s="308"/>
      <c r="I772" s="3"/>
    </row>
    <row r="773" spans="3:9" ht="15.75" customHeight="1" x14ac:dyDescent="0.25">
      <c r="C773" s="108"/>
      <c r="D773" s="308"/>
      <c r="E773" s="308"/>
      <c r="F773" s="308"/>
      <c r="G773" s="308"/>
      <c r="H773" s="308"/>
      <c r="I773" s="3"/>
    </row>
    <row r="774" spans="3:9" ht="15.75" customHeight="1" x14ac:dyDescent="0.25">
      <c r="C774" s="108"/>
      <c r="D774" s="308"/>
      <c r="E774" s="308"/>
      <c r="F774" s="308"/>
      <c r="G774" s="308"/>
      <c r="H774" s="308"/>
      <c r="I774" s="3"/>
    </row>
    <row r="775" spans="3:9" ht="15.75" customHeight="1" x14ac:dyDescent="0.25">
      <c r="C775" s="108"/>
      <c r="D775" s="308"/>
      <c r="E775" s="308"/>
      <c r="F775" s="308"/>
      <c r="G775" s="308"/>
      <c r="H775" s="308"/>
      <c r="I775" s="3"/>
    </row>
    <row r="776" spans="3:9" ht="15.75" customHeight="1" x14ac:dyDescent="0.25">
      <c r="C776" s="108"/>
      <c r="D776" s="308"/>
      <c r="E776" s="308"/>
      <c r="F776" s="308"/>
      <c r="G776" s="308"/>
      <c r="H776" s="308"/>
      <c r="I776" s="3"/>
    </row>
    <row r="777" spans="3:9" ht="15.75" customHeight="1" x14ac:dyDescent="0.25">
      <c r="C777" s="108"/>
      <c r="D777" s="308"/>
      <c r="E777" s="308"/>
      <c r="F777" s="308"/>
      <c r="G777" s="308"/>
      <c r="H777" s="308"/>
      <c r="I777" s="3"/>
    </row>
    <row r="778" spans="3:9" ht="15.75" customHeight="1" x14ac:dyDescent="0.25">
      <c r="C778" s="108"/>
      <c r="D778" s="308"/>
      <c r="E778" s="308"/>
      <c r="F778" s="308"/>
      <c r="G778" s="308"/>
      <c r="H778" s="308"/>
      <c r="I778" s="3"/>
    </row>
    <row r="779" spans="3:9" ht="15.75" customHeight="1" x14ac:dyDescent="0.25">
      <c r="C779" s="108"/>
      <c r="D779" s="308"/>
      <c r="E779" s="308"/>
      <c r="F779" s="308"/>
      <c r="G779" s="308"/>
      <c r="H779" s="308"/>
      <c r="I779" s="3"/>
    </row>
    <row r="780" spans="3:9" ht="15.75" customHeight="1" x14ac:dyDescent="0.25">
      <c r="C780" s="108"/>
      <c r="D780" s="308"/>
      <c r="E780" s="308"/>
      <c r="F780" s="308"/>
      <c r="G780" s="308"/>
      <c r="H780" s="308"/>
      <c r="I780" s="3"/>
    </row>
    <row r="781" spans="3:9" ht="15.75" customHeight="1" x14ac:dyDescent="0.25">
      <c r="C781" s="108"/>
      <c r="D781" s="308"/>
      <c r="E781" s="308"/>
      <c r="F781" s="308"/>
      <c r="G781" s="308"/>
      <c r="H781" s="308"/>
      <c r="I781" s="3"/>
    </row>
    <row r="782" spans="3:9" ht="15.75" customHeight="1" x14ac:dyDescent="0.25">
      <c r="C782" s="108"/>
      <c r="D782" s="308"/>
      <c r="E782" s="308"/>
      <c r="F782" s="308"/>
      <c r="G782" s="308"/>
      <c r="H782" s="308"/>
      <c r="I782" s="3"/>
    </row>
    <row r="783" spans="3:9" ht="15.75" customHeight="1" x14ac:dyDescent="0.25">
      <c r="C783" s="108"/>
      <c r="D783" s="308"/>
      <c r="E783" s="308"/>
      <c r="F783" s="308"/>
      <c r="G783" s="308"/>
      <c r="H783" s="308"/>
      <c r="I783" s="3"/>
    </row>
    <row r="784" spans="3:9" ht="15.75" customHeight="1" x14ac:dyDescent="0.25">
      <c r="C784" s="108"/>
      <c r="D784" s="308"/>
      <c r="E784" s="308"/>
      <c r="F784" s="308"/>
      <c r="G784" s="308"/>
      <c r="H784" s="308"/>
      <c r="I784" s="3"/>
    </row>
    <row r="785" spans="3:9" ht="15.75" customHeight="1" x14ac:dyDescent="0.25">
      <c r="C785" s="108"/>
      <c r="D785" s="308"/>
      <c r="E785" s="308"/>
      <c r="F785" s="308"/>
      <c r="G785" s="308"/>
      <c r="H785" s="308"/>
      <c r="I785" s="3"/>
    </row>
    <row r="786" spans="3:9" ht="15.75" customHeight="1" x14ac:dyDescent="0.25">
      <c r="C786" s="108"/>
      <c r="D786" s="308"/>
      <c r="E786" s="308"/>
      <c r="F786" s="308"/>
      <c r="G786" s="308"/>
      <c r="H786" s="308"/>
      <c r="I786" s="3"/>
    </row>
    <row r="787" spans="3:9" ht="15.75" customHeight="1" x14ac:dyDescent="0.25">
      <c r="C787" s="108"/>
      <c r="D787" s="308"/>
      <c r="E787" s="308"/>
      <c r="F787" s="308"/>
      <c r="G787" s="308"/>
      <c r="H787" s="308"/>
      <c r="I787" s="3"/>
    </row>
    <row r="788" spans="3:9" ht="15.75" customHeight="1" x14ac:dyDescent="0.25">
      <c r="C788" s="108"/>
      <c r="D788" s="308"/>
      <c r="E788" s="308"/>
      <c r="F788" s="308"/>
      <c r="G788" s="308"/>
      <c r="H788" s="308"/>
      <c r="I788" s="3"/>
    </row>
    <row r="789" spans="3:9" ht="15.75" customHeight="1" x14ac:dyDescent="0.25">
      <c r="C789" s="108"/>
      <c r="D789" s="308"/>
      <c r="E789" s="308"/>
      <c r="F789" s="308"/>
      <c r="G789" s="308"/>
      <c r="H789" s="308"/>
      <c r="I789" s="3"/>
    </row>
    <row r="790" spans="3:9" ht="15.75" customHeight="1" x14ac:dyDescent="0.25">
      <c r="C790" s="108"/>
      <c r="D790" s="308"/>
      <c r="E790" s="308"/>
      <c r="F790" s="308"/>
      <c r="G790" s="308"/>
      <c r="H790" s="308"/>
      <c r="I790" s="3"/>
    </row>
    <row r="791" spans="3:9" ht="15.75" customHeight="1" x14ac:dyDescent="0.25">
      <c r="C791" s="108"/>
      <c r="D791" s="308"/>
      <c r="E791" s="308"/>
      <c r="F791" s="308"/>
      <c r="G791" s="308"/>
      <c r="H791" s="308"/>
      <c r="I791" s="3"/>
    </row>
    <row r="792" spans="3:9" ht="15.75" customHeight="1" x14ac:dyDescent="0.25">
      <c r="C792" s="108"/>
      <c r="D792" s="308"/>
      <c r="E792" s="308"/>
      <c r="F792" s="308"/>
      <c r="G792" s="308"/>
      <c r="H792" s="308"/>
      <c r="I792" s="3"/>
    </row>
    <row r="793" spans="3:9" ht="15.75" customHeight="1" x14ac:dyDescent="0.25">
      <c r="C793" s="108"/>
      <c r="D793" s="308"/>
      <c r="E793" s="308"/>
      <c r="F793" s="308"/>
      <c r="G793" s="308"/>
      <c r="H793" s="308"/>
      <c r="I793" s="3"/>
    </row>
    <row r="794" spans="3:9" ht="15.75" customHeight="1" x14ac:dyDescent="0.25">
      <c r="C794" s="108"/>
      <c r="D794" s="308"/>
      <c r="E794" s="308"/>
      <c r="F794" s="308"/>
      <c r="G794" s="308"/>
      <c r="H794" s="308"/>
      <c r="I794" s="3"/>
    </row>
    <row r="795" spans="3:9" ht="15.75" customHeight="1" x14ac:dyDescent="0.25">
      <c r="C795" s="108"/>
      <c r="D795" s="308"/>
      <c r="E795" s="308"/>
      <c r="F795" s="308"/>
      <c r="G795" s="308"/>
      <c r="H795" s="308"/>
      <c r="I795" s="3"/>
    </row>
    <row r="796" spans="3:9" ht="15.75" customHeight="1" x14ac:dyDescent="0.25">
      <c r="C796" s="108"/>
      <c r="D796" s="308"/>
      <c r="E796" s="308"/>
      <c r="F796" s="308"/>
      <c r="G796" s="308"/>
      <c r="H796" s="308"/>
      <c r="I796" s="3"/>
    </row>
    <row r="797" spans="3:9" ht="15.75" customHeight="1" x14ac:dyDescent="0.25">
      <c r="C797" s="108"/>
      <c r="D797" s="308"/>
      <c r="E797" s="308"/>
      <c r="F797" s="308"/>
      <c r="G797" s="308"/>
      <c r="H797" s="308"/>
      <c r="I797" s="3"/>
    </row>
    <row r="798" spans="3:9" ht="15.75" customHeight="1" x14ac:dyDescent="0.25">
      <c r="C798" s="108"/>
      <c r="D798" s="308"/>
      <c r="E798" s="308"/>
      <c r="F798" s="308"/>
      <c r="G798" s="308"/>
      <c r="H798" s="308"/>
      <c r="I798" s="3"/>
    </row>
    <row r="799" spans="3:9" ht="15.75" customHeight="1" x14ac:dyDescent="0.25">
      <c r="C799" s="108"/>
      <c r="D799" s="308"/>
      <c r="E799" s="308"/>
      <c r="F799" s="308"/>
      <c r="G799" s="308"/>
      <c r="H799" s="308"/>
      <c r="I799" s="3"/>
    </row>
    <row r="800" spans="3:9" ht="15.75" customHeight="1" x14ac:dyDescent="0.25">
      <c r="C800" s="108"/>
      <c r="D800" s="308"/>
      <c r="E800" s="308"/>
      <c r="F800" s="308"/>
      <c r="G800" s="308"/>
      <c r="H800" s="308"/>
      <c r="I800" s="3"/>
    </row>
    <row r="801" spans="3:9" ht="15.75" customHeight="1" x14ac:dyDescent="0.25">
      <c r="C801" s="108"/>
      <c r="D801" s="308"/>
      <c r="E801" s="308"/>
      <c r="F801" s="308"/>
      <c r="G801" s="308"/>
      <c r="H801" s="308"/>
      <c r="I801" s="3"/>
    </row>
    <row r="802" spans="3:9" ht="15.75" customHeight="1" x14ac:dyDescent="0.25">
      <c r="C802" s="108"/>
      <c r="D802" s="308"/>
      <c r="E802" s="308"/>
      <c r="F802" s="308"/>
      <c r="G802" s="308"/>
      <c r="H802" s="308"/>
      <c r="I802" s="3"/>
    </row>
    <row r="803" spans="3:9" ht="15.75" customHeight="1" x14ac:dyDescent="0.25">
      <c r="C803" s="108"/>
      <c r="D803" s="308"/>
      <c r="E803" s="308"/>
      <c r="F803" s="308"/>
      <c r="G803" s="308"/>
      <c r="H803" s="308"/>
      <c r="I803" s="3"/>
    </row>
    <row r="804" spans="3:9" ht="15.75" customHeight="1" x14ac:dyDescent="0.25">
      <c r="C804" s="108"/>
      <c r="D804" s="308"/>
      <c r="E804" s="308"/>
      <c r="F804" s="308"/>
      <c r="G804" s="308"/>
      <c r="H804" s="308"/>
      <c r="I804" s="3"/>
    </row>
    <row r="805" spans="3:9" ht="15.75" customHeight="1" x14ac:dyDescent="0.25">
      <c r="C805" s="108"/>
      <c r="D805" s="308"/>
      <c r="E805" s="308"/>
      <c r="F805" s="308"/>
      <c r="G805" s="308"/>
      <c r="H805" s="308"/>
      <c r="I805" s="3"/>
    </row>
    <row r="806" spans="3:9" ht="15.75" customHeight="1" x14ac:dyDescent="0.25">
      <c r="C806" s="108"/>
      <c r="D806" s="308"/>
      <c r="E806" s="308"/>
      <c r="F806" s="308"/>
      <c r="G806" s="308"/>
      <c r="H806" s="308"/>
      <c r="I806" s="3"/>
    </row>
    <row r="807" spans="3:9" ht="15.75" customHeight="1" x14ac:dyDescent="0.25">
      <c r="C807" s="108"/>
      <c r="D807" s="308"/>
      <c r="E807" s="308"/>
      <c r="F807" s="308"/>
      <c r="G807" s="308"/>
      <c r="H807" s="308"/>
      <c r="I807" s="3"/>
    </row>
    <row r="808" spans="3:9" ht="15.75" customHeight="1" x14ac:dyDescent="0.25">
      <c r="C808" s="108"/>
      <c r="D808" s="308"/>
      <c r="E808" s="308"/>
      <c r="F808" s="308"/>
      <c r="G808" s="308"/>
      <c r="H808" s="308"/>
      <c r="I808" s="3"/>
    </row>
    <row r="809" spans="3:9" ht="15.75" customHeight="1" x14ac:dyDescent="0.25">
      <c r="C809" s="108"/>
      <c r="D809" s="308"/>
      <c r="E809" s="308"/>
      <c r="F809" s="308"/>
      <c r="G809" s="308"/>
      <c r="H809" s="308"/>
      <c r="I809" s="3"/>
    </row>
    <row r="810" spans="3:9" ht="15.75" customHeight="1" x14ac:dyDescent="0.25">
      <c r="C810" s="108"/>
      <c r="D810" s="308"/>
      <c r="E810" s="308"/>
      <c r="F810" s="308"/>
      <c r="G810" s="308"/>
      <c r="H810" s="308"/>
      <c r="I810" s="3"/>
    </row>
    <row r="811" spans="3:9" ht="15.75" customHeight="1" x14ac:dyDescent="0.25">
      <c r="C811" s="108"/>
      <c r="D811" s="308"/>
      <c r="E811" s="308"/>
      <c r="F811" s="308"/>
      <c r="G811" s="308"/>
      <c r="H811" s="308"/>
      <c r="I811" s="3"/>
    </row>
    <row r="812" spans="3:9" ht="15.75" customHeight="1" x14ac:dyDescent="0.25">
      <c r="C812" s="108"/>
      <c r="D812" s="308"/>
      <c r="E812" s="308"/>
      <c r="F812" s="308"/>
      <c r="G812" s="308"/>
      <c r="H812" s="308"/>
      <c r="I812" s="3"/>
    </row>
    <row r="813" spans="3:9" ht="15.75" customHeight="1" x14ac:dyDescent="0.25">
      <c r="C813" s="108"/>
      <c r="D813" s="308"/>
      <c r="E813" s="308"/>
      <c r="F813" s="308"/>
      <c r="G813" s="308"/>
      <c r="H813" s="308"/>
      <c r="I813" s="3"/>
    </row>
    <row r="814" spans="3:9" ht="15.75" customHeight="1" x14ac:dyDescent="0.25">
      <c r="C814" s="108"/>
      <c r="D814" s="308"/>
      <c r="E814" s="308"/>
      <c r="F814" s="308"/>
      <c r="G814" s="308"/>
      <c r="H814" s="308"/>
      <c r="I814" s="3"/>
    </row>
    <row r="815" spans="3:9" ht="15.75" customHeight="1" x14ac:dyDescent="0.25">
      <c r="C815" s="108"/>
      <c r="D815" s="308"/>
      <c r="E815" s="308"/>
      <c r="F815" s="308"/>
      <c r="G815" s="308"/>
      <c r="H815" s="308"/>
      <c r="I815" s="3"/>
    </row>
    <row r="816" spans="3:9" ht="15.75" customHeight="1" x14ac:dyDescent="0.25">
      <c r="C816" s="108"/>
      <c r="D816" s="308"/>
      <c r="E816" s="308"/>
      <c r="F816" s="308"/>
      <c r="G816" s="308"/>
      <c r="H816" s="308"/>
      <c r="I816" s="3"/>
    </row>
    <row r="817" spans="3:9" ht="15.75" customHeight="1" x14ac:dyDescent="0.25">
      <c r="C817" s="108"/>
      <c r="D817" s="308"/>
      <c r="E817" s="308"/>
      <c r="F817" s="308"/>
      <c r="G817" s="308"/>
      <c r="H817" s="308"/>
      <c r="I817" s="3"/>
    </row>
    <row r="818" spans="3:9" ht="15.75" customHeight="1" x14ac:dyDescent="0.25">
      <c r="C818" s="108"/>
      <c r="D818" s="308"/>
      <c r="E818" s="308"/>
      <c r="F818" s="308"/>
      <c r="G818" s="308"/>
      <c r="H818" s="308"/>
      <c r="I818" s="3"/>
    </row>
    <row r="819" spans="3:9" ht="15.75" customHeight="1" x14ac:dyDescent="0.25">
      <c r="C819" s="108"/>
      <c r="D819" s="308"/>
      <c r="E819" s="308"/>
      <c r="F819" s="308"/>
      <c r="G819" s="308"/>
      <c r="H819" s="308"/>
      <c r="I819" s="3"/>
    </row>
    <row r="820" spans="3:9" ht="15.75" customHeight="1" x14ac:dyDescent="0.25">
      <c r="C820" s="108"/>
      <c r="D820" s="308"/>
      <c r="E820" s="308"/>
      <c r="F820" s="308"/>
      <c r="G820" s="308"/>
      <c r="H820" s="308"/>
      <c r="I820" s="3"/>
    </row>
    <row r="821" spans="3:9" ht="15.75" customHeight="1" x14ac:dyDescent="0.25">
      <c r="C821" s="108"/>
      <c r="D821" s="308"/>
      <c r="E821" s="308"/>
      <c r="F821" s="308"/>
      <c r="G821" s="308"/>
      <c r="H821" s="308"/>
      <c r="I821" s="3"/>
    </row>
    <row r="822" spans="3:9" ht="15.75" customHeight="1" x14ac:dyDescent="0.25">
      <c r="C822" s="108"/>
      <c r="D822" s="308"/>
      <c r="E822" s="308"/>
      <c r="F822" s="308"/>
      <c r="G822" s="308"/>
      <c r="H822" s="308"/>
      <c r="I822" s="3"/>
    </row>
    <row r="823" spans="3:9" ht="15.75" customHeight="1" x14ac:dyDescent="0.25">
      <c r="C823" s="108"/>
      <c r="D823" s="308"/>
      <c r="E823" s="308"/>
      <c r="F823" s="308"/>
      <c r="G823" s="308"/>
      <c r="H823" s="308"/>
      <c r="I823" s="3"/>
    </row>
    <row r="824" spans="3:9" ht="15.75" customHeight="1" x14ac:dyDescent="0.25">
      <c r="C824" s="108"/>
      <c r="D824" s="308"/>
      <c r="E824" s="308"/>
      <c r="F824" s="308"/>
      <c r="G824" s="308"/>
      <c r="H824" s="308"/>
      <c r="I824" s="3"/>
    </row>
    <row r="825" spans="3:9" ht="15.75" customHeight="1" x14ac:dyDescent="0.25">
      <c r="C825" s="108"/>
      <c r="D825" s="308"/>
      <c r="E825" s="308"/>
      <c r="F825" s="308"/>
      <c r="G825" s="308"/>
      <c r="H825" s="308"/>
      <c r="I825" s="3"/>
    </row>
    <row r="826" spans="3:9" ht="15.75" customHeight="1" x14ac:dyDescent="0.25">
      <c r="C826" s="108"/>
      <c r="D826" s="308"/>
      <c r="E826" s="308"/>
      <c r="F826" s="308"/>
      <c r="G826" s="308"/>
      <c r="H826" s="308"/>
      <c r="I826" s="3"/>
    </row>
    <row r="827" spans="3:9" ht="15.75" customHeight="1" x14ac:dyDescent="0.25">
      <c r="C827" s="108"/>
      <c r="D827" s="308"/>
      <c r="E827" s="308"/>
      <c r="F827" s="308"/>
      <c r="G827" s="308"/>
      <c r="H827" s="308"/>
      <c r="I827" s="3"/>
    </row>
    <row r="828" spans="3:9" ht="15.75" customHeight="1" x14ac:dyDescent="0.25">
      <c r="C828" s="108"/>
      <c r="D828" s="308"/>
      <c r="E828" s="308"/>
      <c r="F828" s="308"/>
      <c r="G828" s="308"/>
      <c r="H828" s="308"/>
      <c r="I828" s="3"/>
    </row>
    <row r="829" spans="3:9" ht="15.75" customHeight="1" x14ac:dyDescent="0.25">
      <c r="C829" s="108"/>
      <c r="D829" s="308"/>
      <c r="E829" s="308"/>
      <c r="F829" s="308"/>
      <c r="G829" s="308"/>
      <c r="H829" s="308"/>
      <c r="I829" s="3"/>
    </row>
    <row r="830" spans="3:9" ht="15.75" customHeight="1" x14ac:dyDescent="0.25">
      <c r="C830" s="108"/>
      <c r="D830" s="308"/>
      <c r="E830" s="308"/>
      <c r="F830" s="308"/>
      <c r="G830" s="308"/>
      <c r="H830" s="308"/>
      <c r="I830" s="3"/>
    </row>
    <row r="831" spans="3:9" ht="15.75" customHeight="1" x14ac:dyDescent="0.25">
      <c r="C831" s="108"/>
      <c r="D831" s="308"/>
      <c r="E831" s="308"/>
      <c r="F831" s="308"/>
      <c r="G831" s="308"/>
      <c r="H831" s="308"/>
      <c r="I831" s="3"/>
    </row>
    <row r="832" spans="3:9" ht="15.75" customHeight="1" x14ac:dyDescent="0.25">
      <c r="C832" s="108"/>
      <c r="D832" s="308"/>
      <c r="E832" s="308"/>
      <c r="F832" s="308"/>
      <c r="G832" s="308"/>
      <c r="H832" s="308"/>
      <c r="I832" s="3"/>
    </row>
    <row r="833" spans="3:9" ht="15.75" customHeight="1" x14ac:dyDescent="0.25">
      <c r="C833" s="108"/>
      <c r="D833" s="308"/>
      <c r="E833" s="308"/>
      <c r="F833" s="308"/>
      <c r="G833" s="308"/>
      <c r="H833" s="308"/>
      <c r="I833" s="3"/>
    </row>
    <row r="834" spans="3:9" ht="15.75" customHeight="1" x14ac:dyDescent="0.25">
      <c r="C834" s="108"/>
      <c r="D834" s="308"/>
      <c r="E834" s="308"/>
      <c r="F834" s="308"/>
      <c r="G834" s="308"/>
      <c r="H834" s="308"/>
      <c r="I834" s="3"/>
    </row>
    <row r="835" spans="3:9" ht="15.75" customHeight="1" x14ac:dyDescent="0.25">
      <c r="C835" s="108"/>
      <c r="D835" s="308"/>
      <c r="E835" s="308"/>
      <c r="F835" s="308"/>
      <c r="G835" s="308"/>
      <c r="H835" s="308"/>
      <c r="I835" s="3"/>
    </row>
    <row r="836" spans="3:9" ht="15.75" customHeight="1" x14ac:dyDescent="0.25">
      <c r="C836" s="108"/>
      <c r="D836" s="308"/>
      <c r="E836" s="308"/>
      <c r="F836" s="308"/>
      <c r="G836" s="308"/>
      <c r="H836" s="308"/>
      <c r="I836" s="3"/>
    </row>
    <row r="837" spans="3:9" ht="15.75" customHeight="1" x14ac:dyDescent="0.25">
      <c r="C837" s="108"/>
      <c r="D837" s="308"/>
      <c r="E837" s="308"/>
      <c r="F837" s="308"/>
      <c r="G837" s="308"/>
      <c r="H837" s="308"/>
      <c r="I837" s="3"/>
    </row>
    <row r="838" spans="3:9" ht="15.75" customHeight="1" x14ac:dyDescent="0.25">
      <c r="C838" s="108"/>
      <c r="D838" s="308"/>
      <c r="E838" s="308"/>
      <c r="F838" s="308"/>
      <c r="G838" s="308"/>
      <c r="H838" s="308"/>
      <c r="I838" s="3"/>
    </row>
    <row r="839" spans="3:9" ht="15.75" customHeight="1" x14ac:dyDescent="0.25">
      <c r="C839" s="108"/>
      <c r="D839" s="308"/>
      <c r="E839" s="308"/>
      <c r="F839" s="308"/>
      <c r="G839" s="308"/>
      <c r="H839" s="308"/>
      <c r="I839" s="3"/>
    </row>
    <row r="840" spans="3:9" ht="15.75" customHeight="1" x14ac:dyDescent="0.25">
      <c r="C840" s="108"/>
      <c r="D840" s="308"/>
      <c r="E840" s="308"/>
      <c r="F840" s="308"/>
      <c r="G840" s="308"/>
      <c r="H840" s="308"/>
      <c r="I840" s="3"/>
    </row>
    <row r="841" spans="3:9" ht="15.75" customHeight="1" x14ac:dyDescent="0.25">
      <c r="C841" s="108"/>
      <c r="D841" s="308"/>
      <c r="E841" s="308"/>
      <c r="F841" s="308"/>
      <c r="G841" s="308"/>
      <c r="H841" s="308"/>
      <c r="I841" s="3"/>
    </row>
    <row r="842" spans="3:9" ht="15.75" customHeight="1" x14ac:dyDescent="0.25">
      <c r="C842" s="108"/>
      <c r="D842" s="308"/>
      <c r="E842" s="308"/>
      <c r="F842" s="308"/>
      <c r="G842" s="308"/>
      <c r="H842" s="308"/>
      <c r="I842" s="3"/>
    </row>
    <row r="843" spans="3:9" ht="15.75" customHeight="1" x14ac:dyDescent="0.25">
      <c r="C843" s="108"/>
      <c r="D843" s="308"/>
      <c r="E843" s="308"/>
      <c r="F843" s="308"/>
      <c r="G843" s="308"/>
      <c r="H843" s="308"/>
      <c r="I843" s="3"/>
    </row>
    <row r="844" spans="3:9" ht="15.75" customHeight="1" x14ac:dyDescent="0.25">
      <c r="C844" s="108"/>
      <c r="D844" s="308"/>
      <c r="E844" s="308"/>
      <c r="F844" s="308"/>
      <c r="G844" s="308"/>
      <c r="H844" s="308"/>
      <c r="I844" s="3"/>
    </row>
    <row r="845" spans="3:9" ht="15.75" customHeight="1" x14ac:dyDescent="0.25">
      <c r="C845" s="108"/>
      <c r="D845" s="308"/>
      <c r="E845" s="308"/>
      <c r="F845" s="308"/>
      <c r="G845" s="308"/>
      <c r="H845" s="308"/>
      <c r="I845" s="3"/>
    </row>
    <row r="846" spans="3:9" ht="15.75" customHeight="1" x14ac:dyDescent="0.25">
      <c r="C846" s="108"/>
      <c r="D846" s="308"/>
      <c r="E846" s="308"/>
      <c r="F846" s="308"/>
      <c r="G846" s="308"/>
      <c r="H846" s="308"/>
      <c r="I846" s="3"/>
    </row>
    <row r="847" spans="3:9" ht="15.75" customHeight="1" x14ac:dyDescent="0.25">
      <c r="C847" s="108"/>
      <c r="D847" s="308"/>
      <c r="E847" s="308"/>
      <c r="F847" s="308"/>
      <c r="G847" s="308"/>
      <c r="H847" s="308"/>
      <c r="I847" s="3"/>
    </row>
    <row r="848" spans="3:9" ht="15.75" customHeight="1" x14ac:dyDescent="0.25">
      <c r="C848" s="108"/>
      <c r="D848" s="308"/>
      <c r="E848" s="308"/>
      <c r="F848" s="308"/>
      <c r="G848" s="308"/>
      <c r="H848" s="308"/>
      <c r="I848" s="3"/>
    </row>
    <row r="849" spans="3:9" ht="15.75" customHeight="1" x14ac:dyDescent="0.25">
      <c r="C849" s="108"/>
      <c r="D849" s="308"/>
      <c r="E849" s="308"/>
      <c r="F849" s="308"/>
      <c r="G849" s="308"/>
      <c r="H849" s="308"/>
      <c r="I849" s="3"/>
    </row>
    <row r="850" spans="3:9" ht="15.75" customHeight="1" x14ac:dyDescent="0.25">
      <c r="C850" s="108"/>
      <c r="D850" s="308"/>
      <c r="E850" s="308"/>
      <c r="F850" s="308"/>
      <c r="G850" s="308"/>
      <c r="H850" s="308"/>
      <c r="I850" s="3"/>
    </row>
    <row r="851" spans="3:9" ht="15.75" customHeight="1" x14ac:dyDescent="0.25">
      <c r="C851" s="108"/>
      <c r="D851" s="308"/>
      <c r="E851" s="308"/>
      <c r="F851" s="308"/>
      <c r="G851" s="308"/>
      <c r="H851" s="308"/>
      <c r="I851" s="3"/>
    </row>
    <row r="852" spans="3:9" ht="15.75" customHeight="1" x14ac:dyDescent="0.25">
      <c r="C852" s="108"/>
      <c r="D852" s="308"/>
      <c r="E852" s="308"/>
      <c r="F852" s="308"/>
      <c r="G852" s="308"/>
      <c r="H852" s="308"/>
      <c r="I852" s="3"/>
    </row>
    <row r="853" spans="3:9" ht="15.75" customHeight="1" x14ac:dyDescent="0.25">
      <c r="C853" s="108"/>
      <c r="D853" s="308"/>
      <c r="E853" s="308"/>
      <c r="F853" s="308"/>
      <c r="G853" s="308"/>
      <c r="H853" s="308"/>
      <c r="I853" s="3"/>
    </row>
    <row r="854" spans="3:9" ht="15.75" customHeight="1" x14ac:dyDescent="0.25">
      <c r="C854" s="108"/>
      <c r="D854" s="308"/>
      <c r="E854" s="308"/>
      <c r="F854" s="308"/>
      <c r="G854" s="308"/>
      <c r="H854" s="308"/>
      <c r="I854" s="3"/>
    </row>
    <row r="855" spans="3:9" ht="15.75" customHeight="1" x14ac:dyDescent="0.25">
      <c r="C855" s="108"/>
      <c r="D855" s="308"/>
      <c r="E855" s="308"/>
      <c r="F855" s="308"/>
      <c r="G855" s="308"/>
      <c r="H855" s="308"/>
      <c r="I855" s="3"/>
    </row>
    <row r="856" spans="3:9" ht="15.75" customHeight="1" x14ac:dyDescent="0.25">
      <c r="C856" s="108"/>
      <c r="D856" s="308"/>
      <c r="E856" s="308"/>
      <c r="F856" s="308"/>
      <c r="G856" s="308"/>
      <c r="H856" s="308"/>
      <c r="I856" s="3"/>
    </row>
    <row r="857" spans="3:9" ht="15.75" customHeight="1" x14ac:dyDescent="0.25">
      <c r="C857" s="108"/>
      <c r="D857" s="308"/>
      <c r="E857" s="308"/>
      <c r="F857" s="308"/>
      <c r="G857" s="308"/>
      <c r="H857" s="308"/>
      <c r="I857" s="3"/>
    </row>
    <row r="858" spans="3:9" ht="15.75" customHeight="1" x14ac:dyDescent="0.25">
      <c r="C858" s="108"/>
      <c r="D858" s="308"/>
      <c r="E858" s="308"/>
      <c r="F858" s="308"/>
      <c r="G858" s="308"/>
      <c r="H858" s="308"/>
      <c r="I858" s="3"/>
    </row>
    <row r="859" spans="3:9" ht="15.75" customHeight="1" x14ac:dyDescent="0.25">
      <c r="C859" s="108"/>
      <c r="D859" s="308"/>
      <c r="E859" s="308"/>
      <c r="F859" s="308"/>
      <c r="G859" s="308"/>
      <c r="H859" s="308"/>
      <c r="I859" s="3"/>
    </row>
    <row r="860" spans="3:9" ht="15.75" customHeight="1" x14ac:dyDescent="0.25">
      <c r="C860" s="108"/>
      <c r="D860" s="308"/>
      <c r="E860" s="308"/>
      <c r="F860" s="308"/>
      <c r="G860" s="308"/>
      <c r="H860" s="308"/>
      <c r="I860" s="3"/>
    </row>
    <row r="861" spans="3:9" ht="15.75" customHeight="1" x14ac:dyDescent="0.25">
      <c r="C861" s="108"/>
      <c r="D861" s="308"/>
      <c r="E861" s="308"/>
      <c r="F861" s="308"/>
      <c r="G861" s="308"/>
      <c r="H861" s="308"/>
      <c r="I861" s="3"/>
    </row>
    <row r="862" spans="3:9" ht="15.75" customHeight="1" x14ac:dyDescent="0.25">
      <c r="C862" s="108"/>
      <c r="D862" s="308"/>
      <c r="E862" s="308"/>
      <c r="F862" s="308"/>
      <c r="G862" s="308"/>
      <c r="H862" s="308"/>
      <c r="I862" s="3"/>
    </row>
    <row r="863" spans="3:9" ht="15.75" customHeight="1" x14ac:dyDescent="0.25">
      <c r="C863" s="108"/>
      <c r="D863" s="308"/>
      <c r="E863" s="308"/>
      <c r="F863" s="308"/>
      <c r="G863" s="308"/>
      <c r="H863" s="308"/>
      <c r="I863" s="3"/>
    </row>
    <row r="864" spans="3:9" ht="15.75" customHeight="1" x14ac:dyDescent="0.25">
      <c r="C864" s="108"/>
      <c r="D864" s="308"/>
      <c r="E864" s="308"/>
      <c r="F864" s="308"/>
      <c r="G864" s="308"/>
      <c r="H864" s="308"/>
      <c r="I864" s="3"/>
    </row>
    <row r="865" spans="3:9" ht="15.75" customHeight="1" x14ac:dyDescent="0.25">
      <c r="C865" s="108"/>
      <c r="D865" s="308"/>
      <c r="E865" s="308"/>
      <c r="F865" s="308"/>
      <c r="G865" s="308"/>
      <c r="H865" s="308"/>
      <c r="I865" s="3"/>
    </row>
    <row r="866" spans="3:9" ht="15.75" customHeight="1" x14ac:dyDescent="0.25">
      <c r="C866" s="108"/>
      <c r="D866" s="308"/>
      <c r="E866" s="308"/>
      <c r="F866" s="308"/>
      <c r="G866" s="308"/>
      <c r="H866" s="308"/>
      <c r="I866" s="3"/>
    </row>
    <row r="867" spans="3:9" ht="15.75" customHeight="1" x14ac:dyDescent="0.25">
      <c r="C867" s="108"/>
      <c r="D867" s="308"/>
      <c r="E867" s="308"/>
      <c r="F867" s="308"/>
      <c r="G867" s="308"/>
      <c r="H867" s="308"/>
      <c r="I867" s="3"/>
    </row>
    <row r="868" spans="3:9" ht="15.75" customHeight="1" x14ac:dyDescent="0.25">
      <c r="C868" s="108"/>
      <c r="D868" s="308"/>
      <c r="E868" s="308"/>
      <c r="F868" s="308"/>
      <c r="G868" s="308"/>
      <c r="H868" s="308"/>
      <c r="I868" s="3"/>
    </row>
    <row r="869" spans="3:9" ht="15.75" customHeight="1" x14ac:dyDescent="0.25">
      <c r="C869" s="108"/>
      <c r="D869" s="308"/>
      <c r="E869" s="308"/>
      <c r="F869" s="308"/>
      <c r="G869" s="308"/>
      <c r="H869" s="308"/>
      <c r="I869" s="3"/>
    </row>
    <row r="870" spans="3:9" ht="15.75" customHeight="1" x14ac:dyDescent="0.25">
      <c r="C870" s="108"/>
      <c r="D870" s="308"/>
      <c r="E870" s="308"/>
      <c r="F870" s="308"/>
      <c r="G870" s="308"/>
      <c r="H870" s="308"/>
      <c r="I870" s="3"/>
    </row>
    <row r="871" spans="3:9" ht="15.75" customHeight="1" x14ac:dyDescent="0.25">
      <c r="C871" s="108"/>
      <c r="D871" s="308"/>
      <c r="E871" s="308"/>
      <c r="F871" s="308"/>
      <c r="G871" s="308"/>
      <c r="H871" s="308"/>
      <c r="I871" s="3"/>
    </row>
    <row r="872" spans="3:9" ht="15.75" customHeight="1" x14ac:dyDescent="0.25">
      <c r="C872" s="108"/>
      <c r="D872" s="308"/>
      <c r="E872" s="308"/>
      <c r="F872" s="308"/>
      <c r="G872" s="308"/>
      <c r="H872" s="308"/>
      <c r="I872" s="3"/>
    </row>
    <row r="873" spans="3:9" ht="15.75" customHeight="1" x14ac:dyDescent="0.25">
      <c r="C873" s="108"/>
      <c r="D873" s="308"/>
      <c r="E873" s="308"/>
      <c r="F873" s="308"/>
      <c r="G873" s="308"/>
      <c r="H873" s="308"/>
      <c r="I873" s="3"/>
    </row>
    <row r="874" spans="3:9" ht="15.75" customHeight="1" x14ac:dyDescent="0.25">
      <c r="C874" s="108"/>
      <c r="D874" s="308"/>
      <c r="E874" s="308"/>
      <c r="F874" s="308"/>
      <c r="G874" s="308"/>
      <c r="H874" s="308"/>
      <c r="I874" s="3"/>
    </row>
    <row r="875" spans="3:9" ht="15.75" customHeight="1" x14ac:dyDescent="0.25">
      <c r="C875" s="108"/>
      <c r="D875" s="308"/>
      <c r="E875" s="308"/>
      <c r="F875" s="308"/>
      <c r="G875" s="308"/>
      <c r="H875" s="308"/>
      <c r="I875" s="3"/>
    </row>
    <row r="876" spans="3:9" ht="15.75" customHeight="1" x14ac:dyDescent="0.25">
      <c r="C876" s="108"/>
      <c r="D876" s="308"/>
      <c r="E876" s="308"/>
      <c r="F876" s="308"/>
      <c r="G876" s="308"/>
      <c r="H876" s="308"/>
      <c r="I876" s="3"/>
    </row>
    <row r="877" spans="3:9" ht="15.75" customHeight="1" x14ac:dyDescent="0.25">
      <c r="C877" s="108"/>
      <c r="D877" s="308"/>
      <c r="E877" s="308"/>
      <c r="F877" s="308"/>
      <c r="G877" s="308"/>
      <c r="H877" s="308"/>
      <c r="I877" s="3"/>
    </row>
    <row r="878" spans="3:9" ht="15.75" customHeight="1" x14ac:dyDescent="0.25">
      <c r="C878" s="108"/>
      <c r="D878" s="308"/>
      <c r="E878" s="308"/>
      <c r="F878" s="308"/>
      <c r="G878" s="308"/>
      <c r="H878" s="308"/>
      <c r="I878" s="3"/>
    </row>
    <row r="879" spans="3:9" ht="15.75" customHeight="1" x14ac:dyDescent="0.25">
      <c r="C879" s="108"/>
      <c r="D879" s="308"/>
      <c r="E879" s="308"/>
      <c r="F879" s="308"/>
      <c r="G879" s="308"/>
      <c r="H879" s="308"/>
      <c r="I879" s="3"/>
    </row>
    <row r="880" spans="3:9" ht="15.75" customHeight="1" x14ac:dyDescent="0.25">
      <c r="C880" s="108"/>
      <c r="D880" s="308"/>
      <c r="E880" s="308"/>
      <c r="F880" s="308"/>
      <c r="G880" s="308"/>
      <c r="H880" s="308"/>
      <c r="I880" s="3"/>
    </row>
    <row r="881" spans="3:9" ht="15.75" customHeight="1" x14ac:dyDescent="0.25">
      <c r="C881" s="108"/>
      <c r="D881" s="308"/>
      <c r="E881" s="308"/>
      <c r="F881" s="308"/>
      <c r="G881" s="308"/>
      <c r="H881" s="308"/>
      <c r="I881" s="3"/>
    </row>
    <row r="882" spans="3:9" ht="15.75" customHeight="1" x14ac:dyDescent="0.25">
      <c r="C882" s="108"/>
      <c r="D882" s="308"/>
      <c r="E882" s="308"/>
      <c r="F882" s="308"/>
      <c r="G882" s="308"/>
      <c r="H882" s="308"/>
      <c r="I882" s="3"/>
    </row>
    <row r="883" spans="3:9" ht="15.75" customHeight="1" x14ac:dyDescent="0.25">
      <c r="C883" s="108"/>
      <c r="D883" s="308"/>
      <c r="E883" s="308"/>
      <c r="F883" s="308"/>
      <c r="G883" s="308"/>
      <c r="H883" s="308"/>
      <c r="I883" s="3"/>
    </row>
    <row r="884" spans="3:9" ht="15.75" customHeight="1" x14ac:dyDescent="0.25">
      <c r="C884" s="108"/>
      <c r="D884" s="308"/>
      <c r="E884" s="308"/>
      <c r="F884" s="308"/>
      <c r="G884" s="308"/>
      <c r="H884" s="308"/>
      <c r="I884" s="3"/>
    </row>
    <row r="885" spans="3:9" ht="15.75" customHeight="1" x14ac:dyDescent="0.25">
      <c r="C885" s="108"/>
      <c r="D885" s="308"/>
      <c r="E885" s="308"/>
      <c r="F885" s="308"/>
      <c r="G885" s="308"/>
      <c r="H885" s="308"/>
      <c r="I885" s="3"/>
    </row>
    <row r="886" spans="3:9" ht="15.75" customHeight="1" x14ac:dyDescent="0.25">
      <c r="C886" s="108"/>
      <c r="D886" s="308"/>
      <c r="E886" s="308"/>
      <c r="F886" s="308"/>
      <c r="G886" s="308"/>
      <c r="H886" s="308"/>
      <c r="I886" s="3"/>
    </row>
    <row r="887" spans="3:9" ht="15.75" customHeight="1" x14ac:dyDescent="0.25">
      <c r="C887" s="108"/>
      <c r="D887" s="308"/>
      <c r="E887" s="308"/>
      <c r="F887" s="308"/>
      <c r="G887" s="308"/>
      <c r="H887" s="308"/>
      <c r="I887" s="3"/>
    </row>
    <row r="888" spans="3:9" ht="15.75" customHeight="1" x14ac:dyDescent="0.25">
      <c r="C888" s="108"/>
      <c r="D888" s="308"/>
      <c r="E888" s="308"/>
      <c r="F888" s="308"/>
      <c r="G888" s="308"/>
      <c r="H888" s="308"/>
      <c r="I888" s="3"/>
    </row>
    <row r="889" spans="3:9" ht="15.75" customHeight="1" x14ac:dyDescent="0.25">
      <c r="C889" s="108"/>
      <c r="D889" s="308"/>
      <c r="E889" s="308"/>
      <c r="F889" s="308"/>
      <c r="G889" s="308"/>
      <c r="H889" s="308"/>
      <c r="I889" s="3"/>
    </row>
    <row r="890" spans="3:9" ht="15.75" customHeight="1" x14ac:dyDescent="0.25">
      <c r="C890" s="108"/>
      <c r="D890" s="308"/>
      <c r="E890" s="308"/>
      <c r="F890" s="308"/>
      <c r="G890" s="308"/>
      <c r="H890" s="308"/>
      <c r="I890" s="3"/>
    </row>
    <row r="891" spans="3:9" ht="15.75" customHeight="1" x14ac:dyDescent="0.25">
      <c r="C891" s="108"/>
      <c r="D891" s="308"/>
      <c r="E891" s="308"/>
      <c r="F891" s="308"/>
      <c r="G891" s="308"/>
      <c r="H891" s="308"/>
      <c r="I891" s="3"/>
    </row>
    <row r="892" spans="3:9" ht="15.75" customHeight="1" x14ac:dyDescent="0.25">
      <c r="C892" s="108"/>
      <c r="D892" s="308"/>
      <c r="E892" s="308"/>
      <c r="F892" s="308"/>
      <c r="G892" s="308"/>
      <c r="H892" s="308"/>
      <c r="I892" s="3"/>
    </row>
    <row r="893" spans="3:9" ht="15.75" customHeight="1" x14ac:dyDescent="0.25">
      <c r="C893" s="108"/>
      <c r="D893" s="308"/>
      <c r="E893" s="308"/>
      <c r="F893" s="308"/>
      <c r="G893" s="308"/>
      <c r="H893" s="308"/>
      <c r="I893" s="3"/>
    </row>
    <row r="894" spans="3:9" ht="15.75" customHeight="1" x14ac:dyDescent="0.25">
      <c r="C894" s="108"/>
      <c r="D894" s="308"/>
      <c r="E894" s="308"/>
      <c r="F894" s="308"/>
      <c r="G894" s="308"/>
      <c r="H894" s="308"/>
      <c r="I894" s="3"/>
    </row>
    <row r="895" spans="3:9" ht="15.75" customHeight="1" x14ac:dyDescent="0.25">
      <c r="C895" s="108"/>
      <c r="D895" s="308"/>
      <c r="E895" s="308"/>
      <c r="F895" s="308"/>
      <c r="G895" s="308"/>
      <c r="H895" s="308"/>
      <c r="I895" s="3"/>
    </row>
    <row r="896" spans="3:9" ht="15.75" customHeight="1" x14ac:dyDescent="0.25">
      <c r="C896" s="108"/>
      <c r="D896" s="308"/>
      <c r="E896" s="308"/>
      <c r="F896" s="308"/>
      <c r="G896" s="308"/>
      <c r="H896" s="308"/>
      <c r="I896" s="3"/>
    </row>
    <row r="897" spans="3:9" ht="15.75" customHeight="1" x14ac:dyDescent="0.25">
      <c r="C897" s="108"/>
      <c r="D897" s="308"/>
      <c r="E897" s="308"/>
      <c r="F897" s="308"/>
      <c r="G897" s="308"/>
      <c r="H897" s="308"/>
      <c r="I897" s="3"/>
    </row>
    <row r="898" spans="3:9" ht="15.75" customHeight="1" x14ac:dyDescent="0.25">
      <c r="C898" s="108"/>
      <c r="D898" s="308"/>
      <c r="E898" s="308"/>
      <c r="F898" s="308"/>
      <c r="G898" s="308"/>
      <c r="H898" s="308"/>
      <c r="I898" s="3"/>
    </row>
    <row r="899" spans="3:9" ht="15.75" customHeight="1" x14ac:dyDescent="0.25">
      <c r="C899" s="108"/>
      <c r="D899" s="308"/>
      <c r="E899" s="308"/>
      <c r="F899" s="308"/>
      <c r="G899" s="308"/>
      <c r="H899" s="308"/>
      <c r="I899" s="3"/>
    </row>
    <row r="900" spans="3:9" ht="15.75" customHeight="1" x14ac:dyDescent="0.25">
      <c r="C900" s="108"/>
      <c r="D900" s="308"/>
      <c r="E900" s="308"/>
      <c r="F900" s="308"/>
      <c r="G900" s="308"/>
      <c r="H900" s="308"/>
      <c r="I900" s="3"/>
    </row>
    <row r="901" spans="3:9" ht="15.75" customHeight="1" x14ac:dyDescent="0.25">
      <c r="C901" s="108"/>
      <c r="D901" s="308"/>
      <c r="E901" s="308"/>
      <c r="F901" s="308"/>
      <c r="G901" s="308"/>
      <c r="H901" s="308"/>
      <c r="I901" s="3"/>
    </row>
    <row r="902" spans="3:9" ht="15.75" customHeight="1" x14ac:dyDescent="0.25">
      <c r="C902" s="108"/>
      <c r="D902" s="308"/>
      <c r="E902" s="308"/>
      <c r="F902" s="308"/>
      <c r="G902" s="308"/>
      <c r="H902" s="308"/>
      <c r="I902" s="3"/>
    </row>
    <row r="903" spans="3:9" ht="15.75" customHeight="1" x14ac:dyDescent="0.25">
      <c r="C903" s="108"/>
      <c r="D903" s="308"/>
      <c r="E903" s="308"/>
      <c r="F903" s="308"/>
      <c r="G903" s="308"/>
      <c r="H903" s="308"/>
      <c r="I903" s="3"/>
    </row>
    <row r="904" spans="3:9" ht="15.75" customHeight="1" x14ac:dyDescent="0.25">
      <c r="C904" s="108"/>
      <c r="D904" s="308"/>
      <c r="E904" s="308"/>
      <c r="F904" s="308"/>
      <c r="G904" s="308"/>
      <c r="H904" s="308"/>
      <c r="I904" s="3"/>
    </row>
    <row r="905" spans="3:9" ht="15.75" customHeight="1" x14ac:dyDescent="0.25">
      <c r="C905" s="108"/>
      <c r="D905" s="308"/>
      <c r="E905" s="308"/>
      <c r="F905" s="308"/>
      <c r="G905" s="308"/>
      <c r="H905" s="308"/>
      <c r="I905" s="3"/>
    </row>
    <row r="906" spans="3:9" ht="15.75" customHeight="1" x14ac:dyDescent="0.25">
      <c r="C906" s="108"/>
      <c r="D906" s="308"/>
      <c r="E906" s="308"/>
      <c r="F906" s="308"/>
      <c r="G906" s="308"/>
      <c r="H906" s="308"/>
      <c r="I906" s="3"/>
    </row>
    <row r="907" spans="3:9" ht="15.75" customHeight="1" x14ac:dyDescent="0.25">
      <c r="C907" s="108"/>
      <c r="D907" s="308"/>
      <c r="E907" s="308"/>
      <c r="F907" s="308"/>
      <c r="G907" s="308"/>
      <c r="H907" s="308"/>
      <c r="I907" s="3"/>
    </row>
    <row r="908" spans="3:9" ht="15.75" customHeight="1" x14ac:dyDescent="0.25">
      <c r="C908" s="108"/>
      <c r="D908" s="308"/>
      <c r="E908" s="308"/>
      <c r="F908" s="308"/>
      <c r="G908" s="308"/>
      <c r="H908" s="308"/>
      <c r="I908" s="3"/>
    </row>
    <row r="909" spans="3:9" ht="15.75" customHeight="1" x14ac:dyDescent="0.25">
      <c r="C909" s="108"/>
      <c r="D909" s="308"/>
      <c r="E909" s="308"/>
      <c r="F909" s="308"/>
      <c r="G909" s="308"/>
      <c r="H909" s="308"/>
      <c r="I909" s="3"/>
    </row>
    <row r="910" spans="3:9" ht="15.75" customHeight="1" x14ac:dyDescent="0.25">
      <c r="C910" s="108"/>
      <c r="D910" s="308"/>
      <c r="E910" s="308"/>
      <c r="F910" s="308"/>
      <c r="G910" s="308"/>
      <c r="H910" s="308"/>
      <c r="I910" s="3"/>
    </row>
    <row r="911" spans="3:9" ht="15.75" customHeight="1" x14ac:dyDescent="0.25">
      <c r="C911" s="108"/>
      <c r="D911" s="308"/>
      <c r="E911" s="308"/>
      <c r="F911" s="308"/>
      <c r="G911" s="308"/>
      <c r="H911" s="308"/>
      <c r="I911" s="3"/>
    </row>
    <row r="912" spans="3:9" ht="15.75" customHeight="1" x14ac:dyDescent="0.25">
      <c r="C912" s="108"/>
      <c r="D912" s="308"/>
      <c r="E912" s="308"/>
      <c r="F912" s="308"/>
      <c r="G912" s="308"/>
      <c r="H912" s="308"/>
      <c r="I912" s="3"/>
    </row>
    <row r="913" spans="3:9" ht="15.75" customHeight="1" x14ac:dyDescent="0.25">
      <c r="C913" s="108"/>
      <c r="D913" s="308"/>
      <c r="E913" s="308"/>
      <c r="F913" s="308"/>
      <c r="G913" s="308"/>
      <c r="H913" s="308"/>
      <c r="I913" s="3"/>
    </row>
    <row r="914" spans="3:9" ht="15.75" customHeight="1" x14ac:dyDescent="0.25">
      <c r="C914" s="108"/>
      <c r="D914" s="308"/>
      <c r="E914" s="308"/>
      <c r="F914" s="308"/>
      <c r="G914" s="308"/>
      <c r="H914" s="308"/>
      <c r="I914" s="3"/>
    </row>
    <row r="915" spans="3:9" ht="15.75" customHeight="1" x14ac:dyDescent="0.25">
      <c r="C915" s="108"/>
      <c r="D915" s="308"/>
      <c r="E915" s="308"/>
      <c r="F915" s="308"/>
      <c r="G915" s="308"/>
      <c r="H915" s="308"/>
      <c r="I915" s="3"/>
    </row>
    <row r="916" spans="3:9" ht="15.75" customHeight="1" x14ac:dyDescent="0.25">
      <c r="C916" s="108"/>
      <c r="D916" s="308"/>
      <c r="E916" s="308"/>
      <c r="F916" s="308"/>
      <c r="G916" s="308"/>
      <c r="H916" s="308"/>
      <c r="I916" s="3"/>
    </row>
    <row r="917" spans="3:9" ht="15.75" customHeight="1" x14ac:dyDescent="0.25">
      <c r="C917" s="108"/>
      <c r="D917" s="308"/>
      <c r="E917" s="308"/>
      <c r="F917" s="308"/>
      <c r="G917" s="308"/>
      <c r="H917" s="308"/>
      <c r="I917" s="3"/>
    </row>
    <row r="918" spans="3:9" ht="15.75" customHeight="1" x14ac:dyDescent="0.25">
      <c r="C918" s="108"/>
      <c r="D918" s="308"/>
      <c r="E918" s="308"/>
      <c r="F918" s="308"/>
      <c r="G918" s="308"/>
      <c r="H918" s="308"/>
      <c r="I918" s="3"/>
    </row>
    <row r="919" spans="3:9" ht="15.75" customHeight="1" x14ac:dyDescent="0.25">
      <c r="C919" s="108"/>
      <c r="D919" s="308"/>
      <c r="E919" s="308"/>
      <c r="F919" s="308"/>
      <c r="G919" s="308"/>
      <c r="H919" s="308"/>
      <c r="I919" s="3"/>
    </row>
    <row r="920" spans="3:9" ht="15.75" customHeight="1" x14ac:dyDescent="0.25">
      <c r="C920" s="108"/>
      <c r="D920" s="308"/>
      <c r="E920" s="308"/>
      <c r="F920" s="308"/>
      <c r="G920" s="308"/>
      <c r="H920" s="308"/>
      <c r="I920" s="3"/>
    </row>
    <row r="921" spans="3:9" ht="15.75" customHeight="1" x14ac:dyDescent="0.25">
      <c r="C921" s="108"/>
      <c r="D921" s="308"/>
      <c r="E921" s="308"/>
      <c r="F921" s="308"/>
      <c r="G921" s="308"/>
      <c r="H921" s="308"/>
      <c r="I921" s="3"/>
    </row>
    <row r="922" spans="3:9" ht="15.75" customHeight="1" x14ac:dyDescent="0.25">
      <c r="C922" s="108"/>
      <c r="D922" s="308"/>
      <c r="E922" s="308"/>
      <c r="F922" s="308"/>
      <c r="G922" s="308"/>
      <c r="H922" s="308"/>
      <c r="I922" s="3"/>
    </row>
    <row r="923" spans="3:9" ht="15.75" customHeight="1" x14ac:dyDescent="0.25">
      <c r="C923" s="108"/>
      <c r="D923" s="308"/>
      <c r="E923" s="308"/>
      <c r="F923" s="308"/>
      <c r="G923" s="308"/>
      <c r="H923" s="308"/>
      <c r="I923" s="3"/>
    </row>
    <row r="924" spans="3:9" ht="15.75" customHeight="1" x14ac:dyDescent="0.25">
      <c r="C924" s="108"/>
      <c r="D924" s="308"/>
      <c r="E924" s="308"/>
      <c r="F924" s="308"/>
      <c r="G924" s="308"/>
      <c r="H924" s="308"/>
      <c r="I924" s="3"/>
    </row>
    <row r="925" spans="3:9" ht="15.75" customHeight="1" x14ac:dyDescent="0.25">
      <c r="C925" s="108"/>
      <c r="D925" s="308"/>
      <c r="E925" s="308"/>
      <c r="F925" s="308"/>
      <c r="G925" s="308"/>
      <c r="H925" s="308"/>
      <c r="I925" s="3"/>
    </row>
    <row r="926" spans="3:9" ht="15.75" customHeight="1" x14ac:dyDescent="0.25">
      <c r="C926" s="108"/>
      <c r="D926" s="308"/>
      <c r="E926" s="308"/>
      <c r="F926" s="308"/>
      <c r="G926" s="308"/>
      <c r="H926" s="308"/>
      <c r="I926" s="3"/>
    </row>
    <row r="927" spans="3:9" ht="15.75" customHeight="1" x14ac:dyDescent="0.25">
      <c r="C927" s="108"/>
      <c r="D927" s="308"/>
      <c r="E927" s="308"/>
      <c r="F927" s="308"/>
      <c r="G927" s="308"/>
      <c r="H927" s="308"/>
      <c r="I927" s="3"/>
    </row>
    <row r="928" spans="3:9" ht="15.75" customHeight="1" x14ac:dyDescent="0.25">
      <c r="C928" s="108"/>
      <c r="D928" s="308"/>
      <c r="E928" s="308"/>
      <c r="F928" s="308"/>
      <c r="G928" s="308"/>
      <c r="H928" s="308"/>
      <c r="I928" s="3"/>
    </row>
    <row r="929" spans="3:9" ht="15.75" customHeight="1" x14ac:dyDescent="0.25">
      <c r="C929" s="108"/>
      <c r="D929" s="308"/>
      <c r="E929" s="308"/>
      <c r="F929" s="308"/>
      <c r="G929" s="308"/>
      <c r="H929" s="308"/>
      <c r="I929" s="3"/>
    </row>
    <row r="930" spans="3:9" ht="15.75" customHeight="1" x14ac:dyDescent="0.25">
      <c r="C930" s="108"/>
      <c r="D930" s="308"/>
      <c r="E930" s="308"/>
      <c r="F930" s="308"/>
      <c r="G930" s="308"/>
      <c r="H930" s="308"/>
      <c r="I930" s="3"/>
    </row>
    <row r="931" spans="3:9" ht="15.75" customHeight="1" x14ac:dyDescent="0.25">
      <c r="C931" s="108"/>
      <c r="D931" s="308"/>
      <c r="E931" s="308"/>
      <c r="F931" s="308"/>
      <c r="G931" s="308"/>
      <c r="H931" s="308"/>
      <c r="I931" s="3"/>
    </row>
    <row r="932" spans="3:9" ht="15.75" customHeight="1" x14ac:dyDescent="0.25">
      <c r="C932" s="108"/>
      <c r="D932" s="308"/>
      <c r="E932" s="308"/>
      <c r="F932" s="308"/>
      <c r="G932" s="308"/>
      <c r="H932" s="308"/>
      <c r="I932" s="3"/>
    </row>
    <row r="933" spans="3:9" ht="15.75" customHeight="1" x14ac:dyDescent="0.25">
      <c r="C933" s="108"/>
      <c r="D933" s="308"/>
      <c r="E933" s="308"/>
      <c r="F933" s="308"/>
      <c r="G933" s="308"/>
      <c r="H933" s="308"/>
      <c r="I933" s="3"/>
    </row>
    <row r="934" spans="3:9" ht="15.75" customHeight="1" x14ac:dyDescent="0.25">
      <c r="C934" s="108"/>
      <c r="D934" s="308"/>
      <c r="E934" s="308"/>
      <c r="F934" s="308"/>
      <c r="G934" s="308"/>
      <c r="H934" s="308"/>
      <c r="I934" s="3"/>
    </row>
    <row r="935" spans="3:9" ht="15.75" customHeight="1" x14ac:dyDescent="0.25">
      <c r="C935" s="108"/>
      <c r="D935" s="308"/>
      <c r="E935" s="308"/>
      <c r="F935" s="308"/>
      <c r="G935" s="308"/>
      <c r="H935" s="308"/>
      <c r="I935" s="3"/>
    </row>
    <row r="936" spans="3:9" ht="15.75" customHeight="1" x14ac:dyDescent="0.25">
      <c r="C936" s="108"/>
      <c r="D936" s="308"/>
      <c r="E936" s="308"/>
      <c r="F936" s="308"/>
      <c r="G936" s="308"/>
      <c r="H936" s="308"/>
      <c r="I936" s="3"/>
    </row>
    <row r="937" spans="3:9" ht="15.75" customHeight="1" x14ac:dyDescent="0.25">
      <c r="C937" s="108"/>
      <c r="D937" s="308"/>
      <c r="E937" s="308"/>
      <c r="F937" s="308"/>
      <c r="G937" s="308"/>
      <c r="H937" s="308"/>
      <c r="I937" s="3"/>
    </row>
    <row r="938" spans="3:9" ht="15.75" customHeight="1" x14ac:dyDescent="0.25">
      <c r="C938" s="108"/>
      <c r="D938" s="308"/>
      <c r="E938" s="308"/>
      <c r="F938" s="308"/>
      <c r="G938" s="308"/>
      <c r="H938" s="308"/>
      <c r="I938" s="3"/>
    </row>
    <row r="939" spans="3:9" ht="15.75" customHeight="1" x14ac:dyDescent="0.25">
      <c r="C939" s="108"/>
      <c r="D939" s="308"/>
      <c r="E939" s="308"/>
      <c r="F939" s="308"/>
      <c r="G939" s="308"/>
      <c r="H939" s="308"/>
      <c r="I939" s="3"/>
    </row>
    <row r="940" spans="3:9" ht="15.75" customHeight="1" x14ac:dyDescent="0.25">
      <c r="C940" s="108"/>
      <c r="D940" s="308"/>
      <c r="E940" s="308"/>
      <c r="F940" s="308"/>
      <c r="G940" s="308"/>
      <c r="H940" s="308"/>
      <c r="I940" s="3"/>
    </row>
    <row r="941" spans="3:9" ht="15.75" customHeight="1" x14ac:dyDescent="0.25">
      <c r="C941" s="108"/>
      <c r="D941" s="308"/>
      <c r="E941" s="308"/>
      <c r="F941" s="308"/>
      <c r="G941" s="308"/>
      <c r="H941" s="308"/>
      <c r="I941" s="3"/>
    </row>
    <row r="942" spans="3:9" ht="15.75" customHeight="1" x14ac:dyDescent="0.25">
      <c r="C942" s="108"/>
      <c r="D942" s="308"/>
      <c r="E942" s="308"/>
      <c r="F942" s="308"/>
      <c r="G942" s="308"/>
      <c r="H942" s="308"/>
      <c r="I942" s="3"/>
    </row>
    <row r="943" spans="3:9" ht="15.75" customHeight="1" x14ac:dyDescent="0.25">
      <c r="C943" s="108"/>
      <c r="D943" s="308"/>
      <c r="E943" s="308"/>
      <c r="F943" s="308"/>
      <c r="G943" s="308"/>
      <c r="H943" s="308"/>
      <c r="I943" s="3"/>
    </row>
    <row r="944" spans="3:9" ht="15.75" customHeight="1" x14ac:dyDescent="0.25">
      <c r="C944" s="108"/>
      <c r="D944" s="308"/>
      <c r="E944" s="308"/>
      <c r="F944" s="308"/>
      <c r="G944" s="308"/>
      <c r="H944" s="308"/>
      <c r="I944" s="3"/>
    </row>
    <row r="945" spans="3:9" ht="15.75" customHeight="1" x14ac:dyDescent="0.25">
      <c r="C945" s="108"/>
      <c r="D945" s="308"/>
      <c r="E945" s="308"/>
      <c r="F945" s="308"/>
      <c r="G945" s="308"/>
      <c r="H945" s="308"/>
      <c r="I945" s="3"/>
    </row>
    <row r="946" spans="3:9" ht="15.75" customHeight="1" x14ac:dyDescent="0.25">
      <c r="C946" s="108"/>
      <c r="D946" s="308"/>
      <c r="E946" s="308"/>
      <c r="F946" s="308"/>
      <c r="G946" s="308"/>
      <c r="H946" s="308"/>
      <c r="I946" s="3"/>
    </row>
    <row r="947" spans="3:9" ht="15.75" customHeight="1" x14ac:dyDescent="0.25">
      <c r="C947" s="108"/>
      <c r="D947" s="308"/>
      <c r="E947" s="308"/>
      <c r="F947" s="308"/>
      <c r="G947" s="308"/>
      <c r="H947" s="308"/>
      <c r="I947" s="3"/>
    </row>
    <row r="948" spans="3:9" ht="15.75" customHeight="1" x14ac:dyDescent="0.25">
      <c r="C948" s="108"/>
      <c r="D948" s="308"/>
      <c r="E948" s="308"/>
      <c r="F948" s="308"/>
      <c r="G948" s="308"/>
      <c r="H948" s="308"/>
      <c r="I948" s="3"/>
    </row>
    <row r="949" spans="3:9" ht="15.75" customHeight="1" x14ac:dyDescent="0.25">
      <c r="C949" s="108"/>
      <c r="D949" s="308"/>
      <c r="E949" s="308"/>
      <c r="F949" s="308"/>
      <c r="G949" s="308"/>
      <c r="H949" s="308"/>
      <c r="I949" s="3"/>
    </row>
    <row r="950" spans="3:9" ht="15.75" customHeight="1" x14ac:dyDescent="0.25">
      <c r="C950" s="108"/>
      <c r="D950" s="308"/>
      <c r="E950" s="308"/>
      <c r="F950" s="308"/>
      <c r="G950" s="308"/>
      <c r="H950" s="308"/>
      <c r="I950" s="3"/>
    </row>
    <row r="951" spans="3:9" ht="15.75" customHeight="1" x14ac:dyDescent="0.25">
      <c r="C951" s="108"/>
      <c r="D951" s="308"/>
      <c r="E951" s="308"/>
      <c r="F951" s="308"/>
      <c r="G951" s="308"/>
      <c r="H951" s="308"/>
      <c r="I951" s="3"/>
    </row>
    <row r="952" spans="3:9" ht="15.75" customHeight="1" x14ac:dyDescent="0.25">
      <c r="C952" s="108"/>
      <c r="D952" s="308"/>
      <c r="E952" s="308"/>
      <c r="F952" s="308"/>
      <c r="G952" s="308"/>
      <c r="H952" s="308"/>
      <c r="I952" s="3"/>
    </row>
    <row r="953" spans="3:9" ht="15.75" customHeight="1" x14ac:dyDescent="0.25">
      <c r="C953" s="108"/>
      <c r="D953" s="308"/>
      <c r="E953" s="308"/>
      <c r="F953" s="308"/>
      <c r="G953" s="308"/>
      <c r="H953" s="308"/>
      <c r="I953" s="3"/>
    </row>
    <row r="954" spans="3:9" ht="15.75" customHeight="1" x14ac:dyDescent="0.25">
      <c r="C954" s="108"/>
      <c r="D954" s="308"/>
      <c r="E954" s="308"/>
      <c r="F954" s="308"/>
      <c r="G954" s="308"/>
      <c r="H954" s="308"/>
      <c r="I954" s="3"/>
    </row>
    <row r="955" spans="3:9" ht="15.75" customHeight="1" x14ac:dyDescent="0.25">
      <c r="C955" s="108"/>
      <c r="D955" s="308"/>
      <c r="E955" s="308"/>
      <c r="F955" s="308"/>
      <c r="G955" s="308"/>
      <c r="H955" s="308"/>
      <c r="I955" s="3"/>
    </row>
    <row r="956" spans="3:9" ht="15.75" customHeight="1" x14ac:dyDescent="0.25">
      <c r="C956" s="108"/>
      <c r="D956" s="308"/>
      <c r="E956" s="308"/>
      <c r="F956" s="308"/>
      <c r="G956" s="308"/>
      <c r="H956" s="308"/>
      <c r="I956" s="3"/>
    </row>
    <row r="957" spans="3:9" ht="15.75" customHeight="1" x14ac:dyDescent="0.25">
      <c r="C957" s="108"/>
      <c r="D957" s="308"/>
      <c r="E957" s="308"/>
      <c r="F957" s="308"/>
      <c r="G957" s="308"/>
      <c r="H957" s="308"/>
      <c r="I957" s="3"/>
    </row>
    <row r="958" spans="3:9" ht="15.75" customHeight="1" x14ac:dyDescent="0.25">
      <c r="C958" s="108"/>
      <c r="D958" s="308"/>
      <c r="E958" s="308"/>
      <c r="F958" s="308"/>
      <c r="G958" s="308"/>
      <c r="H958" s="308"/>
      <c r="I958" s="3"/>
    </row>
    <row r="959" spans="3:9" ht="15.75" customHeight="1" x14ac:dyDescent="0.25">
      <c r="C959" s="108"/>
      <c r="D959" s="308"/>
      <c r="E959" s="308"/>
      <c r="F959" s="308"/>
      <c r="G959" s="308"/>
      <c r="H959" s="308"/>
      <c r="I959" s="3"/>
    </row>
    <row r="960" spans="3:9" ht="15.75" customHeight="1" x14ac:dyDescent="0.25">
      <c r="C960" s="108"/>
      <c r="D960" s="308"/>
      <c r="E960" s="308"/>
      <c r="F960" s="308"/>
      <c r="G960" s="308"/>
      <c r="H960" s="308"/>
      <c r="I960" s="3"/>
    </row>
    <row r="961" spans="3:9" ht="15.75" customHeight="1" x14ac:dyDescent="0.25">
      <c r="C961" s="108"/>
      <c r="D961" s="308"/>
      <c r="E961" s="308"/>
      <c r="F961" s="308"/>
      <c r="G961" s="308"/>
      <c r="H961" s="308"/>
      <c r="I961" s="3"/>
    </row>
    <row r="962" spans="3:9" ht="15.75" customHeight="1" x14ac:dyDescent="0.25">
      <c r="C962" s="108"/>
      <c r="D962" s="308"/>
      <c r="E962" s="308"/>
      <c r="F962" s="308"/>
      <c r="G962" s="308"/>
      <c r="H962" s="308"/>
      <c r="I962" s="3"/>
    </row>
    <row r="963" spans="3:9" ht="15.75" customHeight="1" x14ac:dyDescent="0.25">
      <c r="C963" s="108"/>
      <c r="D963" s="308"/>
      <c r="E963" s="308"/>
      <c r="F963" s="308"/>
      <c r="G963" s="308"/>
      <c r="H963" s="308"/>
      <c r="I963" s="3"/>
    </row>
    <row r="964" spans="3:9" ht="15.75" customHeight="1" x14ac:dyDescent="0.25">
      <c r="C964" s="108"/>
      <c r="D964" s="308"/>
      <c r="E964" s="308"/>
      <c r="F964" s="308"/>
      <c r="G964" s="308"/>
      <c r="H964" s="308"/>
      <c r="I964" s="3"/>
    </row>
    <row r="965" spans="3:9" ht="15.75" customHeight="1" x14ac:dyDescent="0.25">
      <c r="C965" s="108"/>
      <c r="D965" s="308"/>
      <c r="E965" s="308"/>
      <c r="F965" s="308"/>
      <c r="G965" s="308"/>
      <c r="H965" s="308"/>
      <c r="I965" s="3"/>
    </row>
    <row r="966" spans="3:9" ht="15.75" customHeight="1" x14ac:dyDescent="0.25">
      <c r="C966" s="108"/>
      <c r="D966" s="308"/>
      <c r="E966" s="308"/>
      <c r="F966" s="308"/>
      <c r="G966" s="308"/>
      <c r="H966" s="308"/>
      <c r="I966" s="3"/>
    </row>
    <row r="967" spans="3:9" ht="15.75" customHeight="1" x14ac:dyDescent="0.25">
      <c r="C967" s="108"/>
      <c r="D967" s="308"/>
      <c r="E967" s="308"/>
      <c r="F967" s="308"/>
      <c r="G967" s="308"/>
      <c r="H967" s="308"/>
      <c r="I967" s="3"/>
    </row>
    <row r="968" spans="3:9" ht="15.75" customHeight="1" x14ac:dyDescent="0.25">
      <c r="C968" s="108"/>
      <c r="D968" s="308"/>
      <c r="E968" s="308"/>
      <c r="F968" s="308"/>
      <c r="G968" s="308"/>
      <c r="H968" s="308"/>
      <c r="I968" s="3"/>
    </row>
    <row r="969" spans="3:9" ht="15.75" customHeight="1" x14ac:dyDescent="0.25">
      <c r="C969" s="108"/>
      <c r="D969" s="308"/>
      <c r="E969" s="308"/>
      <c r="F969" s="308"/>
      <c r="G969" s="308"/>
      <c r="H969" s="308"/>
      <c r="I969" s="3"/>
    </row>
    <row r="970" spans="3:9" ht="15.75" customHeight="1" x14ac:dyDescent="0.25">
      <c r="C970" s="108"/>
      <c r="D970" s="308"/>
      <c r="E970" s="308"/>
      <c r="F970" s="308"/>
      <c r="G970" s="308"/>
      <c r="H970" s="308"/>
      <c r="I970" s="3"/>
    </row>
    <row r="971" spans="3:9" ht="15.75" customHeight="1" x14ac:dyDescent="0.25">
      <c r="C971" s="108"/>
      <c r="D971" s="308"/>
      <c r="E971" s="308"/>
      <c r="F971" s="308"/>
      <c r="G971" s="308"/>
      <c r="H971" s="308"/>
      <c r="I971" s="3"/>
    </row>
    <row r="972" spans="3:9" ht="15.75" customHeight="1" x14ac:dyDescent="0.25">
      <c r="C972" s="108"/>
      <c r="D972" s="308"/>
      <c r="E972" s="308"/>
      <c r="F972" s="308"/>
      <c r="G972" s="308"/>
      <c r="H972" s="308"/>
      <c r="I972" s="3"/>
    </row>
    <row r="973" spans="3:9" ht="15.75" customHeight="1" x14ac:dyDescent="0.25">
      <c r="C973" s="108"/>
      <c r="D973" s="308"/>
      <c r="E973" s="308"/>
      <c r="F973" s="308"/>
      <c r="G973" s="308"/>
      <c r="H973" s="308"/>
      <c r="I973" s="3"/>
    </row>
    <row r="974" spans="3:9" ht="15.75" customHeight="1" x14ac:dyDescent="0.25">
      <c r="C974" s="108"/>
      <c r="D974" s="308"/>
      <c r="E974" s="308"/>
      <c r="F974" s="308"/>
      <c r="G974" s="308"/>
      <c r="H974" s="308"/>
      <c r="I974" s="3"/>
    </row>
    <row r="975" spans="3:9" ht="15.75" customHeight="1" x14ac:dyDescent="0.25">
      <c r="C975" s="108"/>
      <c r="D975" s="308"/>
      <c r="E975" s="308"/>
      <c r="F975" s="308"/>
      <c r="G975" s="308"/>
      <c r="H975" s="308"/>
      <c r="I975" s="3"/>
    </row>
    <row r="976" spans="3:9" ht="15.75" customHeight="1" x14ac:dyDescent="0.25">
      <c r="C976" s="108"/>
      <c r="D976" s="308"/>
      <c r="E976" s="308"/>
      <c r="F976" s="308"/>
      <c r="G976" s="308"/>
      <c r="H976" s="308"/>
      <c r="I976" s="3"/>
    </row>
    <row r="977" spans="3:9" ht="15.75" customHeight="1" x14ac:dyDescent="0.25">
      <c r="C977" s="108"/>
      <c r="D977" s="308"/>
      <c r="E977" s="308"/>
      <c r="F977" s="308"/>
      <c r="G977" s="308"/>
      <c r="H977" s="308"/>
      <c r="I977" s="3"/>
    </row>
    <row r="978" spans="3:9" ht="15.75" customHeight="1" x14ac:dyDescent="0.25">
      <c r="C978" s="108"/>
      <c r="D978" s="308"/>
      <c r="E978" s="308"/>
      <c r="F978" s="308"/>
      <c r="G978" s="308"/>
      <c r="H978" s="308"/>
      <c r="I978" s="3"/>
    </row>
    <row r="979" spans="3:9" ht="15.75" customHeight="1" x14ac:dyDescent="0.25">
      <c r="C979" s="108"/>
      <c r="D979" s="308"/>
      <c r="E979" s="308"/>
      <c r="F979" s="308"/>
      <c r="G979" s="308"/>
      <c r="H979" s="308"/>
      <c r="I979" s="3"/>
    </row>
    <row r="980" spans="3:9" ht="15.75" customHeight="1" x14ac:dyDescent="0.25">
      <c r="C980" s="108"/>
      <c r="D980" s="308"/>
      <c r="E980" s="308"/>
      <c r="F980" s="308"/>
      <c r="G980" s="308"/>
      <c r="H980" s="308"/>
      <c r="I980" s="3"/>
    </row>
    <row r="981" spans="3:9" ht="15.75" customHeight="1" x14ac:dyDescent="0.25">
      <c r="C981" s="108"/>
      <c r="D981" s="308"/>
      <c r="E981" s="308"/>
      <c r="F981" s="308"/>
      <c r="G981" s="308"/>
      <c r="H981" s="308"/>
      <c r="I981" s="3"/>
    </row>
    <row r="982" spans="3:9" ht="15.75" customHeight="1" x14ac:dyDescent="0.25">
      <c r="C982" s="108"/>
      <c r="D982" s="308"/>
      <c r="E982" s="308"/>
      <c r="F982" s="308"/>
      <c r="G982" s="308"/>
      <c r="H982" s="308"/>
      <c r="I982" s="3"/>
    </row>
    <row r="983" spans="3:9" ht="15.75" customHeight="1" x14ac:dyDescent="0.25">
      <c r="C983" s="108"/>
      <c r="D983" s="308"/>
      <c r="E983" s="308"/>
      <c r="F983" s="308"/>
      <c r="G983" s="308"/>
      <c r="H983" s="308"/>
      <c r="I983" s="3"/>
    </row>
    <row r="984" spans="3:9" ht="15.75" customHeight="1" x14ac:dyDescent="0.25">
      <c r="C984" s="108"/>
      <c r="D984" s="308"/>
      <c r="E984" s="308"/>
      <c r="F984" s="308"/>
      <c r="G984" s="308"/>
      <c r="H984" s="308"/>
      <c r="I984" s="3"/>
    </row>
    <row r="985" spans="3:9" ht="15.75" customHeight="1" x14ac:dyDescent="0.25">
      <c r="C985" s="108"/>
      <c r="D985" s="308"/>
      <c r="E985" s="308"/>
      <c r="F985" s="308"/>
      <c r="G985" s="308"/>
      <c r="H985" s="308"/>
      <c r="I985" s="3"/>
    </row>
    <row r="986" spans="3:9" ht="15.75" customHeight="1" x14ac:dyDescent="0.25">
      <c r="C986" s="108"/>
      <c r="D986" s="308"/>
      <c r="E986" s="308"/>
      <c r="F986" s="308"/>
      <c r="G986" s="308"/>
      <c r="H986" s="308"/>
      <c r="I986" s="3"/>
    </row>
    <row r="987" spans="3:9" ht="15.75" customHeight="1" x14ac:dyDescent="0.25">
      <c r="C987" s="108"/>
      <c r="D987" s="308"/>
      <c r="E987" s="308"/>
      <c r="F987" s="308"/>
      <c r="G987" s="308"/>
      <c r="H987" s="308"/>
      <c r="I987" s="3"/>
    </row>
    <row r="988" spans="3:9" ht="15.75" customHeight="1" x14ac:dyDescent="0.25">
      <c r="C988" s="108"/>
      <c r="D988" s="308"/>
      <c r="E988" s="308"/>
      <c r="F988" s="308"/>
      <c r="G988" s="308"/>
      <c r="H988" s="308"/>
      <c r="I988" s="3"/>
    </row>
    <row r="989" spans="3:9" ht="15.75" customHeight="1" x14ac:dyDescent="0.25">
      <c r="C989" s="108"/>
      <c r="D989" s="308"/>
      <c r="E989" s="308"/>
      <c r="F989" s="308"/>
      <c r="G989" s="308"/>
      <c r="H989" s="308"/>
      <c r="I989" s="3"/>
    </row>
    <row r="990" spans="3:9" ht="15.75" customHeight="1" x14ac:dyDescent="0.25">
      <c r="C990" s="108"/>
      <c r="D990" s="308"/>
      <c r="E990" s="308"/>
      <c r="F990" s="308"/>
      <c r="G990" s="308"/>
      <c r="H990" s="308"/>
      <c r="I990" s="3"/>
    </row>
    <row r="991" spans="3:9" ht="15.75" customHeight="1" x14ac:dyDescent="0.25">
      <c r="C991" s="108"/>
      <c r="D991" s="308"/>
      <c r="E991" s="308"/>
      <c r="F991" s="308"/>
      <c r="G991" s="308"/>
      <c r="H991" s="308"/>
      <c r="I991" s="3"/>
    </row>
    <row r="992" spans="3:9" ht="15.75" customHeight="1" x14ac:dyDescent="0.25">
      <c r="C992" s="108"/>
      <c r="D992" s="308"/>
      <c r="E992" s="308"/>
      <c r="F992" s="308"/>
      <c r="G992" s="308"/>
      <c r="H992" s="308"/>
      <c r="I992" s="3"/>
    </row>
    <row r="993" spans="3:9" ht="15.75" customHeight="1" x14ac:dyDescent="0.25">
      <c r="C993" s="108"/>
      <c r="D993" s="308"/>
      <c r="E993" s="308"/>
      <c r="F993" s="308"/>
      <c r="G993" s="308"/>
      <c r="H993" s="308"/>
      <c r="I993" s="3"/>
    </row>
    <row r="994" spans="3:9" ht="15.75" customHeight="1" x14ac:dyDescent="0.25">
      <c r="C994" s="108"/>
      <c r="D994" s="308"/>
      <c r="E994" s="308"/>
      <c r="F994" s="308"/>
      <c r="G994" s="308"/>
      <c r="H994" s="308"/>
      <c r="I994" s="3"/>
    </row>
    <row r="995" spans="3:9" ht="15.75" customHeight="1" x14ac:dyDescent="0.25">
      <c r="C995" s="108"/>
      <c r="D995" s="308"/>
      <c r="E995" s="308"/>
      <c r="F995" s="308"/>
      <c r="G995" s="308"/>
      <c r="H995" s="308"/>
      <c r="I995" s="3"/>
    </row>
    <row r="996" spans="3:9" ht="15.75" customHeight="1" x14ac:dyDescent="0.25">
      <c r="C996" s="108"/>
      <c r="D996" s="308"/>
      <c r="E996" s="308"/>
      <c r="F996" s="308"/>
      <c r="G996" s="308"/>
      <c r="H996" s="308"/>
      <c r="I996" s="3"/>
    </row>
    <row r="997" spans="3:9" ht="15.75" customHeight="1" x14ac:dyDescent="0.25">
      <c r="C997" s="108"/>
      <c r="D997" s="308"/>
      <c r="E997" s="308"/>
      <c r="F997" s="308"/>
      <c r="G997" s="308"/>
      <c r="H997" s="308"/>
      <c r="I997" s="3"/>
    </row>
    <row r="998" spans="3:9" ht="15.75" customHeight="1" x14ac:dyDescent="0.25">
      <c r="C998" s="108"/>
      <c r="D998" s="308"/>
      <c r="E998" s="308"/>
      <c r="F998" s="308"/>
      <c r="G998" s="308"/>
      <c r="H998" s="308"/>
      <c r="I998" s="3"/>
    </row>
    <row r="999" spans="3:9" ht="15.75" customHeight="1" x14ac:dyDescent="0.25">
      <c r="C999" s="108"/>
      <c r="D999" s="308"/>
      <c r="E999" s="308"/>
      <c r="F999" s="308"/>
      <c r="G999" s="308"/>
      <c r="H999" s="308"/>
      <c r="I999" s="3"/>
    </row>
    <row r="1000" spans="3:9" ht="15.75" customHeight="1" x14ac:dyDescent="0.25">
      <c r="C1000" s="108"/>
      <c r="D1000" s="308"/>
      <c r="E1000" s="308"/>
      <c r="F1000" s="308"/>
      <c r="G1000" s="308"/>
      <c r="H1000" s="308"/>
      <c r="I1000" s="3"/>
    </row>
    <row r="1001" spans="3:9" ht="15.75" customHeight="1" x14ac:dyDescent="0.25">
      <c r="C1001" s="108"/>
      <c r="D1001" s="308"/>
      <c r="E1001" s="308"/>
      <c r="F1001" s="308"/>
      <c r="G1001" s="308"/>
      <c r="H1001" s="308"/>
      <c r="I1001" s="3"/>
    </row>
    <row r="1002" spans="3:9" ht="15.75" customHeight="1" x14ac:dyDescent="0.25">
      <c r="C1002" s="108"/>
      <c r="D1002" s="308"/>
      <c r="E1002" s="308"/>
      <c r="F1002" s="308"/>
      <c r="G1002" s="308"/>
      <c r="H1002" s="308"/>
      <c r="I1002" s="3"/>
    </row>
    <row r="1003" spans="3:9" ht="15.75" customHeight="1" x14ac:dyDescent="0.25">
      <c r="C1003" s="108"/>
      <c r="D1003" s="308"/>
      <c r="E1003" s="308"/>
      <c r="F1003" s="308"/>
      <c r="G1003" s="308"/>
      <c r="H1003" s="308"/>
      <c r="I1003" s="3"/>
    </row>
    <row r="1004" spans="3:9" ht="15.75" customHeight="1" x14ac:dyDescent="0.25">
      <c r="C1004" s="108"/>
      <c r="D1004" s="308"/>
      <c r="E1004" s="308"/>
      <c r="F1004" s="308"/>
      <c r="G1004" s="308"/>
      <c r="H1004" s="308"/>
      <c r="I1004" s="3"/>
    </row>
    <row r="1005" spans="3:9" ht="15.75" customHeight="1" x14ac:dyDescent="0.25">
      <c r="C1005" s="108"/>
      <c r="D1005" s="308"/>
      <c r="E1005" s="308"/>
      <c r="F1005" s="308"/>
      <c r="G1005" s="308"/>
      <c r="H1005" s="308"/>
      <c r="I1005" s="3"/>
    </row>
    <row r="1006" spans="3:9" ht="15.75" customHeight="1" x14ac:dyDescent="0.25">
      <c r="C1006" s="108"/>
      <c r="D1006" s="308"/>
      <c r="E1006" s="308"/>
      <c r="F1006" s="308"/>
      <c r="G1006" s="308"/>
      <c r="H1006" s="308"/>
      <c r="I1006" s="3"/>
    </row>
    <row r="1007" spans="3:9" ht="15.75" customHeight="1" x14ac:dyDescent="0.25">
      <c r="C1007" s="108"/>
      <c r="D1007" s="308"/>
      <c r="E1007" s="308"/>
      <c r="F1007" s="308"/>
      <c r="G1007" s="308"/>
      <c r="H1007" s="308"/>
      <c r="I1007" s="3"/>
    </row>
    <row r="1008" spans="3:9" ht="15.75" customHeight="1" x14ac:dyDescent="0.25">
      <c r="C1008" s="108"/>
      <c r="D1008" s="308"/>
      <c r="E1008" s="308"/>
      <c r="F1008" s="308"/>
      <c r="G1008" s="308"/>
      <c r="H1008" s="308"/>
      <c r="I1008" s="3"/>
    </row>
    <row r="1009" spans="3:9" ht="15.75" customHeight="1" x14ac:dyDescent="0.25">
      <c r="C1009" s="108"/>
      <c r="D1009" s="308"/>
      <c r="E1009" s="308"/>
      <c r="F1009" s="308"/>
      <c r="G1009" s="308"/>
      <c r="H1009" s="308"/>
      <c r="I1009" s="3"/>
    </row>
    <row r="1010" spans="3:9" ht="15.75" customHeight="1" x14ac:dyDescent="0.25">
      <c r="C1010" s="108"/>
      <c r="D1010" s="308"/>
      <c r="E1010" s="308"/>
      <c r="F1010" s="308"/>
      <c r="G1010" s="308"/>
      <c r="H1010" s="308"/>
      <c r="I1010" s="3"/>
    </row>
    <row r="1011" spans="3:9" ht="15.75" customHeight="1" x14ac:dyDescent="0.25">
      <c r="C1011" s="108"/>
      <c r="D1011" s="308"/>
      <c r="E1011" s="308"/>
      <c r="F1011" s="308"/>
      <c r="G1011" s="308"/>
      <c r="H1011" s="308"/>
      <c r="I1011" s="3"/>
    </row>
    <row r="1012" spans="3:9" ht="15.75" customHeight="1" x14ac:dyDescent="0.25">
      <c r="C1012" s="108"/>
      <c r="D1012" s="308"/>
      <c r="E1012" s="308"/>
      <c r="F1012" s="308"/>
      <c r="G1012" s="308"/>
      <c r="H1012" s="308"/>
      <c r="I1012" s="3"/>
    </row>
    <row r="1013" spans="3:9" ht="15.75" customHeight="1" x14ac:dyDescent="0.25">
      <c r="C1013" s="108"/>
      <c r="D1013" s="308"/>
      <c r="E1013" s="308"/>
      <c r="F1013" s="308"/>
      <c r="G1013" s="308"/>
      <c r="H1013" s="308"/>
      <c r="I1013" s="3"/>
    </row>
    <row r="1014" spans="3:9" ht="15.75" customHeight="1" x14ac:dyDescent="0.25">
      <c r="C1014" s="108"/>
      <c r="D1014" s="308"/>
      <c r="E1014" s="308"/>
      <c r="F1014" s="308"/>
      <c r="G1014" s="308"/>
      <c r="H1014" s="308"/>
      <c r="I1014" s="3"/>
    </row>
    <row r="1015" spans="3:9" ht="15.75" customHeight="1" x14ac:dyDescent="0.25">
      <c r="C1015" s="108"/>
      <c r="D1015" s="308"/>
      <c r="E1015" s="308"/>
      <c r="F1015" s="308"/>
      <c r="G1015" s="308"/>
      <c r="H1015" s="308"/>
      <c r="I1015" s="3"/>
    </row>
    <row r="1016" spans="3:9" ht="15.75" customHeight="1" x14ac:dyDescent="0.25">
      <c r="C1016" s="108"/>
      <c r="D1016" s="308"/>
      <c r="E1016" s="308"/>
      <c r="F1016" s="308"/>
      <c r="G1016" s="308"/>
      <c r="H1016" s="308"/>
      <c r="I1016" s="3"/>
    </row>
    <row r="1017" spans="3:9" ht="15.75" customHeight="1" x14ac:dyDescent="0.25">
      <c r="C1017" s="108"/>
      <c r="D1017" s="308"/>
      <c r="E1017" s="308"/>
      <c r="F1017" s="308"/>
      <c r="G1017" s="308"/>
      <c r="H1017" s="308"/>
      <c r="I1017" s="3"/>
    </row>
    <row r="1018" spans="3:9" ht="15.75" customHeight="1" x14ac:dyDescent="0.25">
      <c r="C1018" s="108"/>
      <c r="D1018" s="308"/>
      <c r="E1018" s="308"/>
      <c r="F1018" s="308"/>
      <c r="G1018" s="308"/>
      <c r="H1018" s="308"/>
      <c r="I1018" s="3"/>
    </row>
    <row r="1019" spans="3:9" ht="15.75" customHeight="1" x14ac:dyDescent="0.25">
      <c r="C1019" s="108"/>
      <c r="D1019" s="308"/>
      <c r="E1019" s="308"/>
      <c r="F1019" s="308"/>
      <c r="G1019" s="308"/>
      <c r="H1019" s="308"/>
      <c r="I1019" s="3"/>
    </row>
    <row r="1020" spans="3:9" ht="15.75" customHeight="1" x14ac:dyDescent="0.25">
      <c r="C1020" s="108"/>
      <c r="D1020" s="308"/>
      <c r="E1020" s="308"/>
      <c r="F1020" s="308"/>
      <c r="G1020" s="308"/>
      <c r="H1020" s="308"/>
      <c r="I1020" s="3"/>
    </row>
    <row r="1021" spans="3:9" ht="15.75" customHeight="1" x14ac:dyDescent="0.25">
      <c r="C1021" s="108"/>
      <c r="D1021" s="308"/>
      <c r="E1021" s="308"/>
      <c r="F1021" s="308"/>
      <c r="G1021" s="308"/>
      <c r="H1021" s="308"/>
      <c r="I1021" s="3"/>
    </row>
    <row r="1022" spans="3:9" ht="15.75" customHeight="1" x14ac:dyDescent="0.25">
      <c r="C1022" s="108"/>
      <c r="D1022" s="308"/>
      <c r="E1022" s="308"/>
      <c r="F1022" s="308"/>
      <c r="G1022" s="308"/>
      <c r="H1022" s="308"/>
      <c r="I1022" s="3"/>
    </row>
    <row r="1023" spans="3:9" ht="15.75" customHeight="1" x14ac:dyDescent="0.25">
      <c r="C1023" s="108"/>
      <c r="D1023" s="308"/>
      <c r="E1023" s="308"/>
      <c r="F1023" s="308"/>
      <c r="G1023" s="308"/>
      <c r="H1023" s="308"/>
      <c r="I1023" s="3"/>
    </row>
    <row r="1024" spans="3:9" ht="15.75" customHeight="1" x14ac:dyDescent="0.25">
      <c r="C1024" s="108"/>
      <c r="D1024" s="308"/>
      <c r="E1024" s="308"/>
      <c r="F1024" s="308"/>
      <c r="G1024" s="308"/>
      <c r="H1024" s="308"/>
      <c r="I1024" s="3"/>
    </row>
    <row r="1025" spans="3:9" ht="15.75" customHeight="1" x14ac:dyDescent="0.25">
      <c r="C1025" s="108"/>
      <c r="D1025" s="308"/>
      <c r="E1025" s="308"/>
      <c r="F1025" s="308"/>
      <c r="G1025" s="308"/>
      <c r="H1025" s="308"/>
      <c r="I1025" s="3"/>
    </row>
    <row r="1026" spans="3:9" ht="15.75" customHeight="1" x14ac:dyDescent="0.25">
      <c r="C1026" s="108"/>
      <c r="D1026" s="308"/>
      <c r="E1026" s="308"/>
      <c r="F1026" s="308"/>
      <c r="G1026" s="308"/>
      <c r="H1026" s="308"/>
      <c r="I1026" s="3"/>
    </row>
    <row r="1027" spans="3:9" ht="15.75" customHeight="1" x14ac:dyDescent="0.25">
      <c r="C1027" s="108"/>
      <c r="D1027" s="308"/>
      <c r="E1027" s="308"/>
      <c r="F1027" s="308"/>
      <c r="G1027" s="308"/>
      <c r="H1027" s="308"/>
      <c r="I1027" s="3"/>
    </row>
    <row r="1028" spans="3:9" ht="15.75" customHeight="1" x14ac:dyDescent="0.25">
      <c r="C1028" s="108"/>
      <c r="D1028" s="308"/>
      <c r="E1028" s="308"/>
      <c r="F1028" s="308"/>
      <c r="G1028" s="308"/>
      <c r="H1028" s="308"/>
      <c r="I1028" s="3"/>
    </row>
    <row r="1029" spans="3:9" ht="15.75" customHeight="1" x14ac:dyDescent="0.25">
      <c r="C1029" s="108"/>
      <c r="D1029" s="308"/>
      <c r="E1029" s="308"/>
      <c r="F1029" s="308"/>
      <c r="G1029" s="308"/>
      <c r="H1029" s="308"/>
      <c r="I1029" s="3"/>
    </row>
    <row r="1030" spans="3:9" ht="15.75" customHeight="1" x14ac:dyDescent="0.25">
      <c r="C1030" s="108"/>
      <c r="D1030" s="308"/>
      <c r="E1030" s="308"/>
      <c r="F1030" s="308"/>
      <c r="G1030" s="308"/>
      <c r="H1030" s="308"/>
      <c r="I1030" s="3"/>
    </row>
    <row r="1031" spans="3:9" ht="15.75" customHeight="1" x14ac:dyDescent="0.25">
      <c r="C1031" s="108"/>
      <c r="D1031" s="308"/>
      <c r="E1031" s="308"/>
      <c r="F1031" s="308"/>
      <c r="G1031" s="308"/>
      <c r="H1031" s="308"/>
      <c r="I1031" s="3"/>
    </row>
    <row r="1032" spans="3:9" ht="15.75" customHeight="1" x14ac:dyDescent="0.25">
      <c r="C1032" s="108"/>
      <c r="D1032" s="308"/>
      <c r="E1032" s="308"/>
      <c r="F1032" s="308"/>
      <c r="G1032" s="308"/>
      <c r="H1032" s="308"/>
      <c r="I1032" s="3"/>
    </row>
    <row r="1033" spans="3:9" ht="15.75" customHeight="1" x14ac:dyDescent="0.25">
      <c r="C1033" s="108"/>
      <c r="D1033" s="308"/>
      <c r="E1033" s="308"/>
      <c r="F1033" s="308"/>
      <c r="G1033" s="308"/>
      <c r="H1033" s="308"/>
      <c r="I1033" s="3"/>
    </row>
    <row r="1034" spans="3:9" ht="15.75" customHeight="1" x14ac:dyDescent="0.25">
      <c r="C1034" s="108"/>
      <c r="D1034" s="308"/>
      <c r="E1034" s="308"/>
      <c r="F1034" s="308"/>
      <c r="G1034" s="308"/>
      <c r="H1034" s="308"/>
      <c r="I1034" s="3"/>
    </row>
    <row r="1035" spans="3:9" ht="15.75" customHeight="1" x14ac:dyDescent="0.25">
      <c r="C1035" s="108"/>
      <c r="D1035" s="308"/>
      <c r="E1035" s="308"/>
      <c r="F1035" s="308"/>
      <c r="G1035" s="308"/>
      <c r="H1035" s="308"/>
      <c r="I1035" s="3"/>
    </row>
    <row r="1036" spans="3:9" ht="15.75" customHeight="1" x14ac:dyDescent="0.25">
      <c r="C1036" s="108"/>
      <c r="D1036" s="308"/>
      <c r="E1036" s="308"/>
      <c r="F1036" s="308"/>
      <c r="G1036" s="308"/>
      <c r="H1036" s="308"/>
      <c r="I1036" s="3"/>
    </row>
    <row r="1037" spans="3:9" ht="15.75" customHeight="1" x14ac:dyDescent="0.25">
      <c r="C1037" s="108"/>
      <c r="D1037" s="308"/>
      <c r="E1037" s="308"/>
      <c r="F1037" s="308"/>
      <c r="G1037" s="308"/>
      <c r="H1037" s="308"/>
      <c r="I1037" s="3"/>
    </row>
    <row r="1038" spans="3:9" ht="15.75" customHeight="1" x14ac:dyDescent="0.25">
      <c r="C1038" s="108"/>
      <c r="D1038" s="308"/>
      <c r="E1038" s="308"/>
      <c r="F1038" s="308"/>
      <c r="G1038" s="308"/>
      <c r="H1038" s="308"/>
      <c r="I1038" s="3"/>
    </row>
    <row r="1039" spans="3:9" ht="15.75" customHeight="1" x14ac:dyDescent="0.25">
      <c r="C1039" s="108"/>
      <c r="D1039" s="308"/>
      <c r="E1039" s="308"/>
      <c r="F1039" s="308"/>
      <c r="G1039" s="308"/>
      <c r="H1039" s="308"/>
      <c r="I1039" s="3"/>
    </row>
    <row r="1040" spans="3:9" ht="15.75" customHeight="1" x14ac:dyDescent="0.25">
      <c r="C1040" s="108"/>
      <c r="D1040" s="308"/>
      <c r="E1040" s="308"/>
      <c r="F1040" s="308"/>
      <c r="G1040" s="308"/>
      <c r="H1040" s="308"/>
      <c r="I1040" s="3"/>
    </row>
    <row r="1041" spans="3:9" ht="15.75" customHeight="1" x14ac:dyDescent="0.25">
      <c r="C1041" s="108"/>
      <c r="D1041" s="308"/>
      <c r="E1041" s="308"/>
      <c r="F1041" s="308"/>
      <c r="G1041" s="308"/>
      <c r="H1041" s="308"/>
      <c r="I1041" s="3"/>
    </row>
    <row r="1042" spans="3:9" ht="15.75" customHeight="1" x14ac:dyDescent="0.25">
      <c r="C1042" s="108"/>
      <c r="D1042" s="308"/>
      <c r="E1042" s="308"/>
      <c r="F1042" s="308"/>
      <c r="G1042" s="308"/>
      <c r="H1042" s="308"/>
      <c r="I1042" s="3"/>
    </row>
    <row r="1043" spans="3:9" ht="15.75" customHeight="1" x14ac:dyDescent="0.25">
      <c r="C1043" s="108"/>
      <c r="D1043" s="308"/>
      <c r="E1043" s="308"/>
      <c r="F1043" s="308"/>
      <c r="G1043" s="308"/>
      <c r="H1043" s="308"/>
      <c r="I1043" s="3"/>
    </row>
    <row r="1044" spans="3:9" ht="15.75" customHeight="1" x14ac:dyDescent="0.25">
      <c r="C1044" s="108"/>
      <c r="D1044" s="308"/>
      <c r="E1044" s="308"/>
      <c r="F1044" s="308"/>
      <c r="G1044" s="308"/>
      <c r="H1044" s="308"/>
      <c r="I1044" s="3"/>
    </row>
    <row r="1045" spans="3:9" ht="15.75" customHeight="1" x14ac:dyDescent="0.25">
      <c r="C1045" s="108"/>
      <c r="D1045" s="308"/>
      <c r="E1045" s="308"/>
      <c r="F1045" s="308"/>
      <c r="G1045" s="308"/>
      <c r="H1045" s="308"/>
      <c r="I1045" s="3"/>
    </row>
    <row r="1046" spans="3:9" ht="15.75" customHeight="1" x14ac:dyDescent="0.25">
      <c r="C1046" s="108"/>
      <c r="D1046" s="308"/>
      <c r="E1046" s="308"/>
      <c r="F1046" s="308"/>
      <c r="G1046" s="308"/>
      <c r="H1046" s="308"/>
      <c r="I1046" s="3"/>
    </row>
    <row r="1047" spans="3:9" ht="15.75" customHeight="1" x14ac:dyDescent="0.25">
      <c r="C1047" s="108"/>
      <c r="D1047" s="308"/>
      <c r="E1047" s="308"/>
      <c r="F1047" s="308"/>
      <c r="G1047" s="308"/>
      <c r="H1047" s="308"/>
      <c r="I1047" s="3"/>
    </row>
    <row r="1048" spans="3:9" ht="15.75" customHeight="1" x14ac:dyDescent="0.25">
      <c r="C1048" s="108"/>
      <c r="D1048" s="308"/>
      <c r="E1048" s="308"/>
      <c r="F1048" s="308"/>
      <c r="G1048" s="308"/>
      <c r="H1048" s="308"/>
      <c r="I1048" s="3"/>
    </row>
    <row r="1049" spans="3:9" ht="15.75" customHeight="1" x14ac:dyDescent="0.25">
      <c r="C1049" s="108"/>
      <c r="D1049" s="308"/>
      <c r="E1049" s="308"/>
      <c r="F1049" s="308"/>
      <c r="G1049" s="308"/>
      <c r="H1049" s="308"/>
      <c r="I1049" s="3"/>
    </row>
    <row r="1050" spans="3:9" ht="15.75" customHeight="1" x14ac:dyDescent="0.25">
      <c r="C1050" s="108"/>
      <c r="D1050" s="308"/>
      <c r="E1050" s="308"/>
      <c r="F1050" s="308"/>
      <c r="G1050" s="308"/>
      <c r="H1050" s="308"/>
      <c r="I1050" s="3"/>
    </row>
    <row r="1051" spans="3:9" ht="15.75" customHeight="1" x14ac:dyDescent="0.25">
      <c r="C1051" s="108"/>
      <c r="D1051" s="308"/>
      <c r="E1051" s="308"/>
      <c r="F1051" s="308"/>
      <c r="G1051" s="308"/>
      <c r="H1051" s="308"/>
      <c r="I1051" s="3"/>
    </row>
    <row r="1052" spans="3:9" ht="15.75" customHeight="1" x14ac:dyDescent="0.25">
      <c r="C1052" s="108"/>
      <c r="D1052" s="308"/>
      <c r="E1052" s="308"/>
      <c r="F1052" s="308"/>
      <c r="G1052" s="308"/>
      <c r="H1052" s="308"/>
      <c r="I1052" s="3"/>
    </row>
    <row r="1053" spans="3:9" ht="15.75" customHeight="1" x14ac:dyDescent="0.25">
      <c r="C1053" s="108"/>
      <c r="D1053" s="308"/>
      <c r="E1053" s="308"/>
      <c r="F1053" s="308"/>
      <c r="G1053" s="308"/>
      <c r="H1053" s="308"/>
      <c r="I1053" s="3"/>
    </row>
    <row r="1054" spans="3:9" ht="15.75" customHeight="1" x14ac:dyDescent="0.25">
      <c r="C1054" s="108"/>
      <c r="D1054" s="308"/>
      <c r="E1054" s="308"/>
      <c r="F1054" s="308"/>
      <c r="G1054" s="308"/>
      <c r="H1054" s="308"/>
      <c r="I1054" s="3"/>
    </row>
    <row r="1055" spans="3:9" ht="15.75" customHeight="1" x14ac:dyDescent="0.25">
      <c r="C1055" s="108"/>
      <c r="D1055" s="308"/>
      <c r="E1055" s="308"/>
      <c r="F1055" s="308"/>
      <c r="G1055" s="308"/>
      <c r="H1055" s="308"/>
      <c r="I1055" s="3"/>
    </row>
    <row r="1056" spans="3:9" ht="15.75" customHeight="1" x14ac:dyDescent="0.25">
      <c r="C1056" s="108"/>
      <c r="D1056" s="308"/>
      <c r="E1056" s="308"/>
      <c r="F1056" s="308"/>
      <c r="G1056" s="308"/>
      <c r="H1056" s="308"/>
      <c r="I1056" s="3"/>
    </row>
    <row r="1057" spans="3:9" ht="15.75" customHeight="1" x14ac:dyDescent="0.25">
      <c r="C1057" s="108"/>
      <c r="D1057" s="308"/>
      <c r="E1057" s="308"/>
      <c r="F1057" s="308"/>
      <c r="G1057" s="308"/>
      <c r="H1057" s="308"/>
      <c r="I1057" s="3"/>
    </row>
    <row r="1058" spans="3:9" ht="15.75" customHeight="1" x14ac:dyDescent="0.25">
      <c r="C1058" s="108"/>
      <c r="D1058" s="308"/>
      <c r="E1058" s="308"/>
      <c r="F1058" s="308"/>
      <c r="G1058" s="308"/>
      <c r="H1058" s="308"/>
      <c r="I1058" s="3"/>
    </row>
    <row r="1059" spans="3:9" ht="15.75" customHeight="1" x14ac:dyDescent="0.25">
      <c r="C1059" s="108"/>
      <c r="D1059" s="308"/>
      <c r="E1059" s="308"/>
      <c r="F1059" s="308"/>
      <c r="G1059" s="308"/>
      <c r="H1059" s="308"/>
      <c r="I1059" s="3"/>
    </row>
    <row r="1060" spans="3:9" ht="15.75" customHeight="1" x14ac:dyDescent="0.25">
      <c r="C1060" s="108"/>
      <c r="D1060" s="308"/>
      <c r="E1060" s="308"/>
      <c r="F1060" s="308"/>
      <c r="G1060" s="308"/>
      <c r="H1060" s="308"/>
      <c r="I1060" s="3"/>
    </row>
    <row r="1061" spans="3:9" ht="15.75" customHeight="1" x14ac:dyDescent="0.25">
      <c r="C1061" s="108"/>
      <c r="D1061" s="308"/>
      <c r="E1061" s="308"/>
      <c r="F1061" s="308"/>
      <c r="G1061" s="308"/>
      <c r="H1061" s="308"/>
      <c r="I1061" s="3"/>
    </row>
    <row r="1062" spans="3:9" ht="15.75" customHeight="1" x14ac:dyDescent="0.25">
      <c r="C1062" s="108"/>
      <c r="D1062" s="308"/>
      <c r="E1062" s="308"/>
      <c r="F1062" s="308"/>
      <c r="G1062" s="308"/>
      <c r="H1062" s="308"/>
      <c r="I1062" s="3"/>
    </row>
    <row r="1063" spans="3:9" ht="15.75" customHeight="1" x14ac:dyDescent="0.25">
      <c r="C1063" s="108"/>
      <c r="D1063" s="308"/>
      <c r="E1063" s="308"/>
      <c r="F1063" s="308"/>
      <c r="G1063" s="308"/>
      <c r="H1063" s="308"/>
      <c r="I1063" s="3"/>
    </row>
    <row r="1064" spans="3:9" ht="15.75" customHeight="1" x14ac:dyDescent="0.25">
      <c r="C1064" s="108"/>
      <c r="D1064" s="308"/>
      <c r="E1064" s="308"/>
      <c r="F1064" s="308"/>
      <c r="G1064" s="308"/>
      <c r="H1064" s="308"/>
      <c r="I1064" s="3"/>
    </row>
    <row r="1065" spans="3:9" ht="15.75" customHeight="1" x14ac:dyDescent="0.25">
      <c r="C1065" s="108"/>
      <c r="D1065" s="308"/>
      <c r="E1065" s="308"/>
      <c r="F1065" s="308"/>
      <c r="G1065" s="308"/>
      <c r="H1065" s="308"/>
      <c r="I1065" s="3"/>
    </row>
  </sheetData>
  <mergeCells count="82">
    <mergeCell ref="J154:L154"/>
    <mergeCell ref="J92:L92"/>
    <mergeCell ref="C100:C101"/>
    <mergeCell ref="C105:C106"/>
    <mergeCell ref="C108:C127"/>
    <mergeCell ref="C134:C137"/>
    <mergeCell ref="C138:C139"/>
    <mergeCell ref="C145:C150"/>
    <mergeCell ref="C151:C153"/>
    <mergeCell ref="C39:C58"/>
    <mergeCell ref="C65:C68"/>
    <mergeCell ref="C69:C70"/>
    <mergeCell ref="C83:C88"/>
    <mergeCell ref="C204:C210"/>
    <mergeCell ref="C89:C91"/>
    <mergeCell ref="C76:C82"/>
    <mergeCell ref="C193:C194"/>
    <mergeCell ref="C195:C196"/>
    <mergeCell ref="C197:C198"/>
    <mergeCell ref="C211:C225"/>
    <mergeCell ref="C269:C270"/>
    <mergeCell ref="C271:C280"/>
    <mergeCell ref="C227:C232"/>
    <mergeCell ref="C290:C319"/>
    <mergeCell ref="C281:C284"/>
    <mergeCell ref="C285:C288"/>
    <mergeCell ref="C248:C251"/>
    <mergeCell ref="C252:C257"/>
    <mergeCell ref="C264:C267"/>
    <mergeCell ref="J18:L18"/>
    <mergeCell ref="J19:L19"/>
    <mergeCell ref="C32:C33"/>
    <mergeCell ref="C36:C37"/>
    <mergeCell ref="N16:N17"/>
    <mergeCell ref="K16:K17"/>
    <mergeCell ref="AP16:AP17"/>
    <mergeCell ref="J13:AP13"/>
    <mergeCell ref="J15:AO15"/>
    <mergeCell ref="I16:I17"/>
    <mergeCell ref="J16:J17"/>
    <mergeCell ref="L16:L17"/>
    <mergeCell ref="M16:M17"/>
    <mergeCell ref="O16:T16"/>
    <mergeCell ref="U16:U17"/>
    <mergeCell ref="V16:V17"/>
    <mergeCell ref="W16:W17"/>
    <mergeCell ref="X16:X17"/>
    <mergeCell ref="Z16:AC16"/>
    <mergeCell ref="AD16:AN16"/>
    <mergeCell ref="AO16:AO17"/>
    <mergeCell ref="C426:C433"/>
    <mergeCell ref="C434:C438"/>
    <mergeCell ref="C324:C332"/>
    <mergeCell ref="C333:C334"/>
    <mergeCell ref="C338:C340"/>
    <mergeCell ref="C344:C345"/>
    <mergeCell ref="C349:C361"/>
    <mergeCell ref="C366:C376"/>
    <mergeCell ref="C392:C393"/>
    <mergeCell ref="C403:C404"/>
    <mergeCell ref="C424:C425"/>
    <mergeCell ref="C377:C391"/>
    <mergeCell ref="C405:C406"/>
    <mergeCell ref="C407:C422"/>
    <mergeCell ref="C394:C397"/>
    <mergeCell ref="C398:C401"/>
    <mergeCell ref="AR16:AT16"/>
    <mergeCell ref="AQ16:AQ17"/>
    <mergeCell ref="AU16:AU17"/>
    <mergeCell ref="C444:C445"/>
    <mergeCell ref="I444:L444"/>
    <mergeCell ref="I445:L445"/>
    <mergeCell ref="C155:C168"/>
    <mergeCell ref="C174:C175"/>
    <mergeCell ref="C176:C177"/>
    <mergeCell ref="C258:C263"/>
    <mergeCell ref="C233:C238"/>
    <mergeCell ref="C239:C241"/>
    <mergeCell ref="C242:C244"/>
    <mergeCell ref="C245:C247"/>
    <mergeCell ref="C182:C183"/>
    <mergeCell ref="C188:C189"/>
  </mergeCells>
  <phoneticPr fontId="61" type="noConversion"/>
  <pageMargins left="0.7" right="0.7" top="0.75" bottom="0.75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СМЕТЧИКАМ">
                <anchor moveWithCells="1" sizeWithCells="1">
                  <from>
                    <xdr:col>11</xdr:col>
                    <xdr:colOff>9525</xdr:colOff>
                    <xdr:row>2</xdr:row>
                    <xdr:rowOff>9525</xdr:rowOff>
                  </from>
                  <to>
                    <xdr:col>11</xdr:col>
                    <xdr:colOff>447675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МГЭ">
                <anchor moveWithCells="1" sizeWithCells="1">
                  <from>
                    <xdr:col>11</xdr:col>
                    <xdr:colOff>9525</xdr:colOff>
                    <xdr:row>3</xdr:row>
                    <xdr:rowOff>19050</xdr:rowOff>
                  </from>
                  <to>
                    <xdr:col>11</xdr:col>
                    <xdr:colOff>447675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ИСПОЛНИТЕЛЮ">
                <anchor moveWithCells="1" sizeWithCells="1">
                  <from>
                    <xdr:col>11</xdr:col>
                    <xdr:colOff>9525</xdr:colOff>
                    <xdr:row>5</xdr:row>
                    <xdr:rowOff>9525</xdr:rowOff>
                  </from>
                  <to>
                    <xdr:col>11</xdr:col>
                    <xdr:colOff>447675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ВСЕ">
                <anchor moveWithCells="1" sizeWithCells="1">
                  <from>
                    <xdr:col>11</xdr:col>
                    <xdr:colOff>9525</xdr:colOff>
                    <xdr:row>6</xdr:row>
                    <xdr:rowOff>19050</xdr:rowOff>
                  </from>
                  <to>
                    <xdr:col>11</xdr:col>
                    <xdr:colOff>447675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МГЭп">
                <anchor moveWithCells="1" sizeWithCells="1">
                  <from>
                    <xdr:col>11</xdr:col>
                    <xdr:colOff>9525</xdr:colOff>
                    <xdr:row>4</xdr:row>
                    <xdr:rowOff>0</xdr:rowOff>
                  </from>
                  <to>
                    <xdr:col>11</xdr:col>
                    <xdr:colOff>447675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'Таблица 6 (типы арм.)'!$D$6:$D$49</xm:f>
          </x14:formula1>
          <xm:sqref>I350:I361 I216:I218 I207:I210 I390:I391 I32:I33 I100:I101 I156:I158 I164:I168 I174:I177 I183 I189 I194:I199 I291:I304 I224:I225 I327:I332 I334 I339:I340 I310:I319 I369:I376 I345 I382:I384 I21:I27 I94:I95 I212 I220 I378 I386 I407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Z998"/>
  <sheetViews>
    <sheetView zoomScale="130" zoomScaleNormal="130" workbookViewId="0">
      <selection activeCell="C74" sqref="C74"/>
    </sheetView>
  </sheetViews>
  <sheetFormatPr defaultColWidth="14.42578125" defaultRowHeight="15" customHeight="1" x14ac:dyDescent="0.25"/>
  <cols>
    <col min="1" max="1" width="3.85546875" customWidth="1"/>
    <col min="2" max="2" width="3.28515625" customWidth="1"/>
    <col min="3" max="3" width="200.42578125" customWidth="1"/>
    <col min="4" max="4" width="8.7109375" customWidth="1"/>
    <col min="5" max="6" width="9" customWidth="1"/>
    <col min="7" max="26" width="8.7109375" customWidth="1"/>
  </cols>
  <sheetData>
    <row r="1" spans="1:26" ht="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thickBot="1" x14ac:dyDescent="0.3">
      <c r="A2" s="1"/>
      <c r="B2" s="1"/>
      <c r="C2" s="109" t="s">
        <v>316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58.35" customHeight="1" x14ac:dyDescent="0.25">
      <c r="A3" s="1"/>
      <c r="B3" s="247" t="s">
        <v>317</v>
      </c>
      <c r="C3" s="463" t="s">
        <v>627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3.7" customHeight="1" x14ac:dyDescent="0.25">
      <c r="A4" s="1"/>
      <c r="B4" s="248" t="str">
        <f t="shared" ref="B4:B8" si="0">CONCATENATE((REPLACE(B3,(LEN(B3)),1,0)/10+1),")")</f>
        <v>2)</v>
      </c>
      <c r="C4" s="469" t="s">
        <v>628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0" customHeight="1" x14ac:dyDescent="0.25">
      <c r="A5" s="1"/>
      <c r="B5" s="248" t="str">
        <f t="shared" si="0"/>
        <v>3)</v>
      </c>
      <c r="C5" s="250" t="s">
        <v>629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251" t="str">
        <f t="shared" si="0"/>
        <v>4)</v>
      </c>
      <c r="C6" s="252" t="s">
        <v>318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x14ac:dyDescent="0.25">
      <c r="A7" s="1"/>
      <c r="B7" s="251" t="str">
        <f t="shared" si="0"/>
        <v>5)</v>
      </c>
      <c r="C7" s="252" t="s">
        <v>566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251" t="str">
        <f t="shared" si="0"/>
        <v>6)</v>
      </c>
      <c r="C8" s="253" t="s">
        <v>319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254"/>
      <c r="C9" s="255" t="s">
        <v>320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254"/>
      <c r="C10" s="255" t="s">
        <v>321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5">
      <c r="A11" s="1"/>
      <c r="B11" s="254"/>
      <c r="C11" s="255" t="s">
        <v>516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x14ac:dyDescent="0.25">
      <c r="A12" s="1"/>
      <c r="B12" s="248" t="str">
        <f>CONCATENATE((REPLACE(B8,(LEN(B8)),1,0)/10+1),")")</f>
        <v>7)</v>
      </c>
      <c r="C12" s="256" t="s">
        <v>322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75" x14ac:dyDescent="0.25">
      <c r="A13" s="284"/>
      <c r="B13" s="251" t="str">
        <f t="shared" ref="B13:B14" si="1">CONCATENATE((REPLACE(B12,(LEN(B12)),1,0)/10+1),")")</f>
        <v>8)</v>
      </c>
      <c r="C13" s="252" t="s">
        <v>592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251" t="str">
        <f t="shared" si="1"/>
        <v>9)</v>
      </c>
      <c r="C14" s="257" t="s">
        <v>323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258" t="s">
        <v>324</v>
      </c>
      <c r="C15" s="259" t="s">
        <v>325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258" t="s">
        <v>324</v>
      </c>
      <c r="C16" s="259" t="s">
        <v>326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258" t="s">
        <v>324</v>
      </c>
      <c r="C17" s="259" t="s">
        <v>327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0" x14ac:dyDescent="0.25">
      <c r="A18" s="1"/>
      <c r="B18" s="258" t="s">
        <v>324</v>
      </c>
      <c r="C18" s="259" t="s">
        <v>517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60" x14ac:dyDescent="0.25">
      <c r="A19" s="1"/>
      <c r="B19" s="258"/>
      <c r="C19" s="259" t="s">
        <v>328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258"/>
      <c r="C20" s="260" t="s">
        <v>630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85.9" customHeight="1" x14ac:dyDescent="0.25">
      <c r="A21" s="1"/>
      <c r="B21" s="258" t="s">
        <v>324</v>
      </c>
      <c r="C21" s="259" t="s">
        <v>329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59.25" customHeight="1" x14ac:dyDescent="0.25">
      <c r="A22" s="1"/>
      <c r="B22" s="258"/>
      <c r="C22" s="259" t="s">
        <v>330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258"/>
      <c r="C23" s="261" t="s">
        <v>331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258" t="s">
        <v>324</v>
      </c>
      <c r="C24" s="262" t="s">
        <v>332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258" t="s">
        <v>324</v>
      </c>
      <c r="C25" s="259" t="s">
        <v>333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95" customHeight="1" x14ac:dyDescent="0.25">
      <c r="A26" s="110"/>
      <c r="B26" s="263" t="s">
        <v>324</v>
      </c>
      <c r="C26" s="262" t="s">
        <v>334</v>
      </c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</row>
    <row r="27" spans="1:26" ht="30" customHeight="1" x14ac:dyDescent="0.25">
      <c r="A27" s="110"/>
      <c r="B27" s="263" t="s">
        <v>324</v>
      </c>
      <c r="C27" s="262" t="s">
        <v>518</v>
      </c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</row>
    <row r="28" spans="1:26" ht="16.899999999999999" customHeight="1" x14ac:dyDescent="0.25">
      <c r="A28" s="1"/>
      <c r="B28" s="258" t="s">
        <v>324</v>
      </c>
      <c r="C28" s="259" t="s">
        <v>335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s="467" customFormat="1" ht="14.25" customHeight="1" x14ac:dyDescent="0.25">
      <c r="A29" s="466"/>
      <c r="B29" s="258" t="s">
        <v>324</v>
      </c>
      <c r="C29" s="259" t="s">
        <v>336</v>
      </c>
      <c r="D29" s="466"/>
      <c r="E29" s="466"/>
      <c r="F29" s="466"/>
      <c r="G29" s="466"/>
      <c r="H29" s="466"/>
      <c r="I29" s="466"/>
      <c r="J29" s="466"/>
      <c r="K29" s="466"/>
      <c r="L29" s="466"/>
      <c r="M29" s="466"/>
      <c r="N29" s="466"/>
      <c r="O29" s="466"/>
      <c r="P29" s="466"/>
      <c r="Q29" s="466"/>
      <c r="R29" s="466"/>
      <c r="S29" s="466"/>
      <c r="T29" s="466"/>
      <c r="U29" s="466"/>
      <c r="V29" s="466"/>
      <c r="W29" s="466"/>
      <c r="X29" s="466"/>
      <c r="Y29" s="466"/>
      <c r="Z29" s="466"/>
    </row>
    <row r="30" spans="1:26" ht="14.25" customHeight="1" x14ac:dyDescent="0.25">
      <c r="A30" s="1"/>
      <c r="B30" s="258" t="s">
        <v>324</v>
      </c>
      <c r="C30" s="259" t="s">
        <v>567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thickBot="1" x14ac:dyDescent="0.3">
      <c r="A31" s="110"/>
      <c r="B31" s="285" t="s">
        <v>324</v>
      </c>
      <c r="C31" s="286" t="s">
        <v>593</v>
      </c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</row>
    <row r="32" spans="1:26" ht="14.25" customHeight="1" x14ac:dyDescent="0.25">
      <c r="A32" s="1"/>
      <c r="B32" s="258" t="str">
        <f>CONCATENATE((REPLACE(B14,(LEN(B14)),1,0)/10+1),")")</f>
        <v>10)</v>
      </c>
      <c r="C32" s="259" t="s">
        <v>337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0" x14ac:dyDescent="0.25">
      <c r="A33" s="1"/>
      <c r="B33" s="258" t="s">
        <v>324</v>
      </c>
      <c r="C33" s="259" t="s">
        <v>568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9.65" customHeight="1" x14ac:dyDescent="0.25">
      <c r="A34" s="1"/>
      <c r="B34" s="258" t="s">
        <v>324</v>
      </c>
      <c r="C34" s="259" t="s">
        <v>569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258" t="s">
        <v>324</v>
      </c>
      <c r="C35" s="259" t="s">
        <v>570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258" t="s">
        <v>324</v>
      </c>
      <c r="C36" s="259" t="s">
        <v>338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s="465" customFormat="1" ht="29.65" customHeight="1" x14ac:dyDescent="0.25">
      <c r="A37" s="464"/>
      <c r="B37" s="258" t="s">
        <v>324</v>
      </c>
      <c r="C37" s="259" t="s">
        <v>571</v>
      </c>
      <c r="D37" s="464"/>
      <c r="E37" s="464"/>
      <c r="F37" s="464"/>
      <c r="G37" s="464"/>
      <c r="H37" s="464"/>
      <c r="I37" s="464"/>
      <c r="J37" s="464"/>
      <c r="K37" s="464"/>
      <c r="L37" s="464"/>
      <c r="M37" s="464"/>
      <c r="N37" s="464"/>
      <c r="O37" s="464"/>
      <c r="P37" s="464"/>
      <c r="Q37" s="464"/>
      <c r="R37" s="464"/>
      <c r="S37" s="464"/>
      <c r="T37" s="464"/>
      <c r="U37" s="464"/>
      <c r="V37" s="464"/>
      <c r="W37" s="464"/>
      <c r="X37" s="464"/>
      <c r="Y37" s="464"/>
      <c r="Z37" s="464"/>
    </row>
    <row r="38" spans="1:26" ht="16.5" customHeight="1" x14ac:dyDescent="0.25">
      <c r="A38" s="1"/>
      <c r="B38" s="258" t="s">
        <v>324</v>
      </c>
      <c r="C38" s="259" t="s">
        <v>572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s="236" customFormat="1" ht="45" x14ac:dyDescent="0.25">
      <c r="A39" s="170"/>
      <c r="B39" s="258"/>
      <c r="C39" s="260" t="s">
        <v>537</v>
      </c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</row>
    <row r="40" spans="1:26" ht="60" x14ac:dyDescent="0.25">
      <c r="A40" s="1"/>
      <c r="B40" s="248" t="str">
        <f>CONCATENATE((REPLACE(B32,(LEN(B32)),1,0)/10+1),")")</f>
        <v>11)</v>
      </c>
      <c r="C40" s="249" t="s">
        <v>339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248" t="str">
        <f t="shared" ref="B41:B48" si="2">CONCATENATE((REPLACE(B40,(LEN(B40)),1,0)/10+1),")")</f>
        <v>12)</v>
      </c>
      <c r="C41" s="264" t="s">
        <v>340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" customHeight="1" x14ac:dyDescent="0.25">
      <c r="A42" s="1"/>
      <c r="B42" s="258" t="str">
        <f t="shared" si="2"/>
        <v>13)</v>
      </c>
      <c r="C42" s="259" t="s">
        <v>341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248" t="str">
        <f t="shared" si="2"/>
        <v>14)</v>
      </c>
      <c r="C43" s="264" t="s">
        <v>342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0" x14ac:dyDescent="0.25">
      <c r="A44" s="1"/>
      <c r="B44" s="248" t="str">
        <f t="shared" si="2"/>
        <v>15)</v>
      </c>
      <c r="C44" s="250" t="s">
        <v>631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45" x14ac:dyDescent="0.25">
      <c r="A45" s="1"/>
      <c r="B45" s="248" t="str">
        <f t="shared" si="2"/>
        <v>16)</v>
      </c>
      <c r="C45" s="264" t="s">
        <v>589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73.150000000000006" customHeight="1" x14ac:dyDescent="0.25">
      <c r="A46" s="1"/>
      <c r="B46" s="248" t="str">
        <f t="shared" si="2"/>
        <v>17)</v>
      </c>
      <c r="C46" s="250" t="s">
        <v>632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0" x14ac:dyDescent="0.25">
      <c r="A47" s="1"/>
      <c r="B47" s="251" t="str">
        <f t="shared" si="2"/>
        <v>18)</v>
      </c>
      <c r="C47" s="256" t="s">
        <v>588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251" t="str">
        <f t="shared" si="2"/>
        <v>19)</v>
      </c>
      <c r="C48" s="265" t="s">
        <v>573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266" t="s">
        <v>324</v>
      </c>
      <c r="C49" s="259" t="s">
        <v>575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45" x14ac:dyDescent="0.25">
      <c r="A50" s="1"/>
      <c r="B50" s="266" t="s">
        <v>324</v>
      </c>
      <c r="C50" s="267" t="s">
        <v>574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266" t="s">
        <v>324</v>
      </c>
      <c r="C51" s="268" t="s">
        <v>576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266" t="s">
        <v>324</v>
      </c>
      <c r="C52" s="268" t="s">
        <v>343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266" t="s">
        <v>324</v>
      </c>
      <c r="C53" s="268" t="s">
        <v>344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266" t="s">
        <v>324</v>
      </c>
      <c r="C54" s="268" t="s">
        <v>345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266" t="s">
        <v>324</v>
      </c>
      <c r="C55" s="268" t="s">
        <v>346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8.5" customHeight="1" x14ac:dyDescent="0.25">
      <c r="A56" s="1"/>
      <c r="B56" s="266" t="s">
        <v>324</v>
      </c>
      <c r="C56" s="269" t="s">
        <v>347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45" x14ac:dyDescent="0.25">
      <c r="A57" s="1"/>
      <c r="B57" s="266"/>
      <c r="C57" s="268" t="s">
        <v>348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251" t="str">
        <f>CONCATENATE((REPLACE(B48,(LEN(B48)),1,0)/10+1),")")</f>
        <v>20)</v>
      </c>
      <c r="C58" s="256" t="s">
        <v>349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266" t="s">
        <v>324</v>
      </c>
      <c r="C59" s="268" t="s">
        <v>350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0" x14ac:dyDescent="0.25">
      <c r="A60" s="110"/>
      <c r="B60" s="270" t="s">
        <v>324</v>
      </c>
      <c r="C60" s="271" t="s">
        <v>351</v>
      </c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</row>
    <row r="61" spans="1:26" ht="30" x14ac:dyDescent="0.25">
      <c r="A61" s="1"/>
      <c r="B61" s="272"/>
      <c r="C61" s="273" t="s">
        <v>352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0" customHeight="1" x14ac:dyDescent="0.25">
      <c r="A62" s="1"/>
      <c r="B62" s="258" t="str">
        <f>CONCATENATE((REPLACE(B58,(LEN(B58)),1,0)/10+1),")")</f>
        <v>21)</v>
      </c>
      <c r="C62" s="274" t="s">
        <v>353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266"/>
      <c r="C63" s="268" t="s">
        <v>354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266" t="s">
        <v>324</v>
      </c>
      <c r="C64" s="268" t="s">
        <v>355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266" t="s">
        <v>324</v>
      </c>
      <c r="C65" s="268" t="s">
        <v>356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266"/>
      <c r="C66" s="268" t="s">
        <v>357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251" t="str">
        <f>CONCATENATE((REPLACE(B62,(LEN(B62)),1,0)/10+1),")")</f>
        <v>22)</v>
      </c>
      <c r="C67" s="256" t="s">
        <v>358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60" x14ac:dyDescent="0.25">
      <c r="A68" s="1"/>
      <c r="B68" s="275" t="str">
        <f t="shared" ref="B68:B69" si="3">CONCATENATE((REPLACE(B67,(LEN(B67)),1,0)/10+1),")")</f>
        <v>23)</v>
      </c>
      <c r="C68" s="276" t="s">
        <v>594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" customHeight="1" x14ac:dyDescent="0.25">
      <c r="A69" s="1"/>
      <c r="B69" s="277" t="str">
        <f t="shared" si="3"/>
        <v>24)</v>
      </c>
      <c r="C69" s="278" t="s">
        <v>359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0" x14ac:dyDescent="0.25">
      <c r="A70" s="1"/>
      <c r="B70" s="279" t="str">
        <f>CONCATENATE((REPLACE(B69,(LEN(B69)),1,0)/10+1),")")</f>
        <v>25)</v>
      </c>
      <c r="C70" s="280" t="s">
        <v>524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0" x14ac:dyDescent="0.25">
      <c r="A71" s="1"/>
      <c r="B71" s="279" t="str">
        <f>CONCATENATE((REPLACE(B70,(LEN(B70)),1,0)/10+1),")")</f>
        <v>26)</v>
      </c>
      <c r="C71" s="256" t="s">
        <v>591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thickBot="1" x14ac:dyDescent="0.3">
      <c r="A72" s="1"/>
      <c r="B72" s="281" t="str">
        <f>CONCATENATE((REPLACE(B71,(LEN(B71)),1,0)/10+1),")")</f>
        <v>27)</v>
      </c>
      <c r="C72" s="288" t="s">
        <v>598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56"/>
      <c r="C139" s="56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56"/>
      <c r="C140" s="56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56"/>
      <c r="C141" s="56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hyperlinks>
    <hyperlink ref="C69" r:id="rId1" xr:uid="{00000000-0004-0000-0100-000000000000}"/>
  </hyperlinks>
  <pageMargins left="0.7" right="0.7" top="0.75" bottom="0.75" header="0" footer="0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Z1000"/>
  <sheetViews>
    <sheetView zoomScale="130" zoomScaleNormal="130" workbookViewId="0">
      <selection activeCell="G6" sqref="G6"/>
    </sheetView>
  </sheetViews>
  <sheetFormatPr defaultColWidth="14.42578125" defaultRowHeight="15" customHeight="1" x14ac:dyDescent="0.25"/>
  <cols>
    <col min="1" max="1" width="8.7109375" customWidth="1"/>
    <col min="2" max="2" width="11.28515625" customWidth="1"/>
    <col min="3" max="3" width="25" customWidth="1"/>
    <col min="4" max="4" width="44.140625" customWidth="1"/>
    <col min="5" max="5" width="55.42578125" customWidth="1"/>
    <col min="6" max="6" width="8.7109375" customWidth="1"/>
    <col min="7" max="7" width="9" customWidth="1"/>
    <col min="8" max="26" width="8.7109375" customWidth="1"/>
  </cols>
  <sheetData>
    <row r="1" spans="1:26" ht="19.5" customHeight="1" x14ac:dyDescent="0.25">
      <c r="A1" s="1"/>
      <c r="B1" s="563" t="s">
        <v>360</v>
      </c>
      <c r="C1" s="558"/>
      <c r="D1" s="558"/>
      <c r="E1" s="56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111" t="s">
        <v>361</v>
      </c>
      <c r="C2" s="111" t="s">
        <v>362</v>
      </c>
      <c r="D2" s="112" t="s">
        <v>363</v>
      </c>
      <c r="E2" s="111" t="s">
        <v>364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149999999999999" customHeight="1" x14ac:dyDescent="0.25">
      <c r="A3" s="1"/>
      <c r="B3" s="565" t="s">
        <v>365</v>
      </c>
      <c r="C3" s="113" t="s">
        <v>366</v>
      </c>
      <c r="D3" s="568" t="s">
        <v>367</v>
      </c>
      <c r="E3" s="114" t="s">
        <v>368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1" customHeight="1" x14ac:dyDescent="0.25">
      <c r="A4" s="1"/>
      <c r="B4" s="566"/>
      <c r="C4" s="580" t="s">
        <v>511</v>
      </c>
      <c r="D4" s="566"/>
      <c r="E4" s="580" t="s">
        <v>513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1" customHeight="1" thickBot="1" x14ac:dyDescent="0.3">
      <c r="A5" s="1"/>
      <c r="B5" s="567"/>
      <c r="C5" s="581"/>
      <c r="D5" s="567"/>
      <c r="E5" s="58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59.45" customHeight="1" x14ac:dyDescent="0.25">
      <c r="A6" s="1"/>
      <c r="B6" s="569" t="s">
        <v>369</v>
      </c>
      <c r="C6" s="115" t="s">
        <v>366</v>
      </c>
      <c r="D6" s="571" t="s">
        <v>370</v>
      </c>
      <c r="E6" s="116" t="s">
        <v>371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83.45" customHeight="1" x14ac:dyDescent="0.25">
      <c r="A7" s="1"/>
      <c r="B7" s="566"/>
      <c r="C7" s="578" t="s">
        <v>511</v>
      </c>
      <c r="D7" s="572"/>
      <c r="E7" s="578" t="s">
        <v>514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83.45" customHeight="1" thickBot="1" x14ac:dyDescent="0.3">
      <c r="A8" s="1"/>
      <c r="B8" s="570"/>
      <c r="C8" s="579"/>
      <c r="D8" s="573"/>
      <c r="E8" s="579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54.6" customHeight="1" x14ac:dyDescent="0.25">
      <c r="A9" s="1"/>
      <c r="B9" s="574" t="s">
        <v>372</v>
      </c>
      <c r="C9" s="117" t="s">
        <v>366</v>
      </c>
      <c r="D9" s="575" t="s">
        <v>373</v>
      </c>
      <c r="E9" s="118" t="s">
        <v>374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2.5" customHeight="1" x14ac:dyDescent="0.25">
      <c r="A10" s="1"/>
      <c r="B10" s="566"/>
      <c r="C10" s="582" t="s">
        <v>511</v>
      </c>
      <c r="D10" s="576"/>
      <c r="E10" s="582" t="s">
        <v>512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2.5" customHeight="1" thickBot="1" x14ac:dyDescent="0.3">
      <c r="A11" s="1"/>
      <c r="B11" s="567"/>
      <c r="C11" s="583"/>
      <c r="D11" s="577"/>
      <c r="E11" s="58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7.75" customHeight="1" x14ac:dyDescent="0.25">
      <c r="A12" s="1"/>
      <c r="B12" s="554" t="s">
        <v>375</v>
      </c>
      <c r="C12" s="555"/>
      <c r="D12" s="555"/>
      <c r="E12" s="556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5" customHeight="1" x14ac:dyDescent="0.25">
      <c r="A13" s="1"/>
      <c r="B13" s="557" t="s">
        <v>577</v>
      </c>
      <c r="C13" s="558"/>
      <c r="D13" s="558"/>
      <c r="E13" s="559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560" t="s">
        <v>536</v>
      </c>
      <c r="C14" s="561"/>
      <c r="D14" s="561"/>
      <c r="E14" s="56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7:26" ht="14.25" customHeight="1" x14ac:dyDescent="0.25"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7:26" ht="14.25" customHeight="1" x14ac:dyDescent="0.25"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7:26" ht="14.25" customHeight="1" x14ac:dyDescent="0.25"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7:26" ht="14.25" customHeight="1" x14ac:dyDescent="0.25"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7:26" ht="14.25" customHeight="1" x14ac:dyDescent="0.25"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7:26" ht="14.25" customHeight="1" x14ac:dyDescent="0.25"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7:26" ht="14.25" customHeight="1" x14ac:dyDescent="0.25"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7:26" ht="14.25" customHeight="1" x14ac:dyDescent="0.25"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7:26" ht="14.25" customHeight="1" x14ac:dyDescent="0.25"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7:26" ht="14.25" customHeight="1" x14ac:dyDescent="0.25"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7:26" ht="14.25" customHeight="1" x14ac:dyDescent="0.25"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7:26" ht="14.25" customHeight="1" x14ac:dyDescent="0.25"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7:26" ht="14.25" customHeight="1" x14ac:dyDescent="0.25"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7:26" ht="14.25" customHeight="1" x14ac:dyDescent="0.25"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7:26" ht="14.25" customHeight="1" x14ac:dyDescent="0.25"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7:26" ht="14.25" customHeight="1" x14ac:dyDescent="0.25"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7:26" ht="14.25" customHeight="1" x14ac:dyDescent="0.25"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7:26" ht="14.25" customHeight="1" x14ac:dyDescent="0.25"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7:26" ht="14.25" customHeight="1" x14ac:dyDescent="0.25"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7:26" ht="14.25" customHeight="1" x14ac:dyDescent="0.25"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7:26" ht="14.25" customHeight="1" x14ac:dyDescent="0.25"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7:26" ht="14.25" customHeight="1" x14ac:dyDescent="0.25"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7:26" ht="14.25" customHeight="1" x14ac:dyDescent="0.25"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7:26" ht="14.25" customHeight="1" x14ac:dyDescent="0.25"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7:26" ht="14.25" customHeight="1" x14ac:dyDescent="0.25"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7:26" ht="14.25" customHeight="1" x14ac:dyDescent="0.25"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7:26" ht="14.25" customHeight="1" x14ac:dyDescent="0.25"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7:26" ht="14.25" customHeight="1" x14ac:dyDescent="0.25"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7:26" ht="14.25" customHeight="1" x14ac:dyDescent="0.25"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7:26" ht="14.25" customHeight="1" x14ac:dyDescent="0.25"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7:26" ht="14.25" customHeight="1" x14ac:dyDescent="0.25"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7:26" ht="14.25" customHeight="1" x14ac:dyDescent="0.25"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7:26" ht="14.25" customHeight="1" x14ac:dyDescent="0.25"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7:26" ht="14.25" customHeight="1" x14ac:dyDescent="0.25"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7:26" ht="14.25" customHeight="1" x14ac:dyDescent="0.25"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7:26" ht="14.25" customHeight="1" x14ac:dyDescent="0.25"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7:26" ht="14.25" customHeight="1" x14ac:dyDescent="0.25"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7:26" ht="14.25" customHeight="1" x14ac:dyDescent="0.25"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7:26" ht="14.25" customHeight="1" x14ac:dyDescent="0.25"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7:26" ht="14.25" customHeight="1" x14ac:dyDescent="0.25"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7:26" ht="14.25" customHeight="1" x14ac:dyDescent="0.25"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7:26" ht="14.25" customHeight="1" x14ac:dyDescent="0.25"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7:26" ht="14.25" customHeight="1" x14ac:dyDescent="0.25"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7:26" ht="14.25" customHeight="1" x14ac:dyDescent="0.25"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7:26" ht="14.25" customHeight="1" x14ac:dyDescent="0.25"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7:26" ht="14.25" customHeight="1" x14ac:dyDescent="0.25"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7:26" ht="14.25" customHeight="1" x14ac:dyDescent="0.25"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7:26" ht="14.25" customHeight="1" x14ac:dyDescent="0.25"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7:26" ht="14.25" customHeight="1" x14ac:dyDescent="0.25"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7:26" ht="14.25" customHeight="1" x14ac:dyDescent="0.25"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7:26" ht="14.25" customHeight="1" x14ac:dyDescent="0.25"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7:26" ht="14.25" customHeight="1" x14ac:dyDescent="0.25"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7:26" ht="14.25" customHeight="1" x14ac:dyDescent="0.25"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7:26" ht="14.25" customHeight="1" x14ac:dyDescent="0.25"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7:26" ht="14.25" customHeight="1" x14ac:dyDescent="0.25"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7:26" ht="14.25" customHeight="1" x14ac:dyDescent="0.25"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7:26" ht="14.25" customHeight="1" x14ac:dyDescent="0.25"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7:26" ht="14.25" customHeight="1" x14ac:dyDescent="0.25"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7:26" ht="14.25" customHeight="1" x14ac:dyDescent="0.25"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7:26" ht="14.25" customHeight="1" x14ac:dyDescent="0.25"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7:26" ht="14.25" customHeight="1" x14ac:dyDescent="0.25"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7:26" ht="14.25" customHeight="1" x14ac:dyDescent="0.25"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7:26" ht="14.25" customHeight="1" x14ac:dyDescent="0.25"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7:26" ht="14.25" customHeight="1" x14ac:dyDescent="0.25"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7:26" ht="14.25" customHeight="1" x14ac:dyDescent="0.25"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7:26" ht="14.25" customHeight="1" x14ac:dyDescent="0.25"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7:26" ht="14.25" customHeight="1" x14ac:dyDescent="0.25"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7:26" ht="14.25" customHeight="1" x14ac:dyDescent="0.25"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7:26" ht="14.25" customHeight="1" x14ac:dyDescent="0.25"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7:26" ht="14.25" customHeight="1" x14ac:dyDescent="0.25"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7:26" ht="14.25" customHeight="1" x14ac:dyDescent="0.25"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7:26" ht="14.25" customHeight="1" x14ac:dyDescent="0.25"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7:26" ht="14.25" customHeight="1" x14ac:dyDescent="0.25"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7:26" ht="14.25" customHeight="1" x14ac:dyDescent="0.25"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7:26" ht="14.25" customHeight="1" x14ac:dyDescent="0.25"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7:26" ht="14.25" customHeight="1" x14ac:dyDescent="0.25"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7:26" ht="14.25" customHeight="1" x14ac:dyDescent="0.25"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7:26" ht="14.25" customHeight="1" x14ac:dyDescent="0.25"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7:26" ht="14.25" customHeight="1" x14ac:dyDescent="0.25"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7:26" ht="14.25" customHeight="1" x14ac:dyDescent="0.25"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7:26" ht="14.25" customHeight="1" x14ac:dyDescent="0.25"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7:26" ht="14.25" customHeight="1" x14ac:dyDescent="0.25"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7:26" ht="14.25" customHeight="1" x14ac:dyDescent="0.25"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7:26" ht="14.25" customHeight="1" x14ac:dyDescent="0.25"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7:26" ht="14.25" customHeight="1" x14ac:dyDescent="0.25"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7:26" ht="14.25" customHeight="1" x14ac:dyDescent="0.25"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7:26" ht="14.25" customHeight="1" x14ac:dyDescent="0.25"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7:26" ht="14.25" customHeight="1" x14ac:dyDescent="0.25"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7:26" ht="14.25" customHeight="1" x14ac:dyDescent="0.25"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7:26" ht="14.25" customHeight="1" x14ac:dyDescent="0.25"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7:26" ht="14.25" customHeight="1" x14ac:dyDescent="0.25"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7:26" ht="14.25" customHeight="1" x14ac:dyDescent="0.25"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7:26" ht="14.25" customHeight="1" x14ac:dyDescent="0.25"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7:26" ht="14.25" customHeight="1" x14ac:dyDescent="0.25"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7:26" ht="14.25" customHeight="1" x14ac:dyDescent="0.25"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7:26" ht="14.25" customHeight="1" x14ac:dyDescent="0.25"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7:26" ht="14.25" customHeight="1" x14ac:dyDescent="0.25"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7:26" ht="14.25" customHeight="1" x14ac:dyDescent="0.25"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7:26" ht="14.25" customHeight="1" x14ac:dyDescent="0.25"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7:26" ht="14.25" customHeight="1" x14ac:dyDescent="0.25"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7:26" ht="14.25" customHeight="1" x14ac:dyDescent="0.25"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7:26" ht="14.25" customHeight="1" x14ac:dyDescent="0.25"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7:26" ht="14.25" customHeight="1" x14ac:dyDescent="0.25"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7:26" ht="14.25" customHeight="1" x14ac:dyDescent="0.25"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7:26" ht="14.25" customHeight="1" x14ac:dyDescent="0.25"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7:26" ht="14.25" customHeight="1" x14ac:dyDescent="0.25"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7:26" ht="14.25" customHeight="1" x14ac:dyDescent="0.25"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7:26" ht="14.25" customHeight="1" x14ac:dyDescent="0.25"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7:26" ht="14.25" customHeight="1" x14ac:dyDescent="0.25"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7:26" ht="14.25" customHeight="1" x14ac:dyDescent="0.25"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7:26" ht="14.25" customHeight="1" x14ac:dyDescent="0.25"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7:26" ht="14.25" customHeight="1" x14ac:dyDescent="0.25"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7:26" ht="14.25" customHeight="1" x14ac:dyDescent="0.25"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7:26" ht="14.25" customHeight="1" x14ac:dyDescent="0.25"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7:26" ht="14.25" customHeight="1" x14ac:dyDescent="0.25"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7:26" ht="14.25" customHeight="1" x14ac:dyDescent="0.25"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7:26" ht="14.25" customHeight="1" x14ac:dyDescent="0.25"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7:26" ht="14.25" customHeight="1" x14ac:dyDescent="0.25"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7:26" ht="14.25" customHeight="1" x14ac:dyDescent="0.25"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7:26" ht="14.25" customHeight="1" x14ac:dyDescent="0.25"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7:26" ht="14.25" customHeight="1" x14ac:dyDescent="0.25"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7:26" ht="14.25" customHeight="1" x14ac:dyDescent="0.25"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7:26" ht="14.25" customHeight="1" x14ac:dyDescent="0.25"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7:26" ht="14.25" customHeight="1" x14ac:dyDescent="0.25"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7:26" ht="14.25" customHeight="1" x14ac:dyDescent="0.25"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7:26" ht="14.25" customHeight="1" x14ac:dyDescent="0.25"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7:26" ht="14.25" customHeight="1" x14ac:dyDescent="0.25"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7:26" ht="14.25" customHeight="1" x14ac:dyDescent="0.25"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7:26" ht="14.25" customHeight="1" x14ac:dyDescent="0.25"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7:26" ht="14.25" customHeight="1" x14ac:dyDescent="0.25"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7:26" ht="14.25" customHeight="1" x14ac:dyDescent="0.25"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7:26" ht="14.25" customHeight="1" x14ac:dyDescent="0.25"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7:26" ht="14.25" customHeight="1" x14ac:dyDescent="0.25"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7:26" ht="14.25" customHeight="1" x14ac:dyDescent="0.25"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7:26" ht="14.25" customHeight="1" x14ac:dyDescent="0.25"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7:26" ht="14.25" customHeight="1" x14ac:dyDescent="0.25"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7:26" ht="14.25" customHeight="1" x14ac:dyDescent="0.25"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7:26" ht="14.25" customHeight="1" x14ac:dyDescent="0.25"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7:26" ht="14.25" customHeight="1" x14ac:dyDescent="0.25"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7:26" ht="14.25" customHeight="1" x14ac:dyDescent="0.25"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7:26" ht="14.25" customHeight="1" x14ac:dyDescent="0.25"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7:26" ht="14.25" customHeight="1" x14ac:dyDescent="0.25"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7:26" ht="14.25" customHeight="1" x14ac:dyDescent="0.25"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7:26" ht="14.25" customHeight="1" x14ac:dyDescent="0.25"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7:26" ht="14.25" customHeight="1" x14ac:dyDescent="0.25"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7:26" ht="14.25" customHeight="1" x14ac:dyDescent="0.25"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7:26" ht="14.25" customHeight="1" x14ac:dyDescent="0.25"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7:26" ht="14.25" customHeight="1" x14ac:dyDescent="0.25"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7:26" ht="14.25" customHeight="1" x14ac:dyDescent="0.25"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7:26" ht="14.25" customHeight="1" x14ac:dyDescent="0.25"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7:26" ht="14.25" customHeight="1" x14ac:dyDescent="0.25"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7:26" ht="14.25" customHeight="1" x14ac:dyDescent="0.25"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7:26" ht="14.25" customHeight="1" x14ac:dyDescent="0.25"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7:26" ht="14.25" customHeight="1" x14ac:dyDescent="0.25"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7:26" ht="14.25" customHeight="1" x14ac:dyDescent="0.25"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7:26" ht="14.25" customHeight="1" x14ac:dyDescent="0.25"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7:26" ht="14.25" customHeight="1" x14ac:dyDescent="0.25"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7:26" ht="14.25" customHeight="1" x14ac:dyDescent="0.25"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7:26" ht="14.25" customHeight="1" x14ac:dyDescent="0.25"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7:26" ht="14.25" customHeight="1" x14ac:dyDescent="0.25"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7:26" ht="14.25" customHeight="1" x14ac:dyDescent="0.25"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7:26" ht="14.25" customHeight="1" x14ac:dyDescent="0.25"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7:26" ht="14.25" customHeight="1" x14ac:dyDescent="0.25"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7:26" ht="14.25" customHeight="1" x14ac:dyDescent="0.25"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7:26" ht="14.25" customHeight="1" x14ac:dyDescent="0.25"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7:26" ht="14.25" customHeight="1" x14ac:dyDescent="0.25"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7:26" ht="14.25" customHeight="1" x14ac:dyDescent="0.25"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7:26" ht="14.25" customHeight="1" x14ac:dyDescent="0.25"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7:26" ht="14.25" customHeight="1" x14ac:dyDescent="0.25"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7:26" ht="14.25" customHeight="1" x14ac:dyDescent="0.25"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7:26" ht="14.25" customHeight="1" x14ac:dyDescent="0.25"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7:26" ht="14.25" customHeight="1" x14ac:dyDescent="0.25"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7:26" ht="14.25" customHeight="1" x14ac:dyDescent="0.25"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7:26" ht="14.25" customHeight="1" x14ac:dyDescent="0.25"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7:26" ht="14.25" customHeight="1" x14ac:dyDescent="0.25"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7:26" ht="14.25" customHeight="1" x14ac:dyDescent="0.25"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7:26" ht="14.25" customHeight="1" x14ac:dyDescent="0.25"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7:26" ht="14.25" customHeight="1" x14ac:dyDescent="0.25"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7:26" ht="14.25" customHeight="1" x14ac:dyDescent="0.25"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7:26" ht="14.25" customHeight="1" x14ac:dyDescent="0.25"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7:26" ht="14.25" customHeight="1" x14ac:dyDescent="0.25"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7:26" ht="14.25" customHeight="1" x14ac:dyDescent="0.25"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7:26" ht="14.25" customHeight="1" x14ac:dyDescent="0.25"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7:26" ht="14.25" customHeight="1" x14ac:dyDescent="0.25"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7:26" ht="14.25" customHeight="1" x14ac:dyDescent="0.25"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7:26" ht="14.25" customHeight="1" x14ac:dyDescent="0.25"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7:26" ht="14.25" customHeight="1" x14ac:dyDescent="0.25"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7:26" ht="14.25" customHeight="1" x14ac:dyDescent="0.25"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7:26" ht="14.25" customHeight="1" x14ac:dyDescent="0.25"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7:26" ht="14.25" customHeight="1" x14ac:dyDescent="0.25"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7:26" ht="14.25" customHeight="1" x14ac:dyDescent="0.25"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7:26" ht="14.25" customHeight="1" x14ac:dyDescent="0.25"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7:26" ht="14.25" customHeight="1" x14ac:dyDescent="0.25"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7:26" ht="14.25" customHeight="1" x14ac:dyDescent="0.25"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7:26" ht="14.25" customHeight="1" x14ac:dyDescent="0.25"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7:26" ht="14.25" customHeight="1" x14ac:dyDescent="0.25"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7:26" ht="14.25" customHeight="1" x14ac:dyDescent="0.25"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7:26" ht="14.25" customHeight="1" x14ac:dyDescent="0.25"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7:26" ht="14.25" customHeight="1" x14ac:dyDescent="0.25"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7:26" ht="14.25" customHeight="1" x14ac:dyDescent="0.25"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7:26" ht="14.25" customHeight="1" x14ac:dyDescent="0.25"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7:26" ht="14.25" customHeight="1" x14ac:dyDescent="0.25"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7:26" ht="14.25" customHeight="1" x14ac:dyDescent="0.25"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7:26" ht="14.25" customHeight="1" x14ac:dyDescent="0.25"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7:26" ht="14.25" customHeight="1" x14ac:dyDescent="0.25"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7:26" ht="14.25" customHeight="1" x14ac:dyDescent="0.25"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7:26" ht="14.25" customHeight="1" x14ac:dyDescent="0.25"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7:26" ht="14.25" customHeight="1" x14ac:dyDescent="0.25"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7:26" ht="14.25" customHeight="1" x14ac:dyDescent="0.25"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7:26" ht="14.25" customHeight="1" x14ac:dyDescent="0.25"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7:26" ht="14.25" customHeight="1" x14ac:dyDescent="0.25"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7:26" ht="14.25" customHeight="1" x14ac:dyDescent="0.25"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7:26" ht="14.25" customHeight="1" x14ac:dyDescent="0.25"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7:26" ht="14.25" customHeight="1" x14ac:dyDescent="0.25"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7:26" ht="14.25" customHeight="1" x14ac:dyDescent="0.25"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7:26" ht="14.25" customHeight="1" x14ac:dyDescent="0.25"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7:26" ht="14.25" customHeight="1" x14ac:dyDescent="0.25"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7:26" ht="14.25" customHeight="1" x14ac:dyDescent="0.25"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7:26" ht="14.25" customHeight="1" x14ac:dyDescent="0.25"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7:26" ht="14.25" customHeight="1" x14ac:dyDescent="0.25"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7:26" ht="14.25" customHeight="1" x14ac:dyDescent="0.25"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7:26" ht="14.25" customHeight="1" x14ac:dyDescent="0.25"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7:26" ht="14.25" customHeight="1" x14ac:dyDescent="0.25"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7:26" ht="14.25" customHeight="1" x14ac:dyDescent="0.25"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7:26" ht="14.25" customHeight="1" x14ac:dyDescent="0.25"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7:26" ht="14.25" customHeight="1" x14ac:dyDescent="0.25"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7:26" ht="14.25" customHeight="1" x14ac:dyDescent="0.25"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7:26" ht="14.25" customHeight="1" x14ac:dyDescent="0.25"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7:26" ht="14.25" customHeight="1" x14ac:dyDescent="0.25"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7:26" ht="14.25" customHeight="1" x14ac:dyDescent="0.25"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7:26" ht="14.25" customHeight="1" x14ac:dyDescent="0.25"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7:26" ht="14.25" customHeight="1" x14ac:dyDescent="0.25"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7:26" ht="14.25" customHeight="1" x14ac:dyDescent="0.25"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7:26" ht="14.25" customHeight="1" x14ac:dyDescent="0.25"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7:26" ht="14.25" customHeight="1" x14ac:dyDescent="0.25"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7:26" ht="14.25" customHeight="1" x14ac:dyDescent="0.25"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7:26" ht="14.25" customHeight="1" x14ac:dyDescent="0.25"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7:26" ht="14.25" customHeight="1" x14ac:dyDescent="0.25"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7:26" ht="14.25" customHeight="1" x14ac:dyDescent="0.25"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7:26" ht="14.25" customHeight="1" x14ac:dyDescent="0.25"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7:26" ht="14.25" customHeight="1" x14ac:dyDescent="0.25"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7:26" ht="14.25" customHeight="1" x14ac:dyDescent="0.25"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7:26" ht="14.25" customHeight="1" x14ac:dyDescent="0.25"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7:26" ht="14.25" customHeight="1" x14ac:dyDescent="0.25"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7:26" ht="14.25" customHeight="1" x14ac:dyDescent="0.25"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7:26" ht="14.25" customHeight="1" x14ac:dyDescent="0.25"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7:26" ht="14.25" customHeight="1" x14ac:dyDescent="0.25"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7:26" ht="14.25" customHeight="1" x14ac:dyDescent="0.25"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7:26" ht="14.25" customHeight="1" x14ac:dyDescent="0.25"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7:26" ht="14.25" customHeight="1" x14ac:dyDescent="0.25"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7:26" ht="14.25" customHeight="1" x14ac:dyDescent="0.25"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7:26" ht="14.25" customHeight="1" x14ac:dyDescent="0.25"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7:26" ht="14.25" customHeight="1" x14ac:dyDescent="0.25"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7:26" ht="14.25" customHeight="1" x14ac:dyDescent="0.25"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7:26" ht="14.25" customHeight="1" x14ac:dyDescent="0.25"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7:26" ht="14.25" customHeight="1" x14ac:dyDescent="0.25"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7:26" ht="14.25" customHeight="1" x14ac:dyDescent="0.25"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7:26" ht="14.25" customHeight="1" x14ac:dyDescent="0.25"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7:26" ht="14.25" customHeight="1" x14ac:dyDescent="0.25"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7:26" ht="14.25" customHeight="1" x14ac:dyDescent="0.25"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7:26" ht="14.25" customHeight="1" x14ac:dyDescent="0.25"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7:26" ht="14.25" customHeight="1" x14ac:dyDescent="0.25"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7:26" ht="14.25" customHeight="1" x14ac:dyDescent="0.25"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7:26" ht="14.25" customHeight="1" x14ac:dyDescent="0.25"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7:26" ht="14.25" customHeight="1" x14ac:dyDescent="0.25"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7:26" ht="14.25" customHeight="1" x14ac:dyDescent="0.25"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7:26" ht="14.25" customHeight="1" x14ac:dyDescent="0.25"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7:26" ht="14.25" customHeight="1" x14ac:dyDescent="0.25"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7:26" ht="14.25" customHeight="1" x14ac:dyDescent="0.25"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7:26" ht="14.25" customHeight="1" x14ac:dyDescent="0.25"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7:26" ht="14.25" customHeight="1" x14ac:dyDescent="0.25"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7:26" ht="14.25" customHeight="1" x14ac:dyDescent="0.25"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7:26" ht="14.25" customHeight="1" x14ac:dyDescent="0.25"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7:26" ht="14.25" customHeight="1" x14ac:dyDescent="0.25"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7:26" ht="14.25" customHeight="1" x14ac:dyDescent="0.25"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7:26" ht="14.25" customHeight="1" x14ac:dyDescent="0.25"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7:26" ht="14.25" customHeight="1" x14ac:dyDescent="0.25"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7:26" ht="14.25" customHeight="1" x14ac:dyDescent="0.25"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7:26" ht="14.25" customHeight="1" x14ac:dyDescent="0.25"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7:26" ht="14.25" customHeight="1" x14ac:dyDescent="0.25"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7:26" ht="14.25" customHeight="1" x14ac:dyDescent="0.25"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7:26" ht="14.25" customHeight="1" x14ac:dyDescent="0.25"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7:26" ht="14.25" customHeight="1" x14ac:dyDescent="0.25"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7:26" ht="14.25" customHeight="1" x14ac:dyDescent="0.25"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7:26" ht="14.25" customHeight="1" x14ac:dyDescent="0.25"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7:26" ht="14.25" customHeight="1" x14ac:dyDescent="0.25"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7:26" ht="14.25" customHeight="1" x14ac:dyDescent="0.25"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7:26" ht="14.25" customHeight="1" x14ac:dyDescent="0.25"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7:26" ht="14.25" customHeight="1" x14ac:dyDescent="0.25"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7:26" ht="14.25" customHeight="1" x14ac:dyDescent="0.25"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7:26" ht="14.25" customHeight="1" x14ac:dyDescent="0.25"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7:26" ht="14.25" customHeight="1" x14ac:dyDescent="0.25"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7:26" ht="14.25" customHeight="1" x14ac:dyDescent="0.25"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7:26" ht="14.25" customHeight="1" x14ac:dyDescent="0.25"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7:26" ht="14.25" customHeight="1" x14ac:dyDescent="0.25"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7:26" ht="14.25" customHeight="1" x14ac:dyDescent="0.25"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7:26" ht="14.25" customHeight="1" x14ac:dyDescent="0.25"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7:26" ht="14.25" customHeight="1" x14ac:dyDescent="0.25"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7:26" ht="14.25" customHeight="1" x14ac:dyDescent="0.25"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7:26" ht="14.25" customHeight="1" x14ac:dyDescent="0.25"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7:26" ht="14.25" customHeight="1" x14ac:dyDescent="0.25"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7:26" ht="14.25" customHeight="1" x14ac:dyDescent="0.25"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7:26" ht="14.25" customHeight="1" x14ac:dyDescent="0.25"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7:26" ht="14.25" customHeight="1" x14ac:dyDescent="0.25"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7:26" ht="14.25" customHeight="1" x14ac:dyDescent="0.25"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7:26" ht="14.25" customHeight="1" x14ac:dyDescent="0.25"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7:26" ht="14.25" customHeight="1" x14ac:dyDescent="0.25"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7:26" ht="14.25" customHeight="1" x14ac:dyDescent="0.25"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7:26" ht="14.25" customHeight="1" x14ac:dyDescent="0.25"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7:26" ht="14.25" customHeight="1" x14ac:dyDescent="0.25"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7:26" ht="14.25" customHeight="1" x14ac:dyDescent="0.25"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7:26" ht="14.25" customHeight="1" x14ac:dyDescent="0.25"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7:26" ht="14.25" customHeight="1" x14ac:dyDescent="0.25"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7:26" ht="14.25" customHeight="1" x14ac:dyDescent="0.25"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7:26" ht="14.25" customHeight="1" x14ac:dyDescent="0.25"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7:26" ht="14.25" customHeight="1" x14ac:dyDescent="0.25"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7:26" ht="14.25" customHeight="1" x14ac:dyDescent="0.25"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7:26" ht="14.25" customHeight="1" x14ac:dyDescent="0.25"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7:26" ht="14.25" customHeight="1" x14ac:dyDescent="0.25"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7:26" ht="14.25" customHeight="1" x14ac:dyDescent="0.25"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7:26" ht="14.25" customHeight="1" x14ac:dyDescent="0.25"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7:26" ht="14.25" customHeight="1" x14ac:dyDescent="0.25"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7:26" ht="14.25" customHeight="1" x14ac:dyDescent="0.25"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7:26" ht="14.25" customHeight="1" x14ac:dyDescent="0.25"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7:26" ht="14.25" customHeight="1" x14ac:dyDescent="0.25"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7:26" ht="14.25" customHeight="1" x14ac:dyDescent="0.25"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7:26" ht="14.25" customHeight="1" x14ac:dyDescent="0.25"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7:26" ht="14.25" customHeight="1" x14ac:dyDescent="0.25"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7:26" ht="14.25" customHeight="1" x14ac:dyDescent="0.25"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7:26" ht="14.25" customHeight="1" x14ac:dyDescent="0.25"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7:26" ht="14.25" customHeight="1" x14ac:dyDescent="0.25"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7:26" ht="14.25" customHeight="1" x14ac:dyDescent="0.25"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7:26" ht="14.25" customHeight="1" x14ac:dyDescent="0.25"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7:26" ht="14.25" customHeight="1" x14ac:dyDescent="0.25"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7:26" ht="14.25" customHeight="1" x14ac:dyDescent="0.25"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7:26" ht="14.25" customHeight="1" x14ac:dyDescent="0.25"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7:26" ht="14.25" customHeight="1" x14ac:dyDescent="0.25"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7:26" ht="14.25" customHeight="1" x14ac:dyDescent="0.25"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7:26" ht="14.25" customHeight="1" x14ac:dyDescent="0.25"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7:26" ht="14.25" customHeight="1" x14ac:dyDescent="0.25"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7:26" ht="14.25" customHeight="1" x14ac:dyDescent="0.25"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7:26" ht="14.25" customHeight="1" x14ac:dyDescent="0.25"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7:26" ht="14.25" customHeight="1" x14ac:dyDescent="0.25"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7:26" ht="14.25" customHeight="1" x14ac:dyDescent="0.25"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7:26" ht="14.25" customHeight="1" x14ac:dyDescent="0.25"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7:26" ht="14.25" customHeight="1" x14ac:dyDescent="0.25"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7:26" ht="14.25" customHeight="1" x14ac:dyDescent="0.25"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7:26" ht="14.25" customHeight="1" x14ac:dyDescent="0.25"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7:26" ht="14.25" customHeight="1" x14ac:dyDescent="0.25"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7:26" ht="14.25" customHeight="1" x14ac:dyDescent="0.25"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7:26" ht="14.25" customHeight="1" x14ac:dyDescent="0.25"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7:26" ht="14.25" customHeight="1" x14ac:dyDescent="0.25"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7:26" ht="14.25" customHeight="1" x14ac:dyDescent="0.25"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7:26" ht="14.25" customHeight="1" x14ac:dyDescent="0.25"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7:26" ht="14.25" customHeight="1" x14ac:dyDescent="0.25"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7:26" ht="14.25" customHeight="1" x14ac:dyDescent="0.25"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7:26" ht="14.25" customHeight="1" x14ac:dyDescent="0.25"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7:26" ht="14.25" customHeight="1" x14ac:dyDescent="0.25"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7:26" ht="14.25" customHeight="1" x14ac:dyDescent="0.25"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7:26" ht="14.25" customHeight="1" x14ac:dyDescent="0.25"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7:26" ht="14.25" customHeight="1" x14ac:dyDescent="0.25"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7:26" ht="14.25" customHeight="1" x14ac:dyDescent="0.25"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7:26" ht="14.25" customHeight="1" x14ac:dyDescent="0.25"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7:26" ht="14.25" customHeight="1" x14ac:dyDescent="0.25"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7:26" ht="14.25" customHeight="1" x14ac:dyDescent="0.25"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7:26" ht="14.25" customHeight="1" x14ac:dyDescent="0.25"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7:26" ht="14.25" customHeight="1" x14ac:dyDescent="0.25"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7:26" ht="14.25" customHeight="1" x14ac:dyDescent="0.25"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7:26" ht="14.25" customHeight="1" x14ac:dyDescent="0.25"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7:26" ht="14.25" customHeight="1" x14ac:dyDescent="0.25"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7:26" ht="14.25" customHeight="1" x14ac:dyDescent="0.25"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7:26" ht="14.25" customHeight="1" x14ac:dyDescent="0.25"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7:26" ht="14.25" customHeight="1" x14ac:dyDescent="0.25"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7:26" ht="14.25" customHeight="1" x14ac:dyDescent="0.25"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7:26" ht="14.25" customHeight="1" x14ac:dyDescent="0.25"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7:26" ht="14.25" customHeight="1" x14ac:dyDescent="0.25"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7:26" ht="14.25" customHeight="1" x14ac:dyDescent="0.25"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7:26" ht="14.25" customHeight="1" x14ac:dyDescent="0.25"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7:26" ht="14.25" customHeight="1" x14ac:dyDescent="0.25"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7:26" ht="14.25" customHeight="1" x14ac:dyDescent="0.25"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7:26" ht="14.25" customHeight="1" x14ac:dyDescent="0.25"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7:26" ht="14.25" customHeight="1" x14ac:dyDescent="0.25"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7:26" ht="14.25" customHeight="1" x14ac:dyDescent="0.25"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7:26" ht="14.25" customHeight="1" x14ac:dyDescent="0.25"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7:26" ht="14.25" customHeight="1" x14ac:dyDescent="0.25"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7:26" ht="14.25" customHeight="1" x14ac:dyDescent="0.25"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7:26" ht="14.25" customHeight="1" x14ac:dyDescent="0.25"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7:26" ht="14.25" customHeight="1" x14ac:dyDescent="0.25"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7:26" ht="14.25" customHeight="1" x14ac:dyDescent="0.25"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7:26" ht="14.25" customHeight="1" x14ac:dyDescent="0.25"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7:26" ht="14.25" customHeight="1" x14ac:dyDescent="0.25"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7:26" ht="14.25" customHeight="1" x14ac:dyDescent="0.25"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7:26" ht="14.25" customHeight="1" x14ac:dyDescent="0.25"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7:26" ht="14.25" customHeight="1" x14ac:dyDescent="0.25"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7:26" ht="14.25" customHeight="1" x14ac:dyDescent="0.25"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7:26" ht="14.25" customHeight="1" x14ac:dyDescent="0.25"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7:26" ht="14.25" customHeight="1" x14ac:dyDescent="0.25"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7:26" ht="14.25" customHeight="1" x14ac:dyDescent="0.25"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7:26" ht="14.25" customHeight="1" x14ac:dyDescent="0.25"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7:26" ht="14.25" customHeight="1" x14ac:dyDescent="0.25"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7:26" ht="14.25" customHeight="1" x14ac:dyDescent="0.25"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7:26" ht="14.25" customHeight="1" x14ac:dyDescent="0.25"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7:26" ht="14.25" customHeight="1" x14ac:dyDescent="0.25"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7:26" ht="14.25" customHeight="1" x14ac:dyDescent="0.25"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7:26" ht="14.25" customHeight="1" x14ac:dyDescent="0.25"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7:26" ht="14.25" customHeight="1" x14ac:dyDescent="0.25"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7:26" ht="14.25" customHeight="1" x14ac:dyDescent="0.25"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7:26" ht="14.25" customHeight="1" x14ac:dyDescent="0.25"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7:26" ht="14.25" customHeight="1" x14ac:dyDescent="0.25"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7:26" ht="14.25" customHeight="1" x14ac:dyDescent="0.25"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7:26" ht="14.25" customHeight="1" x14ac:dyDescent="0.25"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7:26" ht="14.25" customHeight="1" x14ac:dyDescent="0.25"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7:26" ht="14.25" customHeight="1" x14ac:dyDescent="0.25"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7:26" ht="14.25" customHeight="1" x14ac:dyDescent="0.25"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7:26" ht="14.25" customHeight="1" x14ac:dyDescent="0.25"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7:26" ht="14.25" customHeight="1" x14ac:dyDescent="0.25"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7:26" ht="14.25" customHeight="1" x14ac:dyDescent="0.25"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7:26" ht="14.25" customHeight="1" x14ac:dyDescent="0.25"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7:26" ht="14.25" customHeight="1" x14ac:dyDescent="0.25"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7:26" ht="14.25" customHeight="1" x14ac:dyDescent="0.25"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7:26" ht="14.25" customHeight="1" x14ac:dyDescent="0.25"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7:26" ht="14.25" customHeight="1" x14ac:dyDescent="0.25"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7:26" ht="14.25" customHeight="1" x14ac:dyDescent="0.25"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7:26" ht="14.25" customHeight="1" x14ac:dyDescent="0.25"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7:26" ht="14.25" customHeight="1" x14ac:dyDescent="0.25"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7:26" ht="14.25" customHeight="1" x14ac:dyDescent="0.25"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7:26" ht="14.25" customHeight="1" x14ac:dyDescent="0.25"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7:26" ht="14.25" customHeight="1" x14ac:dyDescent="0.25"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7:26" ht="14.25" customHeight="1" x14ac:dyDescent="0.25"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7:26" ht="14.25" customHeight="1" x14ac:dyDescent="0.25"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7:26" ht="14.25" customHeight="1" x14ac:dyDescent="0.25"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7:26" ht="14.25" customHeight="1" x14ac:dyDescent="0.25"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7:26" ht="14.25" customHeight="1" x14ac:dyDescent="0.25"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7:26" ht="14.25" customHeight="1" x14ac:dyDescent="0.25"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7:26" ht="14.25" customHeight="1" x14ac:dyDescent="0.25"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7:26" ht="14.25" customHeight="1" x14ac:dyDescent="0.25"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7:26" ht="14.25" customHeight="1" x14ac:dyDescent="0.25"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7:26" ht="14.25" customHeight="1" x14ac:dyDescent="0.25"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7:26" ht="14.25" customHeight="1" x14ac:dyDescent="0.25"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7:26" ht="14.25" customHeight="1" x14ac:dyDescent="0.25"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7:26" ht="14.25" customHeight="1" x14ac:dyDescent="0.25"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7:26" ht="14.25" customHeight="1" x14ac:dyDescent="0.25"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7:26" ht="14.25" customHeight="1" x14ac:dyDescent="0.25"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7:26" ht="14.25" customHeight="1" x14ac:dyDescent="0.25"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7:26" ht="14.25" customHeight="1" x14ac:dyDescent="0.25"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7:26" ht="14.25" customHeight="1" x14ac:dyDescent="0.25"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7:26" ht="14.25" customHeight="1" x14ac:dyDescent="0.25"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7:26" ht="14.25" customHeight="1" x14ac:dyDescent="0.25"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7:26" ht="14.25" customHeight="1" x14ac:dyDescent="0.25"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7:26" ht="14.25" customHeight="1" x14ac:dyDescent="0.25"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7:26" ht="14.25" customHeight="1" x14ac:dyDescent="0.25"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7:26" ht="14.25" customHeight="1" x14ac:dyDescent="0.25"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7:26" ht="14.25" customHeight="1" x14ac:dyDescent="0.25"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7:26" ht="14.25" customHeight="1" x14ac:dyDescent="0.25"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7:26" ht="14.25" customHeight="1" x14ac:dyDescent="0.25"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7:26" ht="14.25" customHeight="1" x14ac:dyDescent="0.25"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7:26" ht="14.25" customHeight="1" x14ac:dyDescent="0.25"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7:26" ht="14.25" customHeight="1" x14ac:dyDescent="0.25"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7:26" ht="14.25" customHeight="1" x14ac:dyDescent="0.25"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7:26" ht="14.25" customHeight="1" x14ac:dyDescent="0.25"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7:26" ht="14.25" customHeight="1" x14ac:dyDescent="0.25"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7:26" ht="14.25" customHeight="1" x14ac:dyDescent="0.25"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7:26" ht="14.25" customHeight="1" x14ac:dyDescent="0.25"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7:26" ht="14.25" customHeight="1" x14ac:dyDescent="0.25"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7:26" ht="14.25" customHeight="1" x14ac:dyDescent="0.25"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7:26" ht="14.25" customHeight="1" x14ac:dyDescent="0.25"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7:26" ht="14.25" customHeight="1" x14ac:dyDescent="0.25"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7:26" ht="14.25" customHeight="1" x14ac:dyDescent="0.25"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7:26" ht="14.25" customHeight="1" x14ac:dyDescent="0.25"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7:26" ht="14.25" customHeight="1" x14ac:dyDescent="0.25"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7:26" ht="14.25" customHeight="1" x14ac:dyDescent="0.25"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7:26" ht="14.25" customHeight="1" x14ac:dyDescent="0.25"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7:26" ht="14.25" customHeight="1" x14ac:dyDescent="0.25"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7:26" ht="14.25" customHeight="1" x14ac:dyDescent="0.25"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7:26" ht="14.25" customHeight="1" x14ac:dyDescent="0.25"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7:26" ht="14.25" customHeight="1" x14ac:dyDescent="0.25"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7:26" ht="14.25" customHeight="1" x14ac:dyDescent="0.25"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7:26" ht="14.25" customHeight="1" x14ac:dyDescent="0.25"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7:26" ht="14.25" customHeight="1" x14ac:dyDescent="0.25"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7:26" ht="14.25" customHeight="1" x14ac:dyDescent="0.25"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7:26" ht="14.25" customHeight="1" x14ac:dyDescent="0.25"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7:26" ht="14.25" customHeight="1" x14ac:dyDescent="0.25"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7:26" ht="14.25" customHeight="1" x14ac:dyDescent="0.25"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7:26" ht="14.25" customHeight="1" x14ac:dyDescent="0.25"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7:26" ht="14.25" customHeight="1" x14ac:dyDescent="0.25"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7:26" ht="14.25" customHeight="1" x14ac:dyDescent="0.25"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7:26" ht="14.25" customHeight="1" x14ac:dyDescent="0.25"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7:26" ht="14.25" customHeight="1" x14ac:dyDescent="0.25"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7:26" ht="14.25" customHeight="1" x14ac:dyDescent="0.25"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7:26" ht="14.25" customHeight="1" x14ac:dyDescent="0.25"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7:26" ht="14.25" customHeight="1" x14ac:dyDescent="0.25"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7:26" ht="14.25" customHeight="1" x14ac:dyDescent="0.25"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7:26" ht="14.25" customHeight="1" x14ac:dyDescent="0.25"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7:26" ht="14.25" customHeight="1" x14ac:dyDescent="0.25"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7:26" ht="14.25" customHeight="1" x14ac:dyDescent="0.25"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7:26" ht="14.25" customHeight="1" x14ac:dyDescent="0.25"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7:26" ht="14.25" customHeight="1" x14ac:dyDescent="0.25"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7:26" ht="14.25" customHeight="1" x14ac:dyDescent="0.25"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7:26" ht="14.25" customHeight="1" x14ac:dyDescent="0.25"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7:26" ht="14.25" customHeight="1" x14ac:dyDescent="0.25"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7:26" ht="14.25" customHeight="1" x14ac:dyDescent="0.25"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7:26" ht="14.25" customHeight="1" x14ac:dyDescent="0.25"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7:26" ht="14.25" customHeight="1" x14ac:dyDescent="0.25"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7:26" ht="14.25" customHeight="1" x14ac:dyDescent="0.25"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7:26" ht="14.25" customHeight="1" x14ac:dyDescent="0.25"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7:26" ht="14.25" customHeight="1" x14ac:dyDescent="0.25"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7:26" ht="14.25" customHeight="1" x14ac:dyDescent="0.25"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7:26" ht="14.25" customHeight="1" x14ac:dyDescent="0.25"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7:26" ht="14.25" customHeight="1" x14ac:dyDescent="0.25"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7:26" ht="14.25" customHeight="1" x14ac:dyDescent="0.25"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7:26" ht="14.25" customHeight="1" x14ac:dyDescent="0.25"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7:26" ht="14.25" customHeight="1" x14ac:dyDescent="0.25"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7:26" ht="14.25" customHeight="1" x14ac:dyDescent="0.25"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7:26" ht="14.25" customHeight="1" x14ac:dyDescent="0.25"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7:26" ht="14.25" customHeight="1" x14ac:dyDescent="0.25"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7:26" ht="14.25" customHeight="1" x14ac:dyDescent="0.25"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7:26" ht="14.25" customHeight="1" x14ac:dyDescent="0.25"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7:26" ht="14.25" customHeight="1" x14ac:dyDescent="0.25"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7:26" ht="14.25" customHeight="1" x14ac:dyDescent="0.25"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7:26" ht="14.25" customHeight="1" x14ac:dyDescent="0.25"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7:26" ht="14.25" customHeight="1" x14ac:dyDescent="0.25"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7:26" ht="14.25" customHeight="1" x14ac:dyDescent="0.25"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7:26" ht="14.25" customHeight="1" x14ac:dyDescent="0.25"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7:26" ht="14.25" customHeight="1" x14ac:dyDescent="0.25"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7:26" ht="14.25" customHeight="1" x14ac:dyDescent="0.25"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7:26" ht="14.25" customHeight="1" x14ac:dyDescent="0.25"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7:26" ht="14.25" customHeight="1" x14ac:dyDescent="0.25"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7:26" ht="14.25" customHeight="1" x14ac:dyDescent="0.25"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7:26" ht="14.25" customHeight="1" x14ac:dyDescent="0.25"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7:26" ht="14.25" customHeight="1" x14ac:dyDescent="0.25"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7:26" ht="14.25" customHeight="1" x14ac:dyDescent="0.25"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7:26" ht="14.25" customHeight="1" x14ac:dyDescent="0.25"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7:26" ht="14.25" customHeight="1" x14ac:dyDescent="0.25"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7:26" ht="14.25" customHeight="1" x14ac:dyDescent="0.25"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7:26" ht="14.25" customHeight="1" x14ac:dyDescent="0.25"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7:26" ht="14.25" customHeight="1" x14ac:dyDescent="0.25"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7:26" ht="14.25" customHeight="1" x14ac:dyDescent="0.25"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7:26" ht="14.25" customHeight="1" x14ac:dyDescent="0.25"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7:26" ht="14.25" customHeight="1" x14ac:dyDescent="0.25"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7:26" ht="14.25" customHeight="1" x14ac:dyDescent="0.25"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7:26" ht="14.25" customHeight="1" x14ac:dyDescent="0.25"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7:26" ht="14.25" customHeight="1" x14ac:dyDescent="0.25"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7:26" ht="14.25" customHeight="1" x14ac:dyDescent="0.25"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7:26" ht="14.25" customHeight="1" x14ac:dyDescent="0.25"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7:26" ht="14.25" customHeight="1" x14ac:dyDescent="0.25"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7:26" ht="14.25" customHeight="1" x14ac:dyDescent="0.25"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7:26" ht="14.25" customHeight="1" x14ac:dyDescent="0.25"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7:26" ht="14.25" customHeight="1" x14ac:dyDescent="0.25"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7:26" ht="14.25" customHeight="1" x14ac:dyDescent="0.25"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7:26" ht="14.25" customHeight="1" x14ac:dyDescent="0.25"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7:26" ht="14.25" customHeight="1" x14ac:dyDescent="0.25"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7:26" ht="14.25" customHeight="1" x14ac:dyDescent="0.25"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7:26" ht="14.25" customHeight="1" x14ac:dyDescent="0.25"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7:26" ht="14.25" customHeight="1" x14ac:dyDescent="0.25"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7:26" ht="14.25" customHeight="1" x14ac:dyDescent="0.25"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7:26" ht="14.25" customHeight="1" x14ac:dyDescent="0.25"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7:26" ht="14.25" customHeight="1" x14ac:dyDescent="0.25"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7:26" ht="14.25" customHeight="1" x14ac:dyDescent="0.25"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7:26" ht="14.25" customHeight="1" x14ac:dyDescent="0.25"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7:26" ht="14.25" customHeight="1" x14ac:dyDescent="0.25"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7:26" ht="14.25" customHeight="1" x14ac:dyDescent="0.25"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7:26" ht="14.25" customHeight="1" x14ac:dyDescent="0.25"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7:26" ht="14.25" customHeight="1" x14ac:dyDescent="0.25"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7:26" ht="14.25" customHeight="1" x14ac:dyDescent="0.25"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7:26" ht="14.25" customHeight="1" x14ac:dyDescent="0.25"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7:26" ht="14.25" customHeight="1" x14ac:dyDescent="0.25"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7:26" ht="14.25" customHeight="1" x14ac:dyDescent="0.25"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7:26" ht="14.25" customHeight="1" x14ac:dyDescent="0.25"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7:26" ht="14.25" customHeight="1" x14ac:dyDescent="0.25"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7:26" ht="14.25" customHeight="1" x14ac:dyDescent="0.25"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7:26" ht="14.25" customHeight="1" x14ac:dyDescent="0.25"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7:26" ht="14.25" customHeight="1" x14ac:dyDescent="0.25"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7:26" ht="14.25" customHeight="1" x14ac:dyDescent="0.25"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7:26" ht="14.25" customHeight="1" x14ac:dyDescent="0.25"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7:26" ht="14.25" customHeight="1" x14ac:dyDescent="0.25"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7:26" ht="14.25" customHeight="1" x14ac:dyDescent="0.25"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7:26" ht="14.25" customHeight="1" x14ac:dyDescent="0.25"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7:26" ht="14.25" customHeight="1" x14ac:dyDescent="0.25"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7:26" ht="14.25" customHeight="1" x14ac:dyDescent="0.25"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7:26" ht="14.25" customHeight="1" x14ac:dyDescent="0.25"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7:26" ht="14.25" customHeight="1" x14ac:dyDescent="0.25"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7:26" ht="14.25" customHeight="1" x14ac:dyDescent="0.25"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7:26" ht="14.25" customHeight="1" x14ac:dyDescent="0.25"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7:26" ht="14.25" customHeight="1" x14ac:dyDescent="0.25"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7:26" ht="14.25" customHeight="1" x14ac:dyDescent="0.25"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7:26" ht="14.25" customHeight="1" x14ac:dyDescent="0.25"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7:26" ht="14.25" customHeight="1" x14ac:dyDescent="0.25"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7:26" ht="14.25" customHeight="1" x14ac:dyDescent="0.25"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7:26" ht="14.25" customHeight="1" x14ac:dyDescent="0.25"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7:26" ht="14.25" customHeight="1" x14ac:dyDescent="0.25"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7:26" ht="14.25" customHeight="1" x14ac:dyDescent="0.25"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7:26" ht="14.25" customHeight="1" x14ac:dyDescent="0.25"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7:26" ht="14.25" customHeight="1" x14ac:dyDescent="0.25"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7:26" ht="14.25" customHeight="1" x14ac:dyDescent="0.25"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7:26" ht="14.25" customHeight="1" x14ac:dyDescent="0.25"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7:26" ht="14.25" customHeight="1" x14ac:dyDescent="0.25"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7:26" ht="14.25" customHeight="1" x14ac:dyDescent="0.25"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7:26" ht="14.25" customHeight="1" x14ac:dyDescent="0.25"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7:26" ht="14.25" customHeight="1" x14ac:dyDescent="0.25"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7:26" ht="14.25" customHeight="1" x14ac:dyDescent="0.25"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7:26" ht="14.25" customHeight="1" x14ac:dyDescent="0.25"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7:26" ht="14.25" customHeight="1" x14ac:dyDescent="0.25"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7:26" ht="14.25" customHeight="1" x14ac:dyDescent="0.25"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7:26" ht="14.25" customHeight="1" x14ac:dyDescent="0.25"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7:26" ht="14.25" customHeight="1" x14ac:dyDescent="0.25"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7:26" ht="14.25" customHeight="1" x14ac:dyDescent="0.25"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7:26" ht="14.25" customHeight="1" x14ac:dyDescent="0.25"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7:26" ht="14.25" customHeight="1" x14ac:dyDescent="0.25"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7:26" ht="14.25" customHeight="1" x14ac:dyDescent="0.25"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7:26" ht="14.25" customHeight="1" x14ac:dyDescent="0.25"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7:26" ht="14.25" customHeight="1" x14ac:dyDescent="0.25"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7:26" ht="14.25" customHeight="1" x14ac:dyDescent="0.25"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7:26" ht="14.25" customHeight="1" x14ac:dyDescent="0.25"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7:26" ht="14.25" customHeight="1" x14ac:dyDescent="0.25"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7:26" ht="14.25" customHeight="1" x14ac:dyDescent="0.25"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7:26" ht="14.25" customHeight="1" x14ac:dyDescent="0.25"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7:26" ht="14.25" customHeight="1" x14ac:dyDescent="0.25"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7:26" ht="14.25" customHeight="1" x14ac:dyDescent="0.25"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7:26" ht="14.25" customHeight="1" x14ac:dyDescent="0.25"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7:26" ht="14.25" customHeight="1" x14ac:dyDescent="0.25"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7:26" ht="14.25" customHeight="1" x14ac:dyDescent="0.25"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7:26" ht="14.25" customHeight="1" x14ac:dyDescent="0.25"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7:26" ht="14.25" customHeight="1" x14ac:dyDescent="0.25"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7:26" ht="14.25" customHeight="1" x14ac:dyDescent="0.25"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7:26" ht="14.25" customHeight="1" x14ac:dyDescent="0.25"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7:26" ht="14.25" customHeight="1" x14ac:dyDescent="0.25"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7:26" ht="14.25" customHeight="1" x14ac:dyDescent="0.25"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7:26" ht="14.25" customHeight="1" x14ac:dyDescent="0.25"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7:26" ht="14.25" customHeight="1" x14ac:dyDescent="0.25"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7:26" ht="14.25" customHeight="1" x14ac:dyDescent="0.25"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7:26" ht="14.25" customHeight="1" x14ac:dyDescent="0.25"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7:26" ht="14.25" customHeight="1" x14ac:dyDescent="0.25"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7:26" ht="14.25" customHeight="1" x14ac:dyDescent="0.25"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7:26" ht="14.25" customHeight="1" x14ac:dyDescent="0.25"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7:26" ht="14.25" customHeight="1" x14ac:dyDescent="0.25"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7:26" ht="14.25" customHeight="1" x14ac:dyDescent="0.25"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7:26" ht="14.25" customHeight="1" x14ac:dyDescent="0.25"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7:26" ht="14.25" customHeight="1" x14ac:dyDescent="0.25"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7:26" ht="14.25" customHeight="1" x14ac:dyDescent="0.25"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7:26" ht="14.25" customHeight="1" x14ac:dyDescent="0.25"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7:26" ht="14.25" customHeight="1" x14ac:dyDescent="0.25"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7:26" ht="14.25" customHeight="1" x14ac:dyDescent="0.25"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7:26" ht="14.25" customHeight="1" x14ac:dyDescent="0.25"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7:26" ht="14.25" customHeight="1" x14ac:dyDescent="0.25"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7:26" ht="14.25" customHeight="1" x14ac:dyDescent="0.25"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7:26" ht="14.25" customHeight="1" x14ac:dyDescent="0.25"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7:26" ht="14.25" customHeight="1" x14ac:dyDescent="0.25"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7:26" ht="14.25" customHeight="1" x14ac:dyDescent="0.25"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7:26" ht="14.25" customHeight="1" x14ac:dyDescent="0.25"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7:26" ht="14.25" customHeight="1" x14ac:dyDescent="0.25"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7:26" ht="14.25" customHeight="1" x14ac:dyDescent="0.25"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7:26" ht="14.25" customHeight="1" x14ac:dyDescent="0.25"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7:26" ht="14.25" customHeight="1" x14ac:dyDescent="0.25"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7:26" ht="14.25" customHeight="1" x14ac:dyDescent="0.25"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7:26" ht="14.25" customHeight="1" x14ac:dyDescent="0.25"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7:26" ht="14.25" customHeight="1" x14ac:dyDescent="0.25"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7:26" ht="14.25" customHeight="1" x14ac:dyDescent="0.25"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7:26" ht="14.25" customHeight="1" x14ac:dyDescent="0.25"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7:26" ht="14.25" customHeight="1" x14ac:dyDescent="0.25"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7:26" ht="14.25" customHeight="1" x14ac:dyDescent="0.25"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7:26" ht="14.25" customHeight="1" x14ac:dyDescent="0.25"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7:26" ht="14.25" customHeight="1" x14ac:dyDescent="0.25"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7:26" ht="14.25" customHeight="1" x14ac:dyDescent="0.25"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7:26" ht="14.25" customHeight="1" x14ac:dyDescent="0.25"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7:26" ht="14.25" customHeight="1" x14ac:dyDescent="0.25"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7:26" ht="14.25" customHeight="1" x14ac:dyDescent="0.25"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7:26" ht="14.25" customHeight="1" x14ac:dyDescent="0.25"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7:26" ht="14.25" customHeight="1" x14ac:dyDescent="0.25"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7:26" ht="14.25" customHeight="1" x14ac:dyDescent="0.25"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7:26" ht="14.25" customHeight="1" x14ac:dyDescent="0.25"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7:26" ht="14.25" customHeight="1" x14ac:dyDescent="0.25"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7:26" ht="14.25" customHeight="1" x14ac:dyDescent="0.25"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7:26" ht="14.25" customHeight="1" x14ac:dyDescent="0.25"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7:26" ht="14.25" customHeight="1" x14ac:dyDescent="0.25"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7:26" ht="14.25" customHeight="1" x14ac:dyDescent="0.25"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7:26" ht="14.25" customHeight="1" x14ac:dyDescent="0.25"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7:26" ht="14.25" customHeight="1" x14ac:dyDescent="0.25"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7:26" ht="14.25" customHeight="1" x14ac:dyDescent="0.25"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7:26" ht="14.25" customHeight="1" x14ac:dyDescent="0.25"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7:26" ht="14.25" customHeight="1" x14ac:dyDescent="0.25"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7:26" ht="14.25" customHeight="1" x14ac:dyDescent="0.25"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7:26" ht="14.25" customHeight="1" x14ac:dyDescent="0.25"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7:26" ht="14.25" customHeight="1" x14ac:dyDescent="0.25"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7:26" ht="14.25" customHeight="1" x14ac:dyDescent="0.25"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7:26" ht="14.25" customHeight="1" x14ac:dyDescent="0.25"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7:26" ht="14.25" customHeight="1" x14ac:dyDescent="0.25"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7:26" ht="14.25" customHeight="1" x14ac:dyDescent="0.25"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7:26" ht="14.25" customHeight="1" x14ac:dyDescent="0.25"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7:26" ht="14.25" customHeight="1" x14ac:dyDescent="0.25"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7:26" ht="14.25" customHeight="1" x14ac:dyDescent="0.25"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7:26" ht="14.25" customHeight="1" x14ac:dyDescent="0.25"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7:26" ht="14.25" customHeight="1" x14ac:dyDescent="0.25"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7:26" ht="14.25" customHeight="1" x14ac:dyDescent="0.25"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7:26" ht="14.25" customHeight="1" x14ac:dyDescent="0.25"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7:26" ht="14.25" customHeight="1" x14ac:dyDescent="0.25"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7:26" ht="14.25" customHeight="1" x14ac:dyDescent="0.25"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7:26" ht="14.25" customHeight="1" x14ac:dyDescent="0.25"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7:26" ht="14.25" customHeight="1" x14ac:dyDescent="0.25"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7:26" ht="14.25" customHeight="1" x14ac:dyDescent="0.25"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7:26" ht="14.25" customHeight="1" x14ac:dyDescent="0.25"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7:26" ht="14.25" customHeight="1" x14ac:dyDescent="0.25"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7:26" ht="14.25" customHeight="1" x14ac:dyDescent="0.25"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7:26" ht="14.25" customHeight="1" x14ac:dyDescent="0.25"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7:26" ht="14.25" customHeight="1" x14ac:dyDescent="0.25"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7:26" ht="14.25" customHeight="1" x14ac:dyDescent="0.25"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7:26" ht="14.25" customHeight="1" x14ac:dyDescent="0.25"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7:26" ht="14.25" customHeight="1" x14ac:dyDescent="0.25"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7:26" ht="14.25" customHeight="1" x14ac:dyDescent="0.25"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7:26" ht="14.25" customHeight="1" x14ac:dyDescent="0.25"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7:26" ht="14.25" customHeight="1" x14ac:dyDescent="0.25"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7:26" ht="14.25" customHeight="1" x14ac:dyDescent="0.25"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7:26" ht="14.25" customHeight="1" x14ac:dyDescent="0.25"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7:26" ht="14.25" customHeight="1" x14ac:dyDescent="0.25"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7:26" ht="14.25" customHeight="1" x14ac:dyDescent="0.25"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7:26" ht="14.25" customHeight="1" x14ac:dyDescent="0.25"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7:26" ht="14.25" customHeight="1" x14ac:dyDescent="0.25"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7:26" ht="14.25" customHeight="1" x14ac:dyDescent="0.25"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7:26" ht="14.25" customHeight="1" x14ac:dyDescent="0.25"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7:26" ht="14.25" customHeight="1" x14ac:dyDescent="0.25"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7:26" ht="14.25" customHeight="1" x14ac:dyDescent="0.25"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7:26" ht="14.25" customHeight="1" x14ac:dyDescent="0.25"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7:26" ht="14.25" customHeight="1" x14ac:dyDescent="0.25"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7:26" ht="14.25" customHeight="1" x14ac:dyDescent="0.25"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7:26" ht="14.25" customHeight="1" x14ac:dyDescent="0.25"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7:26" ht="14.25" customHeight="1" x14ac:dyDescent="0.25"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7:26" ht="14.25" customHeight="1" x14ac:dyDescent="0.25"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7:26" ht="14.25" customHeight="1" x14ac:dyDescent="0.25"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7:26" ht="14.25" customHeight="1" x14ac:dyDescent="0.25"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7:26" ht="14.25" customHeight="1" x14ac:dyDescent="0.25"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7:26" ht="14.25" customHeight="1" x14ac:dyDescent="0.25"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7:26" ht="14.25" customHeight="1" x14ac:dyDescent="0.25"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7:26" ht="14.25" customHeight="1" x14ac:dyDescent="0.25"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7:26" ht="14.25" customHeight="1" x14ac:dyDescent="0.25"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7:26" ht="14.25" customHeight="1" x14ac:dyDescent="0.25"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7:26" ht="14.25" customHeight="1" x14ac:dyDescent="0.25"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7:26" ht="14.25" customHeight="1" x14ac:dyDescent="0.25"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7:26" ht="14.25" customHeight="1" x14ac:dyDescent="0.25"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7:26" ht="14.25" customHeight="1" x14ac:dyDescent="0.25"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7:26" ht="14.25" customHeight="1" x14ac:dyDescent="0.25"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7:26" ht="14.25" customHeight="1" x14ac:dyDescent="0.25"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7:26" ht="14.25" customHeight="1" x14ac:dyDescent="0.25"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7:26" ht="14.25" customHeight="1" x14ac:dyDescent="0.25"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7:26" ht="14.25" customHeight="1" x14ac:dyDescent="0.25"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7:26" ht="14.25" customHeight="1" x14ac:dyDescent="0.25"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7:26" ht="14.25" customHeight="1" x14ac:dyDescent="0.25"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7:26" ht="14.25" customHeight="1" x14ac:dyDescent="0.25"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7:26" ht="14.25" customHeight="1" x14ac:dyDescent="0.25"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7:26" ht="14.25" customHeight="1" x14ac:dyDescent="0.25"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7:26" ht="14.25" customHeight="1" x14ac:dyDescent="0.25"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7:26" ht="14.25" customHeight="1" x14ac:dyDescent="0.25"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7:26" ht="14.25" customHeight="1" x14ac:dyDescent="0.25"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7:26" ht="14.25" customHeight="1" x14ac:dyDescent="0.25"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7:26" ht="14.25" customHeight="1" x14ac:dyDescent="0.25"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7:26" ht="14.25" customHeight="1" x14ac:dyDescent="0.25"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7:26" ht="14.25" customHeight="1" x14ac:dyDescent="0.25"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7:26" ht="14.25" customHeight="1" x14ac:dyDescent="0.25"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7:26" ht="14.25" customHeight="1" x14ac:dyDescent="0.25"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7:26" ht="14.25" customHeight="1" x14ac:dyDescent="0.25"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7:26" ht="14.25" customHeight="1" x14ac:dyDescent="0.25"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7:26" ht="14.25" customHeight="1" x14ac:dyDescent="0.25"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7:26" ht="14.25" customHeight="1" x14ac:dyDescent="0.25"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7:26" ht="14.25" customHeight="1" x14ac:dyDescent="0.25"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7:26" ht="14.25" customHeight="1" x14ac:dyDescent="0.25"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7:26" ht="14.25" customHeight="1" x14ac:dyDescent="0.25"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7:26" ht="14.25" customHeight="1" x14ac:dyDescent="0.25"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7:26" ht="14.25" customHeight="1" x14ac:dyDescent="0.25"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7:26" ht="14.25" customHeight="1" x14ac:dyDescent="0.25"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7:26" ht="14.25" customHeight="1" x14ac:dyDescent="0.25"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7:26" ht="14.25" customHeight="1" x14ac:dyDescent="0.25"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7:26" ht="14.25" customHeight="1" x14ac:dyDescent="0.25"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7:26" ht="14.25" customHeight="1" x14ac:dyDescent="0.25"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7:26" ht="14.25" customHeight="1" x14ac:dyDescent="0.25"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7:26" ht="14.25" customHeight="1" x14ac:dyDescent="0.25"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7:26" ht="14.25" customHeight="1" x14ac:dyDescent="0.25"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7:26" ht="14.25" customHeight="1" x14ac:dyDescent="0.25"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7:26" ht="14.25" customHeight="1" x14ac:dyDescent="0.25"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7:26" ht="14.25" customHeight="1" x14ac:dyDescent="0.25"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7:26" ht="14.25" customHeight="1" x14ac:dyDescent="0.25"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7:26" ht="14.25" customHeight="1" x14ac:dyDescent="0.25"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7:26" ht="14.25" customHeight="1" x14ac:dyDescent="0.25"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7:26" ht="14.25" customHeight="1" x14ac:dyDescent="0.25"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7:26" ht="14.25" customHeight="1" x14ac:dyDescent="0.25"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7:26" ht="14.25" customHeight="1" x14ac:dyDescent="0.25"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7:26" ht="14.25" customHeight="1" x14ac:dyDescent="0.25"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7:26" ht="14.25" customHeight="1" x14ac:dyDescent="0.25"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7:26" ht="14.25" customHeight="1" x14ac:dyDescent="0.25"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7:26" ht="14.25" customHeight="1" x14ac:dyDescent="0.25"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7:26" ht="14.25" customHeight="1" x14ac:dyDescent="0.25"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7:26" ht="14.25" customHeight="1" x14ac:dyDescent="0.25"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7:26" ht="14.25" customHeight="1" x14ac:dyDescent="0.25"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7:26" ht="14.25" customHeight="1" x14ac:dyDescent="0.25"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7:26" ht="14.25" customHeight="1" x14ac:dyDescent="0.25"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7:26" ht="14.25" customHeight="1" x14ac:dyDescent="0.25"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7:26" ht="14.25" customHeight="1" x14ac:dyDescent="0.25"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7:26" ht="14.25" customHeight="1" x14ac:dyDescent="0.25"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7:26" ht="14.25" customHeight="1" x14ac:dyDescent="0.25"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7:26" ht="14.25" customHeight="1" x14ac:dyDescent="0.25"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7:26" ht="14.25" customHeight="1" x14ac:dyDescent="0.25"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7:26" ht="14.25" customHeight="1" x14ac:dyDescent="0.25"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7:26" ht="14.25" customHeight="1" x14ac:dyDescent="0.25"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7:26" ht="14.25" customHeight="1" x14ac:dyDescent="0.25"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7:26" ht="14.25" customHeight="1" x14ac:dyDescent="0.25"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7:26" ht="14.25" customHeight="1" x14ac:dyDescent="0.25"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7:26" ht="14.25" customHeight="1" x14ac:dyDescent="0.25"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7:26" ht="14.25" customHeight="1" x14ac:dyDescent="0.25"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7:26" ht="14.25" customHeight="1" x14ac:dyDescent="0.25"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7:26" ht="14.25" customHeight="1" x14ac:dyDescent="0.25"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7:26" ht="14.25" customHeight="1" x14ac:dyDescent="0.25"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7:26" ht="14.25" customHeight="1" x14ac:dyDescent="0.25"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7:26" ht="14.25" customHeight="1" x14ac:dyDescent="0.25"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7:26" ht="14.25" customHeight="1" x14ac:dyDescent="0.25"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7:26" ht="14.25" customHeight="1" x14ac:dyDescent="0.25"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7:26" ht="14.25" customHeight="1" x14ac:dyDescent="0.25"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7:26" ht="14.25" customHeight="1" x14ac:dyDescent="0.25"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7:26" ht="14.25" customHeight="1" x14ac:dyDescent="0.25"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7:26" ht="14.25" customHeight="1" x14ac:dyDescent="0.25"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7:26" ht="14.25" customHeight="1" x14ac:dyDescent="0.25"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7:26" ht="14.25" customHeight="1" x14ac:dyDescent="0.25"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7:26" ht="14.25" customHeight="1" x14ac:dyDescent="0.25"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7:26" ht="14.25" customHeight="1" x14ac:dyDescent="0.25"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7:26" ht="14.25" customHeight="1" x14ac:dyDescent="0.25"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7:26" ht="14.25" customHeight="1" x14ac:dyDescent="0.25"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7:26" ht="14.25" customHeight="1" x14ac:dyDescent="0.25"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7:26" ht="14.25" customHeight="1" x14ac:dyDescent="0.25"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7:26" ht="14.25" customHeight="1" x14ac:dyDescent="0.25"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7:26" ht="14.25" customHeight="1" x14ac:dyDescent="0.25"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7:26" ht="14.25" customHeight="1" x14ac:dyDescent="0.25"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7:26" ht="14.25" customHeight="1" x14ac:dyDescent="0.25"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7:26" ht="14.25" customHeight="1" x14ac:dyDescent="0.25"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7:26" ht="14.25" customHeight="1" x14ac:dyDescent="0.25"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7:26" ht="14.25" customHeight="1" x14ac:dyDescent="0.25"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7:26" ht="14.25" customHeight="1" x14ac:dyDescent="0.25"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7:26" ht="14.25" customHeight="1" x14ac:dyDescent="0.25"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7:26" ht="14.25" customHeight="1" x14ac:dyDescent="0.25"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7:26" ht="14.25" customHeight="1" x14ac:dyDescent="0.25"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7:26" ht="14.25" customHeight="1" x14ac:dyDescent="0.25"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7:26" ht="14.25" customHeight="1" x14ac:dyDescent="0.25"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7:26" ht="14.25" customHeight="1" x14ac:dyDescent="0.25"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7:26" ht="14.25" customHeight="1" x14ac:dyDescent="0.25"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7:26" ht="14.25" customHeight="1" x14ac:dyDescent="0.25"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7:26" ht="14.25" customHeight="1" x14ac:dyDescent="0.25"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7:26" ht="14.25" customHeight="1" x14ac:dyDescent="0.25"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7:26" ht="14.25" customHeight="1" x14ac:dyDescent="0.25"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7:26" ht="14.25" customHeight="1" x14ac:dyDescent="0.25"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7:26" ht="14.25" customHeight="1" x14ac:dyDescent="0.25"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7:26" ht="14.25" customHeight="1" x14ac:dyDescent="0.25"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7:26" ht="14.25" customHeight="1" x14ac:dyDescent="0.25"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7:26" ht="14.25" customHeight="1" x14ac:dyDescent="0.25"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7:26" ht="14.25" customHeight="1" x14ac:dyDescent="0.25"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7:26" ht="14.25" customHeight="1" x14ac:dyDescent="0.25"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7:26" ht="14.25" customHeight="1" x14ac:dyDescent="0.25"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7:26" ht="14.25" customHeight="1" x14ac:dyDescent="0.25"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7:26" ht="14.25" customHeight="1" x14ac:dyDescent="0.25"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7:26" ht="14.25" customHeight="1" x14ac:dyDescent="0.25"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7:26" ht="14.25" customHeight="1" x14ac:dyDescent="0.25"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7:26" ht="14.25" customHeight="1" x14ac:dyDescent="0.25"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7:26" ht="14.25" customHeight="1" x14ac:dyDescent="0.25"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7:26" ht="14.25" customHeight="1" x14ac:dyDescent="0.25"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7:26" ht="14.25" customHeight="1" x14ac:dyDescent="0.25"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7:26" ht="14.25" customHeight="1" x14ac:dyDescent="0.25"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7:26" ht="14.25" customHeight="1" x14ac:dyDescent="0.25"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7:26" ht="14.25" customHeight="1" x14ac:dyDescent="0.25"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7:26" ht="14.25" customHeight="1" x14ac:dyDescent="0.25"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7:26" ht="14.25" customHeight="1" x14ac:dyDescent="0.25"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7:26" ht="14.25" customHeight="1" x14ac:dyDescent="0.25"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7:26" ht="14.25" customHeight="1" x14ac:dyDescent="0.25"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7:26" ht="14.25" customHeight="1" x14ac:dyDescent="0.25"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7:26" ht="14.25" customHeight="1" x14ac:dyDescent="0.25"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7:26" ht="14.25" customHeight="1" x14ac:dyDescent="0.25"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7:26" ht="14.25" customHeight="1" x14ac:dyDescent="0.25"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7:26" ht="14.25" customHeight="1" x14ac:dyDescent="0.25"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7:26" ht="14.25" customHeight="1" x14ac:dyDescent="0.25"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7:26" ht="14.25" customHeight="1" x14ac:dyDescent="0.25"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7:26" ht="14.25" customHeight="1" x14ac:dyDescent="0.25"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7:26" ht="14.25" customHeight="1" x14ac:dyDescent="0.25"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7:26" ht="14.25" customHeight="1" x14ac:dyDescent="0.25"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7:26" ht="14.25" customHeight="1" x14ac:dyDescent="0.25"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7:26" ht="14.25" customHeight="1" x14ac:dyDescent="0.25"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7:26" ht="14.25" customHeight="1" x14ac:dyDescent="0.25"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7:26" ht="14.25" customHeight="1" x14ac:dyDescent="0.25"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7:26" ht="14.25" customHeight="1" x14ac:dyDescent="0.25"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7:26" ht="14.25" customHeight="1" x14ac:dyDescent="0.25"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7:26" ht="14.25" customHeight="1" x14ac:dyDescent="0.25"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7:26" ht="14.25" customHeight="1" x14ac:dyDescent="0.25"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7:26" ht="14.25" customHeight="1" x14ac:dyDescent="0.25"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7:26" ht="14.25" customHeight="1" x14ac:dyDescent="0.25"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7:26" ht="14.25" customHeight="1" x14ac:dyDescent="0.25"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7:26" ht="14.25" customHeight="1" x14ac:dyDescent="0.25"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7:26" ht="14.25" customHeight="1" x14ac:dyDescent="0.25"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7:26" ht="14.25" customHeight="1" x14ac:dyDescent="0.25"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7:26" ht="14.25" customHeight="1" x14ac:dyDescent="0.25"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7:26" ht="14.25" customHeight="1" x14ac:dyDescent="0.25"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7:26" ht="14.25" customHeight="1" x14ac:dyDescent="0.25"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7:26" ht="14.25" customHeight="1" x14ac:dyDescent="0.25"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7:26" ht="14.25" customHeight="1" x14ac:dyDescent="0.25"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7:26" ht="14.25" customHeight="1" x14ac:dyDescent="0.25"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7:26" ht="14.25" customHeight="1" x14ac:dyDescent="0.25"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7:26" ht="14.25" customHeight="1" x14ac:dyDescent="0.25"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7:26" ht="14.25" customHeight="1" x14ac:dyDescent="0.25"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7:26" ht="14.25" customHeight="1" x14ac:dyDescent="0.25"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7:26" ht="14.25" customHeight="1" x14ac:dyDescent="0.25"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7:26" ht="14.25" customHeight="1" x14ac:dyDescent="0.25"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7:26" ht="14.25" customHeight="1" x14ac:dyDescent="0.25"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7:26" ht="14.25" customHeight="1" x14ac:dyDescent="0.25"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7:26" ht="14.25" customHeight="1" x14ac:dyDescent="0.25"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7:26" ht="14.25" customHeight="1" x14ac:dyDescent="0.25"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7:26" ht="14.25" customHeight="1" x14ac:dyDescent="0.25"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7:26" ht="14.25" customHeight="1" x14ac:dyDescent="0.25"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7:26" ht="14.25" customHeight="1" x14ac:dyDescent="0.25"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7:26" ht="14.25" customHeight="1" x14ac:dyDescent="0.25"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7:26" ht="14.25" customHeight="1" x14ac:dyDescent="0.25"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7:26" ht="14.25" customHeight="1" x14ac:dyDescent="0.25"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7:26" ht="14.25" customHeight="1" x14ac:dyDescent="0.25"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7:26" ht="14.25" customHeight="1" x14ac:dyDescent="0.25"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7:26" ht="14.25" customHeight="1" x14ac:dyDescent="0.25"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7:26" ht="14.25" customHeight="1" x14ac:dyDescent="0.25"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7:26" ht="14.25" customHeight="1" x14ac:dyDescent="0.25"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7:26" ht="14.25" customHeight="1" x14ac:dyDescent="0.25"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7:26" ht="14.25" customHeight="1" x14ac:dyDescent="0.25"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7:26" ht="14.25" customHeight="1" x14ac:dyDescent="0.25"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6">
    <mergeCell ref="B12:E12"/>
    <mergeCell ref="B13:E13"/>
    <mergeCell ref="B14:E14"/>
    <mergeCell ref="B1:E1"/>
    <mergeCell ref="B3:B5"/>
    <mergeCell ref="D3:D5"/>
    <mergeCell ref="B6:B8"/>
    <mergeCell ref="D6:D8"/>
    <mergeCell ref="B9:B11"/>
    <mergeCell ref="D9:D11"/>
    <mergeCell ref="C7:C8"/>
    <mergeCell ref="C4:C5"/>
    <mergeCell ref="C10:C11"/>
    <mergeCell ref="E10:E11"/>
    <mergeCell ref="E4:E5"/>
    <mergeCell ref="E7:E8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Z1000"/>
  <sheetViews>
    <sheetView zoomScale="180" zoomScaleNormal="180" workbookViewId="0"/>
  </sheetViews>
  <sheetFormatPr defaultColWidth="14.42578125" defaultRowHeight="15" customHeight="1" x14ac:dyDescent="0.25"/>
  <cols>
    <col min="1" max="1" width="8.7109375" customWidth="1"/>
    <col min="2" max="2" width="39.42578125" customWidth="1"/>
    <col min="3" max="3" width="6.7109375" customWidth="1"/>
    <col min="4" max="6" width="9" customWidth="1"/>
    <col min="7" max="26" width="8.7109375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119" t="s">
        <v>376</v>
      </c>
      <c r="C4" s="1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1"/>
      <c r="B5" s="120" t="s">
        <v>377</v>
      </c>
      <c r="C5" s="121">
        <v>1.07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122" t="s">
        <v>378</v>
      </c>
      <c r="C6" s="123">
        <v>1.1499999999999999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4:26" ht="14.25" customHeight="1" x14ac:dyDescent="0.25"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4:26" ht="14.25" customHeight="1" x14ac:dyDescent="0.25"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4:26" ht="14.25" customHeight="1" x14ac:dyDescent="0.25"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4:26" ht="14.25" customHeight="1" x14ac:dyDescent="0.25"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4:26" ht="14.25" customHeight="1" x14ac:dyDescent="0.25"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4:26" ht="14.25" customHeight="1" x14ac:dyDescent="0.25"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4:26" ht="14.25" customHeight="1" x14ac:dyDescent="0.25"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4:26" ht="14.25" customHeight="1" x14ac:dyDescent="0.25"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4:26" ht="14.25" customHeight="1" x14ac:dyDescent="0.25"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4:26" ht="14.25" customHeight="1" x14ac:dyDescent="0.25"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4:26" ht="14.25" customHeight="1" x14ac:dyDescent="0.25"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4:26" ht="14.25" customHeight="1" x14ac:dyDescent="0.25"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4:26" ht="14.25" customHeight="1" x14ac:dyDescent="0.25"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4:26" ht="14.25" customHeight="1" x14ac:dyDescent="0.25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4:26" ht="14.25" customHeight="1" x14ac:dyDescent="0.25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4:26" ht="14.25" customHeight="1" x14ac:dyDescent="0.25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4:26" ht="14.25" customHeight="1" x14ac:dyDescent="0.25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4:26" ht="14.25" customHeight="1" x14ac:dyDescent="0.25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4:26" ht="14.25" customHeight="1" x14ac:dyDescent="0.25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4:26" ht="14.25" customHeight="1" x14ac:dyDescent="0.25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4:26" ht="14.25" customHeight="1" x14ac:dyDescent="0.25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4:26" ht="14.25" customHeight="1" x14ac:dyDescent="0.25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4:26" ht="14.25" customHeight="1" x14ac:dyDescent="0.25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4:26" ht="14.25" customHeight="1" x14ac:dyDescent="0.25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4:26" ht="14.25" customHeight="1" x14ac:dyDescent="0.25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4:26" ht="14.25" customHeight="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4:26" ht="14.25" customHeight="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4:26" ht="14.25" customHeight="1" x14ac:dyDescent="0.25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4:26" ht="14.25" customHeight="1" x14ac:dyDescent="0.25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4:26" ht="14.25" customHeight="1" x14ac:dyDescent="0.25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4:26" ht="14.25" customHeight="1" x14ac:dyDescent="0.25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4:26" ht="14.25" customHeight="1" x14ac:dyDescent="0.25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4:26" ht="14.25" customHeight="1" x14ac:dyDescent="0.25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4:26" ht="14.25" customHeight="1" x14ac:dyDescent="0.25"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4:26" ht="14.25" customHeight="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4:26" ht="14.25" customHeight="1" x14ac:dyDescent="0.25"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4:26" ht="14.25" customHeight="1" x14ac:dyDescent="0.25"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4:26" ht="14.25" customHeight="1" x14ac:dyDescent="0.25"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4:26" ht="14.25" customHeight="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4:26" ht="14.25" customHeight="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4:26" ht="14.25" customHeight="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4:26" ht="14.25" customHeight="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4:26" ht="14.25" customHeight="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4:26" ht="14.25" customHeight="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4:26" ht="14.25" customHeight="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4:26" ht="14.25" customHeight="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4:26" ht="14.25" customHeight="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4:26" ht="14.25" customHeight="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4:26" ht="14.25" customHeight="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4:26" ht="14.25" customHeight="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4:26" ht="14.25" customHeight="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4:26" ht="14.25" customHeight="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4:26" ht="14.25" customHeight="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4:26" ht="14.25" customHeight="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4:26" ht="14.25" customHeight="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4:26" ht="14.25" customHeight="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4:26" ht="14.25" customHeight="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4:26" ht="14.25" customHeight="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4:26" ht="14.25" customHeight="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4:26" ht="14.25" customHeight="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4:26" ht="14.25" customHeight="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4:26" ht="14.25" customHeight="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4:26" ht="14.25" customHeight="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4:26" ht="14.25" customHeight="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4:26" ht="14.25" customHeight="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4:26" ht="14.25" customHeight="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4:26" ht="14.25" customHeight="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4:26" ht="14.25" customHeight="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4:26" ht="14.25" customHeight="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4:26" ht="14.25" customHeight="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4:26" ht="14.25" customHeight="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4:26" ht="14.25" customHeight="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4:26" ht="14.25" customHeight="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4:26" ht="14.25" customHeight="1" x14ac:dyDescent="0.25"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4:26" ht="14.25" customHeight="1" x14ac:dyDescent="0.25"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4:26" ht="14.25" customHeight="1" x14ac:dyDescent="0.25"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4:26" ht="14.25" customHeight="1" x14ac:dyDescent="0.25"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4:26" ht="14.25" customHeight="1" x14ac:dyDescent="0.25"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4:26" ht="14.25" customHeight="1" x14ac:dyDescent="0.25"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4:26" ht="14.25" customHeight="1" x14ac:dyDescent="0.25"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4:26" ht="14.25" customHeight="1" x14ac:dyDescent="0.25"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4:26" ht="14.25" customHeight="1" x14ac:dyDescent="0.25"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4:26" ht="14.25" customHeight="1" x14ac:dyDescent="0.25"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4:26" ht="14.25" customHeight="1" x14ac:dyDescent="0.25"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4:26" ht="14.25" customHeight="1" x14ac:dyDescent="0.25"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4:26" ht="14.25" customHeight="1" x14ac:dyDescent="0.25"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4:26" ht="14.25" customHeight="1" x14ac:dyDescent="0.25"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4:26" ht="14.25" customHeight="1" x14ac:dyDescent="0.25"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4:26" ht="14.25" customHeight="1" x14ac:dyDescent="0.25"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4:26" ht="14.25" customHeight="1" x14ac:dyDescent="0.25"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4:26" ht="14.25" customHeight="1" x14ac:dyDescent="0.25"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4:26" ht="14.25" customHeight="1" x14ac:dyDescent="0.25"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4:26" ht="14.25" customHeight="1" x14ac:dyDescent="0.25"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4:26" ht="14.25" customHeight="1" x14ac:dyDescent="0.25"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4:26" ht="14.25" customHeight="1" x14ac:dyDescent="0.25"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4:26" ht="14.25" customHeight="1" x14ac:dyDescent="0.25"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4:26" ht="14.25" customHeight="1" x14ac:dyDescent="0.25"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4:26" ht="14.25" customHeight="1" x14ac:dyDescent="0.25"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4:26" ht="14.25" customHeight="1" x14ac:dyDescent="0.25"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4:26" ht="14.25" customHeight="1" x14ac:dyDescent="0.25"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4:26" ht="14.25" customHeight="1" x14ac:dyDescent="0.25"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4:26" ht="14.25" customHeight="1" x14ac:dyDescent="0.25"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4:26" ht="14.25" customHeight="1" x14ac:dyDescent="0.25"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4:26" ht="14.25" customHeight="1" x14ac:dyDescent="0.25"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4:26" ht="14.25" customHeight="1" x14ac:dyDescent="0.25"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4:26" ht="14.25" customHeight="1" x14ac:dyDescent="0.25"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4:26" ht="14.25" customHeight="1" x14ac:dyDescent="0.25"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4:26" ht="14.25" customHeight="1" x14ac:dyDescent="0.25"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4:26" ht="14.25" customHeight="1" x14ac:dyDescent="0.25"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4:26" ht="14.25" customHeight="1" x14ac:dyDescent="0.25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4:26" ht="14.25" customHeight="1" x14ac:dyDescent="0.25"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4:26" ht="14.25" customHeight="1" x14ac:dyDescent="0.25"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4:26" ht="14.25" customHeight="1" x14ac:dyDescent="0.25"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4:26" ht="14.25" customHeight="1" x14ac:dyDescent="0.25"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4:26" ht="14.25" customHeight="1" x14ac:dyDescent="0.25"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4:26" ht="14.25" customHeight="1" x14ac:dyDescent="0.25"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4:26" ht="14.25" customHeight="1" x14ac:dyDescent="0.25"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4:26" ht="14.25" customHeight="1" x14ac:dyDescent="0.25"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4:26" ht="14.25" customHeight="1" x14ac:dyDescent="0.25"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4:26" ht="14.25" customHeight="1" x14ac:dyDescent="0.25"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4:26" ht="14.25" customHeight="1" x14ac:dyDescent="0.25"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4:26" ht="14.25" customHeight="1" x14ac:dyDescent="0.25"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4:26" ht="14.25" customHeight="1" x14ac:dyDescent="0.25"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4:26" ht="14.25" customHeight="1" x14ac:dyDescent="0.25"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4:26" ht="14.25" customHeight="1" x14ac:dyDescent="0.25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4:26" ht="14.25" customHeight="1" x14ac:dyDescent="0.25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4:26" ht="14.25" customHeight="1" x14ac:dyDescent="0.25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4:26" ht="14.25" customHeight="1" x14ac:dyDescent="0.25"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4:26" ht="14.25" customHeight="1" x14ac:dyDescent="0.25"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4:26" ht="14.25" customHeight="1" x14ac:dyDescent="0.25"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4:26" ht="14.25" customHeight="1" x14ac:dyDescent="0.25"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4:26" ht="14.25" customHeight="1" x14ac:dyDescent="0.25"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4:26" ht="14.25" customHeight="1" x14ac:dyDescent="0.25"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4:26" ht="14.25" customHeight="1" x14ac:dyDescent="0.25"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4:26" ht="14.25" customHeight="1" x14ac:dyDescent="0.25"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4:26" ht="14.25" customHeight="1" x14ac:dyDescent="0.25"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4:26" ht="14.25" customHeight="1" x14ac:dyDescent="0.25"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4:26" ht="14.25" customHeight="1" x14ac:dyDescent="0.25"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4:26" ht="14.25" customHeight="1" x14ac:dyDescent="0.25"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4:26" ht="14.25" customHeight="1" x14ac:dyDescent="0.25"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4:26" ht="14.25" customHeight="1" x14ac:dyDescent="0.25"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4:26" ht="14.25" customHeight="1" x14ac:dyDescent="0.25"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4:26" ht="14.25" customHeight="1" x14ac:dyDescent="0.25"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4:26" ht="14.25" customHeight="1" x14ac:dyDescent="0.25"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4:26" ht="14.25" customHeight="1" x14ac:dyDescent="0.25"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4:26" ht="14.25" customHeight="1" x14ac:dyDescent="0.25"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4:26" ht="14.25" customHeight="1" x14ac:dyDescent="0.25"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4:26" ht="14.25" customHeight="1" x14ac:dyDescent="0.25"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4:26" ht="14.25" customHeight="1" x14ac:dyDescent="0.25"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4:26" ht="14.25" customHeight="1" x14ac:dyDescent="0.25"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4:26" ht="14.25" customHeight="1" x14ac:dyDescent="0.25"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4:26" ht="14.25" customHeight="1" x14ac:dyDescent="0.25"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4:26" ht="14.25" customHeight="1" x14ac:dyDescent="0.25"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4:26" ht="14.25" customHeight="1" x14ac:dyDescent="0.25"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4:26" ht="14.25" customHeight="1" x14ac:dyDescent="0.25"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4:26" ht="14.25" customHeight="1" x14ac:dyDescent="0.25"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4:26" ht="14.25" customHeight="1" x14ac:dyDescent="0.25"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4:26" ht="14.25" customHeight="1" x14ac:dyDescent="0.25"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4:26" ht="14.25" customHeight="1" x14ac:dyDescent="0.25"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4:26" ht="14.25" customHeight="1" x14ac:dyDescent="0.25"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4:26" ht="14.25" customHeight="1" x14ac:dyDescent="0.25"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4:26" ht="14.25" customHeight="1" x14ac:dyDescent="0.25"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4:26" ht="14.25" customHeight="1" x14ac:dyDescent="0.25"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4:26" ht="14.25" customHeight="1" x14ac:dyDescent="0.25"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4:26" ht="14.25" customHeight="1" x14ac:dyDescent="0.25"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4:26" ht="14.25" customHeight="1" x14ac:dyDescent="0.25"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4:26" ht="14.25" customHeight="1" x14ac:dyDescent="0.25"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4:26" ht="14.25" customHeight="1" x14ac:dyDescent="0.25"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4:26" ht="14.25" customHeight="1" x14ac:dyDescent="0.25"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4:26" ht="14.25" customHeight="1" x14ac:dyDescent="0.25"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4:26" ht="14.25" customHeight="1" x14ac:dyDescent="0.25"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4:26" ht="14.25" customHeight="1" x14ac:dyDescent="0.25"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4:26" ht="14.25" customHeight="1" x14ac:dyDescent="0.25"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4:26" ht="14.25" customHeight="1" x14ac:dyDescent="0.25"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4:26" ht="14.25" customHeight="1" x14ac:dyDescent="0.25"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4:26" ht="14.25" customHeight="1" x14ac:dyDescent="0.25"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4:26" ht="14.25" customHeight="1" x14ac:dyDescent="0.25"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4:26" ht="14.25" customHeight="1" x14ac:dyDescent="0.25"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4:26" ht="14.25" customHeight="1" x14ac:dyDescent="0.25"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4:26" ht="14.25" customHeight="1" x14ac:dyDescent="0.25"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4:26" ht="14.25" customHeight="1" x14ac:dyDescent="0.25"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4:26" ht="14.25" customHeight="1" x14ac:dyDescent="0.25"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4:26" ht="14.25" customHeight="1" x14ac:dyDescent="0.25"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4:26" ht="14.25" customHeight="1" x14ac:dyDescent="0.25"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4:26" ht="14.25" customHeight="1" x14ac:dyDescent="0.25"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4:26" ht="14.25" customHeight="1" x14ac:dyDescent="0.25"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4:26" ht="14.25" customHeight="1" x14ac:dyDescent="0.25"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4:26" ht="14.25" customHeight="1" x14ac:dyDescent="0.25"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4:26" ht="14.25" customHeight="1" x14ac:dyDescent="0.25"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4:26" ht="14.25" customHeight="1" x14ac:dyDescent="0.25"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4:26" ht="14.25" customHeight="1" x14ac:dyDescent="0.25"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4:26" ht="14.25" customHeight="1" x14ac:dyDescent="0.25"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4:26" ht="14.25" customHeight="1" x14ac:dyDescent="0.25"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4:26" ht="14.25" customHeight="1" x14ac:dyDescent="0.25"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4:26" ht="14.25" customHeight="1" x14ac:dyDescent="0.25"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4:26" ht="14.25" customHeight="1" x14ac:dyDescent="0.25"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4:26" ht="14.25" customHeight="1" x14ac:dyDescent="0.25"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4:26" ht="14.25" customHeight="1" x14ac:dyDescent="0.25"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4:26" ht="14.25" customHeight="1" x14ac:dyDescent="0.25"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4:26" ht="14.25" customHeight="1" x14ac:dyDescent="0.25"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4:26" ht="14.25" customHeight="1" x14ac:dyDescent="0.25"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4:26" ht="14.25" customHeight="1" x14ac:dyDescent="0.25"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4:26" ht="14.25" customHeight="1" x14ac:dyDescent="0.25"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4:26" ht="14.25" customHeight="1" x14ac:dyDescent="0.25"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4:26" ht="14.25" customHeight="1" x14ac:dyDescent="0.25"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4:26" ht="14.25" customHeight="1" x14ac:dyDescent="0.25"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4:26" ht="14.25" customHeight="1" x14ac:dyDescent="0.25"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4:26" ht="14.25" customHeight="1" x14ac:dyDescent="0.25"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4:26" ht="14.25" customHeight="1" x14ac:dyDescent="0.25"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4:26" ht="14.25" customHeight="1" x14ac:dyDescent="0.25"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4:26" ht="14.25" customHeight="1" x14ac:dyDescent="0.25"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4:26" ht="14.25" customHeight="1" x14ac:dyDescent="0.25"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4:26" ht="14.25" customHeight="1" x14ac:dyDescent="0.25"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4:26" ht="14.25" customHeight="1" x14ac:dyDescent="0.25"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4:26" ht="14.25" customHeight="1" x14ac:dyDescent="0.25"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4:26" ht="14.25" customHeight="1" x14ac:dyDescent="0.25"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4:26" ht="14.25" customHeight="1" x14ac:dyDescent="0.25"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4:26" ht="14.25" customHeight="1" x14ac:dyDescent="0.25"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4:26" ht="14.25" customHeight="1" x14ac:dyDescent="0.25"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4:26" ht="14.25" customHeight="1" x14ac:dyDescent="0.25"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4:26" ht="14.25" customHeight="1" x14ac:dyDescent="0.25"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4:26" ht="14.25" customHeight="1" x14ac:dyDescent="0.25"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4:26" ht="14.25" customHeight="1" x14ac:dyDescent="0.25"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4:26" ht="14.25" customHeight="1" x14ac:dyDescent="0.25"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4:26" ht="14.25" customHeight="1" x14ac:dyDescent="0.25"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4:26" ht="14.25" customHeight="1" x14ac:dyDescent="0.25"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4:26" ht="14.25" customHeight="1" x14ac:dyDescent="0.25"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4:26" ht="14.25" customHeight="1" x14ac:dyDescent="0.25"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4:26" ht="14.25" customHeight="1" x14ac:dyDescent="0.25"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4:26" ht="14.25" customHeight="1" x14ac:dyDescent="0.25"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4:26" ht="14.25" customHeight="1" x14ac:dyDescent="0.25"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4:26" ht="14.25" customHeight="1" x14ac:dyDescent="0.25"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4:26" ht="14.25" customHeight="1" x14ac:dyDescent="0.25"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4:26" ht="14.25" customHeight="1" x14ac:dyDescent="0.25"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4:26" ht="14.25" customHeight="1" x14ac:dyDescent="0.25"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4:26" ht="14.25" customHeight="1" x14ac:dyDescent="0.25"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4:26" ht="14.25" customHeight="1" x14ac:dyDescent="0.25"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4:26" ht="14.25" customHeight="1" x14ac:dyDescent="0.25"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4:26" ht="14.25" customHeight="1" x14ac:dyDescent="0.25"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4:26" ht="14.25" customHeight="1" x14ac:dyDescent="0.25"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4:26" ht="14.25" customHeight="1" x14ac:dyDescent="0.25"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4:26" ht="14.25" customHeight="1" x14ac:dyDescent="0.25"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4:26" ht="14.25" customHeight="1" x14ac:dyDescent="0.25"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4:26" ht="14.25" customHeight="1" x14ac:dyDescent="0.25"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4:26" ht="14.25" customHeight="1" x14ac:dyDescent="0.25"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4:26" ht="14.25" customHeight="1" x14ac:dyDescent="0.25"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4:26" ht="14.25" customHeight="1" x14ac:dyDescent="0.25"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4:26" ht="14.25" customHeight="1" x14ac:dyDescent="0.25"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4:26" ht="14.25" customHeight="1" x14ac:dyDescent="0.25"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4:26" ht="14.25" customHeight="1" x14ac:dyDescent="0.25"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4:26" ht="14.25" customHeight="1" x14ac:dyDescent="0.25"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4:26" ht="14.25" customHeight="1" x14ac:dyDescent="0.25"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4:26" ht="14.25" customHeight="1" x14ac:dyDescent="0.25"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4:26" ht="14.25" customHeight="1" x14ac:dyDescent="0.25"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4:26" ht="14.25" customHeight="1" x14ac:dyDescent="0.25"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4:26" ht="14.25" customHeight="1" x14ac:dyDescent="0.25"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4:26" ht="14.25" customHeight="1" x14ac:dyDescent="0.25"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4:26" ht="14.25" customHeight="1" x14ac:dyDescent="0.25"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4:26" ht="14.25" customHeight="1" x14ac:dyDescent="0.25"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4:26" ht="14.25" customHeight="1" x14ac:dyDescent="0.25"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4:26" ht="14.25" customHeight="1" x14ac:dyDescent="0.25"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4:26" ht="14.25" customHeight="1" x14ac:dyDescent="0.25"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4:26" ht="14.25" customHeight="1" x14ac:dyDescent="0.25"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4:26" ht="14.25" customHeight="1" x14ac:dyDescent="0.25"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4:26" ht="14.25" customHeight="1" x14ac:dyDescent="0.25"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4:26" ht="14.25" customHeight="1" x14ac:dyDescent="0.25"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4:26" ht="14.25" customHeight="1" x14ac:dyDescent="0.25"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4:26" ht="14.25" customHeight="1" x14ac:dyDescent="0.25"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4:26" ht="14.25" customHeight="1" x14ac:dyDescent="0.25"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4:26" ht="14.25" customHeight="1" x14ac:dyDescent="0.25"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4:26" ht="14.25" customHeight="1" x14ac:dyDescent="0.25"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4:26" ht="14.25" customHeight="1" x14ac:dyDescent="0.25"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4:26" ht="14.25" customHeight="1" x14ac:dyDescent="0.25"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4:26" ht="14.25" customHeight="1" x14ac:dyDescent="0.25"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4:26" ht="14.25" customHeight="1" x14ac:dyDescent="0.25"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4:26" ht="14.25" customHeight="1" x14ac:dyDescent="0.25"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4:26" ht="14.25" customHeight="1" x14ac:dyDescent="0.25"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4:26" ht="14.25" customHeight="1" x14ac:dyDescent="0.25"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4:26" ht="14.25" customHeight="1" x14ac:dyDescent="0.25"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4:26" ht="14.25" customHeight="1" x14ac:dyDescent="0.25"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4:26" ht="14.25" customHeight="1" x14ac:dyDescent="0.25"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4:26" ht="14.25" customHeight="1" x14ac:dyDescent="0.25"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4:26" ht="14.25" customHeight="1" x14ac:dyDescent="0.25"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4:26" ht="14.25" customHeight="1" x14ac:dyDescent="0.25"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4:26" ht="14.25" customHeight="1" x14ac:dyDescent="0.25"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4:26" ht="14.25" customHeight="1" x14ac:dyDescent="0.25"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4:26" ht="14.25" customHeight="1" x14ac:dyDescent="0.25"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4:26" ht="14.25" customHeight="1" x14ac:dyDescent="0.25"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4:26" ht="14.25" customHeight="1" x14ac:dyDescent="0.25"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4:26" ht="14.25" customHeight="1" x14ac:dyDescent="0.25"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4:26" ht="14.25" customHeight="1" x14ac:dyDescent="0.25"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4:26" ht="14.25" customHeight="1" x14ac:dyDescent="0.25"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4:26" ht="14.25" customHeight="1" x14ac:dyDescent="0.25"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4:26" ht="14.25" customHeight="1" x14ac:dyDescent="0.25"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4:26" ht="14.25" customHeight="1" x14ac:dyDescent="0.25"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4:26" ht="14.25" customHeight="1" x14ac:dyDescent="0.25"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4:26" ht="14.25" customHeight="1" x14ac:dyDescent="0.25"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4:26" ht="14.25" customHeight="1" x14ac:dyDescent="0.25"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4:26" ht="14.25" customHeight="1" x14ac:dyDescent="0.25"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4:26" ht="14.25" customHeight="1" x14ac:dyDescent="0.25"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4:26" ht="14.25" customHeight="1" x14ac:dyDescent="0.25"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4:26" ht="14.25" customHeight="1" x14ac:dyDescent="0.25"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4:26" ht="14.25" customHeight="1" x14ac:dyDescent="0.25"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4:26" ht="14.25" customHeight="1" x14ac:dyDescent="0.25"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4:26" ht="14.25" customHeight="1" x14ac:dyDescent="0.25"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4:26" ht="14.25" customHeight="1" x14ac:dyDescent="0.25"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4:26" ht="14.25" customHeight="1" x14ac:dyDescent="0.25"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4:26" ht="14.25" customHeight="1" x14ac:dyDescent="0.25"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4:26" ht="14.25" customHeight="1" x14ac:dyDescent="0.25"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4:26" ht="14.25" customHeight="1" x14ac:dyDescent="0.25"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4:26" ht="14.25" customHeight="1" x14ac:dyDescent="0.25"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4:26" ht="14.25" customHeight="1" x14ac:dyDescent="0.25"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4:26" ht="14.25" customHeight="1" x14ac:dyDescent="0.25"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4:26" ht="14.25" customHeight="1" x14ac:dyDescent="0.25"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4:26" ht="14.25" customHeight="1" x14ac:dyDescent="0.25"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4:26" ht="14.25" customHeight="1" x14ac:dyDescent="0.25"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4:26" ht="14.25" customHeight="1" x14ac:dyDescent="0.25"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4:26" ht="14.25" customHeight="1" x14ac:dyDescent="0.25"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4:26" ht="14.25" customHeight="1" x14ac:dyDescent="0.25"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4:26" ht="14.25" customHeight="1" x14ac:dyDescent="0.25"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4:26" ht="14.25" customHeight="1" x14ac:dyDescent="0.25"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4:26" ht="14.25" customHeight="1" x14ac:dyDescent="0.25"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4:26" ht="14.25" customHeight="1" x14ac:dyDescent="0.25"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4:26" ht="14.25" customHeight="1" x14ac:dyDescent="0.25"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4:26" ht="14.25" customHeight="1" x14ac:dyDescent="0.25"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4:26" ht="14.25" customHeight="1" x14ac:dyDescent="0.25"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4:26" ht="14.25" customHeight="1" x14ac:dyDescent="0.25"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4:26" ht="14.25" customHeight="1" x14ac:dyDescent="0.25"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4:26" ht="14.25" customHeight="1" x14ac:dyDescent="0.25"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4:26" ht="14.25" customHeight="1" x14ac:dyDescent="0.25"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4:26" ht="14.25" customHeight="1" x14ac:dyDescent="0.25"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4:26" ht="14.25" customHeight="1" x14ac:dyDescent="0.25"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4:26" ht="14.25" customHeight="1" x14ac:dyDescent="0.25"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4:26" ht="14.25" customHeight="1" x14ac:dyDescent="0.25"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4:26" ht="14.25" customHeight="1" x14ac:dyDescent="0.25"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4:26" ht="14.25" customHeight="1" x14ac:dyDescent="0.25"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4:26" ht="14.25" customHeight="1" x14ac:dyDescent="0.25"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4:26" ht="14.25" customHeight="1" x14ac:dyDescent="0.25"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4:26" ht="14.25" customHeight="1" x14ac:dyDescent="0.25"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4:26" ht="14.25" customHeight="1" x14ac:dyDescent="0.25"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4:26" ht="14.25" customHeight="1" x14ac:dyDescent="0.25"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4:26" ht="14.25" customHeight="1" x14ac:dyDescent="0.25"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4:26" ht="14.25" customHeight="1" x14ac:dyDescent="0.25"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4:26" ht="14.25" customHeight="1" x14ac:dyDescent="0.25"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4:26" ht="14.25" customHeight="1" x14ac:dyDescent="0.25"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4:26" ht="14.25" customHeight="1" x14ac:dyDescent="0.25"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4:26" ht="14.25" customHeight="1" x14ac:dyDescent="0.25"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4:26" ht="14.25" customHeight="1" x14ac:dyDescent="0.25"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4:26" ht="14.25" customHeight="1" x14ac:dyDescent="0.25"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4:26" ht="14.25" customHeight="1" x14ac:dyDescent="0.25"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4:26" ht="14.25" customHeight="1" x14ac:dyDescent="0.25"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4:26" ht="14.25" customHeight="1" x14ac:dyDescent="0.25"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4:26" ht="14.25" customHeight="1" x14ac:dyDescent="0.25"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4:26" ht="14.25" customHeight="1" x14ac:dyDescent="0.25"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4:26" ht="14.25" customHeight="1" x14ac:dyDescent="0.25"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4:26" ht="14.25" customHeight="1" x14ac:dyDescent="0.25"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4:26" ht="14.25" customHeight="1" x14ac:dyDescent="0.25"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4:26" ht="14.25" customHeight="1" x14ac:dyDescent="0.25"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4:26" ht="14.25" customHeight="1" x14ac:dyDescent="0.25"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4:26" ht="14.25" customHeight="1" x14ac:dyDescent="0.25"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4:26" ht="14.25" customHeight="1" x14ac:dyDescent="0.25"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4:26" ht="14.25" customHeight="1" x14ac:dyDescent="0.25"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4:26" ht="14.25" customHeight="1" x14ac:dyDescent="0.25"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4:26" ht="14.25" customHeight="1" x14ac:dyDescent="0.25"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4:26" ht="14.25" customHeight="1" x14ac:dyDescent="0.25"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4:26" ht="14.25" customHeight="1" x14ac:dyDescent="0.25"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4:26" ht="14.25" customHeight="1" x14ac:dyDescent="0.25"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4:26" ht="14.25" customHeight="1" x14ac:dyDescent="0.25"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4:26" ht="14.25" customHeight="1" x14ac:dyDescent="0.25"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4:26" ht="14.25" customHeight="1" x14ac:dyDescent="0.25"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4:26" ht="14.25" customHeight="1" x14ac:dyDescent="0.25"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4:26" ht="14.25" customHeight="1" x14ac:dyDescent="0.25"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4:26" ht="14.25" customHeight="1" x14ac:dyDescent="0.25"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4:26" ht="14.25" customHeight="1" x14ac:dyDescent="0.25"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4:26" ht="14.25" customHeight="1" x14ac:dyDescent="0.25"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4:26" ht="14.25" customHeight="1" x14ac:dyDescent="0.25"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4:26" ht="14.25" customHeight="1" x14ac:dyDescent="0.25"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4:26" ht="14.25" customHeight="1" x14ac:dyDescent="0.25"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4:26" ht="14.25" customHeight="1" x14ac:dyDescent="0.25"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4:26" ht="14.25" customHeight="1" x14ac:dyDescent="0.25"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4:26" ht="14.25" customHeight="1" x14ac:dyDescent="0.25"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4:26" ht="14.25" customHeight="1" x14ac:dyDescent="0.25"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4:26" ht="14.25" customHeight="1" x14ac:dyDescent="0.25"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4:26" ht="14.25" customHeight="1" x14ac:dyDescent="0.25"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4:26" ht="14.25" customHeight="1" x14ac:dyDescent="0.25"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4:26" ht="14.25" customHeight="1" x14ac:dyDescent="0.25"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4:26" ht="14.25" customHeight="1" x14ac:dyDescent="0.25"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4:26" ht="14.25" customHeight="1" x14ac:dyDescent="0.25"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4:26" ht="14.25" customHeight="1" x14ac:dyDescent="0.25"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4:26" ht="14.25" customHeight="1" x14ac:dyDescent="0.25"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4:26" ht="14.25" customHeight="1" x14ac:dyDescent="0.25"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4:26" ht="14.25" customHeight="1" x14ac:dyDescent="0.25"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4:26" ht="14.25" customHeight="1" x14ac:dyDescent="0.25"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4:26" ht="14.25" customHeight="1" x14ac:dyDescent="0.25"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4:26" ht="14.25" customHeight="1" x14ac:dyDescent="0.25"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4:26" ht="14.25" customHeight="1" x14ac:dyDescent="0.25"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4:26" ht="14.25" customHeight="1" x14ac:dyDescent="0.25"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4:26" ht="14.25" customHeight="1" x14ac:dyDescent="0.25"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4:26" ht="14.25" customHeight="1" x14ac:dyDescent="0.25"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4:26" ht="14.25" customHeight="1" x14ac:dyDescent="0.25"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4:26" ht="14.25" customHeight="1" x14ac:dyDescent="0.25"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4:26" ht="14.25" customHeight="1" x14ac:dyDescent="0.25"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4:26" ht="14.25" customHeight="1" x14ac:dyDescent="0.25"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4:26" ht="14.25" customHeight="1" x14ac:dyDescent="0.25"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4:26" ht="14.25" customHeight="1" x14ac:dyDescent="0.25"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4:26" ht="14.25" customHeight="1" x14ac:dyDescent="0.25"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4:26" ht="14.25" customHeight="1" x14ac:dyDescent="0.25"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4:26" ht="14.25" customHeight="1" x14ac:dyDescent="0.25"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4:26" ht="14.25" customHeight="1" x14ac:dyDescent="0.25"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4:26" ht="14.25" customHeight="1" x14ac:dyDescent="0.25"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4:26" ht="14.25" customHeight="1" x14ac:dyDescent="0.25"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4:26" ht="14.25" customHeight="1" x14ac:dyDescent="0.25"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4:26" ht="14.25" customHeight="1" x14ac:dyDescent="0.25"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4:26" ht="14.25" customHeight="1" x14ac:dyDescent="0.25"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4:26" ht="14.25" customHeight="1" x14ac:dyDescent="0.25"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4:26" ht="14.25" customHeight="1" x14ac:dyDescent="0.25"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4:26" ht="14.25" customHeight="1" x14ac:dyDescent="0.25"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4:26" ht="14.25" customHeight="1" x14ac:dyDescent="0.25"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4:26" ht="14.25" customHeight="1" x14ac:dyDescent="0.25"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4:26" ht="14.25" customHeight="1" x14ac:dyDescent="0.25"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4:26" ht="14.25" customHeight="1" x14ac:dyDescent="0.25"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4:26" ht="14.25" customHeight="1" x14ac:dyDescent="0.25"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4:26" ht="14.25" customHeight="1" x14ac:dyDescent="0.25"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4:26" ht="14.25" customHeight="1" x14ac:dyDescent="0.25"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4:26" ht="14.25" customHeight="1" x14ac:dyDescent="0.25"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4:26" ht="14.25" customHeight="1" x14ac:dyDescent="0.25"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4:26" ht="14.25" customHeight="1" x14ac:dyDescent="0.25"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4:26" ht="14.25" customHeight="1" x14ac:dyDescent="0.25"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4:26" ht="14.25" customHeight="1" x14ac:dyDescent="0.25"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4:26" ht="14.25" customHeight="1" x14ac:dyDescent="0.25"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4:26" ht="14.25" customHeight="1" x14ac:dyDescent="0.25"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4:26" ht="14.25" customHeight="1" x14ac:dyDescent="0.25"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4:26" ht="14.25" customHeight="1" x14ac:dyDescent="0.25"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4:26" ht="14.25" customHeight="1" x14ac:dyDescent="0.25"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4:26" ht="14.25" customHeight="1" x14ac:dyDescent="0.25"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4:26" ht="14.25" customHeight="1" x14ac:dyDescent="0.25"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4:26" ht="14.25" customHeight="1" x14ac:dyDescent="0.25"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4:26" ht="14.25" customHeight="1" x14ac:dyDescent="0.25"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4:26" ht="14.25" customHeight="1" x14ac:dyDescent="0.25"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4:26" ht="14.25" customHeight="1" x14ac:dyDescent="0.25"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4:26" ht="14.25" customHeight="1" x14ac:dyDescent="0.25"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4:26" ht="14.25" customHeight="1" x14ac:dyDescent="0.25"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4:26" ht="14.25" customHeight="1" x14ac:dyDescent="0.25"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4:26" ht="14.25" customHeight="1" x14ac:dyDescent="0.25"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4:26" ht="14.25" customHeight="1" x14ac:dyDescent="0.25"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4:26" ht="14.25" customHeight="1" x14ac:dyDescent="0.25"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4:26" ht="14.25" customHeight="1" x14ac:dyDescent="0.25"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4:26" ht="14.25" customHeight="1" x14ac:dyDescent="0.25"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4:26" ht="14.25" customHeight="1" x14ac:dyDescent="0.25"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4:26" ht="14.25" customHeight="1" x14ac:dyDescent="0.25"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4:26" ht="14.25" customHeight="1" x14ac:dyDescent="0.25"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4:26" ht="14.25" customHeight="1" x14ac:dyDescent="0.25"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4:26" ht="14.25" customHeight="1" x14ac:dyDescent="0.25"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4:26" ht="14.25" customHeight="1" x14ac:dyDescent="0.25"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4:26" ht="14.25" customHeight="1" x14ac:dyDescent="0.25"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4:26" ht="14.25" customHeight="1" x14ac:dyDescent="0.25"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4:26" ht="14.25" customHeight="1" x14ac:dyDescent="0.25"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4:26" ht="14.25" customHeight="1" x14ac:dyDescent="0.25"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4:26" ht="14.25" customHeight="1" x14ac:dyDescent="0.25"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4:26" ht="14.25" customHeight="1" x14ac:dyDescent="0.25"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4:26" ht="14.25" customHeight="1" x14ac:dyDescent="0.25"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4:26" ht="14.25" customHeight="1" x14ac:dyDescent="0.25"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4:26" ht="14.25" customHeight="1" x14ac:dyDescent="0.25"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4:26" ht="14.25" customHeight="1" x14ac:dyDescent="0.25"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4:26" ht="14.25" customHeight="1" x14ac:dyDescent="0.25"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4:26" ht="14.25" customHeight="1" x14ac:dyDescent="0.25"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4:26" ht="14.25" customHeight="1" x14ac:dyDescent="0.25"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4:26" ht="14.25" customHeight="1" x14ac:dyDescent="0.25"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4:26" ht="14.25" customHeight="1" x14ac:dyDescent="0.25"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4:26" ht="14.25" customHeight="1" x14ac:dyDescent="0.25"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4:26" ht="14.25" customHeight="1" x14ac:dyDescent="0.25"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4:26" ht="14.25" customHeight="1" x14ac:dyDescent="0.25"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4:26" ht="14.25" customHeight="1" x14ac:dyDescent="0.25"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4:26" ht="14.25" customHeight="1" x14ac:dyDescent="0.25"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4:26" ht="14.25" customHeight="1" x14ac:dyDescent="0.25"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4:26" ht="14.25" customHeight="1" x14ac:dyDescent="0.25"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4:26" ht="14.25" customHeight="1" x14ac:dyDescent="0.25"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4:26" ht="14.25" customHeight="1" x14ac:dyDescent="0.25"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4:26" ht="14.25" customHeight="1" x14ac:dyDescent="0.25"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4:26" ht="14.25" customHeight="1" x14ac:dyDescent="0.25"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4:26" ht="14.25" customHeight="1" x14ac:dyDescent="0.25"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4:26" ht="14.25" customHeight="1" x14ac:dyDescent="0.25"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4:26" ht="14.25" customHeight="1" x14ac:dyDescent="0.25"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4:26" ht="14.25" customHeight="1" x14ac:dyDescent="0.25"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4:26" ht="14.25" customHeight="1" x14ac:dyDescent="0.25"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4:26" ht="14.25" customHeight="1" x14ac:dyDescent="0.25"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4:26" ht="14.25" customHeight="1" x14ac:dyDescent="0.25"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4:26" ht="14.25" customHeight="1" x14ac:dyDescent="0.25"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4:26" ht="14.25" customHeight="1" x14ac:dyDescent="0.25"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4:26" ht="14.25" customHeight="1" x14ac:dyDescent="0.25"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4:26" ht="14.25" customHeight="1" x14ac:dyDescent="0.25"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4:26" ht="14.25" customHeight="1" x14ac:dyDescent="0.25"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4:26" ht="14.25" customHeight="1" x14ac:dyDescent="0.25"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4:26" ht="14.25" customHeight="1" x14ac:dyDescent="0.25"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4:26" ht="14.25" customHeight="1" x14ac:dyDescent="0.25"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4:26" ht="14.25" customHeight="1" x14ac:dyDescent="0.25"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4:26" ht="14.25" customHeight="1" x14ac:dyDescent="0.25"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4:26" ht="14.25" customHeight="1" x14ac:dyDescent="0.25"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4:26" ht="14.25" customHeight="1" x14ac:dyDescent="0.25"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4:26" ht="14.25" customHeight="1" x14ac:dyDescent="0.25"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4:26" ht="14.25" customHeight="1" x14ac:dyDescent="0.25"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4:26" ht="14.25" customHeight="1" x14ac:dyDescent="0.25"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4:26" ht="14.25" customHeight="1" x14ac:dyDescent="0.25"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4:26" ht="14.25" customHeight="1" x14ac:dyDescent="0.25"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4:26" ht="14.25" customHeight="1" x14ac:dyDescent="0.25"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4:26" ht="14.25" customHeight="1" x14ac:dyDescent="0.25"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4:26" ht="14.25" customHeight="1" x14ac:dyDescent="0.25"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4:26" ht="14.25" customHeight="1" x14ac:dyDescent="0.25"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4:26" ht="14.25" customHeight="1" x14ac:dyDescent="0.25"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4:26" ht="14.25" customHeight="1" x14ac:dyDescent="0.25"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4:26" ht="14.25" customHeight="1" x14ac:dyDescent="0.25"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4:26" ht="14.25" customHeight="1" x14ac:dyDescent="0.25"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4:26" ht="14.25" customHeight="1" x14ac:dyDescent="0.25"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4:26" ht="14.25" customHeight="1" x14ac:dyDescent="0.25"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4:26" ht="14.25" customHeight="1" x14ac:dyDescent="0.25"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4:26" ht="14.25" customHeight="1" x14ac:dyDescent="0.25"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4:26" ht="14.25" customHeight="1" x14ac:dyDescent="0.25"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4:26" ht="14.25" customHeight="1" x14ac:dyDescent="0.25"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4:26" ht="14.25" customHeight="1" x14ac:dyDescent="0.25"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4:26" ht="14.25" customHeight="1" x14ac:dyDescent="0.25"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4:26" ht="14.25" customHeight="1" x14ac:dyDescent="0.25"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4:26" ht="14.25" customHeight="1" x14ac:dyDescent="0.25"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4:26" ht="14.25" customHeight="1" x14ac:dyDescent="0.25"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4:26" ht="14.25" customHeight="1" x14ac:dyDescent="0.25"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4:26" ht="14.25" customHeight="1" x14ac:dyDescent="0.25"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4:26" ht="14.25" customHeight="1" x14ac:dyDescent="0.25"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4:26" ht="14.25" customHeight="1" x14ac:dyDescent="0.25"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4:26" ht="14.25" customHeight="1" x14ac:dyDescent="0.25"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4:26" ht="14.25" customHeight="1" x14ac:dyDescent="0.25"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4:26" ht="14.25" customHeight="1" x14ac:dyDescent="0.25"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4:26" ht="14.25" customHeight="1" x14ac:dyDescent="0.25"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4:26" ht="14.25" customHeight="1" x14ac:dyDescent="0.25"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4:26" ht="14.25" customHeight="1" x14ac:dyDescent="0.25"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4:26" ht="14.25" customHeight="1" x14ac:dyDescent="0.25"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4:26" ht="14.25" customHeight="1" x14ac:dyDescent="0.25"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4:26" ht="14.25" customHeight="1" x14ac:dyDescent="0.25"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4:26" ht="14.25" customHeight="1" x14ac:dyDescent="0.25"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4:26" ht="14.25" customHeight="1" x14ac:dyDescent="0.25"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4:26" ht="14.25" customHeight="1" x14ac:dyDescent="0.25"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4:26" ht="14.25" customHeight="1" x14ac:dyDescent="0.25"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4:26" ht="14.25" customHeight="1" x14ac:dyDescent="0.25"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4:26" ht="14.25" customHeight="1" x14ac:dyDescent="0.25"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4:26" ht="14.25" customHeight="1" x14ac:dyDescent="0.25"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4:26" ht="14.25" customHeight="1" x14ac:dyDescent="0.25"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4:26" ht="14.25" customHeight="1" x14ac:dyDescent="0.25"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4:26" ht="14.25" customHeight="1" x14ac:dyDescent="0.25"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4:26" ht="14.25" customHeight="1" x14ac:dyDescent="0.25"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4:26" ht="14.25" customHeight="1" x14ac:dyDescent="0.25"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4:26" ht="14.25" customHeight="1" x14ac:dyDescent="0.25"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4:26" ht="14.25" customHeight="1" x14ac:dyDescent="0.25"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4:26" ht="14.25" customHeight="1" x14ac:dyDescent="0.25"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4:26" ht="14.25" customHeight="1" x14ac:dyDescent="0.25"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4:26" ht="14.25" customHeight="1" x14ac:dyDescent="0.25"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4:26" ht="14.25" customHeight="1" x14ac:dyDescent="0.25"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4:26" ht="14.25" customHeight="1" x14ac:dyDescent="0.25"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4:26" ht="14.25" customHeight="1" x14ac:dyDescent="0.25"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4:26" ht="14.25" customHeight="1" x14ac:dyDescent="0.25"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4:26" ht="14.25" customHeight="1" x14ac:dyDescent="0.25"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4:26" ht="14.25" customHeight="1" x14ac:dyDescent="0.25"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4:26" ht="14.25" customHeight="1" x14ac:dyDescent="0.25"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4:26" ht="14.25" customHeight="1" x14ac:dyDescent="0.25"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4:26" ht="14.25" customHeight="1" x14ac:dyDescent="0.25"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4:26" ht="14.25" customHeight="1" x14ac:dyDescent="0.25"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4:26" ht="14.25" customHeight="1" x14ac:dyDescent="0.25"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4:26" ht="14.25" customHeight="1" x14ac:dyDescent="0.25"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4:26" ht="14.25" customHeight="1" x14ac:dyDescent="0.25"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4:26" ht="14.25" customHeight="1" x14ac:dyDescent="0.25"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4:26" ht="14.25" customHeight="1" x14ac:dyDescent="0.25"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4:26" ht="14.25" customHeight="1" x14ac:dyDescent="0.25"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4:26" ht="14.25" customHeight="1" x14ac:dyDescent="0.25"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4:26" ht="14.25" customHeight="1" x14ac:dyDescent="0.25"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4:26" ht="14.25" customHeight="1" x14ac:dyDescent="0.25"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4:26" ht="14.25" customHeight="1" x14ac:dyDescent="0.25"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4:26" ht="14.25" customHeight="1" x14ac:dyDescent="0.25"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4:26" ht="14.25" customHeight="1" x14ac:dyDescent="0.25"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4:26" ht="14.25" customHeight="1" x14ac:dyDescent="0.25"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4:26" ht="14.25" customHeight="1" x14ac:dyDescent="0.25"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4:26" ht="14.25" customHeight="1" x14ac:dyDescent="0.25"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4:26" ht="14.25" customHeight="1" x14ac:dyDescent="0.25"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4:26" ht="14.25" customHeight="1" x14ac:dyDescent="0.25"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4:26" ht="14.25" customHeight="1" x14ac:dyDescent="0.25"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4:26" ht="14.25" customHeight="1" x14ac:dyDescent="0.25"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4:26" ht="14.25" customHeight="1" x14ac:dyDescent="0.25"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4:26" ht="14.25" customHeight="1" x14ac:dyDescent="0.25"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4:26" ht="14.25" customHeight="1" x14ac:dyDescent="0.25"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4:26" ht="14.25" customHeight="1" x14ac:dyDescent="0.25"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4:26" ht="14.25" customHeight="1" x14ac:dyDescent="0.25"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4:26" ht="14.25" customHeight="1" x14ac:dyDescent="0.25"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4:26" ht="14.25" customHeight="1" x14ac:dyDescent="0.25"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4:26" ht="14.25" customHeight="1" x14ac:dyDescent="0.25"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4:26" ht="14.25" customHeight="1" x14ac:dyDescent="0.25"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4:26" ht="14.25" customHeight="1" x14ac:dyDescent="0.25"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4:26" ht="14.25" customHeight="1" x14ac:dyDescent="0.25"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4:26" ht="14.25" customHeight="1" x14ac:dyDescent="0.25"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4:26" ht="14.25" customHeight="1" x14ac:dyDescent="0.25"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4:26" ht="14.25" customHeight="1" x14ac:dyDescent="0.25"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4:26" ht="14.25" customHeight="1" x14ac:dyDescent="0.25"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4:26" ht="14.25" customHeight="1" x14ac:dyDescent="0.25"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4:26" ht="14.25" customHeight="1" x14ac:dyDescent="0.25"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4:26" ht="14.25" customHeight="1" x14ac:dyDescent="0.25"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4:26" ht="14.25" customHeight="1" x14ac:dyDescent="0.25"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4:26" ht="14.25" customHeight="1" x14ac:dyDescent="0.25"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4:26" ht="14.25" customHeight="1" x14ac:dyDescent="0.25"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4:26" ht="14.25" customHeight="1" x14ac:dyDescent="0.25"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4:26" ht="14.25" customHeight="1" x14ac:dyDescent="0.25"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4:26" ht="14.25" customHeight="1" x14ac:dyDescent="0.25"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4:26" ht="14.25" customHeight="1" x14ac:dyDescent="0.25"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4:26" ht="14.25" customHeight="1" x14ac:dyDescent="0.25"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4:26" ht="14.25" customHeight="1" x14ac:dyDescent="0.25"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4:26" ht="14.25" customHeight="1" x14ac:dyDescent="0.25"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4:26" ht="14.25" customHeight="1" x14ac:dyDescent="0.25"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4:26" ht="14.25" customHeight="1" x14ac:dyDescent="0.25"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4:26" ht="14.25" customHeight="1" x14ac:dyDescent="0.25"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4:26" ht="14.25" customHeight="1" x14ac:dyDescent="0.25"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4:26" ht="14.25" customHeight="1" x14ac:dyDescent="0.25"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4:26" ht="14.25" customHeight="1" x14ac:dyDescent="0.25"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4:26" ht="14.25" customHeight="1" x14ac:dyDescent="0.25"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4:26" ht="14.25" customHeight="1" x14ac:dyDescent="0.25"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4:26" ht="14.25" customHeight="1" x14ac:dyDescent="0.25"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4:26" ht="14.25" customHeight="1" x14ac:dyDescent="0.25"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4:26" ht="14.25" customHeight="1" x14ac:dyDescent="0.25"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4:26" ht="14.25" customHeight="1" x14ac:dyDescent="0.25"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4:26" ht="14.25" customHeight="1" x14ac:dyDescent="0.25"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4:26" ht="14.25" customHeight="1" x14ac:dyDescent="0.25"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4:26" ht="14.25" customHeight="1" x14ac:dyDescent="0.25"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4:26" ht="14.25" customHeight="1" x14ac:dyDescent="0.25"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4:26" ht="14.25" customHeight="1" x14ac:dyDescent="0.25"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4:26" ht="14.25" customHeight="1" x14ac:dyDescent="0.25"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4:26" ht="14.25" customHeight="1" x14ac:dyDescent="0.25"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4:26" ht="14.25" customHeight="1" x14ac:dyDescent="0.25"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4:26" ht="14.25" customHeight="1" x14ac:dyDescent="0.25"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4:26" ht="14.25" customHeight="1" x14ac:dyDescent="0.25"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4:26" ht="14.25" customHeight="1" x14ac:dyDescent="0.25"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4:26" ht="14.25" customHeight="1" x14ac:dyDescent="0.25"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4:26" ht="14.25" customHeight="1" x14ac:dyDescent="0.25"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4:26" ht="14.25" customHeight="1" x14ac:dyDescent="0.25"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4:26" ht="14.25" customHeight="1" x14ac:dyDescent="0.25"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4:26" ht="14.25" customHeight="1" x14ac:dyDescent="0.25"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4:26" ht="14.25" customHeight="1" x14ac:dyDescent="0.25"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4:26" ht="14.25" customHeight="1" x14ac:dyDescent="0.25"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4:26" ht="14.25" customHeight="1" x14ac:dyDescent="0.25"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4:26" ht="14.25" customHeight="1" x14ac:dyDescent="0.25"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4:26" ht="14.25" customHeight="1" x14ac:dyDescent="0.25"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4:26" ht="14.25" customHeight="1" x14ac:dyDescent="0.25"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4:26" ht="14.25" customHeight="1" x14ac:dyDescent="0.25"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4:26" ht="14.25" customHeight="1" x14ac:dyDescent="0.25"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4:26" ht="14.25" customHeight="1" x14ac:dyDescent="0.25"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4:26" ht="14.25" customHeight="1" x14ac:dyDescent="0.25"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4:26" ht="14.25" customHeight="1" x14ac:dyDescent="0.25"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4:26" ht="14.25" customHeight="1" x14ac:dyDescent="0.25"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4:26" ht="14.25" customHeight="1" x14ac:dyDescent="0.25"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4:26" ht="14.25" customHeight="1" x14ac:dyDescent="0.25"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4:26" ht="14.25" customHeight="1" x14ac:dyDescent="0.25"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4:26" ht="14.25" customHeight="1" x14ac:dyDescent="0.25"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4:26" ht="14.25" customHeight="1" x14ac:dyDescent="0.25"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4:26" ht="14.25" customHeight="1" x14ac:dyDescent="0.25"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4:26" ht="14.25" customHeight="1" x14ac:dyDescent="0.25"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4:26" ht="14.25" customHeight="1" x14ac:dyDescent="0.25"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4:26" ht="14.25" customHeight="1" x14ac:dyDescent="0.25"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4:26" ht="14.25" customHeight="1" x14ac:dyDescent="0.25"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4:26" ht="14.25" customHeight="1" x14ac:dyDescent="0.25"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4:26" ht="14.25" customHeight="1" x14ac:dyDescent="0.25"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4:26" ht="14.25" customHeight="1" x14ac:dyDescent="0.25"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4:26" ht="14.25" customHeight="1" x14ac:dyDescent="0.25"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4:26" ht="14.25" customHeight="1" x14ac:dyDescent="0.25"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4:26" ht="14.25" customHeight="1" x14ac:dyDescent="0.25"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4:26" ht="14.25" customHeight="1" x14ac:dyDescent="0.25"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4:26" ht="14.25" customHeight="1" x14ac:dyDescent="0.25"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4:26" ht="14.25" customHeight="1" x14ac:dyDescent="0.25"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4:26" ht="14.25" customHeight="1" x14ac:dyDescent="0.25"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4:26" ht="14.25" customHeight="1" x14ac:dyDescent="0.25"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4:26" ht="14.25" customHeight="1" x14ac:dyDescent="0.25"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4:26" ht="14.25" customHeight="1" x14ac:dyDescent="0.25"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4:26" ht="14.25" customHeight="1" x14ac:dyDescent="0.25"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4:26" ht="14.25" customHeight="1" x14ac:dyDescent="0.25"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4:26" ht="14.25" customHeight="1" x14ac:dyDescent="0.25"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4:26" ht="14.25" customHeight="1" x14ac:dyDescent="0.25"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4:26" ht="14.25" customHeight="1" x14ac:dyDescent="0.25"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4:26" ht="14.25" customHeight="1" x14ac:dyDescent="0.25"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4:26" ht="14.25" customHeight="1" x14ac:dyDescent="0.25"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4:26" ht="14.25" customHeight="1" x14ac:dyDescent="0.25"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4:26" ht="14.25" customHeight="1" x14ac:dyDescent="0.25"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4:26" ht="14.25" customHeight="1" x14ac:dyDescent="0.25"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4:26" ht="14.25" customHeight="1" x14ac:dyDescent="0.25"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4:26" ht="14.25" customHeight="1" x14ac:dyDescent="0.25"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4:26" ht="14.25" customHeight="1" x14ac:dyDescent="0.25"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4:26" ht="14.25" customHeight="1" x14ac:dyDescent="0.25"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4:26" ht="14.25" customHeight="1" x14ac:dyDescent="0.25"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4:26" ht="14.25" customHeight="1" x14ac:dyDescent="0.25"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4:26" ht="14.25" customHeight="1" x14ac:dyDescent="0.25"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4:26" ht="14.25" customHeight="1" x14ac:dyDescent="0.25"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4:26" ht="14.25" customHeight="1" x14ac:dyDescent="0.25"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4:26" ht="14.25" customHeight="1" x14ac:dyDescent="0.25"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4:26" ht="14.25" customHeight="1" x14ac:dyDescent="0.25"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4:26" ht="14.25" customHeight="1" x14ac:dyDescent="0.25"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4:26" ht="14.25" customHeight="1" x14ac:dyDescent="0.25"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4:26" ht="14.25" customHeight="1" x14ac:dyDescent="0.25"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4:26" ht="14.25" customHeight="1" x14ac:dyDescent="0.25"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4:26" ht="14.25" customHeight="1" x14ac:dyDescent="0.25"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4:26" ht="14.25" customHeight="1" x14ac:dyDescent="0.25"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4:26" ht="14.25" customHeight="1" x14ac:dyDescent="0.25"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4:26" ht="14.25" customHeight="1" x14ac:dyDescent="0.25"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4:26" ht="14.25" customHeight="1" x14ac:dyDescent="0.25"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4:26" ht="14.25" customHeight="1" x14ac:dyDescent="0.25"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4:26" ht="14.25" customHeight="1" x14ac:dyDescent="0.25"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4:26" ht="14.25" customHeight="1" x14ac:dyDescent="0.25"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4:26" ht="14.25" customHeight="1" x14ac:dyDescent="0.25"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4:26" ht="14.25" customHeight="1" x14ac:dyDescent="0.25"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4:26" ht="14.25" customHeight="1" x14ac:dyDescent="0.25"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4:26" ht="14.25" customHeight="1" x14ac:dyDescent="0.25"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4:26" ht="14.25" customHeight="1" x14ac:dyDescent="0.25"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4:26" ht="14.25" customHeight="1" x14ac:dyDescent="0.25"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4:26" ht="14.25" customHeight="1" x14ac:dyDescent="0.25"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4:26" ht="14.25" customHeight="1" x14ac:dyDescent="0.25"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4:26" ht="14.25" customHeight="1" x14ac:dyDescent="0.25"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4:26" ht="14.25" customHeight="1" x14ac:dyDescent="0.25"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4:26" ht="14.25" customHeight="1" x14ac:dyDescent="0.25"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4:26" ht="14.25" customHeight="1" x14ac:dyDescent="0.25"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4:26" ht="14.25" customHeight="1" x14ac:dyDescent="0.25"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4:26" ht="14.25" customHeight="1" x14ac:dyDescent="0.25"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4:26" ht="14.25" customHeight="1" x14ac:dyDescent="0.25"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4:26" ht="14.25" customHeight="1" x14ac:dyDescent="0.25"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4:26" ht="14.25" customHeight="1" x14ac:dyDescent="0.25"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4:26" ht="14.25" customHeight="1" x14ac:dyDescent="0.25"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4:26" ht="14.25" customHeight="1" x14ac:dyDescent="0.25"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4:26" ht="14.25" customHeight="1" x14ac:dyDescent="0.25"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4:26" ht="14.25" customHeight="1" x14ac:dyDescent="0.25"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4:26" ht="14.25" customHeight="1" x14ac:dyDescent="0.25"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4:26" ht="14.25" customHeight="1" x14ac:dyDescent="0.25"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4:26" ht="14.25" customHeight="1" x14ac:dyDescent="0.25"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4:26" ht="14.25" customHeight="1" x14ac:dyDescent="0.25"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4:26" ht="14.25" customHeight="1" x14ac:dyDescent="0.25"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4:26" ht="14.25" customHeight="1" x14ac:dyDescent="0.25"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4:26" ht="14.25" customHeight="1" x14ac:dyDescent="0.25"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4:26" ht="14.25" customHeight="1" x14ac:dyDescent="0.25"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4:26" ht="14.25" customHeight="1" x14ac:dyDescent="0.25"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4:26" ht="14.25" customHeight="1" x14ac:dyDescent="0.25"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4:26" ht="14.25" customHeight="1" x14ac:dyDescent="0.25"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4:26" ht="14.25" customHeight="1" x14ac:dyDescent="0.25"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4:26" ht="14.25" customHeight="1" x14ac:dyDescent="0.25"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4:26" ht="14.25" customHeight="1" x14ac:dyDescent="0.25"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4:26" ht="14.25" customHeight="1" x14ac:dyDescent="0.25"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4:26" ht="14.25" customHeight="1" x14ac:dyDescent="0.25"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4:26" ht="14.25" customHeight="1" x14ac:dyDescent="0.25"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4:26" ht="14.25" customHeight="1" x14ac:dyDescent="0.25"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4:26" ht="14.25" customHeight="1" x14ac:dyDescent="0.25"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4:26" ht="14.25" customHeight="1" x14ac:dyDescent="0.25"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4:26" ht="14.25" customHeight="1" x14ac:dyDescent="0.25"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4:26" ht="14.25" customHeight="1" x14ac:dyDescent="0.25"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4:26" ht="14.25" customHeight="1" x14ac:dyDescent="0.25"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4:26" ht="14.25" customHeight="1" x14ac:dyDescent="0.25"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4:26" ht="14.25" customHeight="1" x14ac:dyDescent="0.25"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4:26" ht="14.25" customHeight="1" x14ac:dyDescent="0.25"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4:26" ht="14.25" customHeight="1" x14ac:dyDescent="0.25"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4:26" ht="14.25" customHeight="1" x14ac:dyDescent="0.25"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4:26" ht="14.25" customHeight="1" x14ac:dyDescent="0.25"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4:26" ht="14.25" customHeight="1" x14ac:dyDescent="0.25"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4:26" ht="14.25" customHeight="1" x14ac:dyDescent="0.25"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4:26" ht="14.25" customHeight="1" x14ac:dyDescent="0.25"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4:26" ht="14.25" customHeight="1" x14ac:dyDescent="0.25"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4:26" ht="14.25" customHeight="1" x14ac:dyDescent="0.25"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4:26" ht="14.25" customHeight="1" x14ac:dyDescent="0.25"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4:26" ht="14.25" customHeight="1" x14ac:dyDescent="0.25"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4:26" ht="14.25" customHeight="1" x14ac:dyDescent="0.25"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4:26" ht="14.25" customHeight="1" x14ac:dyDescent="0.25"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4:26" ht="14.25" customHeight="1" x14ac:dyDescent="0.25"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4:26" ht="14.25" customHeight="1" x14ac:dyDescent="0.25"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4:26" ht="14.25" customHeight="1" x14ac:dyDescent="0.25"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4:26" ht="14.25" customHeight="1" x14ac:dyDescent="0.25"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4:26" ht="14.25" customHeight="1" x14ac:dyDescent="0.25"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4:26" ht="14.25" customHeight="1" x14ac:dyDescent="0.25"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4:26" ht="14.25" customHeight="1" x14ac:dyDescent="0.25"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4:26" ht="14.25" customHeight="1" x14ac:dyDescent="0.25"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4:26" ht="14.25" customHeight="1" x14ac:dyDescent="0.25"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4:26" ht="14.25" customHeight="1" x14ac:dyDescent="0.25"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4:26" ht="14.25" customHeight="1" x14ac:dyDescent="0.25"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4:26" ht="14.25" customHeight="1" x14ac:dyDescent="0.25"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4:26" ht="14.25" customHeight="1" x14ac:dyDescent="0.25"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4:26" ht="14.25" customHeight="1" x14ac:dyDescent="0.25"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4:26" ht="14.25" customHeight="1" x14ac:dyDescent="0.25"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4:26" ht="14.25" customHeight="1" x14ac:dyDescent="0.25"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4:26" ht="14.25" customHeight="1" x14ac:dyDescent="0.25"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4:26" ht="14.25" customHeight="1" x14ac:dyDescent="0.25"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4:26" ht="14.25" customHeight="1" x14ac:dyDescent="0.25"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4:26" ht="14.25" customHeight="1" x14ac:dyDescent="0.25"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4:26" ht="14.25" customHeight="1" x14ac:dyDescent="0.25"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4:26" ht="14.25" customHeight="1" x14ac:dyDescent="0.25"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4:26" ht="14.25" customHeight="1" x14ac:dyDescent="0.25"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4:26" ht="14.25" customHeight="1" x14ac:dyDescent="0.25"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4:26" ht="14.25" customHeight="1" x14ac:dyDescent="0.25"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4:26" ht="14.25" customHeight="1" x14ac:dyDescent="0.25"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4:26" ht="14.25" customHeight="1" x14ac:dyDescent="0.25"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4:26" ht="14.25" customHeight="1" x14ac:dyDescent="0.25"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4:26" ht="14.25" customHeight="1" x14ac:dyDescent="0.25"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4:26" ht="14.25" customHeight="1" x14ac:dyDescent="0.25"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4:26" ht="14.25" customHeight="1" x14ac:dyDescent="0.25"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4:26" ht="14.25" customHeight="1" x14ac:dyDescent="0.25"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4:26" ht="14.25" customHeight="1" x14ac:dyDescent="0.25"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4:26" ht="14.25" customHeight="1" x14ac:dyDescent="0.25"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4:26" ht="14.25" customHeight="1" x14ac:dyDescent="0.25"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4:26" ht="14.25" customHeight="1" x14ac:dyDescent="0.25"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4:26" ht="14.25" customHeight="1" x14ac:dyDescent="0.25"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4:26" ht="14.25" customHeight="1" x14ac:dyDescent="0.25"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4:26" ht="14.25" customHeight="1" x14ac:dyDescent="0.25"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4:26" ht="14.25" customHeight="1" x14ac:dyDescent="0.25"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4:26" ht="14.25" customHeight="1" x14ac:dyDescent="0.25"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4:26" ht="14.25" customHeight="1" x14ac:dyDescent="0.25"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4:26" ht="14.25" customHeight="1" x14ac:dyDescent="0.25"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4:26" ht="14.25" customHeight="1" x14ac:dyDescent="0.25"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4:26" ht="14.25" customHeight="1" x14ac:dyDescent="0.25"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4:26" ht="14.25" customHeight="1" x14ac:dyDescent="0.25"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4:26" ht="14.25" customHeight="1" x14ac:dyDescent="0.25"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4:26" ht="14.25" customHeight="1" x14ac:dyDescent="0.25"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4:26" ht="14.25" customHeight="1" x14ac:dyDescent="0.25"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4:26" ht="14.25" customHeight="1" x14ac:dyDescent="0.25"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4:26" ht="14.25" customHeight="1" x14ac:dyDescent="0.25"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4:26" ht="14.25" customHeight="1" x14ac:dyDescent="0.25"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4:26" ht="14.25" customHeight="1" x14ac:dyDescent="0.25"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4:26" ht="14.25" customHeight="1" x14ac:dyDescent="0.25"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4:26" ht="14.25" customHeight="1" x14ac:dyDescent="0.25"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4:26" ht="14.25" customHeight="1" x14ac:dyDescent="0.25"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4:26" ht="14.25" customHeight="1" x14ac:dyDescent="0.25"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4:26" ht="14.25" customHeight="1" x14ac:dyDescent="0.25"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4:26" ht="14.25" customHeight="1" x14ac:dyDescent="0.25"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4:26" ht="14.25" customHeight="1" x14ac:dyDescent="0.25"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4:26" ht="14.25" customHeight="1" x14ac:dyDescent="0.25"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4:26" ht="14.25" customHeight="1" x14ac:dyDescent="0.25"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4:26" ht="14.25" customHeight="1" x14ac:dyDescent="0.25"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4:26" ht="14.25" customHeight="1" x14ac:dyDescent="0.25"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4:26" ht="14.25" customHeight="1" x14ac:dyDescent="0.25"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4:26" ht="14.25" customHeight="1" x14ac:dyDescent="0.25"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4:26" ht="14.25" customHeight="1" x14ac:dyDescent="0.25"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4:26" ht="14.25" customHeight="1" x14ac:dyDescent="0.25"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4:26" ht="14.25" customHeight="1" x14ac:dyDescent="0.25"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4:26" ht="14.25" customHeight="1" x14ac:dyDescent="0.25"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4:26" ht="14.25" customHeight="1" x14ac:dyDescent="0.25"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4:26" ht="14.25" customHeight="1" x14ac:dyDescent="0.25"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4:26" ht="14.25" customHeight="1" x14ac:dyDescent="0.25"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4:26" ht="14.25" customHeight="1" x14ac:dyDescent="0.25"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4:26" ht="14.25" customHeight="1" x14ac:dyDescent="0.25"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4:26" ht="14.25" customHeight="1" x14ac:dyDescent="0.25"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4:26" ht="14.25" customHeight="1" x14ac:dyDescent="0.25"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4:26" ht="14.25" customHeight="1" x14ac:dyDescent="0.25"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4:26" ht="14.25" customHeight="1" x14ac:dyDescent="0.25"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4:26" ht="14.25" customHeight="1" x14ac:dyDescent="0.25"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4:26" ht="14.25" customHeight="1" x14ac:dyDescent="0.25"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4:26" ht="14.25" customHeight="1" x14ac:dyDescent="0.25"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4:26" ht="14.25" customHeight="1" x14ac:dyDescent="0.25"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4:26" ht="14.25" customHeight="1" x14ac:dyDescent="0.25"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4:26" ht="14.25" customHeight="1" x14ac:dyDescent="0.25"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4:26" ht="14.25" customHeight="1" x14ac:dyDescent="0.25"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4:26" ht="14.25" customHeight="1" x14ac:dyDescent="0.25"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4:26" ht="14.25" customHeight="1" x14ac:dyDescent="0.25"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4:26" ht="14.25" customHeight="1" x14ac:dyDescent="0.25"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4:26" ht="14.25" customHeight="1" x14ac:dyDescent="0.25"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4:26" ht="14.25" customHeight="1" x14ac:dyDescent="0.25"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4:26" ht="14.25" customHeight="1" x14ac:dyDescent="0.25"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4:26" ht="14.25" customHeight="1" x14ac:dyDescent="0.25"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4:26" ht="14.25" customHeight="1" x14ac:dyDescent="0.25"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4:26" ht="14.25" customHeight="1" x14ac:dyDescent="0.25"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4:26" ht="14.25" customHeight="1" x14ac:dyDescent="0.25"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4:26" ht="14.25" customHeight="1" x14ac:dyDescent="0.25"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4:26" ht="14.25" customHeight="1" x14ac:dyDescent="0.25"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4:26" ht="14.25" customHeight="1" x14ac:dyDescent="0.25"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4:26" ht="14.25" customHeight="1" x14ac:dyDescent="0.25"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4:26" ht="14.25" customHeight="1" x14ac:dyDescent="0.25"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4:26" ht="14.25" customHeight="1" x14ac:dyDescent="0.25"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4:26" ht="14.25" customHeight="1" x14ac:dyDescent="0.25"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4:26" ht="14.25" customHeight="1" x14ac:dyDescent="0.25"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4:26" ht="14.25" customHeight="1" x14ac:dyDescent="0.25"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4:26" ht="14.25" customHeight="1" x14ac:dyDescent="0.25"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4:26" ht="14.25" customHeight="1" x14ac:dyDescent="0.25"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4:26" ht="14.25" customHeight="1" x14ac:dyDescent="0.25"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4:26" ht="14.25" customHeight="1" x14ac:dyDescent="0.25"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4:26" ht="14.25" customHeight="1" x14ac:dyDescent="0.25"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4:26" ht="14.25" customHeight="1" x14ac:dyDescent="0.25"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4:26" ht="14.25" customHeight="1" x14ac:dyDescent="0.25"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4:26" ht="14.25" customHeight="1" x14ac:dyDescent="0.25"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4:26" ht="14.25" customHeight="1" x14ac:dyDescent="0.25"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4:26" ht="14.25" customHeight="1" x14ac:dyDescent="0.25"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4:26" ht="14.25" customHeight="1" x14ac:dyDescent="0.25"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4:26" ht="14.25" customHeight="1" x14ac:dyDescent="0.25"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4:26" ht="14.25" customHeight="1" x14ac:dyDescent="0.25"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4:26" ht="14.25" customHeight="1" x14ac:dyDescent="0.25"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4:26" ht="14.25" customHeight="1" x14ac:dyDescent="0.25"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4:26" ht="14.25" customHeight="1" x14ac:dyDescent="0.25"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4:26" ht="14.25" customHeight="1" x14ac:dyDescent="0.25"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4:26" ht="14.25" customHeight="1" x14ac:dyDescent="0.25"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4:26" ht="14.25" customHeight="1" x14ac:dyDescent="0.25"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4:26" ht="14.25" customHeight="1" x14ac:dyDescent="0.25"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4:26" ht="14.25" customHeight="1" x14ac:dyDescent="0.25"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4:26" ht="14.25" customHeight="1" x14ac:dyDescent="0.25"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4:26" ht="14.25" customHeight="1" x14ac:dyDescent="0.25"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4:26" ht="14.25" customHeight="1" x14ac:dyDescent="0.25"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4:26" ht="14.25" customHeight="1" x14ac:dyDescent="0.25"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4:26" ht="14.25" customHeight="1" x14ac:dyDescent="0.25"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4:26" ht="14.25" customHeight="1" x14ac:dyDescent="0.25"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4:26" ht="14.25" customHeight="1" x14ac:dyDescent="0.25"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4:26" ht="14.25" customHeight="1" x14ac:dyDescent="0.25"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4:26" ht="14.25" customHeight="1" x14ac:dyDescent="0.25"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4:26" ht="14.25" customHeight="1" x14ac:dyDescent="0.25"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4:26" ht="14.25" customHeight="1" x14ac:dyDescent="0.25"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4:26" ht="14.25" customHeight="1" x14ac:dyDescent="0.25"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4:26" ht="14.25" customHeight="1" x14ac:dyDescent="0.25"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4:26" ht="14.25" customHeight="1" x14ac:dyDescent="0.25"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4:26" ht="14.25" customHeight="1" x14ac:dyDescent="0.25"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4:26" ht="14.25" customHeight="1" x14ac:dyDescent="0.25"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4:26" ht="14.25" customHeight="1" x14ac:dyDescent="0.25"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4:26" ht="14.25" customHeight="1" x14ac:dyDescent="0.25"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4:26" ht="14.25" customHeight="1" x14ac:dyDescent="0.25"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4:26" ht="14.25" customHeight="1" x14ac:dyDescent="0.25"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4:26" ht="14.25" customHeight="1" x14ac:dyDescent="0.25"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4:26" ht="14.25" customHeight="1" x14ac:dyDescent="0.25"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4:26" ht="14.25" customHeight="1" x14ac:dyDescent="0.25"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4:26" ht="14.25" customHeight="1" x14ac:dyDescent="0.25"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4:26" ht="14.25" customHeight="1" x14ac:dyDescent="0.25"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4:26" ht="14.25" customHeight="1" x14ac:dyDescent="0.25"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4:26" ht="14.25" customHeight="1" x14ac:dyDescent="0.25"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4:26" ht="14.25" customHeight="1" x14ac:dyDescent="0.25"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4:26" ht="14.25" customHeight="1" x14ac:dyDescent="0.25"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/>
  <dimension ref="A1:AA100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81" sqref="C81"/>
    </sheetView>
  </sheetViews>
  <sheetFormatPr defaultColWidth="14.42578125" defaultRowHeight="15" customHeight="1" outlineLevelRow="1" x14ac:dyDescent="0.25"/>
  <cols>
    <col min="1" max="1" width="3.140625" customWidth="1"/>
    <col min="2" max="2" width="3.5703125" customWidth="1"/>
    <col min="3" max="3" width="71.42578125" customWidth="1"/>
    <col min="4" max="4" width="18.28515625" style="193" bestFit="1" customWidth="1"/>
    <col min="5" max="6" width="8.140625" customWidth="1"/>
    <col min="7" max="9" width="8.85546875" customWidth="1"/>
    <col min="10" max="19" width="9.5703125" customWidth="1"/>
    <col min="20" max="21" width="8.42578125" customWidth="1"/>
    <col min="22" max="22" width="21" customWidth="1"/>
    <col min="23" max="23" width="32" customWidth="1"/>
    <col min="24" max="27" width="8.7109375" customWidth="1"/>
  </cols>
  <sheetData>
    <row r="1" spans="1:27" ht="14.25" customHeight="1" x14ac:dyDescent="0.25">
      <c r="A1" s="1"/>
      <c r="B1" s="1"/>
      <c r="C1" s="1"/>
      <c r="D1" s="17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124"/>
      <c r="Y1" s="1"/>
      <c r="Z1" s="1"/>
      <c r="AA1" s="1"/>
    </row>
    <row r="2" spans="1:27" ht="14.25" customHeight="1" x14ac:dyDescent="0.25">
      <c r="A2" s="1"/>
      <c r="B2" s="1"/>
      <c r="C2" s="4" t="s">
        <v>379</v>
      </c>
      <c r="D2" s="21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2"/>
      <c r="X2" s="124"/>
      <c r="Y2" s="1"/>
      <c r="Z2" s="1"/>
      <c r="AA2" s="1"/>
    </row>
    <row r="3" spans="1:27" ht="18.75" customHeight="1" x14ac:dyDescent="0.25">
      <c r="A3" s="1"/>
      <c r="B3" s="1"/>
      <c r="C3" s="584"/>
      <c r="D3" s="585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  <c r="R3" s="529"/>
      <c r="S3" s="529"/>
      <c r="T3" s="529"/>
      <c r="U3" s="529"/>
      <c r="V3" s="529"/>
      <c r="W3" s="530"/>
      <c r="X3" s="124"/>
      <c r="Y3" s="1"/>
      <c r="Z3" s="1"/>
      <c r="AA3" s="1"/>
    </row>
    <row r="4" spans="1:27" ht="14.25" hidden="1" customHeight="1" outlineLevel="1" x14ac:dyDescent="0.25">
      <c r="A4" s="1"/>
      <c r="B4" s="1"/>
      <c r="C4" s="125"/>
      <c r="D4" s="219" t="s">
        <v>533</v>
      </c>
      <c r="E4" s="126" t="s">
        <v>380</v>
      </c>
      <c r="F4" s="126" t="s">
        <v>380</v>
      </c>
      <c r="G4" s="126" t="s">
        <v>380</v>
      </c>
      <c r="H4" s="126" t="s">
        <v>380</v>
      </c>
      <c r="I4" s="126" t="s">
        <v>381</v>
      </c>
      <c r="J4" s="126" t="s">
        <v>381</v>
      </c>
      <c r="K4" s="126" t="s">
        <v>381</v>
      </c>
      <c r="L4" s="126" t="s">
        <v>381</v>
      </c>
      <c r="M4" s="126" t="s">
        <v>381</v>
      </c>
      <c r="N4" s="126" t="s">
        <v>381</v>
      </c>
      <c r="O4" s="126" t="s">
        <v>381</v>
      </c>
      <c r="P4" s="126" t="s">
        <v>381</v>
      </c>
      <c r="Q4" s="126" t="s">
        <v>381</v>
      </c>
      <c r="R4" s="126" t="s">
        <v>381</v>
      </c>
      <c r="S4" s="126" t="s">
        <v>381</v>
      </c>
      <c r="T4" s="125"/>
      <c r="U4" s="125"/>
      <c r="V4" s="125"/>
      <c r="W4" s="53"/>
      <c r="X4" s="124"/>
      <c r="Y4" s="1"/>
      <c r="Z4" s="1"/>
      <c r="AA4" s="1"/>
    </row>
    <row r="5" spans="1:27" ht="15" customHeight="1" collapsed="1" x14ac:dyDescent="0.25">
      <c r="A5" s="1"/>
      <c r="B5" s="1"/>
      <c r="C5" s="534" t="s">
        <v>2</v>
      </c>
      <c r="D5" s="220" t="s">
        <v>528</v>
      </c>
      <c r="E5" s="584" t="s">
        <v>382</v>
      </c>
      <c r="F5" s="529"/>
      <c r="G5" s="529"/>
      <c r="H5" s="530"/>
      <c r="I5" s="584" t="s">
        <v>383</v>
      </c>
      <c r="J5" s="529"/>
      <c r="K5" s="529"/>
      <c r="L5" s="529"/>
      <c r="M5" s="529"/>
      <c r="N5" s="529"/>
      <c r="O5" s="529"/>
      <c r="P5" s="529"/>
      <c r="Q5" s="529"/>
      <c r="R5" s="529"/>
      <c r="S5" s="530"/>
      <c r="T5" s="534" t="s">
        <v>16</v>
      </c>
      <c r="U5" s="534" t="s">
        <v>384</v>
      </c>
      <c r="V5" s="534" t="s">
        <v>385</v>
      </c>
      <c r="W5" s="534" t="s">
        <v>386</v>
      </c>
      <c r="X5" s="124"/>
      <c r="Y5" s="1"/>
      <c r="Z5" s="1"/>
      <c r="AA5" s="1"/>
    </row>
    <row r="6" spans="1:27" ht="14.25" customHeight="1" x14ac:dyDescent="0.25">
      <c r="A6" s="1"/>
      <c r="B6" s="1"/>
      <c r="C6" s="508"/>
      <c r="D6" s="218" t="s">
        <v>527</v>
      </c>
      <c r="E6" s="127" t="s">
        <v>17</v>
      </c>
      <c r="F6" s="127" t="s">
        <v>18</v>
      </c>
      <c r="G6" s="127" t="s">
        <v>19</v>
      </c>
      <c r="H6" s="127" t="s">
        <v>20</v>
      </c>
      <c r="I6" s="127" t="s">
        <v>18</v>
      </c>
      <c r="J6" s="127" t="s">
        <v>19</v>
      </c>
      <c r="K6" s="127" t="s">
        <v>20</v>
      </c>
      <c r="L6" s="127" t="s">
        <v>21</v>
      </c>
      <c r="M6" s="127" t="s">
        <v>22</v>
      </c>
      <c r="N6" s="127" t="s">
        <v>23</v>
      </c>
      <c r="O6" s="127" t="s">
        <v>24</v>
      </c>
      <c r="P6" s="127" t="s">
        <v>25</v>
      </c>
      <c r="Q6" s="127" t="s">
        <v>26</v>
      </c>
      <c r="R6" s="127" t="s">
        <v>27</v>
      </c>
      <c r="S6" s="127" t="s">
        <v>28</v>
      </c>
      <c r="T6" s="508"/>
      <c r="U6" s="508"/>
      <c r="V6" s="508"/>
      <c r="W6" s="508"/>
      <c r="X6" s="124"/>
      <c r="Y6" s="1"/>
      <c r="Z6" s="1"/>
      <c r="AA6" s="1"/>
    </row>
    <row r="7" spans="1:27" ht="15" customHeight="1" x14ac:dyDescent="0.25">
      <c r="A7" s="1"/>
      <c r="B7" s="1"/>
      <c r="C7" s="586" t="s">
        <v>387</v>
      </c>
      <c r="D7" s="587"/>
      <c r="E7" s="529"/>
      <c r="F7" s="529"/>
      <c r="G7" s="529"/>
      <c r="H7" s="529"/>
      <c r="I7" s="529"/>
      <c r="J7" s="529"/>
      <c r="K7" s="529"/>
      <c r="L7" s="529"/>
      <c r="M7" s="529"/>
      <c r="N7" s="529"/>
      <c r="O7" s="529"/>
      <c r="P7" s="529"/>
      <c r="Q7" s="529"/>
      <c r="R7" s="529"/>
      <c r="S7" s="529"/>
      <c r="T7" s="529"/>
      <c r="U7" s="529"/>
      <c r="V7" s="529"/>
      <c r="W7" s="530"/>
      <c r="X7" s="124"/>
      <c r="Y7" s="1"/>
      <c r="Z7" s="1"/>
      <c r="AA7" s="1"/>
    </row>
    <row r="8" spans="1:27" ht="15" customHeight="1" x14ac:dyDescent="0.25">
      <c r="A8" s="1"/>
      <c r="B8" s="1"/>
      <c r="C8" s="128" t="s">
        <v>35</v>
      </c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9"/>
      <c r="X8" s="124"/>
      <c r="Y8" s="1"/>
      <c r="Z8" s="1"/>
      <c r="AA8" s="1"/>
    </row>
    <row r="9" spans="1:27" ht="15" customHeight="1" x14ac:dyDescent="0.25">
      <c r="A9" s="1"/>
      <c r="B9" s="2"/>
      <c r="C9" s="189" t="s">
        <v>388</v>
      </c>
      <c r="D9" s="40">
        <v>0</v>
      </c>
      <c r="E9" s="40">
        <v>0</v>
      </c>
      <c r="F9" s="40">
        <v>0</v>
      </c>
      <c r="G9" s="40">
        <v>0</v>
      </c>
      <c r="H9" s="40">
        <v>0</v>
      </c>
      <c r="I9" s="40">
        <v>0</v>
      </c>
      <c r="J9" s="40">
        <v>0</v>
      </c>
      <c r="K9" s="40">
        <v>8.5886287625418056</v>
      </c>
      <c r="L9" s="40">
        <v>0</v>
      </c>
      <c r="M9" s="40">
        <v>37.575250836120404</v>
      </c>
      <c r="N9" s="40">
        <v>12.28651059085842</v>
      </c>
      <c r="O9" s="40">
        <v>10.974358974358976</v>
      </c>
      <c r="P9" s="40">
        <v>14.791527313266446</v>
      </c>
      <c r="Q9" s="40">
        <v>21.829431438127092</v>
      </c>
      <c r="R9" s="40">
        <v>29.344481605351177</v>
      </c>
      <c r="S9" s="40">
        <v>22.545150501672243</v>
      </c>
      <c r="T9" s="130">
        <f t="shared" ref="T9:T14" si="0">SUM(D9:S9)</f>
        <v>157.93534002229654</v>
      </c>
      <c r="U9" s="588">
        <f>T9+T10+T11</f>
        <v>162.82608695652172</v>
      </c>
      <c r="V9" s="589"/>
      <c r="W9" s="189" t="s">
        <v>389</v>
      </c>
      <c r="X9" s="124"/>
      <c r="Y9" s="1"/>
      <c r="Z9" s="1"/>
      <c r="AA9" s="1"/>
    </row>
    <row r="10" spans="1:27" ht="15" customHeight="1" x14ac:dyDescent="0.25">
      <c r="A10" s="1"/>
      <c r="B10" s="2"/>
      <c r="C10" s="189" t="s">
        <v>390</v>
      </c>
      <c r="D10" s="40">
        <v>0</v>
      </c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4.8907469342251906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130">
        <f t="shared" si="0"/>
        <v>4.8907469342251906</v>
      </c>
      <c r="U10" s="506"/>
      <c r="V10" s="506"/>
      <c r="W10" s="189" t="s">
        <v>391</v>
      </c>
      <c r="X10" s="124"/>
      <c r="Y10" s="1"/>
      <c r="Z10" s="1"/>
      <c r="AA10" s="1"/>
    </row>
    <row r="11" spans="1:27" ht="15" customHeight="1" x14ac:dyDescent="0.25">
      <c r="A11" s="1"/>
      <c r="B11" s="2"/>
      <c r="C11" s="189" t="s">
        <v>392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130">
        <f t="shared" si="0"/>
        <v>0</v>
      </c>
      <c r="U11" s="508"/>
      <c r="V11" s="508"/>
      <c r="W11" s="189" t="s">
        <v>393</v>
      </c>
      <c r="X11" s="124"/>
      <c r="Y11" s="1"/>
      <c r="Z11" s="1"/>
      <c r="AA11" s="1"/>
    </row>
    <row r="12" spans="1:27" ht="15" customHeight="1" x14ac:dyDescent="0.25">
      <c r="A12" s="1"/>
      <c r="B12" s="2"/>
      <c r="C12" s="189" t="s">
        <v>394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1.3856794806808705</v>
      </c>
      <c r="J12" s="40">
        <v>1.6743627058227186</v>
      </c>
      <c r="K12" s="40">
        <v>6.1200843730071792</v>
      </c>
      <c r="L12" s="40">
        <v>0</v>
      </c>
      <c r="M12" s="40">
        <v>49.191621564170909</v>
      </c>
      <c r="N12" s="40">
        <v>0</v>
      </c>
      <c r="O12" s="40">
        <v>5.5427179227234822</v>
      </c>
      <c r="P12" s="40">
        <v>0</v>
      </c>
      <c r="Q12" s="40">
        <v>30.94684173520611</v>
      </c>
      <c r="R12" s="40">
        <v>11.085435845446964</v>
      </c>
      <c r="S12" s="40">
        <v>42.956063901106994</v>
      </c>
      <c r="T12" s="130">
        <f t="shared" si="0"/>
        <v>148.90280752816523</v>
      </c>
      <c r="U12" s="588">
        <f>T12+T13+T14</f>
        <v>153.52173913043478</v>
      </c>
      <c r="V12" s="589"/>
      <c r="W12" s="189" t="s">
        <v>395</v>
      </c>
      <c r="X12" s="124"/>
      <c r="Y12" s="1"/>
      <c r="Z12" s="1"/>
      <c r="AA12" s="1"/>
    </row>
    <row r="13" spans="1:27" ht="15" customHeight="1" x14ac:dyDescent="0.25">
      <c r="A13" s="1"/>
      <c r="B13" s="2"/>
      <c r="C13" s="189" t="s">
        <v>396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4.6189316022695683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130">
        <f t="shared" si="0"/>
        <v>4.6189316022695683</v>
      </c>
      <c r="U13" s="506"/>
      <c r="V13" s="506"/>
      <c r="W13" s="189" t="s">
        <v>391</v>
      </c>
      <c r="X13" s="124"/>
      <c r="Y13" s="1"/>
      <c r="Z13" s="1"/>
      <c r="AA13" s="1"/>
    </row>
    <row r="14" spans="1:27" ht="15" customHeight="1" x14ac:dyDescent="0.25">
      <c r="A14" s="1"/>
      <c r="B14" s="2"/>
      <c r="C14" s="189" t="s">
        <v>397</v>
      </c>
      <c r="D14" s="40">
        <v>0</v>
      </c>
      <c r="E14" s="40">
        <v>0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130">
        <f t="shared" si="0"/>
        <v>0</v>
      </c>
      <c r="U14" s="508"/>
      <c r="V14" s="508"/>
      <c r="W14" s="189" t="s">
        <v>393</v>
      </c>
      <c r="X14" s="124"/>
      <c r="Y14" s="1"/>
      <c r="Z14" s="1"/>
      <c r="AA14" s="1"/>
    </row>
    <row r="15" spans="1:27" ht="15" customHeight="1" x14ac:dyDescent="0.25">
      <c r="A15" s="1"/>
      <c r="B15" s="2"/>
      <c r="C15" s="131"/>
      <c r="D15" s="131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1"/>
      <c r="U15" s="131"/>
      <c r="V15" s="131"/>
      <c r="W15" s="131"/>
      <c r="X15" s="124"/>
      <c r="Y15" s="1"/>
      <c r="Z15" s="1"/>
      <c r="AA15" s="1"/>
    </row>
    <row r="16" spans="1:27" ht="15" customHeight="1" x14ac:dyDescent="0.25">
      <c r="A16" s="1"/>
      <c r="B16" s="2"/>
      <c r="C16" s="128" t="s">
        <v>398</v>
      </c>
      <c r="D16" s="128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28"/>
      <c r="U16" s="128"/>
      <c r="V16" s="128"/>
      <c r="W16" s="129"/>
      <c r="X16" s="124"/>
      <c r="Y16" s="1"/>
      <c r="Z16" s="1"/>
      <c r="AA16" s="1"/>
    </row>
    <row r="17" spans="1:27" ht="15" customHeight="1" x14ac:dyDescent="0.25">
      <c r="A17" s="1"/>
      <c r="B17" s="2"/>
      <c r="C17" s="189" t="s">
        <v>399</v>
      </c>
      <c r="D17" s="40">
        <v>0</v>
      </c>
      <c r="E17" s="40">
        <v>6.329488317065957</v>
      </c>
      <c r="F17" s="40">
        <v>3.0328798185941039</v>
      </c>
      <c r="G17" s="40">
        <v>0</v>
      </c>
      <c r="H17" s="40">
        <v>0</v>
      </c>
      <c r="I17" s="40">
        <v>0</v>
      </c>
      <c r="J17" s="40">
        <v>16.219313812481516</v>
      </c>
      <c r="K17" s="40">
        <v>133.57857635807946</v>
      </c>
      <c r="L17" s="40">
        <v>0</v>
      </c>
      <c r="M17" s="40">
        <v>29.537612146307797</v>
      </c>
      <c r="N17" s="40">
        <v>0</v>
      </c>
      <c r="O17" s="40">
        <v>25.977274967958198</v>
      </c>
      <c r="P17" s="40">
        <v>0</v>
      </c>
      <c r="Q17" s="40">
        <v>4.6152518978605936</v>
      </c>
      <c r="R17" s="40">
        <v>0</v>
      </c>
      <c r="S17" s="40">
        <v>13.318298333826284</v>
      </c>
      <c r="T17" s="130">
        <f>SUM(D17:S17)</f>
        <v>232.60869565217391</v>
      </c>
      <c r="U17" s="134">
        <f t="shared" ref="U17:U18" si="1">T17</f>
        <v>232.60869565217391</v>
      </c>
      <c r="V17" s="135"/>
      <c r="W17" s="53"/>
      <c r="X17" s="124"/>
      <c r="Y17" s="1"/>
      <c r="Z17" s="1"/>
      <c r="AA17" s="1"/>
    </row>
    <row r="18" spans="1:27" ht="15" customHeight="1" x14ac:dyDescent="0.25">
      <c r="A18" s="1"/>
      <c r="B18" s="2"/>
      <c r="C18" s="189" t="s">
        <v>400</v>
      </c>
      <c r="D18" s="40">
        <v>0</v>
      </c>
      <c r="E18" s="40">
        <v>3.0106921778278002</v>
      </c>
      <c r="F18" s="40">
        <v>7.2256612267867206</v>
      </c>
      <c r="G18" s="40">
        <v>0</v>
      </c>
      <c r="H18" s="40">
        <v>0</v>
      </c>
      <c r="I18" s="40">
        <v>0</v>
      </c>
      <c r="J18" s="40">
        <v>22.519977490151945</v>
      </c>
      <c r="K18" s="40">
        <v>62.983680360157578</v>
      </c>
      <c r="L18" s="40">
        <v>0</v>
      </c>
      <c r="M18" s="40">
        <v>22.399549803038838</v>
      </c>
      <c r="N18" s="40">
        <v>0</v>
      </c>
      <c r="O18" s="40">
        <v>31.672481710748457</v>
      </c>
      <c r="P18" s="40">
        <v>0</v>
      </c>
      <c r="Q18" s="40">
        <v>14.933033202025888</v>
      </c>
      <c r="R18" s="40">
        <v>10.236353404614519</v>
      </c>
      <c r="S18" s="40">
        <v>39.018570624648284</v>
      </c>
      <c r="T18" s="130">
        <f>SUM(D18:S18)</f>
        <v>214.00000000000003</v>
      </c>
      <c r="U18" s="134">
        <f t="shared" si="1"/>
        <v>214.00000000000003</v>
      </c>
      <c r="V18" s="135"/>
      <c r="W18" s="53"/>
      <c r="X18" s="124"/>
      <c r="Y18" s="1"/>
      <c r="Z18" s="1"/>
      <c r="AA18" s="1"/>
    </row>
    <row r="19" spans="1:27" ht="15" customHeight="1" x14ac:dyDescent="0.25">
      <c r="A19" s="1"/>
      <c r="B19" s="2"/>
      <c r="C19" s="128" t="s">
        <v>401</v>
      </c>
      <c r="D19" s="128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28"/>
      <c r="U19" s="128"/>
      <c r="V19" s="128"/>
      <c r="W19" s="129"/>
      <c r="X19" s="124"/>
      <c r="Y19" s="1"/>
      <c r="Z19" s="1"/>
      <c r="AA19" s="1"/>
    </row>
    <row r="20" spans="1:27" ht="15" customHeight="1" x14ac:dyDescent="0.25">
      <c r="A20" s="1"/>
      <c r="B20" s="2"/>
      <c r="C20" s="188" t="s">
        <v>402</v>
      </c>
      <c r="D20" s="40">
        <v>0</v>
      </c>
      <c r="E20" s="136">
        <v>0.87148161456461859</v>
      </c>
      <c r="F20" s="136">
        <v>1.7429632291292372</v>
      </c>
      <c r="G20" s="136">
        <v>0.5446760091028866</v>
      </c>
      <c r="H20" s="40">
        <v>0</v>
      </c>
      <c r="I20" s="40">
        <v>0</v>
      </c>
      <c r="J20" s="136">
        <v>4.3574080728230928</v>
      </c>
      <c r="K20" s="136">
        <v>106.32075697688346</v>
      </c>
      <c r="L20" s="40">
        <v>0</v>
      </c>
      <c r="M20" s="136">
        <v>6.8629177146963709</v>
      </c>
      <c r="N20" s="40">
        <v>0</v>
      </c>
      <c r="O20" s="136">
        <v>13.943705833033897</v>
      </c>
      <c r="P20" s="40">
        <v>0</v>
      </c>
      <c r="Q20" s="136">
        <v>11.111390585698887</v>
      </c>
      <c r="R20" s="40">
        <v>0</v>
      </c>
      <c r="S20" s="136">
        <v>4.4663432746436698</v>
      </c>
      <c r="T20" s="130">
        <f t="shared" ref="T20:T25" si="2">SUM(D20:S20)</f>
        <v>150.22164331057613</v>
      </c>
      <c r="U20" s="588">
        <f>T20+T21+T22</f>
        <v>158.17391304347828</v>
      </c>
      <c r="V20" s="589"/>
      <c r="W20" s="189" t="s">
        <v>395</v>
      </c>
      <c r="X20" s="124"/>
      <c r="Y20" s="1"/>
      <c r="Z20" s="1"/>
      <c r="AA20" s="1"/>
    </row>
    <row r="21" spans="1:27" ht="15" customHeight="1" x14ac:dyDescent="0.25">
      <c r="A21" s="1"/>
      <c r="B21" s="2"/>
      <c r="C21" s="188" t="s">
        <v>403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136">
        <v>7.9522697329021437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130">
        <f t="shared" si="2"/>
        <v>7.9522697329021437</v>
      </c>
      <c r="U21" s="506"/>
      <c r="V21" s="506"/>
      <c r="W21" s="189" t="s">
        <v>391</v>
      </c>
      <c r="X21" s="124"/>
      <c r="Y21" s="1"/>
      <c r="Z21" s="1"/>
      <c r="AA21" s="1"/>
    </row>
    <row r="22" spans="1:27" ht="15" customHeight="1" x14ac:dyDescent="0.25">
      <c r="A22" s="1"/>
      <c r="B22" s="2"/>
      <c r="C22" s="188" t="s">
        <v>404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130">
        <f t="shared" si="2"/>
        <v>0</v>
      </c>
      <c r="U22" s="508"/>
      <c r="V22" s="508"/>
      <c r="W22" s="189" t="s">
        <v>393</v>
      </c>
      <c r="X22" s="124"/>
      <c r="Y22" s="1"/>
      <c r="Z22" s="1"/>
      <c r="AA22" s="1"/>
    </row>
    <row r="23" spans="1:27" ht="15" customHeight="1" x14ac:dyDescent="0.25">
      <c r="A23" s="1"/>
      <c r="B23" s="2"/>
      <c r="C23" s="188" t="s">
        <v>405</v>
      </c>
      <c r="D23" s="40">
        <v>0</v>
      </c>
      <c r="E23" s="137">
        <v>0</v>
      </c>
      <c r="F23" s="137">
        <v>1.0177533980057831</v>
      </c>
      <c r="G23" s="137">
        <v>2.2899451455130118</v>
      </c>
      <c r="H23" s="137">
        <v>0</v>
      </c>
      <c r="I23" s="137">
        <v>0</v>
      </c>
      <c r="J23" s="137">
        <v>1.6538492717593971</v>
      </c>
      <c r="K23" s="137">
        <v>5.8520820385332515</v>
      </c>
      <c r="L23" s="137">
        <v>0</v>
      </c>
      <c r="M23" s="137">
        <v>97.068230334801527</v>
      </c>
      <c r="N23" s="137">
        <v>0</v>
      </c>
      <c r="O23" s="137">
        <v>10.431972329559274</v>
      </c>
      <c r="P23" s="137">
        <v>0</v>
      </c>
      <c r="Q23" s="137">
        <v>30.914259464425658</v>
      </c>
      <c r="R23" s="137">
        <v>13.739670873078072</v>
      </c>
      <c r="S23" s="137">
        <v>16.156835193341806</v>
      </c>
      <c r="T23" s="130">
        <f t="shared" si="2"/>
        <v>179.12459804901778</v>
      </c>
      <c r="U23" s="588">
        <f>T23+T24+T25</f>
        <v>204.69565217391306</v>
      </c>
      <c r="V23" s="589"/>
      <c r="W23" s="189" t="s">
        <v>395</v>
      </c>
      <c r="X23" s="124"/>
      <c r="Y23" s="1"/>
      <c r="Z23" s="1"/>
      <c r="AA23" s="1"/>
    </row>
    <row r="24" spans="1:27" ht="15" customHeight="1" x14ac:dyDescent="0.25">
      <c r="A24" s="1"/>
      <c r="B24" s="2"/>
      <c r="C24" s="188" t="s">
        <v>406</v>
      </c>
      <c r="D24" s="40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25.571054124895298</v>
      </c>
      <c r="N24" s="137">
        <v>0</v>
      </c>
      <c r="O24" s="137">
        <v>0</v>
      </c>
      <c r="P24" s="137">
        <v>0</v>
      </c>
      <c r="Q24" s="137">
        <v>0</v>
      </c>
      <c r="R24" s="137">
        <v>0</v>
      </c>
      <c r="S24" s="137">
        <v>0</v>
      </c>
      <c r="T24" s="130">
        <f t="shared" si="2"/>
        <v>25.571054124895298</v>
      </c>
      <c r="U24" s="506"/>
      <c r="V24" s="506"/>
      <c r="W24" s="189" t="s">
        <v>391</v>
      </c>
      <c r="X24" s="124"/>
      <c r="Y24" s="1"/>
      <c r="Z24" s="1"/>
      <c r="AA24" s="1"/>
    </row>
    <row r="25" spans="1:27" ht="15" customHeight="1" x14ac:dyDescent="0.25">
      <c r="A25" s="1"/>
      <c r="B25" s="2"/>
      <c r="C25" s="188" t="s">
        <v>407</v>
      </c>
      <c r="D25" s="40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7">
        <v>0</v>
      </c>
      <c r="O25" s="137">
        <v>0</v>
      </c>
      <c r="P25" s="137">
        <v>0</v>
      </c>
      <c r="Q25" s="137">
        <v>0</v>
      </c>
      <c r="R25" s="137">
        <v>0</v>
      </c>
      <c r="S25" s="137">
        <v>0</v>
      </c>
      <c r="T25" s="130">
        <f t="shared" si="2"/>
        <v>0</v>
      </c>
      <c r="U25" s="508"/>
      <c r="V25" s="508"/>
      <c r="W25" s="189" t="s">
        <v>393</v>
      </c>
      <c r="X25" s="124"/>
      <c r="Y25" s="1"/>
      <c r="Z25" s="1"/>
      <c r="AA25" s="1"/>
    </row>
    <row r="26" spans="1:27" ht="15" customHeight="1" x14ac:dyDescent="0.25">
      <c r="A26" s="1"/>
      <c r="B26" s="2"/>
      <c r="C26" s="128" t="s">
        <v>408</v>
      </c>
      <c r="D26" s="128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28"/>
      <c r="U26" s="128"/>
      <c r="V26" s="128"/>
      <c r="W26" s="129"/>
      <c r="X26" s="124"/>
      <c r="Y26" s="1"/>
      <c r="Z26" s="1"/>
      <c r="AA26" s="1"/>
    </row>
    <row r="27" spans="1:27" ht="15" customHeight="1" x14ac:dyDescent="0.25">
      <c r="A27" s="1"/>
      <c r="B27" s="2"/>
      <c r="C27" s="188" t="s">
        <v>408</v>
      </c>
      <c r="D27" s="40">
        <v>0</v>
      </c>
      <c r="E27" s="40">
        <v>3.4115942028985522</v>
      </c>
      <c r="F27" s="40">
        <v>0</v>
      </c>
      <c r="G27" s="40">
        <v>0</v>
      </c>
      <c r="H27" s="40">
        <v>0</v>
      </c>
      <c r="I27" s="40">
        <v>44.350724637681175</v>
      </c>
      <c r="J27" s="40">
        <f t="shared" ref="J27:J28" si="3">30.31/2</f>
        <v>15.154999999999999</v>
      </c>
      <c r="K27" s="40">
        <v>51.436343366778125</v>
      </c>
      <c r="L27" s="40">
        <v>0</v>
      </c>
      <c r="M27" s="40">
        <v>24.01237458193981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130">
        <f>SUM(D27:S27)</f>
        <v>138.36603678929765</v>
      </c>
      <c r="U27" s="134">
        <f>T27</f>
        <v>138.36603678929765</v>
      </c>
      <c r="V27" s="590"/>
      <c r="W27" s="189" t="s">
        <v>395</v>
      </c>
      <c r="X27" s="124"/>
      <c r="Y27" s="1"/>
      <c r="Z27" s="1"/>
      <c r="AA27" s="1"/>
    </row>
    <row r="28" spans="1:27" ht="15" customHeight="1" x14ac:dyDescent="0.25">
      <c r="A28" s="1"/>
      <c r="B28" s="2"/>
      <c r="C28" s="188" t="s">
        <v>409</v>
      </c>
      <c r="D28" s="40">
        <v>0</v>
      </c>
      <c r="E28" s="40">
        <v>0</v>
      </c>
      <c r="F28" s="40">
        <v>0</v>
      </c>
      <c r="G28" s="40">
        <v>0</v>
      </c>
      <c r="H28" s="40">
        <v>0</v>
      </c>
      <c r="I28" s="40">
        <v>0</v>
      </c>
      <c r="J28" s="136">
        <f t="shared" si="3"/>
        <v>15.154999999999999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130">
        <f>SUM(D28:S28)</f>
        <v>15.154999999999999</v>
      </c>
      <c r="U28" s="134">
        <f t="shared" ref="U28:U29" si="4">T28</f>
        <v>15.154999999999999</v>
      </c>
      <c r="V28" s="591"/>
      <c r="W28" s="189" t="s">
        <v>391</v>
      </c>
      <c r="X28" s="124"/>
      <c r="Y28" s="1"/>
      <c r="Z28" s="1"/>
      <c r="AA28" s="1"/>
    </row>
    <row r="29" spans="1:27" ht="15" customHeight="1" x14ac:dyDescent="0.25">
      <c r="A29" s="1"/>
      <c r="B29" s="2"/>
      <c r="C29" s="188" t="s">
        <v>410</v>
      </c>
      <c r="D29" s="40">
        <v>0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130">
        <f>SUM(D29:S29)</f>
        <v>0</v>
      </c>
      <c r="U29" s="134">
        <f t="shared" si="4"/>
        <v>0</v>
      </c>
      <c r="V29" s="591"/>
      <c r="W29" s="189" t="s">
        <v>393</v>
      </c>
      <c r="X29" s="124"/>
      <c r="Y29" s="1"/>
      <c r="Z29" s="1"/>
      <c r="AA29" s="1"/>
    </row>
    <row r="30" spans="1:27" s="193" customFormat="1" ht="15" customHeight="1" x14ac:dyDescent="0.25">
      <c r="A30" s="170"/>
      <c r="B30" s="213"/>
      <c r="C30" s="215" t="s">
        <v>531</v>
      </c>
      <c r="D30" s="40">
        <v>33.380000000000003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130">
        <f>SUM(D30:S30)</f>
        <v>33.380000000000003</v>
      </c>
      <c r="U30" s="134">
        <f t="shared" ref="U30" si="5">T30</f>
        <v>33.380000000000003</v>
      </c>
      <c r="V30" s="592"/>
      <c r="W30" s="216" t="s">
        <v>532</v>
      </c>
      <c r="X30" s="214"/>
      <c r="Y30" s="170"/>
      <c r="Z30" s="170"/>
      <c r="AA30" s="170"/>
    </row>
    <row r="31" spans="1:27" ht="15" customHeight="1" x14ac:dyDescent="0.25">
      <c r="A31" s="1"/>
      <c r="B31" s="2"/>
      <c r="C31" s="131"/>
      <c r="D31" s="131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1"/>
      <c r="U31" s="131"/>
      <c r="V31" s="131"/>
      <c r="W31" s="131"/>
      <c r="X31" s="124"/>
      <c r="Y31" s="1"/>
      <c r="Z31" s="1"/>
      <c r="AA31" s="1"/>
    </row>
    <row r="32" spans="1:27" ht="15" customHeight="1" x14ac:dyDescent="0.25">
      <c r="A32" s="1"/>
      <c r="B32" s="2"/>
      <c r="C32" s="188" t="s">
        <v>411</v>
      </c>
      <c r="D32" s="40">
        <v>0</v>
      </c>
      <c r="E32" s="40">
        <v>0</v>
      </c>
      <c r="F32" s="136">
        <v>6.3352591405558343</v>
      </c>
      <c r="G32" s="40">
        <v>0</v>
      </c>
      <c r="H32" s="40">
        <v>0</v>
      </c>
      <c r="I32" s="40">
        <v>0</v>
      </c>
      <c r="J32" s="136">
        <v>7.4723569350145711</v>
      </c>
      <c r="K32" s="136">
        <v>140.18791380255547</v>
      </c>
      <c r="L32" s="40">
        <v>0</v>
      </c>
      <c r="M32" s="40">
        <v>0</v>
      </c>
      <c r="N32" s="40">
        <v>0</v>
      </c>
      <c r="O32" s="136">
        <v>13.482730991439343</v>
      </c>
      <c r="P32" s="40">
        <v>0</v>
      </c>
      <c r="Q32" s="40">
        <v>0</v>
      </c>
      <c r="R32" s="40">
        <v>0</v>
      </c>
      <c r="S32" s="40">
        <v>0</v>
      </c>
      <c r="T32" s="130">
        <f>SUM(D32:S32)</f>
        <v>167.47826086956522</v>
      </c>
      <c r="U32" s="134">
        <f>T32</f>
        <v>167.47826086956522</v>
      </c>
      <c r="V32" s="135"/>
      <c r="W32" s="53"/>
      <c r="X32" s="124"/>
      <c r="Y32" s="1"/>
      <c r="Z32" s="1"/>
      <c r="AA32" s="1"/>
    </row>
    <row r="33" spans="1:27" ht="15" customHeight="1" x14ac:dyDescent="0.25">
      <c r="A33" s="1"/>
      <c r="B33" s="2"/>
      <c r="C33" s="131"/>
      <c r="D33" s="131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2"/>
      <c r="T33" s="131"/>
      <c r="U33" s="131"/>
      <c r="V33" s="131"/>
      <c r="W33" s="131"/>
      <c r="X33" s="124"/>
      <c r="Y33" s="1"/>
      <c r="Z33" s="1"/>
      <c r="AA33" s="1"/>
    </row>
    <row r="34" spans="1:27" ht="15" customHeight="1" x14ac:dyDescent="0.25">
      <c r="A34" s="1"/>
      <c r="B34" s="2"/>
      <c r="C34" s="128" t="s">
        <v>398</v>
      </c>
      <c r="D34" s="128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28"/>
      <c r="U34" s="128"/>
      <c r="V34" s="128"/>
      <c r="W34" s="129"/>
      <c r="X34" s="124"/>
      <c r="Y34" s="1"/>
      <c r="Z34" s="1"/>
      <c r="AA34" s="1"/>
    </row>
    <row r="35" spans="1:27" ht="15" customHeight="1" x14ac:dyDescent="0.25">
      <c r="A35" s="1"/>
      <c r="B35" s="2"/>
      <c r="C35" s="188" t="s">
        <v>412</v>
      </c>
      <c r="D35" s="40">
        <v>0</v>
      </c>
      <c r="E35" s="136">
        <v>7.444722157637762</v>
      </c>
      <c r="F35" s="136">
        <v>1.0448732852824927</v>
      </c>
      <c r="G35" s="40">
        <v>0</v>
      </c>
      <c r="H35" s="40">
        <v>0</v>
      </c>
      <c r="I35" s="40">
        <v>0</v>
      </c>
      <c r="J35" s="40">
        <v>0</v>
      </c>
      <c r="K35" s="136">
        <v>128.78063241106722</v>
      </c>
      <c r="L35" s="40">
        <v>0</v>
      </c>
      <c r="M35" s="136">
        <v>26.513659614043256</v>
      </c>
      <c r="N35" s="40">
        <v>0</v>
      </c>
      <c r="O35" s="136">
        <v>24.032085561497333</v>
      </c>
      <c r="P35" s="40">
        <v>0</v>
      </c>
      <c r="Q35" s="136">
        <v>4.832538944431529</v>
      </c>
      <c r="R35" s="40">
        <v>0</v>
      </c>
      <c r="S35" s="136">
        <v>2.7427923738665436</v>
      </c>
      <c r="T35" s="130">
        <f>SUM(D35:S35)</f>
        <v>195.39130434782612</v>
      </c>
      <c r="U35" s="134">
        <f>T35</f>
        <v>195.39130434782612</v>
      </c>
      <c r="V35" s="135"/>
      <c r="W35" s="53"/>
      <c r="X35" s="124"/>
      <c r="Y35" s="1"/>
      <c r="Z35" s="1"/>
      <c r="AA35" s="1"/>
    </row>
    <row r="36" spans="1:27" ht="15" customHeight="1" x14ac:dyDescent="0.25">
      <c r="A36" s="1"/>
      <c r="B36" s="2"/>
      <c r="C36" s="128" t="s">
        <v>413</v>
      </c>
      <c r="D36" s="12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9"/>
      <c r="U36" s="139"/>
      <c r="V36" s="139"/>
      <c r="W36" s="140"/>
      <c r="X36" s="124"/>
      <c r="Y36" s="1"/>
      <c r="Z36" s="1"/>
      <c r="AA36" s="1"/>
    </row>
    <row r="37" spans="1:27" ht="15" customHeight="1" x14ac:dyDescent="0.25">
      <c r="A37" s="1"/>
      <c r="B37" s="2"/>
      <c r="C37" s="190" t="s">
        <v>414</v>
      </c>
      <c r="D37" s="40">
        <v>0</v>
      </c>
      <c r="E37" s="40">
        <v>0</v>
      </c>
      <c r="F37" s="40">
        <v>2.2669329814174093</v>
      </c>
      <c r="G37" s="40">
        <v>0</v>
      </c>
      <c r="H37" s="40">
        <v>0</v>
      </c>
      <c r="I37" s="40">
        <v>0</v>
      </c>
      <c r="J37" s="40">
        <v>6.0451546171130905</v>
      </c>
      <c r="K37" s="40">
        <v>93.322074401683608</v>
      </c>
      <c r="L37" s="40">
        <v>32.870528230552438</v>
      </c>
      <c r="M37" s="40">
        <v>2.6447551449869806</v>
      </c>
      <c r="N37" s="40">
        <v>0</v>
      </c>
      <c r="O37" s="40">
        <v>0</v>
      </c>
      <c r="P37" s="40">
        <v>0</v>
      </c>
      <c r="Q37" s="40">
        <v>2.0150515390376968</v>
      </c>
      <c r="R37" s="40">
        <v>1.1334664907087075</v>
      </c>
      <c r="S37" s="40">
        <v>1.6372293754681322</v>
      </c>
      <c r="T37" s="130">
        <f>SUM(D37:S37)</f>
        <v>141.93519278096807</v>
      </c>
      <c r="U37" s="588">
        <f>T37+T38+T39</f>
        <v>153.52173913043481</v>
      </c>
      <c r="V37" s="589"/>
      <c r="W37" s="189" t="s">
        <v>395</v>
      </c>
      <c r="X37" s="124"/>
      <c r="Y37" s="1"/>
      <c r="Z37" s="1"/>
      <c r="AA37" s="1"/>
    </row>
    <row r="38" spans="1:27" ht="15" customHeight="1" x14ac:dyDescent="0.25">
      <c r="A38" s="1"/>
      <c r="B38" s="2"/>
      <c r="C38" s="190" t="s">
        <v>415</v>
      </c>
      <c r="D38" s="40">
        <v>0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11.586546349466744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130">
        <f>SUM(D38:S38)</f>
        <v>11.586546349466744</v>
      </c>
      <c r="U38" s="506"/>
      <c r="V38" s="506"/>
      <c r="W38" s="189" t="s">
        <v>391</v>
      </c>
      <c r="X38" s="124"/>
      <c r="Y38" s="1"/>
      <c r="Z38" s="1"/>
      <c r="AA38" s="1"/>
    </row>
    <row r="39" spans="1:27" ht="15" customHeight="1" x14ac:dyDescent="0.25">
      <c r="A39" s="1"/>
      <c r="B39" s="2"/>
      <c r="C39" s="190" t="s">
        <v>416</v>
      </c>
      <c r="D39" s="40">
        <v>0</v>
      </c>
      <c r="E39" s="40">
        <v>0</v>
      </c>
      <c r="F39" s="40">
        <v>0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130">
        <f>SUM(D39:S39)</f>
        <v>0</v>
      </c>
      <c r="U39" s="508"/>
      <c r="V39" s="508"/>
      <c r="W39" s="189" t="s">
        <v>393</v>
      </c>
      <c r="X39" s="124"/>
      <c r="Y39" s="1"/>
      <c r="Z39" s="1"/>
      <c r="AA39" s="1"/>
    </row>
    <row r="40" spans="1:27" ht="15" customHeight="1" x14ac:dyDescent="0.25">
      <c r="A40" s="1"/>
      <c r="B40" s="2"/>
      <c r="C40" s="131"/>
      <c r="D40" s="131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1"/>
      <c r="U40" s="131"/>
      <c r="V40" s="131"/>
      <c r="W40" s="131"/>
      <c r="X40" s="124"/>
      <c r="Y40" s="1"/>
      <c r="Z40" s="1"/>
      <c r="AA40" s="1"/>
    </row>
    <row r="41" spans="1:27" ht="15" customHeight="1" x14ac:dyDescent="0.25">
      <c r="A41" s="1"/>
      <c r="B41" s="2"/>
      <c r="C41" s="128" t="s">
        <v>417</v>
      </c>
      <c r="D41" s="128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2"/>
      <c r="U41" s="142"/>
      <c r="V41" s="142"/>
      <c r="W41" s="140"/>
      <c r="X41" s="124"/>
      <c r="Y41" s="1"/>
      <c r="Z41" s="1"/>
      <c r="AA41" s="1"/>
    </row>
    <row r="42" spans="1:27" ht="15" customHeight="1" x14ac:dyDescent="0.25">
      <c r="A42" s="1"/>
      <c r="B42" s="2"/>
      <c r="C42" s="188" t="s">
        <v>418</v>
      </c>
      <c r="D42" s="40">
        <v>0</v>
      </c>
      <c r="E42" s="40">
        <v>0</v>
      </c>
      <c r="F42" s="136">
        <v>16.821670117322292</v>
      </c>
      <c r="G42" s="40">
        <v>0</v>
      </c>
      <c r="H42" s="40">
        <v>0</v>
      </c>
      <c r="I42" s="136">
        <v>29.375155279503105</v>
      </c>
      <c r="J42" s="136">
        <v>32.136922015182876</v>
      </c>
      <c r="K42" s="136">
        <v>14.687577639751552</v>
      </c>
      <c r="L42" s="40">
        <v>0</v>
      </c>
      <c r="M42" s="136">
        <v>51.845893719806789</v>
      </c>
      <c r="N42" s="40">
        <v>0</v>
      </c>
      <c r="O42" s="136">
        <v>13.306694271911663</v>
      </c>
      <c r="P42" s="40">
        <v>0</v>
      </c>
      <c r="Q42" s="40">
        <v>0</v>
      </c>
      <c r="R42" s="40">
        <v>0</v>
      </c>
      <c r="S42" s="40">
        <v>0</v>
      </c>
      <c r="T42" s="130">
        <f>SUM(D42:S42)</f>
        <v>158.17391304347828</v>
      </c>
      <c r="U42" s="588">
        <f>T42+T43+T44</f>
        <v>158.17391304347828</v>
      </c>
      <c r="V42" s="589"/>
      <c r="W42" s="189" t="s">
        <v>395</v>
      </c>
      <c r="X42" s="124"/>
      <c r="Y42" s="1"/>
      <c r="Z42" s="1"/>
      <c r="AA42" s="1"/>
    </row>
    <row r="43" spans="1:27" ht="15" customHeight="1" x14ac:dyDescent="0.25">
      <c r="A43" s="1"/>
      <c r="B43" s="2"/>
      <c r="C43" s="188" t="s">
        <v>419</v>
      </c>
      <c r="D43" s="40">
        <v>0</v>
      </c>
      <c r="E43" s="40">
        <v>0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130">
        <f>SUM(D43:S43)</f>
        <v>0</v>
      </c>
      <c r="U43" s="506"/>
      <c r="V43" s="506"/>
      <c r="W43" s="189" t="s">
        <v>391</v>
      </c>
      <c r="X43" s="124"/>
      <c r="Y43" s="1"/>
      <c r="Z43" s="1"/>
      <c r="AA43" s="1"/>
    </row>
    <row r="44" spans="1:27" ht="15" customHeight="1" x14ac:dyDescent="0.25">
      <c r="A44" s="1"/>
      <c r="B44" s="2"/>
      <c r="C44" s="188" t="s">
        <v>420</v>
      </c>
      <c r="D44" s="40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0</v>
      </c>
      <c r="T44" s="130">
        <f>SUM(D44:S44)</f>
        <v>0</v>
      </c>
      <c r="U44" s="508"/>
      <c r="V44" s="508"/>
      <c r="W44" s="189" t="s">
        <v>393</v>
      </c>
      <c r="X44" s="124"/>
      <c r="Y44" s="1"/>
      <c r="Z44" s="1"/>
      <c r="AA44" s="1"/>
    </row>
    <row r="45" spans="1:27" ht="15" customHeight="1" x14ac:dyDescent="0.25">
      <c r="A45" s="1"/>
      <c r="B45" s="2"/>
      <c r="C45" s="128" t="s">
        <v>401</v>
      </c>
      <c r="D45" s="128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2"/>
      <c r="U45" s="142"/>
      <c r="V45" s="142"/>
      <c r="W45" s="140"/>
      <c r="X45" s="124"/>
      <c r="Y45" s="1"/>
      <c r="Z45" s="1"/>
      <c r="AA45" s="1"/>
    </row>
    <row r="46" spans="1:27" ht="15" customHeight="1" x14ac:dyDescent="0.25">
      <c r="A46" s="1"/>
      <c r="B46" s="2"/>
      <c r="C46" s="188" t="s">
        <v>421</v>
      </c>
      <c r="D46" s="40">
        <v>0</v>
      </c>
      <c r="E46" s="40">
        <v>0</v>
      </c>
      <c r="F46" s="136">
        <v>1.6435550625080046</v>
      </c>
      <c r="G46" s="40">
        <v>0</v>
      </c>
      <c r="H46" s="40">
        <v>0</v>
      </c>
      <c r="I46" s="136">
        <v>3.8349618125186775</v>
      </c>
      <c r="J46" s="136">
        <v>11.915774203183032</v>
      </c>
      <c r="K46" s="136">
        <v>102.17433971924727</v>
      </c>
      <c r="L46" s="40">
        <v>0</v>
      </c>
      <c r="M46" s="136">
        <v>9.4504416094210271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130">
        <f>SUM(D46:S46)</f>
        <v>129.01907240687802</v>
      </c>
      <c r="U46" s="588">
        <f>T46+T47+T48</f>
        <v>139.5652173913044</v>
      </c>
      <c r="V46" s="589"/>
      <c r="W46" s="189" t="s">
        <v>395</v>
      </c>
      <c r="X46" s="124"/>
      <c r="Y46" s="1"/>
      <c r="Z46" s="1"/>
      <c r="AA46" s="1"/>
    </row>
    <row r="47" spans="1:27" ht="15" customHeight="1" x14ac:dyDescent="0.25">
      <c r="A47" s="1"/>
      <c r="B47" s="2"/>
      <c r="C47" s="188" t="s">
        <v>422</v>
      </c>
      <c r="D47" s="40">
        <v>0</v>
      </c>
      <c r="E47" s="40">
        <v>0</v>
      </c>
      <c r="F47" s="40">
        <v>0</v>
      </c>
      <c r="G47" s="40">
        <v>0</v>
      </c>
      <c r="H47" s="40">
        <v>0</v>
      </c>
      <c r="I47" s="40">
        <v>0</v>
      </c>
      <c r="J47" s="136">
        <v>10.546144984426364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130">
        <f>SUM(D47:S47)</f>
        <v>10.546144984426364</v>
      </c>
      <c r="U47" s="506"/>
      <c r="V47" s="506"/>
      <c r="W47" s="189" t="s">
        <v>391</v>
      </c>
      <c r="X47" s="124"/>
      <c r="Y47" s="1"/>
      <c r="Z47" s="1"/>
      <c r="AA47" s="1"/>
    </row>
    <row r="48" spans="1:27" ht="15" customHeight="1" x14ac:dyDescent="0.25">
      <c r="A48" s="1"/>
      <c r="B48" s="2"/>
      <c r="C48" s="188" t="s">
        <v>423</v>
      </c>
      <c r="D48" s="40">
        <v>0</v>
      </c>
      <c r="E48" s="40">
        <v>0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0">
        <v>0</v>
      </c>
      <c r="S48" s="40">
        <v>0</v>
      </c>
      <c r="T48" s="130">
        <f>SUM(D48:S48)</f>
        <v>0</v>
      </c>
      <c r="U48" s="508"/>
      <c r="V48" s="508"/>
      <c r="W48" s="189" t="s">
        <v>393</v>
      </c>
      <c r="X48" s="124"/>
      <c r="Y48" s="1"/>
      <c r="Z48" s="1"/>
      <c r="AA48" s="1"/>
    </row>
    <row r="49" spans="1:27" ht="15" customHeight="1" x14ac:dyDescent="0.25">
      <c r="A49" s="1"/>
      <c r="B49" s="2"/>
      <c r="C49" s="131"/>
      <c r="D49" s="131"/>
      <c r="E49" s="132"/>
      <c r="F49" s="132"/>
      <c r="G49" s="132"/>
      <c r="H49" s="132"/>
      <c r="I49" s="132"/>
      <c r="J49" s="132"/>
      <c r="K49" s="132"/>
      <c r="L49" s="132"/>
      <c r="M49" s="132"/>
      <c r="N49" s="132"/>
      <c r="O49" s="132"/>
      <c r="P49" s="132"/>
      <c r="Q49" s="132"/>
      <c r="R49" s="132"/>
      <c r="S49" s="132"/>
      <c r="T49" s="131"/>
      <c r="U49" s="131"/>
      <c r="V49" s="131"/>
      <c r="W49" s="131"/>
      <c r="X49" s="124"/>
      <c r="Y49" s="1"/>
      <c r="Z49" s="1"/>
      <c r="AA49" s="1"/>
    </row>
    <row r="50" spans="1:27" ht="15" customHeight="1" x14ac:dyDescent="0.25">
      <c r="A50" s="1"/>
      <c r="B50" s="2"/>
      <c r="C50" s="128" t="s">
        <v>417</v>
      </c>
      <c r="D50" s="128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2"/>
      <c r="U50" s="142"/>
      <c r="V50" s="142"/>
      <c r="W50" s="140"/>
      <c r="X50" s="124"/>
      <c r="Y50" s="1"/>
      <c r="Z50" s="1"/>
      <c r="AA50" s="1"/>
    </row>
    <row r="51" spans="1:27" ht="15" customHeight="1" x14ac:dyDescent="0.25">
      <c r="A51" s="1"/>
      <c r="B51" s="2"/>
      <c r="C51" s="188" t="s">
        <v>424</v>
      </c>
      <c r="D51" s="40">
        <v>0</v>
      </c>
      <c r="E51" s="40">
        <v>0</v>
      </c>
      <c r="F51" s="136">
        <v>19.790200138026236</v>
      </c>
      <c r="G51" s="40">
        <v>0</v>
      </c>
      <c r="H51" s="40">
        <v>0</v>
      </c>
      <c r="I51" s="136">
        <v>34.55900621118014</v>
      </c>
      <c r="J51" s="136">
        <v>37.808143547273993</v>
      </c>
      <c r="K51" s="136">
        <v>17.27950310559007</v>
      </c>
      <c r="L51" s="40">
        <v>0</v>
      </c>
      <c r="M51" s="136">
        <v>60.995169082125585</v>
      </c>
      <c r="N51" s="40">
        <v>0</v>
      </c>
      <c r="O51" s="136">
        <v>15.65493443754314</v>
      </c>
      <c r="P51" s="40">
        <v>0</v>
      </c>
      <c r="Q51" s="40">
        <v>0</v>
      </c>
      <c r="R51" s="40">
        <v>0</v>
      </c>
      <c r="S51" s="40">
        <v>0</v>
      </c>
      <c r="T51" s="130">
        <f>SUM(D51:S51)</f>
        <v>186.08695652173918</v>
      </c>
      <c r="U51" s="588">
        <f>T51+T52+T53</f>
        <v>186.08695652173918</v>
      </c>
      <c r="V51" s="589"/>
      <c r="W51" s="189" t="s">
        <v>395</v>
      </c>
      <c r="X51" s="124"/>
      <c r="Y51" s="1"/>
      <c r="Z51" s="1"/>
      <c r="AA51" s="1"/>
    </row>
    <row r="52" spans="1:27" ht="15" customHeight="1" x14ac:dyDescent="0.25">
      <c r="A52" s="1"/>
      <c r="B52" s="2"/>
      <c r="C52" s="188" t="s">
        <v>425</v>
      </c>
      <c r="D52" s="40">
        <v>0</v>
      </c>
      <c r="E52" s="40">
        <v>0</v>
      </c>
      <c r="F52" s="40"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  <c r="Q52" s="40">
        <v>0</v>
      </c>
      <c r="R52" s="40">
        <v>0</v>
      </c>
      <c r="S52" s="40">
        <v>0</v>
      </c>
      <c r="T52" s="130">
        <f>SUM(D52:S52)</f>
        <v>0</v>
      </c>
      <c r="U52" s="506"/>
      <c r="V52" s="506"/>
      <c r="W52" s="189" t="s">
        <v>391</v>
      </c>
      <c r="X52" s="124"/>
      <c r="Y52" s="1"/>
      <c r="Z52" s="1"/>
      <c r="AA52" s="1"/>
    </row>
    <row r="53" spans="1:27" ht="15" customHeight="1" x14ac:dyDescent="0.25">
      <c r="A53" s="1"/>
      <c r="B53" s="2"/>
      <c r="C53" s="188" t="s">
        <v>426</v>
      </c>
      <c r="D53" s="40">
        <v>0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130">
        <f>SUM(D53:S53)</f>
        <v>0</v>
      </c>
      <c r="U53" s="508"/>
      <c r="V53" s="508"/>
      <c r="W53" s="189" t="s">
        <v>393</v>
      </c>
      <c r="X53" s="124"/>
      <c r="Y53" s="1"/>
      <c r="Z53" s="1"/>
      <c r="AA53" s="1"/>
    </row>
    <row r="54" spans="1:27" ht="15" customHeight="1" x14ac:dyDescent="0.25">
      <c r="A54" s="1"/>
      <c r="B54" s="2"/>
      <c r="C54" s="128" t="s">
        <v>401</v>
      </c>
      <c r="D54" s="128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2"/>
      <c r="U54" s="142"/>
      <c r="V54" s="142"/>
      <c r="W54" s="140"/>
      <c r="X54" s="124"/>
      <c r="Y54" s="1"/>
      <c r="Z54" s="1"/>
      <c r="AA54" s="1"/>
    </row>
    <row r="55" spans="1:27" ht="15" customHeight="1" x14ac:dyDescent="0.25">
      <c r="A55" s="1"/>
      <c r="B55" s="2"/>
      <c r="C55" s="53" t="s">
        <v>427</v>
      </c>
      <c r="D55" s="40">
        <v>0</v>
      </c>
      <c r="E55" s="40">
        <v>0</v>
      </c>
      <c r="F55" s="136">
        <v>1.3717504613292757</v>
      </c>
      <c r="G55" s="40">
        <v>0</v>
      </c>
      <c r="H55" s="40">
        <v>0</v>
      </c>
      <c r="I55" s="40">
        <v>0</v>
      </c>
      <c r="J55" s="136">
        <v>9.6022532293049263</v>
      </c>
      <c r="K55" s="136">
        <v>82.762277833532991</v>
      </c>
      <c r="L55" s="136">
        <v>16.689630612839519</v>
      </c>
      <c r="M55" s="136">
        <v>29.264009841691212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130">
        <f>SUM(D55:S55)</f>
        <v>139.68992197869792</v>
      </c>
      <c r="U55" s="588">
        <f>T55+T56+T57</f>
        <v>153.52173913043478</v>
      </c>
      <c r="V55" s="589"/>
      <c r="W55" s="189" t="s">
        <v>395</v>
      </c>
      <c r="X55" s="124"/>
      <c r="Y55" s="1"/>
      <c r="Z55" s="1"/>
      <c r="AA55" s="1"/>
    </row>
    <row r="56" spans="1:27" ht="15" customHeight="1" x14ac:dyDescent="0.25">
      <c r="A56" s="1"/>
      <c r="B56" s="2"/>
      <c r="C56" s="53" t="s">
        <v>428</v>
      </c>
      <c r="D56" s="40">
        <v>0</v>
      </c>
      <c r="E56" s="40">
        <v>0</v>
      </c>
      <c r="F56" s="40">
        <v>0</v>
      </c>
      <c r="G56" s="40">
        <v>0</v>
      </c>
      <c r="H56" s="40">
        <v>0</v>
      </c>
      <c r="I56" s="40">
        <v>0</v>
      </c>
      <c r="J56" s="136">
        <v>13.831817151736862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130">
        <f>SUM(D56:S56)</f>
        <v>13.831817151736862</v>
      </c>
      <c r="U56" s="506"/>
      <c r="V56" s="506"/>
      <c r="W56" s="189" t="s">
        <v>391</v>
      </c>
      <c r="X56" s="124"/>
      <c r="Y56" s="1"/>
      <c r="Z56" s="1"/>
      <c r="AA56" s="1"/>
    </row>
    <row r="57" spans="1:27" ht="15" customHeight="1" x14ac:dyDescent="0.25">
      <c r="A57" s="1"/>
      <c r="B57" s="2"/>
      <c r="C57" s="53" t="s">
        <v>429</v>
      </c>
      <c r="D57" s="40">
        <v>0</v>
      </c>
      <c r="E57" s="40">
        <v>0</v>
      </c>
      <c r="F57" s="40">
        <v>0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130">
        <f>SUM(D57:S57)</f>
        <v>0</v>
      </c>
      <c r="U57" s="508"/>
      <c r="V57" s="508"/>
      <c r="W57" s="189" t="s">
        <v>393</v>
      </c>
      <c r="X57" s="124"/>
      <c r="Y57" s="1"/>
      <c r="Z57" s="1"/>
      <c r="AA57" s="1"/>
    </row>
    <row r="58" spans="1:27" ht="15" customHeight="1" x14ac:dyDescent="0.25">
      <c r="A58" s="1"/>
      <c r="B58" s="2"/>
      <c r="C58" s="131"/>
      <c r="D58" s="131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1"/>
      <c r="U58" s="131"/>
      <c r="V58" s="131"/>
      <c r="W58" s="131"/>
      <c r="X58" s="124"/>
      <c r="Y58" s="1"/>
      <c r="Z58" s="1"/>
      <c r="AA58" s="1"/>
    </row>
    <row r="59" spans="1:27" ht="15" customHeight="1" x14ac:dyDescent="0.25">
      <c r="A59" s="1"/>
      <c r="B59" s="2"/>
      <c r="C59" s="128" t="s">
        <v>417</v>
      </c>
      <c r="D59" s="128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2"/>
      <c r="U59" s="142"/>
      <c r="V59" s="142"/>
      <c r="W59" s="140"/>
      <c r="X59" s="124"/>
      <c r="Y59" s="1"/>
      <c r="Z59" s="1"/>
      <c r="AA59" s="1"/>
    </row>
    <row r="60" spans="1:27" ht="15" customHeight="1" x14ac:dyDescent="0.25">
      <c r="A60" s="1"/>
      <c r="B60" s="2"/>
      <c r="C60" s="188" t="s">
        <v>430</v>
      </c>
      <c r="D60" s="40">
        <v>0</v>
      </c>
      <c r="E60" s="40">
        <v>0</v>
      </c>
      <c r="F60" s="136">
        <v>14.849721399424164</v>
      </c>
      <c r="G60" s="40">
        <v>0</v>
      </c>
      <c r="H60" s="40">
        <v>0</v>
      </c>
      <c r="I60" s="136">
        <v>25.931603040785479</v>
      </c>
      <c r="J60" s="136">
        <v>28.303125712036795</v>
      </c>
      <c r="K60" s="136">
        <v>12.965801520392739</v>
      </c>
      <c r="L60" s="40">
        <v>0</v>
      </c>
      <c r="M60" s="136">
        <v>45.768171178822222</v>
      </c>
      <c r="N60" s="40">
        <v>0</v>
      </c>
      <c r="O60" s="136">
        <v>11.746794539842993</v>
      </c>
      <c r="P60" s="40">
        <v>0</v>
      </c>
      <c r="Q60" s="40">
        <v>0</v>
      </c>
      <c r="R60" s="40">
        <v>0</v>
      </c>
      <c r="S60" s="40">
        <v>0</v>
      </c>
      <c r="T60" s="130">
        <f>SUM(D60:S60)</f>
        <v>139.5652173913044</v>
      </c>
      <c r="U60" s="588">
        <f>T60+T61+T62</f>
        <v>139.5652173913044</v>
      </c>
      <c r="V60" s="589"/>
      <c r="W60" s="189" t="s">
        <v>395</v>
      </c>
      <c r="X60" s="124"/>
      <c r="Y60" s="1"/>
      <c r="Z60" s="1"/>
      <c r="AA60" s="1"/>
    </row>
    <row r="61" spans="1:27" ht="15" customHeight="1" x14ac:dyDescent="0.25">
      <c r="A61" s="1"/>
      <c r="B61" s="2"/>
      <c r="C61" s="188" t="s">
        <v>431</v>
      </c>
      <c r="D61" s="40">
        <v>0</v>
      </c>
      <c r="E61" s="40">
        <v>0</v>
      </c>
      <c r="F61" s="40">
        <v>0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130">
        <f>SUM(D61:S61)</f>
        <v>0</v>
      </c>
      <c r="U61" s="506"/>
      <c r="V61" s="506"/>
      <c r="W61" s="189" t="s">
        <v>391</v>
      </c>
      <c r="X61" s="124"/>
      <c r="Y61" s="1"/>
      <c r="Z61" s="1"/>
      <c r="AA61" s="1"/>
    </row>
    <row r="62" spans="1:27" ht="15" customHeight="1" x14ac:dyDescent="0.25">
      <c r="A62" s="1"/>
      <c r="B62" s="2"/>
      <c r="C62" s="188" t="s">
        <v>432</v>
      </c>
      <c r="D62" s="40">
        <v>0</v>
      </c>
      <c r="E62" s="40">
        <v>0</v>
      </c>
      <c r="F62" s="40">
        <v>0</v>
      </c>
      <c r="G62" s="40">
        <v>0</v>
      </c>
      <c r="H62" s="40">
        <v>0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130">
        <f>SUM(D62:S62)</f>
        <v>0</v>
      </c>
      <c r="U62" s="508"/>
      <c r="V62" s="508"/>
      <c r="W62" s="189" t="s">
        <v>393</v>
      </c>
      <c r="X62" s="124"/>
      <c r="Y62" s="1"/>
      <c r="Z62" s="1"/>
      <c r="AA62" s="1"/>
    </row>
    <row r="63" spans="1:27" ht="15" customHeight="1" x14ac:dyDescent="0.25">
      <c r="A63" s="1"/>
      <c r="B63" s="2"/>
      <c r="C63" s="128" t="s">
        <v>401</v>
      </c>
      <c r="D63" s="128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2"/>
      <c r="U63" s="142"/>
      <c r="V63" s="142"/>
      <c r="W63" s="140"/>
      <c r="X63" s="124"/>
      <c r="Y63" s="1"/>
      <c r="Z63" s="1"/>
      <c r="AA63" s="1"/>
    </row>
    <row r="64" spans="1:27" ht="15" customHeight="1" x14ac:dyDescent="0.25">
      <c r="A64" s="1"/>
      <c r="B64" s="2"/>
      <c r="C64" s="189" t="s">
        <v>433</v>
      </c>
      <c r="D64" s="40">
        <v>0</v>
      </c>
      <c r="E64" s="40">
        <v>0</v>
      </c>
      <c r="F64" s="136">
        <v>1.6435550625080004</v>
      </c>
      <c r="G64" s="40">
        <v>0</v>
      </c>
      <c r="H64" s="40">
        <v>0</v>
      </c>
      <c r="I64" s="136">
        <v>3.8349618125186673</v>
      </c>
      <c r="J64" s="136">
        <v>11.915774203183041</v>
      </c>
      <c r="K64" s="136">
        <v>112.72048470367365</v>
      </c>
      <c r="L64" s="40">
        <v>0</v>
      </c>
      <c r="M64" s="136">
        <v>9.450441609421004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130">
        <f>SUM(D64:S64)</f>
        <v>139.56521739130437</v>
      </c>
      <c r="U64" s="134">
        <f>T64</f>
        <v>139.56521739130437</v>
      </c>
      <c r="V64" s="135"/>
      <c r="W64" s="53"/>
      <c r="X64" s="124"/>
      <c r="Y64" s="1"/>
      <c r="Z64" s="1"/>
      <c r="AA64" s="1"/>
    </row>
    <row r="65" spans="1:27" ht="15" customHeight="1" x14ac:dyDescent="0.25">
      <c r="A65" s="1"/>
      <c r="B65" s="2"/>
      <c r="C65" s="131"/>
      <c r="D65" s="131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  <c r="Q65" s="132"/>
      <c r="R65" s="132"/>
      <c r="S65" s="132"/>
      <c r="T65" s="131"/>
      <c r="U65" s="131"/>
      <c r="V65" s="131"/>
      <c r="W65" s="131"/>
      <c r="X65" s="124"/>
      <c r="Y65" s="1"/>
      <c r="Z65" s="1"/>
      <c r="AA65" s="1"/>
    </row>
    <row r="66" spans="1:27" ht="15" customHeight="1" x14ac:dyDescent="0.25">
      <c r="A66" s="1"/>
      <c r="B66" s="2"/>
      <c r="C66" s="189" t="s">
        <v>434</v>
      </c>
      <c r="D66" s="40">
        <v>0</v>
      </c>
      <c r="E66" s="40">
        <v>0</v>
      </c>
      <c r="F66" s="40">
        <v>0</v>
      </c>
      <c r="G66" s="40">
        <v>0</v>
      </c>
      <c r="H66" s="40">
        <v>0</v>
      </c>
      <c r="I66" s="40">
        <v>0</v>
      </c>
      <c r="J66" s="136">
        <v>37.420664047320898</v>
      </c>
      <c r="K66" s="136">
        <v>130.05759682224436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130">
        <f>SUM(D66:S66)</f>
        <v>167.47826086956525</v>
      </c>
      <c r="U66" s="134">
        <f>T66</f>
        <v>167.47826086956525</v>
      </c>
      <c r="V66" s="135"/>
      <c r="W66" s="53"/>
      <c r="X66" s="124"/>
      <c r="Y66" s="1"/>
      <c r="Z66" s="1"/>
      <c r="AA66" s="1"/>
    </row>
    <row r="67" spans="1:27" ht="15" customHeight="1" x14ac:dyDescent="0.25">
      <c r="A67" s="1"/>
      <c r="B67" s="2"/>
      <c r="C67" s="131"/>
      <c r="D67" s="131"/>
      <c r="E67" s="132"/>
      <c r="F67" s="132"/>
      <c r="G67" s="132"/>
      <c r="H67" s="132"/>
      <c r="I67" s="132"/>
      <c r="J67" s="132"/>
      <c r="K67" s="132"/>
      <c r="L67" s="132"/>
      <c r="M67" s="132"/>
      <c r="N67" s="132"/>
      <c r="O67" s="132"/>
      <c r="P67" s="132"/>
      <c r="Q67" s="132"/>
      <c r="R67" s="132"/>
      <c r="S67" s="132"/>
      <c r="T67" s="131"/>
      <c r="U67" s="131"/>
      <c r="V67" s="131"/>
      <c r="W67" s="131"/>
      <c r="X67" s="124"/>
      <c r="Y67" s="1"/>
      <c r="Z67" s="1"/>
      <c r="AA67" s="1"/>
    </row>
    <row r="68" spans="1:27" ht="15" customHeight="1" x14ac:dyDescent="0.25">
      <c r="A68" s="1"/>
      <c r="B68" s="2"/>
      <c r="C68" s="128" t="s">
        <v>435</v>
      </c>
      <c r="D68" s="128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2"/>
      <c r="U68" s="142"/>
      <c r="V68" s="142"/>
      <c r="W68" s="140"/>
      <c r="X68" s="124"/>
      <c r="Y68" s="1"/>
      <c r="Z68" s="1"/>
      <c r="AA68" s="1"/>
    </row>
    <row r="69" spans="1:27" ht="15" customHeight="1" x14ac:dyDescent="0.25">
      <c r="A69" s="1"/>
      <c r="B69" s="2"/>
      <c r="C69" s="188" t="s">
        <v>435</v>
      </c>
      <c r="D69" s="40">
        <v>0</v>
      </c>
      <c r="E69" s="136">
        <v>23.343901736026439</v>
      </c>
      <c r="F69" s="40">
        <v>0</v>
      </c>
      <c r="G69" s="40">
        <v>0</v>
      </c>
      <c r="H69" s="40">
        <v>0</v>
      </c>
      <c r="I69" s="40">
        <v>0</v>
      </c>
      <c r="J69" s="136">
        <v>1.8978781899208481</v>
      </c>
      <c r="K69" s="136">
        <v>39.380972440857597</v>
      </c>
      <c r="L69" s="40">
        <v>0</v>
      </c>
      <c r="M69" s="136">
        <v>86.92282109837484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40">
        <v>0</v>
      </c>
      <c r="T69" s="130">
        <f>SUM(D69:S69)</f>
        <v>151.54557346517973</v>
      </c>
      <c r="U69" s="588">
        <f>T69+T70+T71</f>
        <v>186.08695652173918</v>
      </c>
      <c r="V69" s="589"/>
      <c r="W69" s="189" t="s">
        <v>395</v>
      </c>
      <c r="X69" s="124"/>
      <c r="Y69" s="1"/>
      <c r="Z69" s="1"/>
      <c r="AA69" s="1"/>
    </row>
    <row r="70" spans="1:27" ht="15" customHeight="1" x14ac:dyDescent="0.25">
      <c r="A70" s="1"/>
      <c r="B70" s="2"/>
      <c r="C70" s="188" t="s">
        <v>436</v>
      </c>
      <c r="D70" s="40">
        <v>0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136">
        <v>34.54138305655944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130">
        <f>SUM(D70:S70)</f>
        <v>34.54138305655944</v>
      </c>
      <c r="U70" s="506"/>
      <c r="V70" s="506"/>
      <c r="W70" s="189" t="s">
        <v>391</v>
      </c>
      <c r="X70" s="124"/>
      <c r="Y70" s="1"/>
      <c r="Z70" s="1"/>
      <c r="AA70" s="1"/>
    </row>
    <row r="71" spans="1:27" ht="15" customHeight="1" x14ac:dyDescent="0.25">
      <c r="A71" s="1"/>
      <c r="B71" s="2"/>
      <c r="C71" s="188" t="s">
        <v>437</v>
      </c>
      <c r="D71" s="40">
        <v>0</v>
      </c>
      <c r="E71" s="40">
        <v>0</v>
      </c>
      <c r="F71" s="40">
        <v>0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130">
        <f>SUM(D71:S71)</f>
        <v>0</v>
      </c>
      <c r="U71" s="508"/>
      <c r="V71" s="508"/>
      <c r="W71" s="189" t="s">
        <v>393</v>
      </c>
      <c r="X71" s="124"/>
      <c r="Y71" s="1"/>
      <c r="Z71" s="1"/>
      <c r="AA71" s="1"/>
    </row>
    <row r="72" spans="1:27" ht="15" customHeight="1" x14ac:dyDescent="0.25">
      <c r="A72" s="1"/>
      <c r="B72" s="2"/>
      <c r="C72" s="131"/>
      <c r="D72" s="131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2"/>
      <c r="S72" s="132"/>
      <c r="T72" s="131"/>
      <c r="U72" s="131"/>
      <c r="V72" s="131"/>
      <c r="W72" s="131"/>
      <c r="X72" s="124"/>
      <c r="Y72" s="1"/>
      <c r="Z72" s="1"/>
      <c r="AA72" s="1"/>
    </row>
    <row r="73" spans="1:27" ht="15" customHeight="1" x14ac:dyDescent="0.25">
      <c r="A73" s="1"/>
      <c r="B73" s="2"/>
      <c r="C73" s="189" t="s">
        <v>438</v>
      </c>
      <c r="D73" s="40">
        <v>0</v>
      </c>
      <c r="E73" s="136">
        <v>4.2920056100981805</v>
      </c>
      <c r="F73" s="136">
        <v>5.2824684431977609</v>
      </c>
      <c r="G73" s="40">
        <v>0</v>
      </c>
      <c r="H73" s="40">
        <v>0</v>
      </c>
      <c r="I73" s="40">
        <v>0</v>
      </c>
      <c r="J73" s="136">
        <v>52.164375876577843</v>
      </c>
      <c r="K73" s="136">
        <v>68.176858345021017</v>
      </c>
      <c r="L73" s="40">
        <v>0</v>
      </c>
      <c r="M73" s="136">
        <v>4.4570827489481104</v>
      </c>
      <c r="N73" s="136">
        <v>19.148948106591881</v>
      </c>
      <c r="O73" s="40">
        <v>0</v>
      </c>
      <c r="P73" s="40">
        <v>0</v>
      </c>
      <c r="Q73" s="40">
        <v>0</v>
      </c>
      <c r="R73" s="40">
        <v>0</v>
      </c>
      <c r="S73" s="40">
        <v>0</v>
      </c>
      <c r="T73" s="130">
        <f>SUM(D73:S73)</f>
        <v>153.52173913043481</v>
      </c>
      <c r="U73" s="134">
        <f>T73</f>
        <v>153.52173913043481</v>
      </c>
      <c r="V73" s="135"/>
      <c r="W73" s="53"/>
      <c r="X73" s="143"/>
      <c r="Y73" s="1"/>
      <c r="Z73" s="1"/>
      <c r="AA73" s="1"/>
    </row>
    <row r="74" spans="1:27" ht="14.25" customHeight="1" x14ac:dyDescent="0.25">
      <c r="A74" s="1"/>
      <c r="B74" s="1"/>
      <c r="C74" s="12"/>
      <c r="D74" s="171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44"/>
      <c r="X74" s="124"/>
      <c r="Y74" s="1"/>
      <c r="Z74" s="1"/>
      <c r="AA74" s="1"/>
    </row>
    <row r="75" spans="1:27" ht="14.25" customHeight="1" x14ac:dyDescent="0.25">
      <c r="A75" s="1"/>
      <c r="B75" s="1"/>
      <c r="C75" s="12" t="s">
        <v>375</v>
      </c>
      <c r="D75" s="171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44"/>
      <c r="X75" s="124"/>
      <c r="Y75" s="1"/>
      <c r="Z75" s="1"/>
      <c r="AA75" s="1"/>
    </row>
    <row r="76" spans="1:27" ht="14.25" customHeight="1" x14ac:dyDescent="0.25">
      <c r="A76" s="1"/>
      <c r="B76" s="1"/>
      <c r="C76" s="12" t="s">
        <v>578</v>
      </c>
      <c r="D76" s="171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44"/>
      <c r="X76" s="124"/>
      <c r="Y76" s="1"/>
      <c r="Z76" s="1"/>
      <c r="AA76" s="1"/>
    </row>
    <row r="77" spans="1:27" ht="14.25" customHeight="1" x14ac:dyDescent="0.25">
      <c r="A77" s="1"/>
      <c r="B77" s="1"/>
      <c r="C77" s="12" t="s">
        <v>439</v>
      </c>
      <c r="D77" s="17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2"/>
      <c r="X77" s="124"/>
      <c r="Y77" s="1"/>
      <c r="Z77" s="1"/>
      <c r="AA77" s="1"/>
    </row>
    <row r="78" spans="1:27" ht="14.25" customHeight="1" x14ac:dyDescent="0.25">
      <c r="A78" s="1"/>
      <c r="B78" s="1"/>
      <c r="C78" s="12" t="s">
        <v>525</v>
      </c>
      <c r="D78" s="17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2"/>
      <c r="X78" s="124"/>
      <c r="Y78" s="1"/>
      <c r="Z78" s="1"/>
      <c r="AA78" s="1"/>
    </row>
    <row r="79" spans="1:27" ht="14.25" customHeight="1" x14ac:dyDescent="0.25">
      <c r="A79" s="1"/>
      <c r="B79" s="1"/>
      <c r="C79" s="1"/>
      <c r="D79" s="170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2"/>
      <c r="X79" s="124"/>
      <c r="Y79" s="1"/>
      <c r="Z79" s="1"/>
      <c r="AA79" s="1"/>
    </row>
    <row r="80" spans="1:27" ht="14.25" customHeight="1" x14ac:dyDescent="0.25">
      <c r="A80" s="1"/>
      <c r="B80" s="1"/>
      <c r="C80" s="1"/>
      <c r="D80" s="170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2"/>
      <c r="X80" s="124"/>
      <c r="Y80" s="1"/>
      <c r="Z80" s="1"/>
      <c r="AA80" s="1"/>
    </row>
    <row r="81" spans="1:27" ht="14.25" customHeight="1" x14ac:dyDescent="0.25">
      <c r="A81" s="1"/>
      <c r="B81" s="1"/>
      <c r="C81" s="1"/>
      <c r="D81" s="170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2"/>
      <c r="X81" s="124"/>
      <c r="Y81" s="1"/>
      <c r="Z81" s="1"/>
      <c r="AA81" s="1"/>
    </row>
    <row r="82" spans="1:27" ht="14.25" customHeight="1" x14ac:dyDescent="0.25">
      <c r="A82" s="1"/>
      <c r="B82" s="1"/>
      <c r="C82" s="1"/>
      <c r="D82" s="170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2"/>
      <c r="X82" s="124"/>
      <c r="Y82" s="1"/>
      <c r="Z82" s="1"/>
      <c r="AA82" s="1"/>
    </row>
    <row r="83" spans="1:27" ht="14.25" customHeight="1" x14ac:dyDescent="0.25">
      <c r="A83" s="1"/>
      <c r="B83" s="1"/>
      <c r="C83" s="1"/>
      <c r="D83" s="170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2"/>
      <c r="X83" s="124"/>
      <c r="Y83" s="1"/>
      <c r="Z83" s="1"/>
      <c r="AA83" s="1"/>
    </row>
    <row r="84" spans="1:27" ht="14.25" customHeight="1" x14ac:dyDescent="0.25">
      <c r="A84" s="1"/>
      <c r="B84" s="1"/>
      <c r="C84" s="1"/>
      <c r="D84" s="170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2"/>
      <c r="X84" s="124"/>
      <c r="Y84" s="1"/>
      <c r="Z84" s="1"/>
      <c r="AA84" s="1"/>
    </row>
    <row r="85" spans="1:27" ht="14.25" customHeight="1" x14ac:dyDescent="0.25">
      <c r="A85" s="1"/>
      <c r="B85" s="1"/>
      <c r="C85" s="1"/>
      <c r="D85" s="170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2"/>
      <c r="X85" s="124"/>
      <c r="Y85" s="1"/>
      <c r="Z85" s="1"/>
      <c r="AA85" s="1"/>
    </row>
    <row r="86" spans="1:27" ht="14.25" customHeight="1" x14ac:dyDescent="0.25">
      <c r="A86" s="1"/>
      <c r="B86" s="1"/>
      <c r="C86" s="1"/>
      <c r="D86" s="170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2"/>
      <c r="X86" s="124"/>
      <c r="Y86" s="1"/>
      <c r="Z86" s="1"/>
      <c r="AA86" s="1"/>
    </row>
    <row r="87" spans="1:27" ht="14.25" customHeight="1" x14ac:dyDescent="0.25">
      <c r="A87" s="1"/>
      <c r="B87" s="1"/>
      <c r="C87" s="1"/>
      <c r="D87" s="17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2"/>
      <c r="X87" s="124"/>
      <c r="Y87" s="1"/>
      <c r="Z87" s="1"/>
      <c r="AA87" s="1"/>
    </row>
    <row r="88" spans="1:27" ht="14.25" customHeight="1" x14ac:dyDescent="0.25">
      <c r="A88" s="1"/>
      <c r="B88" s="1"/>
      <c r="C88" s="1"/>
      <c r="D88" s="170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2"/>
      <c r="X88" s="124"/>
      <c r="Y88" s="1"/>
      <c r="Z88" s="1"/>
      <c r="AA88" s="1"/>
    </row>
    <row r="89" spans="1:27" ht="14.25" customHeight="1" x14ac:dyDescent="0.25">
      <c r="A89" s="1"/>
      <c r="B89" s="1"/>
      <c r="C89" s="1"/>
      <c r="D89" s="170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2"/>
      <c r="X89" s="124"/>
      <c r="Y89" s="1"/>
      <c r="Z89" s="1"/>
      <c r="AA89" s="1"/>
    </row>
    <row r="90" spans="1:27" ht="14.25" customHeight="1" x14ac:dyDescent="0.25">
      <c r="A90" s="1"/>
      <c r="B90" s="1"/>
      <c r="C90" s="1"/>
      <c r="D90" s="170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2"/>
      <c r="X90" s="124"/>
      <c r="Y90" s="1"/>
      <c r="Z90" s="1"/>
      <c r="AA90" s="1"/>
    </row>
    <row r="91" spans="1:27" ht="14.25" customHeight="1" x14ac:dyDescent="0.25">
      <c r="A91" s="1"/>
      <c r="B91" s="1"/>
      <c r="C91" s="1"/>
      <c r="D91" s="170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124"/>
      <c r="Y91" s="1"/>
      <c r="Z91" s="1"/>
      <c r="AA91" s="1"/>
    </row>
    <row r="92" spans="1:27" ht="14.25" customHeight="1" x14ac:dyDescent="0.25">
      <c r="A92" s="1"/>
      <c r="B92" s="1"/>
      <c r="C92" s="1"/>
      <c r="D92" s="170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2"/>
      <c r="X92" s="124"/>
      <c r="Y92" s="1"/>
      <c r="Z92" s="1"/>
      <c r="AA92" s="1"/>
    </row>
    <row r="93" spans="1:27" ht="14.25" customHeight="1" x14ac:dyDescent="0.25">
      <c r="A93" s="1"/>
      <c r="B93" s="1"/>
      <c r="C93" s="1"/>
      <c r="D93" s="170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2"/>
      <c r="X93" s="124"/>
      <c r="Y93" s="1"/>
      <c r="Z93" s="1"/>
      <c r="AA93" s="1"/>
    </row>
    <row r="94" spans="1:27" ht="14.25" customHeight="1" x14ac:dyDescent="0.25">
      <c r="A94" s="1"/>
      <c r="B94" s="1"/>
      <c r="C94" s="1"/>
      <c r="D94" s="17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2"/>
      <c r="X94" s="124"/>
      <c r="Y94" s="1"/>
      <c r="Z94" s="1"/>
      <c r="AA94" s="1"/>
    </row>
    <row r="95" spans="1:27" ht="14.25" customHeight="1" x14ac:dyDescent="0.25">
      <c r="A95" s="1"/>
      <c r="B95" s="1"/>
      <c r="C95" s="1"/>
      <c r="D95" s="170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2"/>
      <c r="X95" s="124"/>
      <c r="Y95" s="1"/>
      <c r="Z95" s="1"/>
      <c r="AA95" s="1"/>
    </row>
    <row r="96" spans="1:27" ht="14.25" customHeight="1" x14ac:dyDescent="0.25">
      <c r="A96" s="1"/>
      <c r="B96" s="1"/>
      <c r="C96" s="1"/>
      <c r="D96" s="17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2"/>
      <c r="X96" s="124"/>
      <c r="Y96" s="1"/>
      <c r="Z96" s="1"/>
      <c r="AA96" s="1"/>
    </row>
    <row r="97" spans="1:27" ht="14.25" customHeight="1" x14ac:dyDescent="0.25">
      <c r="A97" s="1"/>
      <c r="B97" s="1"/>
      <c r="C97" s="1"/>
      <c r="D97" s="170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2"/>
      <c r="X97" s="124"/>
      <c r="Y97" s="1"/>
      <c r="Z97" s="1"/>
      <c r="AA97" s="1"/>
    </row>
    <row r="98" spans="1:27" ht="14.25" customHeight="1" x14ac:dyDescent="0.25">
      <c r="A98" s="1"/>
      <c r="B98" s="1"/>
      <c r="C98" s="1"/>
      <c r="D98" s="170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2"/>
      <c r="X98" s="124"/>
      <c r="Y98" s="1"/>
      <c r="Z98" s="1"/>
      <c r="AA98" s="1"/>
    </row>
    <row r="99" spans="1:27" ht="14.25" customHeight="1" x14ac:dyDescent="0.25">
      <c r="A99" s="1"/>
      <c r="B99" s="1"/>
      <c r="C99" s="1"/>
      <c r="D99" s="170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2"/>
      <c r="X99" s="124"/>
      <c r="Y99" s="1"/>
      <c r="Z99" s="1"/>
      <c r="AA99" s="1"/>
    </row>
    <row r="100" spans="1:27" ht="14.25" customHeight="1" x14ac:dyDescent="0.25">
      <c r="A100" s="1"/>
      <c r="B100" s="1"/>
      <c r="C100" s="1"/>
      <c r="D100" s="170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2"/>
      <c r="X100" s="124"/>
      <c r="Y100" s="1"/>
      <c r="Z100" s="1"/>
      <c r="AA100" s="1"/>
    </row>
    <row r="101" spans="1:27" ht="14.25" customHeight="1" x14ac:dyDescent="0.25">
      <c r="A101" s="1"/>
      <c r="B101" s="1"/>
      <c r="C101" s="1"/>
      <c r="D101" s="170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2"/>
      <c r="X101" s="124"/>
      <c r="Y101" s="1"/>
      <c r="Z101" s="1"/>
      <c r="AA101" s="1"/>
    </row>
    <row r="102" spans="1:27" ht="14.25" customHeight="1" x14ac:dyDescent="0.25">
      <c r="A102" s="1"/>
      <c r="B102" s="1"/>
      <c r="C102" s="1"/>
      <c r="D102" s="170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2"/>
      <c r="X102" s="124"/>
      <c r="Y102" s="1"/>
      <c r="Z102" s="1"/>
      <c r="AA102" s="1"/>
    </row>
    <row r="103" spans="1:27" ht="14.25" customHeight="1" x14ac:dyDescent="0.25">
      <c r="A103" s="1"/>
      <c r="B103" s="1"/>
      <c r="C103" s="1"/>
      <c r="D103" s="170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2"/>
      <c r="X103" s="124"/>
      <c r="Y103" s="1"/>
      <c r="Z103" s="1"/>
      <c r="AA103" s="1"/>
    </row>
    <row r="104" spans="1:27" ht="14.25" customHeight="1" x14ac:dyDescent="0.25">
      <c r="A104" s="1"/>
      <c r="B104" s="1"/>
      <c r="C104" s="1"/>
      <c r="D104" s="170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2"/>
      <c r="X104" s="124"/>
      <c r="Y104" s="1"/>
      <c r="Z104" s="1"/>
      <c r="AA104" s="1"/>
    </row>
    <row r="105" spans="1:27" ht="14.25" customHeight="1" x14ac:dyDescent="0.25">
      <c r="A105" s="1"/>
      <c r="B105" s="1"/>
      <c r="C105" s="1"/>
      <c r="D105" s="170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2"/>
      <c r="X105" s="124"/>
      <c r="Y105" s="1"/>
      <c r="Z105" s="1"/>
      <c r="AA105" s="1"/>
    </row>
    <row r="106" spans="1:27" ht="14.25" customHeight="1" x14ac:dyDescent="0.25">
      <c r="A106" s="1"/>
      <c r="B106" s="1"/>
      <c r="C106" s="1"/>
      <c r="D106" s="170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2"/>
      <c r="X106" s="124"/>
      <c r="Y106" s="1"/>
      <c r="Z106" s="1"/>
      <c r="AA106" s="1"/>
    </row>
    <row r="107" spans="1:27" ht="14.25" customHeight="1" x14ac:dyDescent="0.25">
      <c r="A107" s="1"/>
      <c r="B107" s="1"/>
      <c r="C107" s="1"/>
      <c r="D107" s="170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2"/>
      <c r="X107" s="124"/>
      <c r="Y107" s="1"/>
      <c r="Z107" s="1"/>
      <c r="AA107" s="1"/>
    </row>
    <row r="108" spans="1:27" ht="14.25" customHeight="1" x14ac:dyDescent="0.25">
      <c r="A108" s="1"/>
      <c r="B108" s="1"/>
      <c r="C108" s="1"/>
      <c r="D108" s="170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2"/>
      <c r="X108" s="124"/>
      <c r="Y108" s="1"/>
      <c r="Z108" s="1"/>
      <c r="AA108" s="1"/>
    </row>
    <row r="109" spans="1:27" ht="14.25" customHeight="1" x14ac:dyDescent="0.25">
      <c r="A109" s="1"/>
      <c r="B109" s="1"/>
      <c r="C109" s="1"/>
      <c r="D109" s="170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2"/>
      <c r="X109" s="124"/>
      <c r="Y109" s="1"/>
      <c r="Z109" s="1"/>
      <c r="AA109" s="1"/>
    </row>
    <row r="110" spans="1:27" ht="14.25" customHeight="1" x14ac:dyDescent="0.25">
      <c r="A110" s="1"/>
      <c r="B110" s="1"/>
      <c r="C110" s="1"/>
      <c r="D110" s="170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2"/>
      <c r="X110" s="124"/>
      <c r="Y110" s="1"/>
      <c r="Z110" s="1"/>
      <c r="AA110" s="1"/>
    </row>
    <row r="111" spans="1:27" ht="14.25" customHeight="1" x14ac:dyDescent="0.25">
      <c r="A111" s="1"/>
      <c r="B111" s="1"/>
      <c r="C111" s="1"/>
      <c r="D111" s="170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2"/>
      <c r="X111" s="124"/>
      <c r="Y111" s="1"/>
      <c r="Z111" s="1"/>
      <c r="AA111" s="1"/>
    </row>
    <row r="112" spans="1:27" ht="14.25" customHeight="1" x14ac:dyDescent="0.25">
      <c r="A112" s="1"/>
      <c r="B112" s="1"/>
      <c r="C112" s="1"/>
      <c r="D112" s="170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2"/>
      <c r="X112" s="124"/>
      <c r="Y112" s="1"/>
      <c r="Z112" s="1"/>
      <c r="AA112" s="1"/>
    </row>
    <row r="113" spans="1:27" ht="14.25" customHeight="1" x14ac:dyDescent="0.25">
      <c r="A113" s="1"/>
      <c r="B113" s="1"/>
      <c r="C113" s="1"/>
      <c r="D113" s="170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2"/>
      <c r="X113" s="124"/>
      <c r="Y113" s="1"/>
      <c r="Z113" s="1"/>
      <c r="AA113" s="1"/>
    </row>
    <row r="114" spans="1:27" ht="14.25" customHeight="1" x14ac:dyDescent="0.25">
      <c r="A114" s="1"/>
      <c r="B114" s="1"/>
      <c r="C114" s="1"/>
      <c r="D114" s="170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2"/>
      <c r="X114" s="124"/>
      <c r="Y114" s="1"/>
      <c r="Z114" s="1"/>
      <c r="AA114" s="1"/>
    </row>
    <row r="115" spans="1:27" ht="14.25" customHeight="1" x14ac:dyDescent="0.25">
      <c r="A115" s="1"/>
      <c r="B115" s="1"/>
      <c r="C115" s="1"/>
      <c r="D115" s="170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2"/>
      <c r="X115" s="124"/>
      <c r="Y115" s="1"/>
      <c r="Z115" s="1"/>
      <c r="AA115" s="1"/>
    </row>
    <row r="116" spans="1:27" ht="14.25" customHeight="1" x14ac:dyDescent="0.25">
      <c r="A116" s="1"/>
      <c r="B116" s="1"/>
      <c r="C116" s="1"/>
      <c r="D116" s="170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2"/>
      <c r="X116" s="124"/>
      <c r="Y116" s="1"/>
      <c r="Z116" s="1"/>
      <c r="AA116" s="1"/>
    </row>
    <row r="117" spans="1:27" ht="14.25" customHeight="1" x14ac:dyDescent="0.25">
      <c r="A117" s="1"/>
      <c r="B117" s="1"/>
      <c r="C117" s="1"/>
      <c r="D117" s="170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2"/>
      <c r="X117" s="124"/>
      <c r="Y117" s="1"/>
      <c r="Z117" s="1"/>
      <c r="AA117" s="1"/>
    </row>
    <row r="118" spans="1:27" ht="14.25" customHeight="1" x14ac:dyDescent="0.25">
      <c r="A118" s="1"/>
      <c r="B118" s="1"/>
      <c r="C118" s="1"/>
      <c r="D118" s="170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2"/>
      <c r="X118" s="124"/>
      <c r="Y118" s="1"/>
      <c r="Z118" s="1"/>
      <c r="AA118" s="1"/>
    </row>
    <row r="119" spans="1:27" ht="14.25" customHeight="1" x14ac:dyDescent="0.25">
      <c r="A119" s="1"/>
      <c r="B119" s="1"/>
      <c r="C119" s="1"/>
      <c r="D119" s="170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2"/>
      <c r="X119" s="124"/>
      <c r="Y119" s="1"/>
      <c r="Z119" s="1"/>
      <c r="AA119" s="1"/>
    </row>
    <row r="120" spans="1:27" ht="14.25" customHeight="1" x14ac:dyDescent="0.25">
      <c r="A120" s="1"/>
      <c r="B120" s="1"/>
      <c r="C120" s="1"/>
      <c r="D120" s="170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2"/>
      <c r="X120" s="124"/>
      <c r="Y120" s="1"/>
      <c r="Z120" s="1"/>
      <c r="AA120" s="1"/>
    </row>
    <row r="121" spans="1:27" ht="14.25" customHeight="1" x14ac:dyDescent="0.25">
      <c r="A121" s="1"/>
      <c r="B121" s="1"/>
      <c r="C121" s="1"/>
      <c r="D121" s="170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2"/>
      <c r="X121" s="124"/>
      <c r="Y121" s="1"/>
      <c r="Z121" s="1"/>
      <c r="AA121" s="1"/>
    </row>
    <row r="122" spans="1:27" ht="14.25" customHeight="1" x14ac:dyDescent="0.25">
      <c r="A122" s="1"/>
      <c r="B122" s="1"/>
      <c r="C122" s="1"/>
      <c r="D122" s="170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2"/>
      <c r="X122" s="124"/>
      <c r="Y122" s="1"/>
      <c r="Z122" s="1"/>
      <c r="AA122" s="1"/>
    </row>
    <row r="123" spans="1:27" ht="14.25" customHeight="1" x14ac:dyDescent="0.25">
      <c r="A123" s="1"/>
      <c r="B123" s="1"/>
      <c r="C123" s="1"/>
      <c r="D123" s="170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2"/>
      <c r="X123" s="124"/>
      <c r="Y123" s="1"/>
      <c r="Z123" s="1"/>
      <c r="AA123" s="1"/>
    </row>
    <row r="124" spans="1:27" ht="14.25" customHeight="1" x14ac:dyDescent="0.25">
      <c r="A124" s="1"/>
      <c r="B124" s="1"/>
      <c r="C124" s="1"/>
      <c r="D124" s="170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2"/>
      <c r="X124" s="124"/>
      <c r="Y124" s="1"/>
      <c r="Z124" s="1"/>
      <c r="AA124" s="1"/>
    </row>
    <row r="125" spans="1:27" ht="14.25" customHeight="1" x14ac:dyDescent="0.25">
      <c r="A125" s="1"/>
      <c r="B125" s="1"/>
      <c r="C125" s="1"/>
      <c r="D125" s="170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2"/>
      <c r="X125" s="124"/>
      <c r="Y125" s="1"/>
      <c r="Z125" s="1"/>
      <c r="AA125" s="1"/>
    </row>
    <row r="126" spans="1:27" ht="14.25" customHeight="1" x14ac:dyDescent="0.25">
      <c r="A126" s="1"/>
      <c r="B126" s="1"/>
      <c r="C126" s="1"/>
      <c r="D126" s="170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2"/>
      <c r="X126" s="124"/>
      <c r="Y126" s="1"/>
      <c r="Z126" s="1"/>
      <c r="AA126" s="1"/>
    </row>
    <row r="127" spans="1:27" ht="14.25" customHeight="1" x14ac:dyDescent="0.25">
      <c r="A127" s="1"/>
      <c r="B127" s="1"/>
      <c r="C127" s="1"/>
      <c r="D127" s="170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124"/>
      <c r="Y127" s="1"/>
      <c r="Z127" s="1"/>
      <c r="AA127" s="1"/>
    </row>
    <row r="128" spans="1:27" ht="14.25" customHeight="1" x14ac:dyDescent="0.25">
      <c r="A128" s="1"/>
      <c r="B128" s="1"/>
      <c r="C128" s="1"/>
      <c r="D128" s="170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2"/>
      <c r="X128" s="124"/>
      <c r="Y128" s="1"/>
      <c r="Z128" s="1"/>
      <c r="AA128" s="1"/>
    </row>
    <row r="129" spans="1:27" ht="14.25" customHeight="1" x14ac:dyDescent="0.25">
      <c r="A129" s="1"/>
      <c r="B129" s="1"/>
      <c r="C129" s="1"/>
      <c r="D129" s="170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2"/>
      <c r="X129" s="124"/>
      <c r="Y129" s="1"/>
      <c r="Z129" s="1"/>
      <c r="AA129" s="1"/>
    </row>
    <row r="130" spans="1:27" ht="14.25" customHeight="1" x14ac:dyDescent="0.25">
      <c r="A130" s="1"/>
      <c r="B130" s="1"/>
      <c r="C130" s="1"/>
      <c r="D130" s="170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2"/>
      <c r="X130" s="124"/>
      <c r="Y130" s="1"/>
      <c r="Z130" s="1"/>
      <c r="AA130" s="1"/>
    </row>
    <row r="131" spans="1:27" ht="14.25" customHeight="1" x14ac:dyDescent="0.25">
      <c r="A131" s="1"/>
      <c r="B131" s="1"/>
      <c r="C131" s="1"/>
      <c r="D131" s="170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2"/>
      <c r="X131" s="124"/>
      <c r="Y131" s="1"/>
      <c r="Z131" s="1"/>
      <c r="AA131" s="1"/>
    </row>
    <row r="132" spans="1:27" ht="14.25" customHeight="1" x14ac:dyDescent="0.25">
      <c r="A132" s="1"/>
      <c r="B132" s="1"/>
      <c r="C132" s="1"/>
      <c r="D132" s="170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2"/>
      <c r="X132" s="124"/>
      <c r="Y132" s="1"/>
      <c r="Z132" s="1"/>
      <c r="AA132" s="1"/>
    </row>
    <row r="133" spans="1:27" ht="14.25" customHeight="1" x14ac:dyDescent="0.25">
      <c r="A133" s="1"/>
      <c r="B133" s="1"/>
      <c r="C133" s="1"/>
      <c r="D133" s="170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2"/>
      <c r="X133" s="124"/>
      <c r="Y133" s="1"/>
      <c r="Z133" s="1"/>
      <c r="AA133" s="1"/>
    </row>
    <row r="134" spans="1:27" ht="14.25" customHeight="1" x14ac:dyDescent="0.25">
      <c r="A134" s="1"/>
      <c r="B134" s="1"/>
      <c r="C134" s="1"/>
      <c r="D134" s="170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2"/>
      <c r="X134" s="124"/>
      <c r="Y134" s="1"/>
      <c r="Z134" s="1"/>
      <c r="AA134" s="1"/>
    </row>
    <row r="135" spans="1:27" ht="14.25" customHeight="1" x14ac:dyDescent="0.25">
      <c r="A135" s="1"/>
      <c r="B135" s="1"/>
      <c r="C135" s="1"/>
      <c r="D135" s="170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2"/>
      <c r="X135" s="124"/>
      <c r="Y135" s="1"/>
      <c r="Z135" s="1"/>
      <c r="AA135" s="1"/>
    </row>
    <row r="136" spans="1:27" ht="14.25" customHeight="1" x14ac:dyDescent="0.25">
      <c r="A136" s="1"/>
      <c r="B136" s="1"/>
      <c r="C136" s="1"/>
      <c r="D136" s="170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2"/>
      <c r="X136" s="124"/>
      <c r="Y136" s="1"/>
      <c r="Z136" s="1"/>
      <c r="AA136" s="1"/>
    </row>
    <row r="137" spans="1:27" ht="14.25" customHeight="1" x14ac:dyDescent="0.25">
      <c r="A137" s="1"/>
      <c r="B137" s="1"/>
      <c r="C137" s="1"/>
      <c r="D137" s="170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2"/>
      <c r="X137" s="124"/>
      <c r="Y137" s="1"/>
      <c r="Z137" s="1"/>
      <c r="AA137" s="1"/>
    </row>
    <row r="138" spans="1:27" ht="14.25" customHeight="1" x14ac:dyDescent="0.25">
      <c r="A138" s="1"/>
      <c r="B138" s="1"/>
      <c r="C138" s="1"/>
      <c r="D138" s="170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2"/>
      <c r="X138" s="124"/>
      <c r="Y138" s="1"/>
      <c r="Z138" s="1"/>
      <c r="AA138" s="1"/>
    </row>
    <row r="139" spans="1:27" ht="14.25" customHeight="1" x14ac:dyDescent="0.25">
      <c r="A139" s="1"/>
      <c r="B139" s="1"/>
      <c r="C139" s="1"/>
      <c r="D139" s="170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2"/>
      <c r="X139" s="124"/>
      <c r="Y139" s="1"/>
      <c r="Z139" s="1"/>
      <c r="AA139" s="1"/>
    </row>
    <row r="140" spans="1:27" ht="14.25" customHeight="1" x14ac:dyDescent="0.25">
      <c r="A140" s="1"/>
      <c r="B140" s="1"/>
      <c r="C140" s="1"/>
      <c r="D140" s="170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2"/>
      <c r="X140" s="124"/>
      <c r="Y140" s="1"/>
      <c r="Z140" s="1"/>
      <c r="AA140" s="1"/>
    </row>
    <row r="141" spans="1:27" ht="14.25" customHeight="1" x14ac:dyDescent="0.25">
      <c r="A141" s="1"/>
      <c r="B141" s="1"/>
      <c r="C141" s="1"/>
      <c r="D141" s="170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2"/>
      <c r="X141" s="124"/>
      <c r="Y141" s="1"/>
      <c r="Z141" s="1"/>
      <c r="AA141" s="1"/>
    </row>
    <row r="142" spans="1:27" ht="14.25" customHeight="1" x14ac:dyDescent="0.25">
      <c r="A142" s="1"/>
      <c r="B142" s="1"/>
      <c r="C142" s="1"/>
      <c r="D142" s="170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2"/>
      <c r="X142" s="124"/>
      <c r="Y142" s="1"/>
      <c r="Z142" s="1"/>
      <c r="AA142" s="1"/>
    </row>
    <row r="143" spans="1:27" ht="14.25" customHeight="1" x14ac:dyDescent="0.25">
      <c r="A143" s="1"/>
      <c r="B143" s="1"/>
      <c r="C143" s="1"/>
      <c r="D143" s="170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2"/>
      <c r="X143" s="124"/>
      <c r="Y143" s="1"/>
      <c r="Z143" s="1"/>
      <c r="AA143" s="1"/>
    </row>
    <row r="144" spans="1:27" ht="14.25" customHeight="1" x14ac:dyDescent="0.25">
      <c r="A144" s="1"/>
      <c r="B144" s="1"/>
      <c r="C144" s="1"/>
      <c r="D144" s="170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2"/>
      <c r="X144" s="124"/>
      <c r="Y144" s="1"/>
      <c r="Z144" s="1"/>
      <c r="AA144" s="1"/>
    </row>
    <row r="145" spans="1:27" ht="14.25" customHeight="1" x14ac:dyDescent="0.25">
      <c r="A145" s="1"/>
      <c r="B145" s="1"/>
      <c r="C145" s="1"/>
      <c r="D145" s="170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2"/>
      <c r="X145" s="124"/>
      <c r="Y145" s="1"/>
      <c r="Z145" s="1"/>
      <c r="AA145" s="1"/>
    </row>
    <row r="146" spans="1:27" ht="14.25" customHeight="1" x14ac:dyDescent="0.25">
      <c r="A146" s="1"/>
      <c r="B146" s="1"/>
      <c r="C146" s="1"/>
      <c r="D146" s="170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2"/>
      <c r="X146" s="124"/>
      <c r="Y146" s="1"/>
      <c r="Z146" s="1"/>
      <c r="AA146" s="1"/>
    </row>
    <row r="147" spans="1:27" ht="14.25" customHeight="1" x14ac:dyDescent="0.25">
      <c r="A147" s="1"/>
      <c r="B147" s="1"/>
      <c r="C147" s="1"/>
      <c r="D147" s="170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2"/>
      <c r="X147" s="124"/>
      <c r="Y147" s="1"/>
      <c r="Z147" s="1"/>
      <c r="AA147" s="1"/>
    </row>
    <row r="148" spans="1:27" ht="14.25" customHeight="1" x14ac:dyDescent="0.25">
      <c r="A148" s="1"/>
      <c r="B148" s="1"/>
      <c r="C148" s="1"/>
      <c r="D148" s="170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2"/>
      <c r="X148" s="124"/>
      <c r="Y148" s="1"/>
      <c r="Z148" s="1"/>
      <c r="AA148" s="1"/>
    </row>
    <row r="149" spans="1:27" ht="14.25" customHeight="1" x14ac:dyDescent="0.25">
      <c r="A149" s="1"/>
      <c r="B149" s="1"/>
      <c r="C149" s="1"/>
      <c r="D149" s="170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2"/>
      <c r="X149" s="124"/>
      <c r="Y149" s="1"/>
      <c r="Z149" s="1"/>
      <c r="AA149" s="1"/>
    </row>
    <row r="150" spans="1:27" ht="14.25" customHeight="1" x14ac:dyDescent="0.25">
      <c r="A150" s="1"/>
      <c r="B150" s="1"/>
      <c r="C150" s="1"/>
      <c r="D150" s="170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2"/>
      <c r="X150" s="124"/>
      <c r="Y150" s="1"/>
      <c r="Z150" s="1"/>
      <c r="AA150" s="1"/>
    </row>
    <row r="151" spans="1:27" ht="14.25" customHeight="1" x14ac:dyDescent="0.25">
      <c r="A151" s="1"/>
      <c r="B151" s="1"/>
      <c r="C151" s="1"/>
      <c r="D151" s="170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2"/>
      <c r="X151" s="124"/>
      <c r="Y151" s="1"/>
      <c r="Z151" s="1"/>
      <c r="AA151" s="1"/>
    </row>
    <row r="152" spans="1:27" ht="14.25" customHeight="1" x14ac:dyDescent="0.25">
      <c r="A152" s="1"/>
      <c r="B152" s="1"/>
      <c r="C152" s="1"/>
      <c r="D152" s="170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2"/>
      <c r="X152" s="124"/>
      <c r="Y152" s="1"/>
      <c r="Z152" s="1"/>
      <c r="AA152" s="1"/>
    </row>
    <row r="153" spans="1:27" ht="14.25" customHeight="1" x14ac:dyDescent="0.25">
      <c r="A153" s="1"/>
      <c r="B153" s="1"/>
      <c r="C153" s="1"/>
      <c r="D153" s="170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2"/>
      <c r="X153" s="124"/>
      <c r="Y153" s="1"/>
      <c r="Z153" s="1"/>
      <c r="AA153" s="1"/>
    </row>
    <row r="154" spans="1:27" ht="14.25" customHeight="1" x14ac:dyDescent="0.25">
      <c r="A154" s="1"/>
      <c r="B154" s="1"/>
      <c r="C154" s="1"/>
      <c r="D154" s="170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2"/>
      <c r="X154" s="124"/>
      <c r="Y154" s="1"/>
      <c r="Z154" s="1"/>
      <c r="AA154" s="1"/>
    </row>
    <row r="155" spans="1:27" ht="14.25" customHeight="1" x14ac:dyDescent="0.25">
      <c r="A155" s="1"/>
      <c r="B155" s="1"/>
      <c r="C155" s="1"/>
      <c r="D155" s="170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2"/>
      <c r="X155" s="124"/>
      <c r="Y155" s="1"/>
      <c r="Z155" s="1"/>
      <c r="AA155" s="1"/>
    </row>
    <row r="156" spans="1:27" ht="14.25" customHeight="1" x14ac:dyDescent="0.25">
      <c r="A156" s="1"/>
      <c r="B156" s="1"/>
      <c r="C156" s="1"/>
      <c r="D156" s="170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2"/>
      <c r="X156" s="124"/>
      <c r="Y156" s="1"/>
      <c r="Z156" s="1"/>
      <c r="AA156" s="1"/>
    </row>
    <row r="157" spans="1:27" ht="14.25" customHeight="1" x14ac:dyDescent="0.25">
      <c r="A157" s="1"/>
      <c r="B157" s="1"/>
      <c r="C157" s="1"/>
      <c r="D157" s="170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2"/>
      <c r="X157" s="124"/>
      <c r="Y157" s="1"/>
      <c r="Z157" s="1"/>
      <c r="AA157" s="1"/>
    </row>
    <row r="158" spans="1:27" ht="14.25" customHeight="1" x14ac:dyDescent="0.25">
      <c r="A158" s="1"/>
      <c r="B158" s="1"/>
      <c r="C158" s="1"/>
      <c r="D158" s="170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2"/>
      <c r="X158" s="124"/>
      <c r="Y158" s="1"/>
      <c r="Z158" s="1"/>
      <c r="AA158" s="1"/>
    </row>
    <row r="159" spans="1:27" ht="14.25" customHeight="1" x14ac:dyDescent="0.25">
      <c r="A159" s="1"/>
      <c r="B159" s="1"/>
      <c r="C159" s="1"/>
      <c r="D159" s="170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2"/>
      <c r="X159" s="124"/>
      <c r="Y159" s="1"/>
      <c r="Z159" s="1"/>
      <c r="AA159" s="1"/>
    </row>
    <row r="160" spans="1:27" ht="14.25" customHeight="1" x14ac:dyDescent="0.25">
      <c r="A160" s="1"/>
      <c r="B160" s="1"/>
      <c r="C160" s="1"/>
      <c r="D160" s="170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2"/>
      <c r="X160" s="124"/>
      <c r="Y160" s="1"/>
      <c r="Z160" s="1"/>
      <c r="AA160" s="1"/>
    </row>
    <row r="161" spans="1:27" ht="14.25" customHeight="1" x14ac:dyDescent="0.25">
      <c r="A161" s="1"/>
      <c r="B161" s="1"/>
      <c r="C161" s="1"/>
      <c r="D161" s="170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2"/>
      <c r="X161" s="124"/>
      <c r="Y161" s="1"/>
      <c r="Z161" s="1"/>
      <c r="AA161" s="1"/>
    </row>
    <row r="162" spans="1:27" ht="14.25" customHeight="1" x14ac:dyDescent="0.25">
      <c r="A162" s="1"/>
      <c r="B162" s="1"/>
      <c r="C162" s="1"/>
      <c r="D162" s="170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2"/>
      <c r="X162" s="124"/>
      <c r="Y162" s="1"/>
      <c r="Z162" s="1"/>
      <c r="AA162" s="1"/>
    </row>
    <row r="163" spans="1:27" ht="14.25" customHeight="1" x14ac:dyDescent="0.25">
      <c r="A163" s="1"/>
      <c r="B163" s="1"/>
      <c r="C163" s="1"/>
      <c r="D163" s="170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124"/>
      <c r="Y163" s="1"/>
      <c r="Z163" s="1"/>
      <c r="AA163" s="1"/>
    </row>
    <row r="164" spans="1:27" ht="14.25" customHeight="1" x14ac:dyDescent="0.25">
      <c r="A164" s="1"/>
      <c r="B164" s="1"/>
      <c r="C164" s="1"/>
      <c r="D164" s="170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2"/>
      <c r="X164" s="124"/>
      <c r="Y164" s="1"/>
      <c r="Z164" s="1"/>
      <c r="AA164" s="1"/>
    </row>
    <row r="165" spans="1:27" ht="14.25" customHeight="1" x14ac:dyDescent="0.25">
      <c r="A165" s="1"/>
      <c r="B165" s="1"/>
      <c r="C165" s="1"/>
      <c r="D165" s="170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2"/>
      <c r="X165" s="124"/>
      <c r="Y165" s="1"/>
      <c r="Z165" s="1"/>
      <c r="AA165" s="1"/>
    </row>
    <row r="166" spans="1:27" ht="14.25" customHeight="1" x14ac:dyDescent="0.25">
      <c r="A166" s="1"/>
      <c r="B166" s="1"/>
      <c r="C166" s="1"/>
      <c r="D166" s="170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2"/>
      <c r="X166" s="124"/>
      <c r="Y166" s="1"/>
      <c r="Z166" s="1"/>
      <c r="AA166" s="1"/>
    </row>
    <row r="167" spans="1:27" ht="14.25" customHeight="1" x14ac:dyDescent="0.25">
      <c r="A167" s="1"/>
      <c r="B167" s="1"/>
      <c r="C167" s="1"/>
      <c r="D167" s="170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2"/>
      <c r="X167" s="124"/>
      <c r="Y167" s="1"/>
      <c r="Z167" s="1"/>
      <c r="AA167" s="1"/>
    </row>
    <row r="168" spans="1:27" ht="14.25" customHeight="1" x14ac:dyDescent="0.25">
      <c r="A168" s="1"/>
      <c r="B168" s="1"/>
      <c r="C168" s="1"/>
      <c r="D168" s="170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2"/>
      <c r="X168" s="124"/>
      <c r="Y168" s="1"/>
      <c r="Z168" s="1"/>
      <c r="AA168" s="1"/>
    </row>
    <row r="169" spans="1:27" ht="14.25" customHeight="1" x14ac:dyDescent="0.25">
      <c r="A169" s="1"/>
      <c r="B169" s="1"/>
      <c r="C169" s="1"/>
      <c r="D169" s="170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2"/>
      <c r="X169" s="124"/>
      <c r="Y169" s="1"/>
      <c r="Z169" s="1"/>
      <c r="AA169" s="1"/>
    </row>
    <row r="170" spans="1:27" ht="14.25" customHeight="1" x14ac:dyDescent="0.25">
      <c r="A170" s="1"/>
      <c r="B170" s="1"/>
      <c r="C170" s="1"/>
      <c r="D170" s="170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2"/>
      <c r="X170" s="124"/>
      <c r="Y170" s="1"/>
      <c r="Z170" s="1"/>
      <c r="AA170" s="1"/>
    </row>
    <row r="171" spans="1:27" ht="14.25" customHeight="1" x14ac:dyDescent="0.25">
      <c r="A171" s="1"/>
      <c r="B171" s="1"/>
      <c r="C171" s="1"/>
      <c r="D171" s="170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2"/>
      <c r="X171" s="124"/>
      <c r="Y171" s="1"/>
      <c r="Z171" s="1"/>
      <c r="AA171" s="1"/>
    </row>
    <row r="172" spans="1:27" ht="14.25" customHeight="1" x14ac:dyDescent="0.25">
      <c r="A172" s="1"/>
      <c r="B172" s="1"/>
      <c r="C172" s="1"/>
      <c r="D172" s="170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2"/>
      <c r="X172" s="124"/>
      <c r="Y172" s="1"/>
      <c r="Z172" s="1"/>
      <c r="AA172" s="1"/>
    </row>
    <row r="173" spans="1:27" ht="14.25" customHeight="1" x14ac:dyDescent="0.25">
      <c r="A173" s="1"/>
      <c r="B173" s="1"/>
      <c r="C173" s="1"/>
      <c r="D173" s="170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2"/>
      <c r="X173" s="124"/>
      <c r="Y173" s="1"/>
      <c r="Z173" s="1"/>
      <c r="AA173" s="1"/>
    </row>
    <row r="174" spans="1:27" ht="14.25" customHeight="1" x14ac:dyDescent="0.25">
      <c r="A174" s="1"/>
      <c r="B174" s="1"/>
      <c r="C174" s="1"/>
      <c r="D174" s="170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2"/>
      <c r="X174" s="124"/>
      <c r="Y174" s="1"/>
      <c r="Z174" s="1"/>
      <c r="AA174" s="1"/>
    </row>
    <row r="175" spans="1:27" ht="14.25" customHeight="1" x14ac:dyDescent="0.25">
      <c r="A175" s="1"/>
      <c r="B175" s="1"/>
      <c r="W175" s="108"/>
      <c r="X175" s="145"/>
      <c r="Z175" s="1"/>
      <c r="AA175" s="1"/>
    </row>
    <row r="176" spans="1:27" ht="14.25" customHeight="1" x14ac:dyDescent="0.25">
      <c r="A176" s="1"/>
      <c r="B176" s="1"/>
      <c r="W176" s="108"/>
      <c r="X176" s="145"/>
      <c r="Z176" s="1"/>
      <c r="AA176" s="1"/>
    </row>
    <row r="177" spans="1:27" ht="14.25" customHeight="1" x14ac:dyDescent="0.25">
      <c r="A177" s="1"/>
      <c r="B177" s="1"/>
      <c r="W177" s="108"/>
      <c r="X177" s="145"/>
      <c r="Z177" s="1"/>
      <c r="AA177" s="1"/>
    </row>
    <row r="178" spans="1:27" ht="14.25" customHeight="1" x14ac:dyDescent="0.25">
      <c r="A178" s="1"/>
      <c r="B178" s="1"/>
      <c r="W178" s="108"/>
      <c r="X178" s="145"/>
      <c r="Z178" s="1"/>
      <c r="AA178" s="1"/>
    </row>
    <row r="179" spans="1:27" ht="14.25" customHeight="1" x14ac:dyDescent="0.25">
      <c r="A179" s="1"/>
      <c r="B179" s="1"/>
      <c r="W179" s="108"/>
      <c r="X179" s="145"/>
      <c r="Z179" s="1"/>
      <c r="AA179" s="1"/>
    </row>
    <row r="180" spans="1:27" ht="14.25" customHeight="1" x14ac:dyDescent="0.25">
      <c r="A180" s="1"/>
      <c r="B180" s="1"/>
      <c r="W180" s="108"/>
      <c r="X180" s="145"/>
      <c r="Z180" s="1"/>
      <c r="AA180" s="1"/>
    </row>
    <row r="181" spans="1:27" ht="14.25" customHeight="1" x14ac:dyDescent="0.25">
      <c r="A181" s="1"/>
      <c r="B181" s="1"/>
      <c r="W181" s="108"/>
      <c r="X181" s="145"/>
      <c r="Z181" s="1"/>
      <c r="AA181" s="1"/>
    </row>
    <row r="182" spans="1:27" ht="14.25" customHeight="1" x14ac:dyDescent="0.25">
      <c r="A182" s="1"/>
      <c r="B182" s="1"/>
      <c r="W182" s="108"/>
      <c r="X182" s="145"/>
      <c r="Z182" s="1"/>
      <c r="AA182" s="1"/>
    </row>
    <row r="183" spans="1:27" ht="14.25" customHeight="1" x14ac:dyDescent="0.25">
      <c r="A183" s="1"/>
      <c r="B183" s="1"/>
      <c r="W183" s="108"/>
      <c r="X183" s="145"/>
      <c r="Z183" s="1"/>
      <c r="AA183" s="1"/>
    </row>
    <row r="184" spans="1:27" ht="14.25" customHeight="1" x14ac:dyDescent="0.25">
      <c r="A184" s="1"/>
      <c r="B184" s="1"/>
      <c r="W184" s="108"/>
      <c r="X184" s="145"/>
      <c r="Z184" s="1"/>
      <c r="AA184" s="1"/>
    </row>
    <row r="185" spans="1:27" ht="14.25" customHeight="1" x14ac:dyDescent="0.25">
      <c r="A185" s="1"/>
      <c r="B185" s="1"/>
      <c r="W185" s="108"/>
      <c r="X185" s="145"/>
      <c r="Z185" s="1"/>
      <c r="AA185" s="1"/>
    </row>
    <row r="186" spans="1:27" ht="14.25" customHeight="1" x14ac:dyDescent="0.25">
      <c r="A186" s="1"/>
      <c r="B186" s="1"/>
      <c r="W186" s="108"/>
      <c r="X186" s="145"/>
      <c r="Z186" s="1"/>
      <c r="AA186" s="1"/>
    </row>
    <row r="187" spans="1:27" ht="14.25" customHeight="1" x14ac:dyDescent="0.25">
      <c r="A187" s="1"/>
      <c r="B187" s="1"/>
      <c r="W187" s="108"/>
      <c r="X187" s="145"/>
      <c r="Z187" s="1"/>
      <c r="AA187" s="1"/>
    </row>
    <row r="188" spans="1:27" ht="14.25" customHeight="1" x14ac:dyDescent="0.25">
      <c r="A188" s="1"/>
      <c r="B188" s="1"/>
      <c r="W188" s="108"/>
      <c r="X188" s="145"/>
      <c r="Z188" s="1"/>
      <c r="AA188" s="1"/>
    </row>
    <row r="189" spans="1:27" ht="14.25" customHeight="1" x14ac:dyDescent="0.25">
      <c r="A189" s="1"/>
      <c r="B189" s="1"/>
      <c r="W189" s="108"/>
      <c r="X189" s="145"/>
      <c r="Z189" s="1"/>
      <c r="AA189" s="1"/>
    </row>
    <row r="190" spans="1:27" ht="14.25" customHeight="1" x14ac:dyDescent="0.25">
      <c r="A190" s="1"/>
      <c r="B190" s="1"/>
      <c r="W190" s="108"/>
      <c r="X190" s="145"/>
      <c r="Z190" s="1"/>
      <c r="AA190" s="1"/>
    </row>
    <row r="191" spans="1:27" ht="14.25" customHeight="1" x14ac:dyDescent="0.25">
      <c r="A191" s="1"/>
      <c r="B191" s="1"/>
      <c r="W191" s="108"/>
      <c r="X191" s="145"/>
      <c r="Z191" s="1"/>
      <c r="AA191" s="1"/>
    </row>
    <row r="192" spans="1:27" ht="14.25" customHeight="1" x14ac:dyDescent="0.25">
      <c r="A192" s="1"/>
      <c r="B192" s="1"/>
      <c r="W192" s="108"/>
      <c r="X192" s="145"/>
      <c r="Z192" s="1"/>
      <c r="AA192" s="1"/>
    </row>
    <row r="193" spans="1:27" ht="14.25" customHeight="1" x14ac:dyDescent="0.25">
      <c r="A193" s="1"/>
      <c r="B193" s="1"/>
      <c r="W193" s="108"/>
      <c r="X193" s="145"/>
      <c r="Z193" s="1"/>
      <c r="AA193" s="1"/>
    </row>
    <row r="194" spans="1:27" ht="14.25" customHeight="1" x14ac:dyDescent="0.25">
      <c r="A194" s="1"/>
      <c r="B194" s="1"/>
      <c r="W194" s="108"/>
      <c r="X194" s="145"/>
      <c r="Z194" s="1"/>
      <c r="AA194" s="1"/>
    </row>
    <row r="195" spans="1:27" ht="14.25" customHeight="1" x14ac:dyDescent="0.25">
      <c r="A195" s="1"/>
      <c r="B195" s="1"/>
      <c r="W195" s="108"/>
      <c r="X195" s="145"/>
      <c r="Z195" s="1"/>
      <c r="AA195" s="1"/>
    </row>
    <row r="196" spans="1:27" ht="14.25" customHeight="1" x14ac:dyDescent="0.25">
      <c r="A196" s="1"/>
      <c r="B196" s="1"/>
      <c r="W196" s="108"/>
      <c r="X196" s="145"/>
      <c r="Z196" s="1"/>
      <c r="AA196" s="1"/>
    </row>
    <row r="197" spans="1:27" ht="14.25" customHeight="1" x14ac:dyDescent="0.25">
      <c r="A197" s="1"/>
      <c r="B197" s="1"/>
      <c r="W197" s="108"/>
      <c r="X197" s="145"/>
      <c r="Z197" s="1"/>
      <c r="AA197" s="1"/>
    </row>
    <row r="198" spans="1:27" ht="14.25" customHeight="1" x14ac:dyDescent="0.25">
      <c r="A198" s="1"/>
      <c r="B198" s="1"/>
      <c r="W198" s="108"/>
      <c r="X198" s="145"/>
      <c r="Z198" s="1"/>
      <c r="AA198" s="1"/>
    </row>
    <row r="199" spans="1:27" ht="14.25" customHeight="1" x14ac:dyDescent="0.25">
      <c r="A199" s="1"/>
      <c r="B199" s="1"/>
      <c r="W199" s="108"/>
      <c r="X199" s="145"/>
      <c r="Z199" s="1"/>
      <c r="AA199" s="1"/>
    </row>
    <row r="200" spans="1:27" ht="14.25" customHeight="1" x14ac:dyDescent="0.25">
      <c r="A200" s="1"/>
      <c r="B200" s="1"/>
      <c r="W200" s="108"/>
      <c r="X200" s="145"/>
      <c r="Z200" s="1"/>
      <c r="AA200" s="1"/>
    </row>
    <row r="201" spans="1:27" ht="14.25" customHeight="1" x14ac:dyDescent="0.25">
      <c r="A201" s="1"/>
      <c r="B201" s="1"/>
      <c r="W201" s="108"/>
      <c r="X201" s="145"/>
      <c r="Z201" s="1"/>
      <c r="AA201" s="1"/>
    </row>
    <row r="202" spans="1:27" ht="14.25" customHeight="1" x14ac:dyDescent="0.25">
      <c r="A202" s="1"/>
      <c r="B202" s="1"/>
      <c r="W202" s="108"/>
      <c r="X202" s="145"/>
      <c r="Z202" s="1"/>
      <c r="AA202" s="1"/>
    </row>
    <row r="203" spans="1:27" ht="14.25" customHeight="1" x14ac:dyDescent="0.25">
      <c r="A203" s="1"/>
      <c r="B203" s="1"/>
      <c r="W203" s="108"/>
      <c r="X203" s="145"/>
      <c r="Z203" s="1"/>
      <c r="AA203" s="1"/>
    </row>
    <row r="204" spans="1:27" ht="14.25" customHeight="1" x14ac:dyDescent="0.25">
      <c r="A204" s="1"/>
      <c r="B204" s="1"/>
      <c r="W204" s="108"/>
      <c r="X204" s="145"/>
      <c r="Z204" s="1"/>
      <c r="AA204" s="1"/>
    </row>
    <row r="205" spans="1:27" ht="14.25" customHeight="1" x14ac:dyDescent="0.25">
      <c r="A205" s="1"/>
      <c r="B205" s="1"/>
      <c r="W205" s="108"/>
      <c r="X205" s="145"/>
      <c r="Z205" s="1"/>
      <c r="AA205" s="1"/>
    </row>
    <row r="206" spans="1:27" ht="14.25" customHeight="1" x14ac:dyDescent="0.25">
      <c r="A206" s="1"/>
      <c r="B206" s="1"/>
      <c r="W206" s="108"/>
      <c r="X206" s="145"/>
      <c r="Z206" s="1"/>
      <c r="AA206" s="1"/>
    </row>
    <row r="207" spans="1:27" ht="14.25" customHeight="1" x14ac:dyDescent="0.25">
      <c r="A207" s="1"/>
      <c r="B207" s="1"/>
      <c r="W207" s="108"/>
      <c r="X207" s="145"/>
      <c r="Z207" s="1"/>
      <c r="AA207" s="1"/>
    </row>
    <row r="208" spans="1:27" ht="14.25" customHeight="1" x14ac:dyDescent="0.25">
      <c r="A208" s="1"/>
      <c r="B208" s="1"/>
      <c r="W208" s="108"/>
      <c r="X208" s="145"/>
      <c r="Z208" s="1"/>
      <c r="AA208" s="1"/>
    </row>
    <row r="209" spans="1:27" ht="14.25" customHeight="1" x14ac:dyDescent="0.25">
      <c r="A209" s="1"/>
      <c r="B209" s="1"/>
      <c r="W209" s="108"/>
      <c r="X209" s="145"/>
      <c r="Z209" s="1"/>
      <c r="AA209" s="1"/>
    </row>
    <row r="210" spans="1:27" ht="14.25" customHeight="1" x14ac:dyDescent="0.25">
      <c r="A210" s="1"/>
      <c r="B210" s="1"/>
      <c r="W210" s="108"/>
      <c r="X210" s="145"/>
      <c r="Z210" s="1"/>
      <c r="AA210" s="1"/>
    </row>
    <row r="211" spans="1:27" ht="14.25" customHeight="1" x14ac:dyDescent="0.25">
      <c r="A211" s="1"/>
      <c r="B211" s="1"/>
      <c r="W211" s="108"/>
      <c r="X211" s="145"/>
      <c r="Z211" s="1"/>
      <c r="AA211" s="1"/>
    </row>
    <row r="212" spans="1:27" ht="14.25" customHeight="1" x14ac:dyDescent="0.25">
      <c r="A212" s="1"/>
      <c r="B212" s="1"/>
      <c r="W212" s="108"/>
      <c r="X212" s="145"/>
      <c r="Z212" s="1"/>
      <c r="AA212" s="1"/>
    </row>
    <row r="213" spans="1:27" ht="14.25" customHeight="1" x14ac:dyDescent="0.25">
      <c r="A213" s="1"/>
      <c r="B213" s="1"/>
      <c r="W213" s="108"/>
      <c r="X213" s="145"/>
      <c r="Z213" s="1"/>
      <c r="AA213" s="1"/>
    </row>
    <row r="214" spans="1:27" ht="14.25" customHeight="1" x14ac:dyDescent="0.25">
      <c r="A214" s="1"/>
      <c r="B214" s="1"/>
      <c r="W214" s="108"/>
      <c r="X214" s="145"/>
      <c r="Z214" s="1"/>
      <c r="AA214" s="1"/>
    </row>
    <row r="215" spans="1:27" ht="14.25" customHeight="1" x14ac:dyDescent="0.25">
      <c r="A215" s="1"/>
      <c r="B215" s="1"/>
      <c r="W215" s="108"/>
      <c r="X215" s="145"/>
      <c r="Z215" s="1"/>
      <c r="AA215" s="1"/>
    </row>
    <row r="216" spans="1:27" ht="14.25" customHeight="1" x14ac:dyDescent="0.25">
      <c r="A216" s="1"/>
      <c r="B216" s="1"/>
      <c r="W216" s="108"/>
      <c r="X216" s="145"/>
      <c r="Z216" s="1"/>
      <c r="AA216" s="1"/>
    </row>
    <row r="217" spans="1:27" ht="14.25" customHeight="1" x14ac:dyDescent="0.25">
      <c r="A217" s="1"/>
      <c r="B217" s="1"/>
      <c r="W217" s="108"/>
      <c r="X217" s="145"/>
      <c r="Z217" s="1"/>
      <c r="AA217" s="1"/>
    </row>
    <row r="218" spans="1:27" ht="14.25" customHeight="1" x14ac:dyDescent="0.25">
      <c r="A218" s="1"/>
      <c r="B218" s="1"/>
      <c r="W218" s="108"/>
      <c r="X218" s="145"/>
      <c r="Z218" s="1"/>
      <c r="AA218" s="1"/>
    </row>
    <row r="219" spans="1:27" ht="14.25" customHeight="1" x14ac:dyDescent="0.25">
      <c r="A219" s="1"/>
      <c r="B219" s="1"/>
      <c r="W219" s="108"/>
      <c r="X219" s="145"/>
      <c r="Z219" s="1"/>
      <c r="AA219" s="1"/>
    </row>
    <row r="220" spans="1:27" ht="14.25" customHeight="1" x14ac:dyDescent="0.25">
      <c r="A220" s="1"/>
      <c r="B220" s="1"/>
      <c r="W220" s="108"/>
      <c r="X220" s="145"/>
      <c r="Z220" s="1"/>
      <c r="AA220" s="1"/>
    </row>
    <row r="221" spans="1:27" ht="14.25" customHeight="1" x14ac:dyDescent="0.25">
      <c r="A221" s="1"/>
      <c r="B221" s="1"/>
      <c r="W221" s="108"/>
      <c r="X221" s="145"/>
      <c r="Z221" s="1"/>
      <c r="AA221" s="1"/>
    </row>
    <row r="222" spans="1:27" ht="14.25" customHeight="1" x14ac:dyDescent="0.25">
      <c r="A222" s="1"/>
      <c r="B222" s="1"/>
      <c r="W222" s="108"/>
      <c r="X222" s="145"/>
      <c r="Z222" s="1"/>
      <c r="AA222" s="1"/>
    </row>
    <row r="223" spans="1:27" ht="14.25" customHeight="1" x14ac:dyDescent="0.25">
      <c r="A223" s="1"/>
      <c r="B223" s="1"/>
      <c r="W223" s="108"/>
      <c r="X223" s="145"/>
      <c r="Z223" s="1"/>
      <c r="AA223" s="1"/>
    </row>
    <row r="224" spans="1:27" ht="14.25" customHeight="1" x14ac:dyDescent="0.25">
      <c r="A224" s="1"/>
      <c r="B224" s="1"/>
      <c r="W224" s="108"/>
      <c r="X224" s="145"/>
      <c r="Z224" s="1"/>
      <c r="AA224" s="1"/>
    </row>
    <row r="225" spans="1:27" ht="14.25" customHeight="1" x14ac:dyDescent="0.25">
      <c r="A225" s="1"/>
      <c r="B225" s="1"/>
      <c r="W225" s="108"/>
      <c r="X225" s="145"/>
      <c r="Z225" s="1"/>
      <c r="AA225" s="1"/>
    </row>
    <row r="226" spans="1:27" ht="14.25" customHeight="1" x14ac:dyDescent="0.25">
      <c r="A226" s="1"/>
      <c r="B226" s="1"/>
      <c r="W226" s="108"/>
      <c r="X226" s="145"/>
      <c r="Z226" s="1"/>
      <c r="AA226" s="1"/>
    </row>
    <row r="227" spans="1:27" ht="14.25" customHeight="1" x14ac:dyDescent="0.25">
      <c r="A227" s="1"/>
      <c r="B227" s="1"/>
      <c r="W227" s="108"/>
      <c r="X227" s="145"/>
      <c r="Z227" s="1"/>
      <c r="AA227" s="1"/>
    </row>
    <row r="228" spans="1:27" ht="14.25" customHeight="1" x14ac:dyDescent="0.25">
      <c r="A228" s="1"/>
      <c r="B228" s="1"/>
      <c r="W228" s="108"/>
      <c r="X228" s="145"/>
      <c r="Z228" s="1"/>
      <c r="AA228" s="1"/>
    </row>
    <row r="229" spans="1:27" ht="14.25" customHeight="1" x14ac:dyDescent="0.25">
      <c r="A229" s="1"/>
      <c r="B229" s="1"/>
      <c r="W229" s="108"/>
      <c r="X229" s="145"/>
      <c r="Z229" s="1"/>
      <c r="AA229" s="1"/>
    </row>
    <row r="230" spans="1:27" ht="14.25" customHeight="1" x14ac:dyDescent="0.25">
      <c r="A230" s="1"/>
      <c r="B230" s="1"/>
      <c r="W230" s="108"/>
      <c r="X230" s="145"/>
      <c r="Z230" s="1"/>
      <c r="AA230" s="1"/>
    </row>
    <row r="231" spans="1:27" ht="14.25" customHeight="1" x14ac:dyDescent="0.25">
      <c r="A231" s="1"/>
      <c r="B231" s="1"/>
      <c r="W231" s="108"/>
      <c r="X231" s="145"/>
      <c r="Z231" s="1"/>
      <c r="AA231" s="1"/>
    </row>
    <row r="232" spans="1:27" ht="14.25" customHeight="1" x14ac:dyDescent="0.25">
      <c r="A232" s="1"/>
      <c r="B232" s="1"/>
      <c r="W232" s="108"/>
      <c r="X232" s="145"/>
      <c r="Z232" s="1"/>
      <c r="AA232" s="1"/>
    </row>
    <row r="233" spans="1:27" ht="14.25" customHeight="1" x14ac:dyDescent="0.25">
      <c r="A233" s="1"/>
      <c r="B233" s="1"/>
      <c r="W233" s="108"/>
      <c r="X233" s="145"/>
      <c r="Z233" s="1"/>
      <c r="AA233" s="1"/>
    </row>
    <row r="234" spans="1:27" ht="14.25" customHeight="1" x14ac:dyDescent="0.25">
      <c r="A234" s="1"/>
      <c r="B234" s="1"/>
      <c r="W234" s="108"/>
      <c r="X234" s="145"/>
      <c r="Z234" s="1"/>
      <c r="AA234" s="1"/>
    </row>
    <row r="235" spans="1:27" ht="14.25" customHeight="1" x14ac:dyDescent="0.25">
      <c r="A235" s="1"/>
      <c r="B235" s="1"/>
      <c r="W235" s="108"/>
      <c r="X235" s="145"/>
      <c r="Z235" s="1"/>
      <c r="AA235" s="1"/>
    </row>
    <row r="236" spans="1:27" ht="14.25" customHeight="1" x14ac:dyDescent="0.25">
      <c r="A236" s="1"/>
      <c r="B236" s="1"/>
      <c r="W236" s="108"/>
      <c r="X236" s="145"/>
      <c r="Z236" s="1"/>
      <c r="AA236" s="1"/>
    </row>
    <row r="237" spans="1:27" ht="14.25" customHeight="1" x14ac:dyDescent="0.25">
      <c r="A237" s="1"/>
      <c r="B237" s="1"/>
      <c r="W237" s="108"/>
      <c r="X237" s="145"/>
      <c r="Z237" s="1"/>
      <c r="AA237" s="1"/>
    </row>
    <row r="238" spans="1:27" ht="14.25" customHeight="1" x14ac:dyDescent="0.25">
      <c r="A238" s="1"/>
      <c r="B238" s="1"/>
      <c r="W238" s="108"/>
      <c r="X238" s="145"/>
      <c r="Z238" s="1"/>
      <c r="AA238" s="1"/>
    </row>
    <row r="239" spans="1:27" ht="14.25" customHeight="1" x14ac:dyDescent="0.25">
      <c r="A239" s="1"/>
      <c r="B239" s="1"/>
      <c r="W239" s="108"/>
      <c r="X239" s="145"/>
      <c r="Z239" s="1"/>
      <c r="AA239" s="1"/>
    </row>
    <row r="240" spans="1:27" ht="14.25" customHeight="1" x14ac:dyDescent="0.25">
      <c r="A240" s="1"/>
      <c r="B240" s="1"/>
      <c r="W240" s="108"/>
      <c r="X240" s="145"/>
      <c r="Z240" s="1"/>
      <c r="AA240" s="1"/>
    </row>
    <row r="241" spans="1:27" ht="14.25" customHeight="1" x14ac:dyDescent="0.25">
      <c r="A241" s="1"/>
      <c r="B241" s="1"/>
      <c r="W241" s="108"/>
      <c r="X241" s="145"/>
      <c r="Z241" s="1"/>
      <c r="AA241" s="1"/>
    </row>
    <row r="242" spans="1:27" ht="14.25" customHeight="1" x14ac:dyDescent="0.25">
      <c r="A242" s="1"/>
      <c r="B242" s="1"/>
      <c r="W242" s="108"/>
      <c r="X242" s="145"/>
      <c r="Z242" s="1"/>
      <c r="AA242" s="1"/>
    </row>
    <row r="243" spans="1:27" ht="14.25" customHeight="1" x14ac:dyDescent="0.25">
      <c r="A243" s="1"/>
      <c r="B243" s="1"/>
      <c r="W243" s="108"/>
      <c r="X243" s="145"/>
      <c r="Z243" s="1"/>
      <c r="AA243" s="1"/>
    </row>
    <row r="244" spans="1:27" ht="14.25" customHeight="1" x14ac:dyDescent="0.25">
      <c r="A244" s="1"/>
      <c r="B244" s="1"/>
      <c r="W244" s="108"/>
      <c r="X244" s="145"/>
      <c r="Z244" s="1"/>
      <c r="AA244" s="1"/>
    </row>
    <row r="245" spans="1:27" ht="14.25" customHeight="1" x14ac:dyDescent="0.25">
      <c r="A245" s="1"/>
      <c r="B245" s="1"/>
      <c r="W245" s="108"/>
      <c r="X245" s="145"/>
      <c r="Z245" s="1"/>
      <c r="AA245" s="1"/>
    </row>
    <row r="246" spans="1:27" ht="14.25" customHeight="1" x14ac:dyDescent="0.25">
      <c r="A246" s="1"/>
      <c r="B246" s="1"/>
      <c r="W246" s="108"/>
      <c r="X246" s="145"/>
      <c r="Z246" s="1"/>
      <c r="AA246" s="1"/>
    </row>
    <row r="247" spans="1:27" ht="14.25" customHeight="1" x14ac:dyDescent="0.25">
      <c r="A247" s="1"/>
      <c r="B247" s="1"/>
      <c r="W247" s="108"/>
      <c r="X247" s="145"/>
      <c r="Z247" s="1"/>
      <c r="AA247" s="1"/>
    </row>
    <row r="248" spans="1:27" ht="14.25" customHeight="1" x14ac:dyDescent="0.25">
      <c r="A248" s="1"/>
      <c r="B248" s="1"/>
      <c r="W248" s="108"/>
      <c r="X248" s="145"/>
      <c r="Z248" s="1"/>
      <c r="AA248" s="1"/>
    </row>
    <row r="249" spans="1:27" ht="14.25" customHeight="1" x14ac:dyDescent="0.25">
      <c r="A249" s="1"/>
      <c r="B249" s="1"/>
      <c r="W249" s="108"/>
      <c r="X249" s="145"/>
      <c r="Z249" s="1"/>
      <c r="AA249" s="1"/>
    </row>
    <row r="250" spans="1:27" ht="14.25" customHeight="1" x14ac:dyDescent="0.25">
      <c r="A250" s="1"/>
      <c r="B250" s="1"/>
      <c r="W250" s="108"/>
      <c r="X250" s="145"/>
      <c r="Z250" s="1"/>
      <c r="AA250" s="1"/>
    </row>
    <row r="251" spans="1:27" ht="14.25" customHeight="1" x14ac:dyDescent="0.25">
      <c r="A251" s="1"/>
      <c r="B251" s="1"/>
      <c r="W251" s="108"/>
      <c r="X251" s="145"/>
      <c r="Z251" s="1"/>
      <c r="AA251" s="1"/>
    </row>
    <row r="252" spans="1:27" ht="14.25" customHeight="1" x14ac:dyDescent="0.25">
      <c r="A252" s="1"/>
      <c r="B252" s="1"/>
      <c r="W252" s="108"/>
      <c r="X252" s="145"/>
      <c r="Z252" s="1"/>
      <c r="AA252" s="1"/>
    </row>
    <row r="253" spans="1:27" ht="14.25" customHeight="1" x14ac:dyDescent="0.25">
      <c r="A253" s="1"/>
      <c r="B253" s="1"/>
      <c r="W253" s="108"/>
      <c r="X253" s="145"/>
      <c r="Z253" s="1"/>
      <c r="AA253" s="1"/>
    </row>
    <row r="254" spans="1:27" ht="14.25" customHeight="1" x14ac:dyDescent="0.25">
      <c r="A254" s="1"/>
      <c r="B254" s="1"/>
      <c r="W254" s="108"/>
      <c r="X254" s="145"/>
      <c r="Z254" s="1"/>
      <c r="AA254" s="1"/>
    </row>
    <row r="255" spans="1:27" ht="14.25" customHeight="1" x14ac:dyDescent="0.25">
      <c r="A255" s="1"/>
      <c r="B255" s="1"/>
      <c r="W255" s="108"/>
      <c r="X255" s="145"/>
      <c r="Z255" s="1"/>
      <c r="AA255" s="1"/>
    </row>
    <row r="256" spans="1:27" ht="14.25" customHeight="1" x14ac:dyDescent="0.25">
      <c r="A256" s="1"/>
      <c r="B256" s="1"/>
      <c r="W256" s="108"/>
      <c r="X256" s="145"/>
      <c r="Z256" s="1"/>
      <c r="AA256" s="1"/>
    </row>
    <row r="257" spans="1:27" ht="14.25" customHeight="1" x14ac:dyDescent="0.25">
      <c r="A257" s="1"/>
      <c r="B257" s="1"/>
      <c r="W257" s="108"/>
      <c r="X257" s="145"/>
      <c r="Z257" s="1"/>
      <c r="AA257" s="1"/>
    </row>
    <row r="258" spans="1:27" ht="14.25" customHeight="1" x14ac:dyDescent="0.25">
      <c r="A258" s="1"/>
      <c r="B258" s="1"/>
      <c r="W258" s="108"/>
      <c r="X258" s="145"/>
      <c r="Z258" s="1"/>
      <c r="AA258" s="1"/>
    </row>
    <row r="259" spans="1:27" ht="14.25" customHeight="1" x14ac:dyDescent="0.25">
      <c r="A259" s="1"/>
      <c r="B259" s="1"/>
      <c r="W259" s="108"/>
      <c r="X259" s="145"/>
      <c r="Z259" s="1"/>
      <c r="AA259" s="1"/>
    </row>
    <row r="260" spans="1:27" ht="14.25" customHeight="1" x14ac:dyDescent="0.25">
      <c r="A260" s="1"/>
      <c r="B260" s="1"/>
      <c r="W260" s="108"/>
      <c r="X260" s="145"/>
      <c r="Z260" s="1"/>
      <c r="AA260" s="1"/>
    </row>
    <row r="261" spans="1:27" ht="14.25" customHeight="1" x14ac:dyDescent="0.25">
      <c r="A261" s="1"/>
      <c r="B261" s="1"/>
      <c r="W261" s="108"/>
      <c r="X261" s="145"/>
      <c r="Z261" s="1"/>
      <c r="AA261" s="1"/>
    </row>
    <row r="262" spans="1:27" ht="14.25" customHeight="1" x14ac:dyDescent="0.25">
      <c r="A262" s="1"/>
      <c r="B262" s="1"/>
      <c r="W262" s="108"/>
      <c r="X262" s="145"/>
      <c r="Z262" s="1"/>
      <c r="AA262" s="1"/>
    </row>
    <row r="263" spans="1:27" ht="14.25" customHeight="1" x14ac:dyDescent="0.25">
      <c r="A263" s="1"/>
      <c r="B263" s="1"/>
      <c r="W263" s="108"/>
      <c r="X263" s="145"/>
      <c r="Z263" s="1"/>
      <c r="AA263" s="1"/>
    </row>
    <row r="264" spans="1:27" ht="14.25" customHeight="1" x14ac:dyDescent="0.25">
      <c r="A264" s="1"/>
      <c r="B264" s="1"/>
      <c r="W264" s="108"/>
      <c r="X264" s="145"/>
      <c r="Z264" s="1"/>
      <c r="AA264" s="1"/>
    </row>
    <row r="265" spans="1:27" ht="14.25" customHeight="1" x14ac:dyDescent="0.25">
      <c r="A265" s="1"/>
      <c r="B265" s="1"/>
      <c r="W265" s="108"/>
      <c r="X265" s="145"/>
      <c r="Z265" s="1"/>
      <c r="AA265" s="1"/>
    </row>
    <row r="266" spans="1:27" ht="14.25" customHeight="1" x14ac:dyDescent="0.25">
      <c r="A266" s="1"/>
      <c r="B266" s="1"/>
      <c r="W266" s="108"/>
      <c r="X266" s="145"/>
      <c r="Z266" s="1"/>
      <c r="AA266" s="1"/>
    </row>
    <row r="267" spans="1:27" ht="14.25" customHeight="1" x14ac:dyDescent="0.25">
      <c r="A267" s="1"/>
      <c r="B267" s="1"/>
      <c r="W267" s="108"/>
      <c r="X267" s="145"/>
      <c r="Z267" s="1"/>
      <c r="AA267" s="1"/>
    </row>
    <row r="268" spans="1:27" ht="14.25" customHeight="1" x14ac:dyDescent="0.25">
      <c r="A268" s="1"/>
      <c r="B268" s="1"/>
      <c r="W268" s="108"/>
      <c r="X268" s="145"/>
      <c r="Z268" s="1"/>
      <c r="AA268" s="1"/>
    </row>
    <row r="269" spans="1:27" ht="14.25" customHeight="1" x14ac:dyDescent="0.25">
      <c r="A269" s="1"/>
      <c r="B269" s="1"/>
      <c r="W269" s="108"/>
      <c r="X269" s="145"/>
      <c r="Z269" s="1"/>
      <c r="AA269" s="1"/>
    </row>
    <row r="270" spans="1:27" ht="14.25" customHeight="1" x14ac:dyDescent="0.25">
      <c r="A270" s="1"/>
      <c r="B270" s="1"/>
      <c r="W270" s="108"/>
      <c r="X270" s="145"/>
      <c r="Z270" s="1"/>
      <c r="AA270" s="1"/>
    </row>
    <row r="271" spans="1:27" ht="14.25" customHeight="1" x14ac:dyDescent="0.25">
      <c r="A271" s="1"/>
      <c r="B271" s="1"/>
      <c r="W271" s="108"/>
      <c r="X271" s="145"/>
      <c r="Z271" s="1"/>
      <c r="AA271" s="1"/>
    </row>
    <row r="272" spans="1:27" ht="14.25" customHeight="1" x14ac:dyDescent="0.25">
      <c r="A272" s="1"/>
      <c r="B272" s="1"/>
      <c r="W272" s="108"/>
      <c r="X272" s="145"/>
      <c r="Z272" s="1"/>
      <c r="AA272" s="1"/>
    </row>
    <row r="273" spans="1:27" ht="14.25" customHeight="1" x14ac:dyDescent="0.25">
      <c r="A273" s="1"/>
      <c r="B273" s="1"/>
      <c r="W273" s="108"/>
      <c r="X273" s="145"/>
      <c r="Z273" s="1"/>
      <c r="AA273" s="1"/>
    </row>
    <row r="274" spans="1:27" ht="14.25" customHeight="1" x14ac:dyDescent="0.25">
      <c r="A274" s="1"/>
      <c r="B274" s="1"/>
      <c r="W274" s="108"/>
      <c r="X274" s="145"/>
      <c r="Z274" s="1"/>
      <c r="AA274" s="1"/>
    </row>
    <row r="275" spans="1:27" ht="14.25" customHeight="1" x14ac:dyDescent="0.25">
      <c r="A275" s="1"/>
      <c r="B275" s="1"/>
      <c r="W275" s="108"/>
      <c r="X275" s="145"/>
      <c r="Z275" s="1"/>
      <c r="AA275" s="1"/>
    </row>
    <row r="276" spans="1:27" ht="14.25" customHeight="1" x14ac:dyDescent="0.25">
      <c r="A276" s="1"/>
      <c r="B276" s="1"/>
      <c r="W276" s="108"/>
      <c r="X276" s="145"/>
      <c r="Z276" s="1"/>
      <c r="AA276" s="1"/>
    </row>
    <row r="277" spans="1:27" ht="14.25" customHeight="1" x14ac:dyDescent="0.25">
      <c r="A277" s="1"/>
      <c r="B277" s="1"/>
      <c r="W277" s="108"/>
      <c r="X277" s="145"/>
      <c r="Z277" s="1"/>
      <c r="AA277" s="1"/>
    </row>
    <row r="278" spans="1:27" ht="14.25" customHeight="1" x14ac:dyDescent="0.25">
      <c r="A278" s="1"/>
      <c r="B278" s="1"/>
      <c r="W278" s="108"/>
      <c r="X278" s="145"/>
      <c r="Z278" s="1"/>
      <c r="AA278" s="1"/>
    </row>
    <row r="279" spans="1:27" ht="14.25" customHeight="1" x14ac:dyDescent="0.25">
      <c r="A279" s="1"/>
      <c r="B279" s="1"/>
      <c r="W279" s="108"/>
      <c r="X279" s="145"/>
      <c r="Z279" s="1"/>
      <c r="AA279" s="1"/>
    </row>
    <row r="280" spans="1:27" ht="14.25" customHeight="1" x14ac:dyDescent="0.25">
      <c r="A280" s="1"/>
      <c r="B280" s="1"/>
      <c r="W280" s="108"/>
      <c r="X280" s="145"/>
      <c r="Z280" s="1"/>
      <c r="AA280" s="1"/>
    </row>
    <row r="281" spans="1:27" ht="14.25" customHeight="1" x14ac:dyDescent="0.25">
      <c r="A281" s="1"/>
      <c r="B281" s="1"/>
      <c r="W281" s="108"/>
      <c r="X281" s="145"/>
      <c r="Z281" s="1"/>
      <c r="AA281" s="1"/>
    </row>
    <row r="282" spans="1:27" ht="14.25" customHeight="1" x14ac:dyDescent="0.25">
      <c r="A282" s="1"/>
      <c r="B282" s="1"/>
      <c r="W282" s="108"/>
      <c r="X282" s="145"/>
      <c r="Z282" s="1"/>
      <c r="AA282" s="1"/>
    </row>
    <row r="283" spans="1:27" ht="14.25" customHeight="1" x14ac:dyDescent="0.25">
      <c r="A283" s="1"/>
      <c r="B283" s="1"/>
      <c r="W283" s="108"/>
      <c r="X283" s="145"/>
      <c r="Z283" s="1"/>
      <c r="AA283" s="1"/>
    </row>
    <row r="284" spans="1:27" ht="14.25" customHeight="1" x14ac:dyDescent="0.25">
      <c r="A284" s="1"/>
      <c r="B284" s="1"/>
      <c r="W284" s="108"/>
      <c r="X284" s="145"/>
      <c r="Z284" s="1"/>
      <c r="AA284" s="1"/>
    </row>
    <row r="285" spans="1:27" ht="14.25" customHeight="1" x14ac:dyDescent="0.25">
      <c r="A285" s="1"/>
      <c r="B285" s="1"/>
      <c r="W285" s="108"/>
      <c r="X285" s="145"/>
      <c r="Z285" s="1"/>
      <c r="AA285" s="1"/>
    </row>
    <row r="286" spans="1:27" ht="14.25" customHeight="1" x14ac:dyDescent="0.25">
      <c r="A286" s="1"/>
      <c r="B286" s="1"/>
      <c r="W286" s="108"/>
      <c r="X286" s="145"/>
      <c r="Z286" s="1"/>
      <c r="AA286" s="1"/>
    </row>
    <row r="287" spans="1:27" ht="14.25" customHeight="1" x14ac:dyDescent="0.25">
      <c r="A287" s="1"/>
      <c r="B287" s="1"/>
      <c r="W287" s="108"/>
      <c r="X287" s="145"/>
      <c r="Z287" s="1"/>
      <c r="AA287" s="1"/>
    </row>
    <row r="288" spans="1:27" ht="14.25" customHeight="1" x14ac:dyDescent="0.25">
      <c r="A288" s="1"/>
      <c r="B288" s="1"/>
      <c r="W288" s="108"/>
      <c r="X288" s="145"/>
      <c r="Z288" s="1"/>
      <c r="AA288" s="1"/>
    </row>
    <row r="289" spans="1:27" ht="14.25" customHeight="1" x14ac:dyDescent="0.25">
      <c r="A289" s="1"/>
      <c r="B289" s="1"/>
      <c r="W289" s="108"/>
      <c r="X289" s="145"/>
      <c r="Z289" s="1"/>
      <c r="AA289" s="1"/>
    </row>
    <row r="290" spans="1:27" ht="14.25" customHeight="1" x14ac:dyDescent="0.25">
      <c r="A290" s="1"/>
      <c r="B290" s="1"/>
      <c r="W290" s="108"/>
      <c r="X290" s="145"/>
      <c r="Z290" s="1"/>
      <c r="AA290" s="1"/>
    </row>
    <row r="291" spans="1:27" ht="14.25" customHeight="1" x14ac:dyDescent="0.25">
      <c r="A291" s="1"/>
      <c r="B291" s="1"/>
      <c r="W291" s="108"/>
      <c r="X291" s="145"/>
      <c r="Z291" s="1"/>
      <c r="AA291" s="1"/>
    </row>
    <row r="292" spans="1:27" ht="14.25" customHeight="1" x14ac:dyDescent="0.25">
      <c r="A292" s="1"/>
      <c r="B292" s="1"/>
      <c r="W292" s="108"/>
      <c r="X292" s="145"/>
      <c r="Z292" s="1"/>
      <c r="AA292" s="1"/>
    </row>
    <row r="293" spans="1:27" ht="14.25" customHeight="1" x14ac:dyDescent="0.25">
      <c r="A293" s="1"/>
      <c r="B293" s="1"/>
      <c r="W293" s="108"/>
      <c r="X293" s="145"/>
      <c r="Z293" s="1"/>
      <c r="AA293" s="1"/>
    </row>
    <row r="294" spans="1:27" ht="14.25" customHeight="1" x14ac:dyDescent="0.25">
      <c r="A294" s="1"/>
      <c r="B294" s="1"/>
      <c r="W294" s="108"/>
      <c r="X294" s="145"/>
      <c r="Z294" s="1"/>
      <c r="AA294" s="1"/>
    </row>
    <row r="295" spans="1:27" ht="14.25" customHeight="1" x14ac:dyDescent="0.25">
      <c r="A295" s="1"/>
      <c r="B295" s="1"/>
      <c r="W295" s="108"/>
      <c r="X295" s="145"/>
      <c r="Z295" s="1"/>
      <c r="AA295" s="1"/>
    </row>
    <row r="296" spans="1:27" ht="14.25" customHeight="1" x14ac:dyDescent="0.25">
      <c r="A296" s="1"/>
      <c r="B296" s="1"/>
      <c r="W296" s="108"/>
      <c r="X296" s="145"/>
      <c r="Z296" s="1"/>
      <c r="AA296" s="1"/>
    </row>
    <row r="297" spans="1:27" ht="14.25" customHeight="1" x14ac:dyDescent="0.25">
      <c r="A297" s="1"/>
      <c r="B297" s="1"/>
      <c r="W297" s="108"/>
      <c r="X297" s="145"/>
      <c r="Z297" s="1"/>
      <c r="AA297" s="1"/>
    </row>
    <row r="298" spans="1:27" ht="14.25" customHeight="1" x14ac:dyDescent="0.25">
      <c r="A298" s="1"/>
      <c r="B298" s="1"/>
      <c r="W298" s="108"/>
      <c r="X298" s="145"/>
      <c r="Z298" s="1"/>
      <c r="AA298" s="1"/>
    </row>
    <row r="299" spans="1:27" ht="14.25" customHeight="1" x14ac:dyDescent="0.25">
      <c r="A299" s="1"/>
      <c r="B299" s="1"/>
      <c r="W299" s="108"/>
      <c r="X299" s="145"/>
      <c r="Z299" s="1"/>
      <c r="AA299" s="1"/>
    </row>
    <row r="300" spans="1:27" ht="14.25" customHeight="1" x14ac:dyDescent="0.25">
      <c r="A300" s="1"/>
      <c r="B300" s="1"/>
      <c r="W300" s="108"/>
      <c r="X300" s="145"/>
      <c r="Z300" s="1"/>
      <c r="AA300" s="1"/>
    </row>
    <row r="301" spans="1:27" ht="14.25" customHeight="1" x14ac:dyDescent="0.25">
      <c r="A301" s="1"/>
      <c r="B301" s="1"/>
      <c r="W301" s="108"/>
      <c r="X301" s="145"/>
      <c r="Z301" s="1"/>
      <c r="AA301" s="1"/>
    </row>
    <row r="302" spans="1:27" ht="14.25" customHeight="1" x14ac:dyDescent="0.25">
      <c r="A302" s="1"/>
      <c r="B302" s="1"/>
      <c r="W302" s="108"/>
      <c r="X302" s="145"/>
      <c r="Z302" s="1"/>
      <c r="AA302" s="1"/>
    </row>
    <row r="303" spans="1:27" ht="14.25" customHeight="1" x14ac:dyDescent="0.25">
      <c r="A303" s="1"/>
      <c r="B303" s="1"/>
      <c r="W303" s="108"/>
      <c r="X303" s="145"/>
      <c r="Z303" s="1"/>
      <c r="AA303" s="1"/>
    </row>
    <row r="304" spans="1:27" ht="14.25" customHeight="1" x14ac:dyDescent="0.25">
      <c r="A304" s="1"/>
      <c r="B304" s="1"/>
      <c r="W304" s="108"/>
      <c r="X304" s="145"/>
      <c r="Z304" s="1"/>
      <c r="AA304" s="1"/>
    </row>
    <row r="305" spans="1:27" ht="14.25" customHeight="1" x14ac:dyDescent="0.25">
      <c r="A305" s="1"/>
      <c r="B305" s="1"/>
      <c r="W305" s="108"/>
      <c r="X305" s="145"/>
      <c r="Z305" s="1"/>
      <c r="AA305" s="1"/>
    </row>
    <row r="306" spans="1:27" ht="14.25" customHeight="1" x14ac:dyDescent="0.25">
      <c r="A306" s="1"/>
      <c r="B306" s="1"/>
      <c r="W306" s="108"/>
      <c r="X306" s="145"/>
      <c r="Z306" s="1"/>
      <c r="AA306" s="1"/>
    </row>
    <row r="307" spans="1:27" ht="14.25" customHeight="1" x14ac:dyDescent="0.25">
      <c r="A307" s="1"/>
      <c r="B307" s="1"/>
      <c r="W307" s="108"/>
      <c r="X307" s="145"/>
      <c r="Z307" s="1"/>
      <c r="AA307" s="1"/>
    </row>
    <row r="308" spans="1:27" ht="14.25" customHeight="1" x14ac:dyDescent="0.25">
      <c r="A308" s="1"/>
      <c r="B308" s="1"/>
      <c r="W308" s="108"/>
      <c r="X308" s="145"/>
      <c r="Z308" s="1"/>
      <c r="AA308" s="1"/>
    </row>
    <row r="309" spans="1:27" ht="14.25" customHeight="1" x14ac:dyDescent="0.25">
      <c r="A309" s="1"/>
      <c r="B309" s="1"/>
      <c r="W309" s="108"/>
      <c r="X309" s="145"/>
      <c r="Z309" s="1"/>
      <c r="AA309" s="1"/>
    </row>
    <row r="310" spans="1:27" ht="14.25" customHeight="1" x14ac:dyDescent="0.25">
      <c r="A310" s="1"/>
      <c r="B310" s="1"/>
      <c r="W310" s="108"/>
      <c r="X310" s="145"/>
      <c r="Z310" s="1"/>
      <c r="AA310" s="1"/>
    </row>
    <row r="311" spans="1:27" ht="14.25" customHeight="1" x14ac:dyDescent="0.25">
      <c r="A311" s="1"/>
      <c r="B311" s="1"/>
      <c r="W311" s="108"/>
      <c r="X311" s="145"/>
      <c r="Z311" s="1"/>
      <c r="AA311" s="1"/>
    </row>
    <row r="312" spans="1:27" ht="14.25" customHeight="1" x14ac:dyDescent="0.25">
      <c r="A312" s="1"/>
      <c r="B312" s="1"/>
      <c r="W312" s="108"/>
      <c r="X312" s="145"/>
      <c r="Z312" s="1"/>
      <c r="AA312" s="1"/>
    </row>
    <row r="313" spans="1:27" ht="14.25" customHeight="1" x14ac:dyDescent="0.25">
      <c r="A313" s="1"/>
      <c r="B313" s="1"/>
      <c r="W313" s="108"/>
      <c r="X313" s="145"/>
      <c r="Z313" s="1"/>
      <c r="AA313" s="1"/>
    </row>
    <row r="314" spans="1:27" ht="14.25" customHeight="1" x14ac:dyDescent="0.25">
      <c r="A314" s="1"/>
      <c r="B314" s="1"/>
      <c r="W314" s="108"/>
      <c r="X314" s="145"/>
      <c r="Z314" s="1"/>
      <c r="AA314" s="1"/>
    </row>
    <row r="315" spans="1:27" ht="14.25" customHeight="1" x14ac:dyDescent="0.25">
      <c r="A315" s="1"/>
      <c r="B315" s="1"/>
      <c r="W315" s="108"/>
      <c r="X315" s="145"/>
      <c r="Z315" s="1"/>
      <c r="AA315" s="1"/>
    </row>
    <row r="316" spans="1:27" ht="14.25" customHeight="1" x14ac:dyDescent="0.25">
      <c r="A316" s="1"/>
      <c r="B316" s="1"/>
      <c r="W316" s="108"/>
      <c r="X316" s="145"/>
      <c r="Z316" s="1"/>
      <c r="AA316" s="1"/>
    </row>
    <row r="317" spans="1:27" ht="14.25" customHeight="1" x14ac:dyDescent="0.25">
      <c r="A317" s="1"/>
      <c r="B317" s="1"/>
      <c r="W317" s="108"/>
      <c r="X317" s="145"/>
      <c r="Z317" s="1"/>
      <c r="AA317" s="1"/>
    </row>
    <row r="318" spans="1:27" ht="14.25" customHeight="1" x14ac:dyDescent="0.25">
      <c r="A318" s="1"/>
      <c r="B318" s="1"/>
      <c r="W318" s="108"/>
      <c r="X318" s="145"/>
      <c r="Z318" s="1"/>
      <c r="AA318" s="1"/>
    </row>
    <row r="319" spans="1:27" ht="14.25" customHeight="1" x14ac:dyDescent="0.25">
      <c r="A319" s="1"/>
      <c r="B319" s="1"/>
      <c r="W319" s="108"/>
      <c r="X319" s="145"/>
      <c r="Z319" s="1"/>
      <c r="AA319" s="1"/>
    </row>
    <row r="320" spans="1:27" ht="14.25" customHeight="1" x14ac:dyDescent="0.25">
      <c r="A320" s="1"/>
      <c r="B320" s="1"/>
      <c r="W320" s="108"/>
      <c r="X320" s="145"/>
      <c r="Z320" s="1"/>
      <c r="AA320" s="1"/>
    </row>
    <row r="321" spans="1:27" ht="14.25" customHeight="1" x14ac:dyDescent="0.25">
      <c r="A321" s="1"/>
      <c r="B321" s="1"/>
      <c r="W321" s="108"/>
      <c r="X321" s="145"/>
      <c r="Z321" s="1"/>
      <c r="AA321" s="1"/>
    </row>
    <row r="322" spans="1:27" ht="14.25" customHeight="1" x14ac:dyDescent="0.25">
      <c r="A322" s="1"/>
      <c r="B322" s="1"/>
      <c r="W322" s="108"/>
      <c r="X322" s="145"/>
      <c r="Z322" s="1"/>
      <c r="AA322" s="1"/>
    </row>
    <row r="323" spans="1:27" ht="14.25" customHeight="1" x14ac:dyDescent="0.25">
      <c r="A323" s="1"/>
      <c r="B323" s="1"/>
      <c r="W323" s="108"/>
      <c r="X323" s="145"/>
      <c r="Z323" s="1"/>
      <c r="AA323" s="1"/>
    </row>
    <row r="324" spans="1:27" ht="14.25" customHeight="1" x14ac:dyDescent="0.25">
      <c r="A324" s="1"/>
      <c r="B324" s="1"/>
      <c r="W324" s="108"/>
      <c r="X324" s="145"/>
      <c r="Z324" s="1"/>
      <c r="AA324" s="1"/>
    </row>
    <row r="325" spans="1:27" ht="14.25" customHeight="1" x14ac:dyDescent="0.25">
      <c r="A325" s="1"/>
      <c r="B325" s="1"/>
      <c r="W325" s="108"/>
      <c r="X325" s="145"/>
      <c r="Z325" s="1"/>
      <c r="AA325" s="1"/>
    </row>
    <row r="326" spans="1:27" ht="14.25" customHeight="1" x14ac:dyDescent="0.25">
      <c r="A326" s="1"/>
      <c r="B326" s="1"/>
      <c r="W326" s="108"/>
      <c r="X326" s="145"/>
      <c r="Z326" s="1"/>
      <c r="AA326" s="1"/>
    </row>
    <row r="327" spans="1:27" ht="14.25" customHeight="1" x14ac:dyDescent="0.25">
      <c r="A327" s="1"/>
      <c r="B327" s="1"/>
      <c r="W327" s="108"/>
      <c r="X327" s="145"/>
      <c r="Z327" s="1"/>
      <c r="AA327" s="1"/>
    </row>
    <row r="328" spans="1:27" ht="14.25" customHeight="1" x14ac:dyDescent="0.25">
      <c r="A328" s="1"/>
      <c r="B328" s="1"/>
      <c r="W328" s="108"/>
      <c r="X328" s="145"/>
      <c r="Z328" s="1"/>
      <c r="AA328" s="1"/>
    </row>
    <row r="329" spans="1:27" ht="14.25" customHeight="1" x14ac:dyDescent="0.25">
      <c r="A329" s="1"/>
      <c r="B329" s="1"/>
      <c r="W329" s="108"/>
      <c r="X329" s="145"/>
      <c r="Z329" s="1"/>
      <c r="AA329" s="1"/>
    </row>
    <row r="330" spans="1:27" ht="14.25" customHeight="1" x14ac:dyDescent="0.25">
      <c r="A330" s="1"/>
      <c r="B330" s="1"/>
      <c r="W330" s="108"/>
      <c r="X330" s="145"/>
      <c r="Z330" s="1"/>
      <c r="AA330" s="1"/>
    </row>
    <row r="331" spans="1:27" ht="14.25" customHeight="1" x14ac:dyDescent="0.25">
      <c r="A331" s="1"/>
      <c r="B331" s="1"/>
      <c r="W331" s="108"/>
      <c r="X331" s="145"/>
      <c r="Z331" s="1"/>
      <c r="AA331" s="1"/>
    </row>
    <row r="332" spans="1:27" ht="14.25" customHeight="1" x14ac:dyDescent="0.25">
      <c r="A332" s="1"/>
      <c r="B332" s="1"/>
      <c r="W332" s="108"/>
      <c r="X332" s="145"/>
      <c r="Z332" s="1"/>
      <c r="AA332" s="1"/>
    </row>
    <row r="333" spans="1:27" ht="14.25" customHeight="1" x14ac:dyDescent="0.25">
      <c r="A333" s="1"/>
      <c r="B333" s="1"/>
      <c r="W333" s="108"/>
      <c r="X333" s="145"/>
      <c r="Z333" s="1"/>
      <c r="AA333" s="1"/>
    </row>
    <row r="334" spans="1:27" ht="14.25" customHeight="1" x14ac:dyDescent="0.25">
      <c r="A334" s="1"/>
      <c r="B334" s="1"/>
      <c r="W334" s="108"/>
      <c r="X334" s="145"/>
      <c r="Z334" s="1"/>
      <c r="AA334" s="1"/>
    </row>
    <row r="335" spans="1:27" ht="14.25" customHeight="1" x14ac:dyDescent="0.25">
      <c r="A335" s="1"/>
      <c r="B335" s="1"/>
      <c r="W335" s="108"/>
      <c r="X335" s="145"/>
      <c r="Z335" s="1"/>
      <c r="AA335" s="1"/>
    </row>
    <row r="336" spans="1:27" ht="14.25" customHeight="1" x14ac:dyDescent="0.25">
      <c r="A336" s="1"/>
      <c r="B336" s="1"/>
      <c r="W336" s="108"/>
      <c r="X336" s="145"/>
      <c r="Z336" s="1"/>
      <c r="AA336" s="1"/>
    </row>
    <row r="337" spans="1:27" ht="14.25" customHeight="1" x14ac:dyDescent="0.25">
      <c r="A337" s="1"/>
      <c r="B337" s="1"/>
      <c r="W337" s="108"/>
      <c r="X337" s="145"/>
      <c r="Z337" s="1"/>
      <c r="AA337" s="1"/>
    </row>
    <row r="338" spans="1:27" ht="14.25" customHeight="1" x14ac:dyDescent="0.25">
      <c r="A338" s="1"/>
      <c r="B338" s="1"/>
      <c r="W338" s="108"/>
      <c r="X338" s="145"/>
      <c r="Z338" s="1"/>
      <c r="AA338" s="1"/>
    </row>
    <row r="339" spans="1:27" ht="14.25" customHeight="1" x14ac:dyDescent="0.25">
      <c r="A339" s="1"/>
      <c r="B339" s="1"/>
      <c r="W339" s="108"/>
      <c r="X339" s="145"/>
      <c r="Z339" s="1"/>
      <c r="AA339" s="1"/>
    </row>
    <row r="340" spans="1:27" ht="14.25" customHeight="1" x14ac:dyDescent="0.25">
      <c r="A340" s="1"/>
      <c r="B340" s="1"/>
      <c r="W340" s="108"/>
      <c r="X340" s="145"/>
      <c r="Z340" s="1"/>
      <c r="AA340" s="1"/>
    </row>
    <row r="341" spans="1:27" ht="14.25" customHeight="1" x14ac:dyDescent="0.25">
      <c r="A341" s="1"/>
      <c r="B341" s="1"/>
      <c r="W341" s="108"/>
      <c r="X341" s="145"/>
      <c r="Z341" s="1"/>
      <c r="AA341" s="1"/>
    </row>
    <row r="342" spans="1:27" ht="14.25" customHeight="1" x14ac:dyDescent="0.25">
      <c r="A342" s="1"/>
      <c r="B342" s="1"/>
      <c r="W342" s="108"/>
      <c r="X342" s="145"/>
      <c r="Z342" s="1"/>
      <c r="AA342" s="1"/>
    </row>
    <row r="343" spans="1:27" ht="14.25" customHeight="1" x14ac:dyDescent="0.25">
      <c r="A343" s="1"/>
      <c r="B343" s="1"/>
      <c r="W343" s="108"/>
      <c r="X343" s="145"/>
      <c r="Z343" s="1"/>
      <c r="AA343" s="1"/>
    </row>
    <row r="344" spans="1:27" ht="14.25" customHeight="1" x14ac:dyDescent="0.25">
      <c r="A344" s="1"/>
      <c r="B344" s="1"/>
      <c r="W344" s="108"/>
      <c r="X344" s="145"/>
      <c r="Z344" s="1"/>
      <c r="AA344" s="1"/>
    </row>
    <row r="345" spans="1:27" ht="14.25" customHeight="1" x14ac:dyDescent="0.25">
      <c r="A345" s="1"/>
      <c r="B345" s="1"/>
      <c r="W345" s="108"/>
      <c r="X345" s="145"/>
      <c r="Z345" s="1"/>
      <c r="AA345" s="1"/>
    </row>
    <row r="346" spans="1:27" ht="14.25" customHeight="1" x14ac:dyDescent="0.25">
      <c r="A346" s="1"/>
      <c r="B346" s="1"/>
      <c r="W346" s="108"/>
      <c r="X346" s="145"/>
      <c r="Z346" s="1"/>
      <c r="AA346" s="1"/>
    </row>
    <row r="347" spans="1:27" ht="14.25" customHeight="1" x14ac:dyDescent="0.25">
      <c r="A347" s="1"/>
      <c r="B347" s="1"/>
      <c r="W347" s="108"/>
      <c r="X347" s="145"/>
      <c r="Z347" s="1"/>
      <c r="AA347" s="1"/>
    </row>
    <row r="348" spans="1:27" ht="14.25" customHeight="1" x14ac:dyDescent="0.25">
      <c r="A348" s="1"/>
      <c r="B348" s="1"/>
      <c r="W348" s="108"/>
      <c r="X348" s="145"/>
      <c r="Z348" s="1"/>
      <c r="AA348" s="1"/>
    </row>
    <row r="349" spans="1:27" ht="14.25" customHeight="1" x14ac:dyDescent="0.25">
      <c r="A349" s="1"/>
      <c r="B349" s="1"/>
      <c r="W349" s="108"/>
      <c r="X349" s="145"/>
      <c r="Z349" s="1"/>
      <c r="AA349" s="1"/>
    </row>
    <row r="350" spans="1:27" ht="14.25" customHeight="1" x14ac:dyDescent="0.25">
      <c r="A350" s="1"/>
      <c r="B350" s="1"/>
      <c r="W350" s="108"/>
      <c r="X350" s="145"/>
      <c r="Z350" s="1"/>
      <c r="AA350" s="1"/>
    </row>
    <row r="351" spans="1:27" ht="14.25" customHeight="1" x14ac:dyDescent="0.25">
      <c r="A351" s="1"/>
      <c r="B351" s="1"/>
      <c r="W351" s="108"/>
      <c r="X351" s="145"/>
      <c r="Z351" s="1"/>
      <c r="AA351" s="1"/>
    </row>
    <row r="352" spans="1:27" ht="14.25" customHeight="1" x14ac:dyDescent="0.25">
      <c r="A352" s="1"/>
      <c r="B352" s="1"/>
      <c r="W352" s="108"/>
      <c r="X352" s="145"/>
      <c r="Z352" s="1"/>
      <c r="AA352" s="1"/>
    </row>
    <row r="353" spans="1:27" ht="14.25" customHeight="1" x14ac:dyDescent="0.25">
      <c r="A353" s="1"/>
      <c r="B353" s="1"/>
      <c r="W353" s="108"/>
      <c r="X353" s="145"/>
      <c r="Z353" s="1"/>
      <c r="AA353" s="1"/>
    </row>
    <row r="354" spans="1:27" ht="14.25" customHeight="1" x14ac:dyDescent="0.25">
      <c r="A354" s="1"/>
      <c r="B354" s="1"/>
      <c r="W354" s="108"/>
      <c r="X354" s="145"/>
      <c r="Z354" s="1"/>
      <c r="AA354" s="1"/>
    </row>
    <row r="355" spans="1:27" ht="14.25" customHeight="1" x14ac:dyDescent="0.25">
      <c r="A355" s="1"/>
      <c r="B355" s="1"/>
      <c r="W355" s="108"/>
      <c r="X355" s="145"/>
      <c r="Z355" s="1"/>
      <c r="AA355" s="1"/>
    </row>
    <row r="356" spans="1:27" ht="14.25" customHeight="1" x14ac:dyDescent="0.25">
      <c r="A356" s="1"/>
      <c r="B356" s="1"/>
      <c r="W356" s="108"/>
      <c r="X356" s="145"/>
      <c r="Z356" s="1"/>
      <c r="AA356" s="1"/>
    </row>
    <row r="357" spans="1:27" ht="14.25" customHeight="1" x14ac:dyDescent="0.25">
      <c r="A357" s="1"/>
      <c r="B357" s="1"/>
      <c r="W357" s="108"/>
      <c r="X357" s="145"/>
      <c r="Z357" s="1"/>
      <c r="AA357" s="1"/>
    </row>
    <row r="358" spans="1:27" ht="14.25" customHeight="1" x14ac:dyDescent="0.25">
      <c r="A358" s="1"/>
      <c r="B358" s="1"/>
      <c r="W358" s="108"/>
      <c r="X358" s="145"/>
      <c r="Z358" s="1"/>
      <c r="AA358" s="1"/>
    </row>
    <row r="359" spans="1:27" ht="14.25" customHeight="1" x14ac:dyDescent="0.25">
      <c r="A359" s="1"/>
      <c r="B359" s="1"/>
      <c r="W359" s="108"/>
      <c r="X359" s="145"/>
      <c r="Z359" s="1"/>
      <c r="AA359" s="1"/>
    </row>
    <row r="360" spans="1:27" ht="14.25" customHeight="1" x14ac:dyDescent="0.25">
      <c r="A360" s="1"/>
      <c r="B360" s="1"/>
      <c r="W360" s="108"/>
      <c r="X360" s="145"/>
      <c r="Z360" s="1"/>
      <c r="AA360" s="1"/>
    </row>
    <row r="361" spans="1:27" ht="14.25" customHeight="1" x14ac:dyDescent="0.25">
      <c r="A361" s="1"/>
      <c r="B361" s="1"/>
      <c r="W361" s="108"/>
      <c r="X361" s="145"/>
      <c r="Z361" s="1"/>
      <c r="AA361" s="1"/>
    </row>
    <row r="362" spans="1:27" ht="14.25" customHeight="1" x14ac:dyDescent="0.25">
      <c r="A362" s="1"/>
      <c r="B362" s="1"/>
      <c r="W362" s="108"/>
      <c r="X362" s="145"/>
      <c r="Z362" s="1"/>
      <c r="AA362" s="1"/>
    </row>
    <row r="363" spans="1:27" ht="14.25" customHeight="1" x14ac:dyDescent="0.25">
      <c r="A363" s="1"/>
      <c r="B363" s="1"/>
      <c r="W363" s="108"/>
      <c r="X363" s="145"/>
      <c r="Z363" s="1"/>
      <c r="AA363" s="1"/>
    </row>
    <row r="364" spans="1:27" ht="14.25" customHeight="1" x14ac:dyDescent="0.25">
      <c r="A364" s="1"/>
      <c r="B364" s="1"/>
      <c r="W364" s="108"/>
      <c r="X364" s="145"/>
      <c r="Z364" s="1"/>
      <c r="AA364" s="1"/>
    </row>
    <row r="365" spans="1:27" ht="14.25" customHeight="1" x14ac:dyDescent="0.25">
      <c r="A365" s="1"/>
      <c r="B365" s="1"/>
      <c r="W365" s="108"/>
      <c r="X365" s="145"/>
      <c r="Z365" s="1"/>
      <c r="AA365" s="1"/>
    </row>
    <row r="366" spans="1:27" ht="14.25" customHeight="1" x14ac:dyDescent="0.25">
      <c r="A366" s="1"/>
      <c r="B366" s="1"/>
      <c r="W366" s="108"/>
      <c r="X366" s="145"/>
      <c r="Z366" s="1"/>
      <c r="AA366" s="1"/>
    </row>
    <row r="367" spans="1:27" ht="14.25" customHeight="1" x14ac:dyDescent="0.25">
      <c r="A367" s="1"/>
      <c r="B367" s="1"/>
      <c r="W367" s="108"/>
      <c r="X367" s="145"/>
      <c r="Z367" s="1"/>
      <c r="AA367" s="1"/>
    </row>
    <row r="368" spans="1:27" ht="14.25" customHeight="1" x14ac:dyDescent="0.25">
      <c r="A368" s="1"/>
      <c r="B368" s="1"/>
      <c r="W368" s="108"/>
      <c r="X368" s="145"/>
      <c r="Z368" s="1"/>
      <c r="AA368" s="1"/>
    </row>
    <row r="369" spans="1:27" ht="14.25" customHeight="1" x14ac:dyDescent="0.25">
      <c r="A369" s="1"/>
      <c r="B369" s="1"/>
      <c r="W369" s="108"/>
      <c r="X369" s="145"/>
      <c r="Z369" s="1"/>
      <c r="AA369" s="1"/>
    </row>
    <row r="370" spans="1:27" ht="14.25" customHeight="1" x14ac:dyDescent="0.25">
      <c r="A370" s="1"/>
      <c r="B370" s="1"/>
      <c r="W370" s="108"/>
      <c r="X370" s="145"/>
      <c r="Z370" s="1"/>
      <c r="AA370" s="1"/>
    </row>
    <row r="371" spans="1:27" ht="14.25" customHeight="1" x14ac:dyDescent="0.25">
      <c r="A371" s="1"/>
      <c r="B371" s="1"/>
      <c r="W371" s="108"/>
      <c r="X371" s="145"/>
      <c r="Z371" s="1"/>
      <c r="AA371" s="1"/>
    </row>
    <row r="372" spans="1:27" ht="14.25" customHeight="1" x14ac:dyDescent="0.25">
      <c r="A372" s="1"/>
      <c r="B372" s="1"/>
      <c r="W372" s="108"/>
      <c r="X372" s="145"/>
      <c r="Z372" s="1"/>
      <c r="AA372" s="1"/>
    </row>
    <row r="373" spans="1:27" ht="14.25" customHeight="1" x14ac:dyDescent="0.25">
      <c r="A373" s="1"/>
      <c r="B373" s="1"/>
      <c r="W373" s="108"/>
      <c r="X373" s="145"/>
      <c r="Z373" s="1"/>
      <c r="AA373" s="1"/>
    </row>
    <row r="374" spans="1:27" ht="14.25" customHeight="1" x14ac:dyDescent="0.25">
      <c r="A374" s="1"/>
      <c r="B374" s="1"/>
      <c r="W374" s="108"/>
      <c r="X374" s="145"/>
      <c r="Z374" s="1"/>
      <c r="AA374" s="1"/>
    </row>
    <row r="375" spans="1:27" ht="14.25" customHeight="1" x14ac:dyDescent="0.25">
      <c r="A375" s="1"/>
      <c r="B375" s="1"/>
      <c r="W375" s="108"/>
      <c r="X375" s="145"/>
      <c r="Z375" s="1"/>
      <c r="AA375" s="1"/>
    </row>
    <row r="376" spans="1:27" ht="14.25" customHeight="1" x14ac:dyDescent="0.25">
      <c r="A376" s="1"/>
      <c r="B376" s="1"/>
      <c r="W376" s="108"/>
      <c r="X376" s="145"/>
      <c r="Z376" s="1"/>
      <c r="AA376" s="1"/>
    </row>
    <row r="377" spans="1:27" ht="14.25" customHeight="1" x14ac:dyDescent="0.25">
      <c r="A377" s="1"/>
      <c r="B377" s="1"/>
      <c r="W377" s="108"/>
      <c r="X377" s="145"/>
      <c r="Z377" s="1"/>
      <c r="AA377" s="1"/>
    </row>
    <row r="378" spans="1:27" ht="14.25" customHeight="1" x14ac:dyDescent="0.25">
      <c r="A378" s="1"/>
      <c r="B378" s="1"/>
      <c r="W378" s="108"/>
      <c r="X378" s="145"/>
      <c r="Z378" s="1"/>
      <c r="AA378" s="1"/>
    </row>
    <row r="379" spans="1:27" ht="14.25" customHeight="1" x14ac:dyDescent="0.25">
      <c r="A379" s="1"/>
      <c r="B379" s="1"/>
      <c r="W379" s="108"/>
      <c r="X379" s="145"/>
      <c r="Z379" s="1"/>
      <c r="AA379" s="1"/>
    </row>
    <row r="380" spans="1:27" ht="14.25" customHeight="1" x14ac:dyDescent="0.25">
      <c r="A380" s="1"/>
      <c r="B380" s="1"/>
      <c r="W380" s="108"/>
      <c r="X380" s="145"/>
      <c r="Z380" s="1"/>
      <c r="AA380" s="1"/>
    </row>
    <row r="381" spans="1:27" ht="14.25" customHeight="1" x14ac:dyDescent="0.25">
      <c r="A381" s="1"/>
      <c r="B381" s="1"/>
      <c r="W381" s="108"/>
      <c r="X381" s="145"/>
      <c r="Z381" s="1"/>
      <c r="AA381" s="1"/>
    </row>
    <row r="382" spans="1:27" ht="14.25" customHeight="1" x14ac:dyDescent="0.25">
      <c r="A382" s="1"/>
      <c r="B382" s="1"/>
      <c r="W382" s="108"/>
      <c r="X382" s="145"/>
      <c r="Z382" s="1"/>
      <c r="AA382" s="1"/>
    </row>
    <row r="383" spans="1:27" ht="14.25" customHeight="1" x14ac:dyDescent="0.25">
      <c r="A383" s="1"/>
      <c r="B383" s="1"/>
      <c r="W383" s="108"/>
      <c r="X383" s="145"/>
      <c r="Z383" s="1"/>
      <c r="AA383" s="1"/>
    </row>
    <row r="384" spans="1:27" ht="14.25" customHeight="1" x14ac:dyDescent="0.25">
      <c r="A384" s="1"/>
      <c r="B384" s="1"/>
      <c r="W384" s="108"/>
      <c r="X384" s="145"/>
      <c r="Z384" s="1"/>
      <c r="AA384" s="1"/>
    </row>
    <row r="385" spans="1:27" ht="14.25" customHeight="1" x14ac:dyDescent="0.25">
      <c r="A385" s="1"/>
      <c r="B385" s="1"/>
      <c r="W385" s="108"/>
      <c r="X385" s="145"/>
      <c r="Z385" s="1"/>
      <c r="AA385" s="1"/>
    </row>
    <row r="386" spans="1:27" ht="14.25" customHeight="1" x14ac:dyDescent="0.25">
      <c r="A386" s="1"/>
      <c r="B386" s="1"/>
      <c r="W386" s="108"/>
      <c r="X386" s="145"/>
      <c r="Z386" s="1"/>
      <c r="AA386" s="1"/>
    </row>
    <row r="387" spans="1:27" ht="14.25" customHeight="1" x14ac:dyDescent="0.25">
      <c r="A387" s="1"/>
      <c r="B387" s="1"/>
      <c r="W387" s="108"/>
      <c r="X387" s="145"/>
      <c r="Z387" s="1"/>
      <c r="AA387" s="1"/>
    </row>
    <row r="388" spans="1:27" ht="14.25" customHeight="1" x14ac:dyDescent="0.25">
      <c r="A388" s="1"/>
      <c r="B388" s="1"/>
      <c r="W388" s="108"/>
      <c r="X388" s="145"/>
      <c r="Z388" s="1"/>
      <c r="AA388" s="1"/>
    </row>
    <row r="389" spans="1:27" ht="14.25" customHeight="1" x14ac:dyDescent="0.25">
      <c r="A389" s="1"/>
      <c r="B389" s="1"/>
      <c r="W389" s="108"/>
      <c r="X389" s="145"/>
      <c r="Z389" s="1"/>
      <c r="AA389" s="1"/>
    </row>
    <row r="390" spans="1:27" ht="14.25" customHeight="1" x14ac:dyDescent="0.25">
      <c r="A390" s="1"/>
      <c r="B390" s="1"/>
      <c r="W390" s="108"/>
      <c r="X390" s="145"/>
      <c r="Z390" s="1"/>
      <c r="AA390" s="1"/>
    </row>
    <row r="391" spans="1:27" ht="14.25" customHeight="1" x14ac:dyDescent="0.25">
      <c r="A391" s="1"/>
      <c r="B391" s="1"/>
      <c r="W391" s="108"/>
      <c r="X391" s="145"/>
      <c r="Z391" s="1"/>
      <c r="AA391" s="1"/>
    </row>
    <row r="392" spans="1:27" ht="14.25" customHeight="1" x14ac:dyDescent="0.25">
      <c r="A392" s="1"/>
      <c r="B392" s="1"/>
      <c r="W392" s="108"/>
      <c r="X392" s="145"/>
      <c r="Z392" s="1"/>
      <c r="AA392" s="1"/>
    </row>
    <row r="393" spans="1:27" ht="14.25" customHeight="1" x14ac:dyDescent="0.25">
      <c r="A393" s="1"/>
      <c r="B393" s="1"/>
      <c r="W393" s="108"/>
      <c r="X393" s="145"/>
      <c r="Z393" s="1"/>
      <c r="AA393" s="1"/>
    </row>
    <row r="394" spans="1:27" ht="14.25" customHeight="1" x14ac:dyDescent="0.25">
      <c r="A394" s="1"/>
      <c r="B394" s="1"/>
      <c r="W394" s="108"/>
      <c r="X394" s="145"/>
      <c r="Z394" s="1"/>
      <c r="AA394" s="1"/>
    </row>
    <row r="395" spans="1:27" ht="14.25" customHeight="1" x14ac:dyDescent="0.25">
      <c r="A395" s="1"/>
      <c r="B395" s="1"/>
      <c r="W395" s="108"/>
      <c r="X395" s="145"/>
      <c r="Z395" s="1"/>
      <c r="AA395" s="1"/>
    </row>
    <row r="396" spans="1:27" ht="14.25" customHeight="1" x14ac:dyDescent="0.25">
      <c r="A396" s="1"/>
      <c r="B396" s="1"/>
      <c r="W396" s="108"/>
      <c r="X396" s="145"/>
      <c r="Z396" s="1"/>
      <c r="AA396" s="1"/>
    </row>
    <row r="397" spans="1:27" ht="14.25" customHeight="1" x14ac:dyDescent="0.25">
      <c r="A397" s="1"/>
      <c r="B397" s="1"/>
      <c r="W397" s="108"/>
      <c r="X397" s="145"/>
      <c r="Z397" s="1"/>
      <c r="AA397" s="1"/>
    </row>
    <row r="398" spans="1:27" ht="14.25" customHeight="1" x14ac:dyDescent="0.25">
      <c r="A398" s="1"/>
      <c r="B398" s="1"/>
      <c r="W398" s="108"/>
      <c r="X398" s="145"/>
      <c r="Z398" s="1"/>
      <c r="AA398" s="1"/>
    </row>
    <row r="399" spans="1:27" ht="14.25" customHeight="1" x14ac:dyDescent="0.25">
      <c r="A399" s="1"/>
      <c r="B399" s="1"/>
      <c r="W399" s="108"/>
      <c r="X399" s="145"/>
      <c r="Z399" s="1"/>
      <c r="AA399" s="1"/>
    </row>
    <row r="400" spans="1:27" ht="14.25" customHeight="1" x14ac:dyDescent="0.25">
      <c r="A400" s="1"/>
      <c r="B400" s="1"/>
      <c r="W400" s="108"/>
      <c r="X400" s="145"/>
      <c r="Z400" s="1"/>
      <c r="AA400" s="1"/>
    </row>
    <row r="401" spans="1:27" ht="14.25" customHeight="1" x14ac:dyDescent="0.25">
      <c r="A401" s="1"/>
      <c r="B401" s="1"/>
      <c r="W401" s="108"/>
      <c r="X401" s="145"/>
      <c r="Z401" s="1"/>
      <c r="AA401" s="1"/>
    </row>
    <row r="402" spans="1:27" ht="14.25" customHeight="1" x14ac:dyDescent="0.25">
      <c r="A402" s="1"/>
      <c r="B402" s="1"/>
      <c r="W402" s="108"/>
      <c r="X402" s="145"/>
      <c r="Z402" s="1"/>
      <c r="AA402" s="1"/>
    </row>
    <row r="403" spans="1:27" ht="14.25" customHeight="1" x14ac:dyDescent="0.25">
      <c r="A403" s="1"/>
      <c r="B403" s="1"/>
      <c r="W403" s="108"/>
      <c r="X403" s="145"/>
      <c r="Z403" s="1"/>
      <c r="AA403" s="1"/>
    </row>
    <row r="404" spans="1:27" ht="14.25" customHeight="1" x14ac:dyDescent="0.25">
      <c r="A404" s="1"/>
      <c r="B404" s="1"/>
      <c r="W404" s="108"/>
      <c r="X404" s="145"/>
      <c r="Z404" s="1"/>
      <c r="AA404" s="1"/>
    </row>
    <row r="405" spans="1:27" ht="14.25" customHeight="1" x14ac:dyDescent="0.25">
      <c r="A405" s="1"/>
      <c r="B405" s="1"/>
      <c r="W405" s="108"/>
      <c r="X405" s="145"/>
      <c r="Z405" s="1"/>
      <c r="AA405" s="1"/>
    </row>
    <row r="406" spans="1:27" ht="14.25" customHeight="1" x14ac:dyDescent="0.25">
      <c r="A406" s="1"/>
      <c r="B406" s="1"/>
      <c r="W406" s="108"/>
      <c r="X406" s="145"/>
      <c r="Z406" s="1"/>
      <c r="AA406" s="1"/>
    </row>
    <row r="407" spans="1:27" ht="14.25" customHeight="1" x14ac:dyDescent="0.25">
      <c r="A407" s="1"/>
      <c r="B407" s="1"/>
      <c r="W407" s="108"/>
      <c r="X407" s="145"/>
      <c r="Z407" s="1"/>
      <c r="AA407" s="1"/>
    </row>
    <row r="408" spans="1:27" ht="14.25" customHeight="1" x14ac:dyDescent="0.25">
      <c r="A408" s="1"/>
      <c r="B408" s="1"/>
      <c r="W408" s="108"/>
      <c r="X408" s="145"/>
      <c r="Z408" s="1"/>
      <c r="AA408" s="1"/>
    </row>
    <row r="409" spans="1:27" ht="14.25" customHeight="1" x14ac:dyDescent="0.25">
      <c r="A409" s="1"/>
      <c r="B409" s="1"/>
      <c r="W409" s="108"/>
      <c r="X409" s="145"/>
      <c r="Z409" s="1"/>
      <c r="AA409" s="1"/>
    </row>
    <row r="410" spans="1:27" ht="14.25" customHeight="1" x14ac:dyDescent="0.25">
      <c r="A410" s="1"/>
      <c r="B410" s="1"/>
      <c r="W410" s="108"/>
      <c r="X410" s="145"/>
      <c r="Z410" s="1"/>
      <c r="AA410" s="1"/>
    </row>
    <row r="411" spans="1:27" ht="14.25" customHeight="1" x14ac:dyDescent="0.25">
      <c r="A411" s="1"/>
      <c r="B411" s="1"/>
      <c r="W411" s="108"/>
      <c r="X411" s="145"/>
      <c r="Z411" s="1"/>
      <c r="AA411" s="1"/>
    </row>
    <row r="412" spans="1:27" ht="14.25" customHeight="1" x14ac:dyDescent="0.25">
      <c r="A412" s="1"/>
      <c r="B412" s="1"/>
      <c r="W412" s="108"/>
      <c r="X412" s="145"/>
      <c r="Z412" s="1"/>
      <c r="AA412" s="1"/>
    </row>
    <row r="413" spans="1:27" ht="14.25" customHeight="1" x14ac:dyDescent="0.25">
      <c r="A413" s="1"/>
      <c r="B413" s="1"/>
      <c r="W413" s="108"/>
      <c r="X413" s="145"/>
      <c r="Z413" s="1"/>
      <c r="AA413" s="1"/>
    </row>
    <row r="414" spans="1:27" ht="14.25" customHeight="1" x14ac:dyDescent="0.25">
      <c r="A414" s="1"/>
      <c r="B414" s="1"/>
      <c r="W414" s="108"/>
      <c r="X414" s="145"/>
      <c r="Z414" s="1"/>
      <c r="AA414" s="1"/>
    </row>
    <row r="415" spans="1:27" ht="14.25" customHeight="1" x14ac:dyDescent="0.25">
      <c r="A415" s="1"/>
      <c r="B415" s="1"/>
      <c r="W415" s="108"/>
      <c r="X415" s="145"/>
      <c r="Z415" s="1"/>
      <c r="AA415" s="1"/>
    </row>
    <row r="416" spans="1:27" ht="14.25" customHeight="1" x14ac:dyDescent="0.25">
      <c r="A416" s="1"/>
      <c r="B416" s="1"/>
      <c r="W416" s="108"/>
      <c r="X416" s="145"/>
      <c r="Z416" s="1"/>
      <c r="AA416" s="1"/>
    </row>
    <row r="417" spans="1:27" ht="14.25" customHeight="1" x14ac:dyDescent="0.25">
      <c r="A417" s="1"/>
      <c r="B417" s="1"/>
      <c r="W417" s="108"/>
      <c r="X417" s="145"/>
      <c r="Z417" s="1"/>
      <c r="AA417" s="1"/>
    </row>
    <row r="418" spans="1:27" ht="14.25" customHeight="1" x14ac:dyDescent="0.25">
      <c r="A418" s="1"/>
      <c r="B418" s="1"/>
      <c r="W418" s="108"/>
      <c r="X418" s="145"/>
      <c r="Z418" s="1"/>
      <c r="AA418" s="1"/>
    </row>
    <row r="419" spans="1:27" ht="14.25" customHeight="1" x14ac:dyDescent="0.25">
      <c r="A419" s="1"/>
      <c r="B419" s="1"/>
      <c r="W419" s="108"/>
      <c r="X419" s="145"/>
      <c r="Z419" s="1"/>
      <c r="AA419" s="1"/>
    </row>
    <row r="420" spans="1:27" ht="14.25" customHeight="1" x14ac:dyDescent="0.25">
      <c r="A420" s="1"/>
      <c r="B420" s="1"/>
      <c r="W420" s="108"/>
      <c r="X420" s="145"/>
      <c r="Z420" s="1"/>
      <c r="AA420" s="1"/>
    </row>
    <row r="421" spans="1:27" ht="14.25" customHeight="1" x14ac:dyDescent="0.25">
      <c r="A421" s="1"/>
      <c r="B421" s="1"/>
      <c r="W421" s="108"/>
      <c r="X421" s="145"/>
      <c r="Z421" s="1"/>
      <c r="AA421" s="1"/>
    </row>
    <row r="422" spans="1:27" ht="14.25" customHeight="1" x14ac:dyDescent="0.25">
      <c r="A422" s="1"/>
      <c r="B422" s="1"/>
      <c r="W422" s="108"/>
      <c r="X422" s="145"/>
      <c r="Z422" s="1"/>
      <c r="AA422" s="1"/>
    </row>
    <row r="423" spans="1:27" ht="14.25" customHeight="1" x14ac:dyDescent="0.25">
      <c r="A423" s="1"/>
      <c r="B423" s="1"/>
      <c r="W423" s="108"/>
      <c r="X423" s="145"/>
      <c r="Z423" s="1"/>
      <c r="AA423" s="1"/>
    </row>
    <row r="424" spans="1:27" ht="14.25" customHeight="1" x14ac:dyDescent="0.25">
      <c r="A424" s="1"/>
      <c r="B424" s="1"/>
      <c r="W424" s="108"/>
      <c r="X424" s="145"/>
      <c r="Z424" s="1"/>
      <c r="AA424" s="1"/>
    </row>
    <row r="425" spans="1:27" ht="14.25" customHeight="1" x14ac:dyDescent="0.25">
      <c r="A425" s="1"/>
      <c r="B425" s="1"/>
      <c r="W425" s="108"/>
      <c r="X425" s="145"/>
      <c r="Z425" s="1"/>
      <c r="AA425" s="1"/>
    </row>
    <row r="426" spans="1:27" ht="14.25" customHeight="1" x14ac:dyDescent="0.25">
      <c r="A426" s="1"/>
      <c r="B426" s="1"/>
      <c r="W426" s="108"/>
      <c r="X426" s="145"/>
      <c r="Z426" s="1"/>
      <c r="AA426" s="1"/>
    </row>
    <row r="427" spans="1:27" ht="14.25" customHeight="1" x14ac:dyDescent="0.25">
      <c r="A427" s="1"/>
      <c r="B427" s="1"/>
      <c r="W427" s="108"/>
      <c r="X427" s="145"/>
      <c r="Z427" s="1"/>
      <c r="AA427" s="1"/>
    </row>
    <row r="428" spans="1:27" ht="14.25" customHeight="1" x14ac:dyDescent="0.25">
      <c r="A428" s="1"/>
      <c r="B428" s="1"/>
      <c r="W428" s="108"/>
      <c r="X428" s="145"/>
      <c r="Z428" s="1"/>
      <c r="AA428" s="1"/>
    </row>
    <row r="429" spans="1:27" ht="14.25" customHeight="1" x14ac:dyDescent="0.25">
      <c r="A429" s="1"/>
      <c r="B429" s="1"/>
      <c r="W429" s="108"/>
      <c r="X429" s="145"/>
      <c r="Z429" s="1"/>
      <c r="AA429" s="1"/>
    </row>
    <row r="430" spans="1:27" ht="14.25" customHeight="1" x14ac:dyDescent="0.25">
      <c r="A430" s="1"/>
      <c r="B430" s="1"/>
      <c r="W430" s="108"/>
      <c r="X430" s="145"/>
      <c r="Z430" s="1"/>
      <c r="AA430" s="1"/>
    </row>
    <row r="431" spans="1:27" ht="14.25" customHeight="1" x14ac:dyDescent="0.25">
      <c r="A431" s="1"/>
      <c r="B431" s="1"/>
      <c r="W431" s="108"/>
      <c r="X431" s="145"/>
      <c r="Z431" s="1"/>
      <c r="AA431" s="1"/>
    </row>
    <row r="432" spans="1:27" ht="14.25" customHeight="1" x14ac:dyDescent="0.25">
      <c r="A432" s="1"/>
      <c r="B432" s="1"/>
      <c r="W432" s="108"/>
      <c r="X432" s="145"/>
      <c r="Z432" s="1"/>
      <c r="AA432" s="1"/>
    </row>
    <row r="433" spans="1:27" ht="14.25" customHeight="1" x14ac:dyDescent="0.25">
      <c r="A433" s="1"/>
      <c r="B433" s="1"/>
      <c r="W433" s="108"/>
      <c r="X433" s="145"/>
      <c r="Z433" s="1"/>
      <c r="AA433" s="1"/>
    </row>
    <row r="434" spans="1:27" ht="14.25" customHeight="1" x14ac:dyDescent="0.25">
      <c r="A434" s="1"/>
      <c r="B434" s="1"/>
      <c r="W434" s="108"/>
      <c r="X434" s="145"/>
      <c r="Z434" s="1"/>
      <c r="AA434" s="1"/>
    </row>
    <row r="435" spans="1:27" ht="14.25" customHeight="1" x14ac:dyDescent="0.25">
      <c r="A435" s="1"/>
      <c r="B435" s="1"/>
      <c r="W435" s="108"/>
      <c r="X435" s="145"/>
      <c r="Z435" s="1"/>
      <c r="AA435" s="1"/>
    </row>
    <row r="436" spans="1:27" ht="14.25" customHeight="1" x14ac:dyDescent="0.25">
      <c r="A436" s="1"/>
      <c r="B436" s="1"/>
      <c r="W436" s="108"/>
      <c r="X436" s="145"/>
      <c r="Z436" s="1"/>
      <c r="AA436" s="1"/>
    </row>
    <row r="437" spans="1:27" ht="14.25" customHeight="1" x14ac:dyDescent="0.25">
      <c r="A437" s="1"/>
      <c r="B437" s="1"/>
      <c r="W437" s="108"/>
      <c r="X437" s="145"/>
      <c r="Z437" s="1"/>
      <c r="AA437" s="1"/>
    </row>
    <row r="438" spans="1:27" ht="14.25" customHeight="1" x14ac:dyDescent="0.25">
      <c r="A438" s="1"/>
      <c r="B438" s="1"/>
      <c r="W438" s="108"/>
      <c r="X438" s="145"/>
      <c r="Z438" s="1"/>
      <c r="AA438" s="1"/>
    </row>
    <row r="439" spans="1:27" ht="14.25" customHeight="1" x14ac:dyDescent="0.25">
      <c r="A439" s="1"/>
      <c r="B439" s="1"/>
      <c r="W439" s="108"/>
      <c r="X439" s="145"/>
      <c r="Z439" s="1"/>
      <c r="AA439" s="1"/>
    </row>
    <row r="440" spans="1:27" ht="14.25" customHeight="1" x14ac:dyDescent="0.25">
      <c r="A440" s="1"/>
      <c r="B440" s="1"/>
      <c r="W440" s="108"/>
      <c r="X440" s="145"/>
      <c r="Z440" s="1"/>
      <c r="AA440" s="1"/>
    </row>
    <row r="441" spans="1:27" ht="14.25" customHeight="1" x14ac:dyDescent="0.25">
      <c r="A441" s="1"/>
      <c r="B441" s="1"/>
      <c r="W441" s="108"/>
      <c r="X441" s="145"/>
      <c r="Z441" s="1"/>
      <c r="AA441" s="1"/>
    </row>
    <row r="442" spans="1:27" ht="14.25" customHeight="1" x14ac:dyDescent="0.25">
      <c r="A442" s="1"/>
      <c r="B442" s="1"/>
      <c r="W442" s="108"/>
      <c r="X442" s="145"/>
      <c r="Z442" s="1"/>
      <c r="AA442" s="1"/>
    </row>
    <row r="443" spans="1:27" ht="14.25" customHeight="1" x14ac:dyDescent="0.25">
      <c r="A443" s="1"/>
      <c r="B443" s="1"/>
      <c r="W443" s="108"/>
      <c r="X443" s="145"/>
      <c r="Z443" s="1"/>
      <c r="AA443" s="1"/>
    </row>
    <row r="444" spans="1:27" ht="14.25" customHeight="1" x14ac:dyDescent="0.25">
      <c r="A444" s="1"/>
      <c r="B444" s="1"/>
      <c r="W444" s="108"/>
      <c r="X444" s="145"/>
      <c r="Z444" s="1"/>
      <c r="AA444" s="1"/>
    </row>
    <row r="445" spans="1:27" ht="14.25" customHeight="1" x14ac:dyDescent="0.25">
      <c r="A445" s="1"/>
      <c r="B445" s="1"/>
      <c r="W445" s="108"/>
      <c r="X445" s="145"/>
      <c r="Z445" s="1"/>
      <c r="AA445" s="1"/>
    </row>
    <row r="446" spans="1:27" ht="14.25" customHeight="1" x14ac:dyDescent="0.25">
      <c r="A446" s="1"/>
      <c r="B446" s="1"/>
      <c r="W446" s="108"/>
      <c r="X446" s="145"/>
      <c r="Z446" s="1"/>
      <c r="AA446" s="1"/>
    </row>
    <row r="447" spans="1:27" ht="14.25" customHeight="1" x14ac:dyDescent="0.25">
      <c r="A447" s="1"/>
      <c r="B447" s="1"/>
      <c r="W447" s="108"/>
      <c r="X447" s="145"/>
      <c r="Z447" s="1"/>
      <c r="AA447" s="1"/>
    </row>
    <row r="448" spans="1:27" ht="14.25" customHeight="1" x14ac:dyDescent="0.25">
      <c r="A448" s="1"/>
      <c r="B448" s="1"/>
      <c r="W448" s="108"/>
      <c r="X448" s="145"/>
      <c r="Z448" s="1"/>
      <c r="AA448" s="1"/>
    </row>
    <row r="449" spans="1:27" ht="14.25" customHeight="1" x14ac:dyDescent="0.25">
      <c r="A449" s="1"/>
      <c r="B449" s="1"/>
      <c r="W449" s="108"/>
      <c r="X449" s="145"/>
      <c r="Z449" s="1"/>
      <c r="AA449" s="1"/>
    </row>
    <row r="450" spans="1:27" ht="14.25" customHeight="1" x14ac:dyDescent="0.25">
      <c r="A450" s="1"/>
      <c r="B450" s="1"/>
      <c r="W450" s="108"/>
      <c r="X450" s="145"/>
      <c r="Z450" s="1"/>
      <c r="AA450" s="1"/>
    </row>
    <row r="451" spans="1:27" ht="14.25" customHeight="1" x14ac:dyDescent="0.25">
      <c r="A451" s="1"/>
      <c r="B451" s="1"/>
      <c r="W451" s="108"/>
      <c r="X451" s="145"/>
      <c r="Z451" s="1"/>
      <c r="AA451" s="1"/>
    </row>
    <row r="452" spans="1:27" ht="14.25" customHeight="1" x14ac:dyDescent="0.25">
      <c r="A452" s="1"/>
      <c r="B452" s="1"/>
      <c r="W452" s="108"/>
      <c r="X452" s="145"/>
      <c r="Z452" s="1"/>
      <c r="AA452" s="1"/>
    </row>
    <row r="453" spans="1:27" ht="14.25" customHeight="1" x14ac:dyDescent="0.25">
      <c r="A453" s="1"/>
      <c r="B453" s="1"/>
      <c r="W453" s="108"/>
      <c r="X453" s="145"/>
      <c r="Z453" s="1"/>
      <c r="AA453" s="1"/>
    </row>
    <row r="454" spans="1:27" ht="14.25" customHeight="1" x14ac:dyDescent="0.25">
      <c r="A454" s="1"/>
      <c r="B454" s="1"/>
      <c r="W454" s="108"/>
      <c r="X454" s="145"/>
      <c r="Z454" s="1"/>
      <c r="AA454" s="1"/>
    </row>
    <row r="455" spans="1:27" ht="14.25" customHeight="1" x14ac:dyDescent="0.25">
      <c r="A455" s="1"/>
      <c r="B455" s="1"/>
      <c r="W455" s="108"/>
      <c r="X455" s="145"/>
      <c r="Z455" s="1"/>
      <c r="AA455" s="1"/>
    </row>
    <row r="456" spans="1:27" ht="14.25" customHeight="1" x14ac:dyDescent="0.25">
      <c r="A456" s="1"/>
      <c r="B456" s="1"/>
      <c r="W456" s="108"/>
      <c r="X456" s="145"/>
      <c r="Z456" s="1"/>
      <c r="AA456" s="1"/>
    </row>
    <row r="457" spans="1:27" ht="14.25" customHeight="1" x14ac:dyDescent="0.25">
      <c r="A457" s="1"/>
      <c r="B457" s="1"/>
      <c r="W457" s="108"/>
      <c r="X457" s="145"/>
      <c r="Z457" s="1"/>
      <c r="AA457" s="1"/>
    </row>
    <row r="458" spans="1:27" ht="14.25" customHeight="1" x14ac:dyDescent="0.25">
      <c r="A458" s="1"/>
      <c r="B458" s="1"/>
      <c r="W458" s="108"/>
      <c r="X458" s="145"/>
      <c r="Z458" s="1"/>
      <c r="AA458" s="1"/>
    </row>
    <row r="459" spans="1:27" ht="14.25" customHeight="1" x14ac:dyDescent="0.25">
      <c r="A459" s="1"/>
      <c r="B459" s="1"/>
      <c r="W459" s="108"/>
      <c r="X459" s="145"/>
      <c r="Z459" s="1"/>
      <c r="AA459" s="1"/>
    </row>
    <row r="460" spans="1:27" ht="14.25" customHeight="1" x14ac:dyDescent="0.25">
      <c r="A460" s="1"/>
      <c r="B460" s="1"/>
      <c r="W460" s="108"/>
      <c r="X460" s="145"/>
      <c r="Z460" s="1"/>
      <c r="AA460" s="1"/>
    </row>
    <row r="461" spans="1:27" ht="14.25" customHeight="1" x14ac:dyDescent="0.25">
      <c r="A461" s="1"/>
      <c r="B461" s="1"/>
      <c r="W461" s="108"/>
      <c r="X461" s="145"/>
      <c r="Z461" s="1"/>
      <c r="AA461" s="1"/>
    </row>
    <row r="462" spans="1:27" ht="14.25" customHeight="1" x14ac:dyDescent="0.25">
      <c r="A462" s="1"/>
      <c r="B462" s="1"/>
      <c r="W462" s="108"/>
      <c r="X462" s="145"/>
      <c r="Z462" s="1"/>
      <c r="AA462" s="1"/>
    </row>
    <row r="463" spans="1:27" ht="14.25" customHeight="1" x14ac:dyDescent="0.25">
      <c r="A463" s="1"/>
      <c r="B463" s="1"/>
      <c r="W463" s="108"/>
      <c r="X463" s="145"/>
      <c r="Z463" s="1"/>
      <c r="AA463" s="1"/>
    </row>
    <row r="464" spans="1:27" ht="14.25" customHeight="1" x14ac:dyDescent="0.25">
      <c r="A464" s="1"/>
      <c r="B464" s="1"/>
      <c r="W464" s="108"/>
      <c r="X464" s="145"/>
      <c r="Z464" s="1"/>
      <c r="AA464" s="1"/>
    </row>
    <row r="465" spans="1:27" ht="14.25" customHeight="1" x14ac:dyDescent="0.25">
      <c r="A465" s="1"/>
      <c r="B465" s="1"/>
      <c r="W465" s="108"/>
      <c r="X465" s="145"/>
      <c r="Z465" s="1"/>
      <c r="AA465" s="1"/>
    </row>
    <row r="466" spans="1:27" ht="14.25" customHeight="1" x14ac:dyDescent="0.25">
      <c r="A466" s="1"/>
      <c r="B466" s="1"/>
      <c r="W466" s="108"/>
      <c r="X466" s="145"/>
      <c r="Z466" s="1"/>
      <c r="AA466" s="1"/>
    </row>
    <row r="467" spans="1:27" ht="14.25" customHeight="1" x14ac:dyDescent="0.25">
      <c r="A467" s="1"/>
      <c r="B467" s="1"/>
      <c r="W467" s="108"/>
      <c r="X467" s="145"/>
      <c r="Z467" s="1"/>
      <c r="AA467" s="1"/>
    </row>
    <row r="468" spans="1:27" ht="14.25" customHeight="1" x14ac:dyDescent="0.25">
      <c r="A468" s="1"/>
      <c r="B468" s="1"/>
      <c r="W468" s="108"/>
      <c r="X468" s="145"/>
      <c r="Z468" s="1"/>
      <c r="AA468" s="1"/>
    </row>
    <row r="469" spans="1:27" ht="14.25" customHeight="1" x14ac:dyDescent="0.25">
      <c r="A469" s="1"/>
      <c r="B469" s="1"/>
      <c r="W469" s="108"/>
      <c r="X469" s="145"/>
      <c r="Z469" s="1"/>
      <c r="AA469" s="1"/>
    </row>
    <row r="470" spans="1:27" ht="14.25" customHeight="1" x14ac:dyDescent="0.25">
      <c r="A470" s="1"/>
      <c r="B470" s="1"/>
      <c r="W470" s="108"/>
      <c r="X470" s="145"/>
      <c r="Z470" s="1"/>
      <c r="AA470" s="1"/>
    </row>
    <row r="471" spans="1:27" ht="14.25" customHeight="1" x14ac:dyDescent="0.25">
      <c r="A471" s="1"/>
      <c r="B471" s="1"/>
      <c r="W471" s="108"/>
      <c r="X471" s="145"/>
      <c r="Z471" s="1"/>
      <c r="AA471" s="1"/>
    </row>
    <row r="472" spans="1:27" ht="14.25" customHeight="1" x14ac:dyDescent="0.25">
      <c r="A472" s="1"/>
      <c r="B472" s="1"/>
      <c r="W472" s="108"/>
      <c r="X472" s="145"/>
      <c r="Z472" s="1"/>
      <c r="AA472" s="1"/>
    </row>
    <row r="473" spans="1:27" ht="14.25" customHeight="1" x14ac:dyDescent="0.25">
      <c r="A473" s="1"/>
      <c r="B473" s="1"/>
      <c r="W473" s="108"/>
      <c r="X473" s="145"/>
      <c r="Z473" s="1"/>
      <c r="AA473" s="1"/>
    </row>
    <row r="474" spans="1:27" ht="14.25" customHeight="1" x14ac:dyDescent="0.25">
      <c r="A474" s="1"/>
      <c r="B474" s="1"/>
      <c r="W474" s="108"/>
      <c r="X474" s="145"/>
      <c r="Z474" s="1"/>
      <c r="AA474" s="1"/>
    </row>
    <row r="475" spans="1:27" ht="14.25" customHeight="1" x14ac:dyDescent="0.25">
      <c r="A475" s="1"/>
      <c r="B475" s="1"/>
      <c r="W475" s="108"/>
      <c r="X475" s="145"/>
      <c r="Z475" s="1"/>
      <c r="AA475" s="1"/>
    </row>
    <row r="476" spans="1:27" ht="14.25" customHeight="1" x14ac:dyDescent="0.25">
      <c r="A476" s="1"/>
      <c r="B476" s="1"/>
      <c r="W476" s="108"/>
      <c r="X476" s="145"/>
      <c r="Z476" s="1"/>
      <c r="AA476" s="1"/>
    </row>
    <row r="477" spans="1:27" ht="14.25" customHeight="1" x14ac:dyDescent="0.25">
      <c r="A477" s="1"/>
      <c r="B477" s="1"/>
      <c r="W477" s="108"/>
      <c r="X477" s="145"/>
      <c r="Z477" s="1"/>
      <c r="AA477" s="1"/>
    </row>
    <row r="478" spans="1:27" ht="14.25" customHeight="1" x14ac:dyDescent="0.25">
      <c r="A478" s="1"/>
      <c r="B478" s="1"/>
      <c r="W478" s="108"/>
      <c r="X478" s="145"/>
      <c r="Z478" s="1"/>
      <c r="AA478" s="1"/>
    </row>
    <row r="479" spans="1:27" ht="14.25" customHeight="1" x14ac:dyDescent="0.25">
      <c r="A479" s="1"/>
      <c r="B479" s="1"/>
      <c r="W479" s="108"/>
      <c r="X479" s="145"/>
      <c r="Z479" s="1"/>
      <c r="AA479" s="1"/>
    </row>
    <row r="480" spans="1:27" ht="14.25" customHeight="1" x14ac:dyDescent="0.25">
      <c r="A480" s="1"/>
      <c r="B480" s="1"/>
      <c r="W480" s="108"/>
      <c r="X480" s="145"/>
      <c r="Z480" s="1"/>
      <c r="AA480" s="1"/>
    </row>
    <row r="481" spans="1:27" ht="14.25" customHeight="1" x14ac:dyDescent="0.25">
      <c r="A481" s="1"/>
      <c r="B481" s="1"/>
      <c r="W481" s="108"/>
      <c r="X481" s="145"/>
      <c r="Z481" s="1"/>
      <c r="AA481" s="1"/>
    </row>
    <row r="482" spans="1:27" ht="14.25" customHeight="1" x14ac:dyDescent="0.25">
      <c r="A482" s="1"/>
      <c r="B482" s="1"/>
      <c r="W482" s="108"/>
      <c r="X482" s="145"/>
      <c r="Z482" s="1"/>
      <c r="AA482" s="1"/>
    </row>
    <row r="483" spans="1:27" ht="14.25" customHeight="1" x14ac:dyDescent="0.25">
      <c r="A483" s="1"/>
      <c r="B483" s="1"/>
      <c r="W483" s="108"/>
      <c r="X483" s="145"/>
      <c r="Z483" s="1"/>
      <c r="AA483" s="1"/>
    </row>
    <row r="484" spans="1:27" ht="14.25" customHeight="1" x14ac:dyDescent="0.25">
      <c r="A484" s="1"/>
      <c r="B484" s="1"/>
      <c r="W484" s="108"/>
      <c r="X484" s="145"/>
      <c r="Z484" s="1"/>
      <c r="AA484" s="1"/>
    </row>
    <row r="485" spans="1:27" ht="14.25" customHeight="1" x14ac:dyDescent="0.25">
      <c r="A485" s="1"/>
      <c r="B485" s="1"/>
      <c r="W485" s="108"/>
      <c r="X485" s="145"/>
      <c r="Z485" s="1"/>
      <c r="AA485" s="1"/>
    </row>
    <row r="486" spans="1:27" ht="14.25" customHeight="1" x14ac:dyDescent="0.25">
      <c r="A486" s="1"/>
      <c r="B486" s="1"/>
      <c r="W486" s="108"/>
      <c r="X486" s="145"/>
      <c r="Z486" s="1"/>
      <c r="AA486" s="1"/>
    </row>
    <row r="487" spans="1:27" ht="14.25" customHeight="1" x14ac:dyDescent="0.25">
      <c r="A487" s="1"/>
      <c r="B487" s="1"/>
      <c r="W487" s="108"/>
      <c r="X487" s="145"/>
      <c r="Z487" s="1"/>
      <c r="AA487" s="1"/>
    </row>
    <row r="488" spans="1:27" ht="14.25" customHeight="1" x14ac:dyDescent="0.25">
      <c r="A488" s="1"/>
      <c r="B488" s="1"/>
      <c r="W488" s="108"/>
      <c r="X488" s="145"/>
      <c r="Z488" s="1"/>
      <c r="AA488" s="1"/>
    </row>
    <row r="489" spans="1:27" ht="14.25" customHeight="1" x14ac:dyDescent="0.25">
      <c r="A489" s="1"/>
      <c r="B489" s="1"/>
      <c r="W489" s="108"/>
      <c r="X489" s="145"/>
      <c r="Z489" s="1"/>
      <c r="AA489" s="1"/>
    </row>
    <row r="490" spans="1:27" ht="14.25" customHeight="1" x14ac:dyDescent="0.25">
      <c r="A490" s="1"/>
      <c r="B490" s="1"/>
      <c r="W490" s="108"/>
      <c r="X490" s="145"/>
      <c r="Z490" s="1"/>
      <c r="AA490" s="1"/>
    </row>
    <row r="491" spans="1:27" ht="14.25" customHeight="1" x14ac:dyDescent="0.25">
      <c r="A491" s="1"/>
      <c r="B491" s="1"/>
      <c r="W491" s="108"/>
      <c r="X491" s="145"/>
      <c r="Z491" s="1"/>
      <c r="AA491" s="1"/>
    </row>
    <row r="492" spans="1:27" ht="14.25" customHeight="1" x14ac:dyDescent="0.25">
      <c r="A492" s="1"/>
      <c r="B492" s="1"/>
      <c r="W492" s="108"/>
      <c r="X492" s="145"/>
      <c r="Z492" s="1"/>
      <c r="AA492" s="1"/>
    </row>
    <row r="493" spans="1:27" ht="14.25" customHeight="1" x14ac:dyDescent="0.25">
      <c r="A493" s="1"/>
      <c r="B493" s="1"/>
      <c r="W493" s="108"/>
      <c r="X493" s="145"/>
      <c r="Z493" s="1"/>
      <c r="AA493" s="1"/>
    </row>
    <row r="494" spans="1:27" ht="14.25" customHeight="1" x14ac:dyDescent="0.25">
      <c r="A494" s="1"/>
      <c r="B494" s="1"/>
      <c r="W494" s="108"/>
      <c r="X494" s="145"/>
      <c r="Z494" s="1"/>
      <c r="AA494" s="1"/>
    </row>
    <row r="495" spans="1:27" ht="14.25" customHeight="1" x14ac:dyDescent="0.25">
      <c r="A495" s="1"/>
      <c r="B495" s="1"/>
      <c r="W495" s="108"/>
      <c r="X495" s="145"/>
      <c r="Z495" s="1"/>
      <c r="AA495" s="1"/>
    </row>
    <row r="496" spans="1:27" ht="14.25" customHeight="1" x14ac:dyDescent="0.25">
      <c r="A496" s="1"/>
      <c r="B496" s="1"/>
      <c r="W496" s="108"/>
      <c r="X496" s="145"/>
      <c r="Z496" s="1"/>
      <c r="AA496" s="1"/>
    </row>
    <row r="497" spans="1:27" ht="14.25" customHeight="1" x14ac:dyDescent="0.25">
      <c r="A497" s="1"/>
      <c r="B497" s="1"/>
      <c r="W497" s="108"/>
      <c r="X497" s="145"/>
      <c r="Z497" s="1"/>
      <c r="AA497" s="1"/>
    </row>
    <row r="498" spans="1:27" ht="14.25" customHeight="1" x14ac:dyDescent="0.25">
      <c r="A498" s="1"/>
      <c r="B498" s="1"/>
      <c r="W498" s="108"/>
      <c r="X498" s="145"/>
      <c r="Z498" s="1"/>
      <c r="AA498" s="1"/>
    </row>
    <row r="499" spans="1:27" ht="14.25" customHeight="1" x14ac:dyDescent="0.25">
      <c r="A499" s="1"/>
      <c r="B499" s="1"/>
      <c r="W499" s="108"/>
      <c r="X499" s="145"/>
      <c r="Z499" s="1"/>
      <c r="AA499" s="1"/>
    </row>
    <row r="500" spans="1:27" ht="14.25" customHeight="1" x14ac:dyDescent="0.25">
      <c r="A500" s="1"/>
      <c r="B500" s="1"/>
      <c r="W500" s="108"/>
      <c r="X500" s="145"/>
      <c r="Z500" s="1"/>
      <c r="AA500" s="1"/>
    </row>
    <row r="501" spans="1:27" ht="14.25" customHeight="1" x14ac:dyDescent="0.25">
      <c r="A501" s="1"/>
      <c r="B501" s="1"/>
      <c r="W501" s="108"/>
      <c r="X501" s="145"/>
      <c r="Z501" s="1"/>
      <c r="AA501" s="1"/>
    </row>
    <row r="502" spans="1:27" ht="14.25" customHeight="1" x14ac:dyDescent="0.25">
      <c r="A502" s="1"/>
      <c r="B502" s="1"/>
      <c r="W502" s="108"/>
      <c r="X502" s="145"/>
      <c r="Z502" s="1"/>
      <c r="AA502" s="1"/>
    </row>
    <row r="503" spans="1:27" ht="14.25" customHeight="1" x14ac:dyDescent="0.25">
      <c r="A503" s="1"/>
      <c r="B503" s="1"/>
      <c r="W503" s="108"/>
      <c r="X503" s="145"/>
      <c r="Z503" s="1"/>
      <c r="AA503" s="1"/>
    </row>
    <row r="504" spans="1:27" ht="14.25" customHeight="1" x14ac:dyDescent="0.25">
      <c r="A504" s="1"/>
      <c r="B504" s="1"/>
      <c r="W504" s="108"/>
      <c r="X504" s="145"/>
      <c r="Z504" s="1"/>
      <c r="AA504" s="1"/>
    </row>
    <row r="505" spans="1:27" ht="14.25" customHeight="1" x14ac:dyDescent="0.25">
      <c r="A505" s="1"/>
      <c r="B505" s="1"/>
      <c r="W505" s="108"/>
      <c r="X505" s="145"/>
      <c r="Z505" s="1"/>
      <c r="AA505" s="1"/>
    </row>
    <row r="506" spans="1:27" ht="14.25" customHeight="1" x14ac:dyDescent="0.25">
      <c r="A506" s="1"/>
      <c r="B506" s="1"/>
      <c r="W506" s="108"/>
      <c r="X506" s="145"/>
      <c r="Z506" s="1"/>
      <c r="AA506" s="1"/>
    </row>
    <row r="507" spans="1:27" ht="14.25" customHeight="1" x14ac:dyDescent="0.25">
      <c r="A507" s="1"/>
      <c r="B507" s="1"/>
      <c r="W507" s="108"/>
      <c r="X507" s="145"/>
      <c r="Z507" s="1"/>
      <c r="AA507" s="1"/>
    </row>
    <row r="508" spans="1:27" ht="14.25" customHeight="1" x14ac:dyDescent="0.25">
      <c r="A508" s="1"/>
      <c r="B508" s="1"/>
      <c r="W508" s="108"/>
      <c r="X508" s="145"/>
      <c r="Z508" s="1"/>
      <c r="AA508" s="1"/>
    </row>
    <row r="509" spans="1:27" ht="14.25" customHeight="1" x14ac:dyDescent="0.25">
      <c r="A509" s="1"/>
      <c r="B509" s="1"/>
      <c r="W509" s="108"/>
      <c r="X509" s="145"/>
      <c r="Z509" s="1"/>
      <c r="AA509" s="1"/>
    </row>
    <row r="510" spans="1:27" ht="14.25" customHeight="1" x14ac:dyDescent="0.25">
      <c r="A510" s="1"/>
      <c r="B510" s="1"/>
      <c r="W510" s="108"/>
      <c r="X510" s="145"/>
      <c r="Z510" s="1"/>
      <c r="AA510" s="1"/>
    </row>
    <row r="511" spans="1:27" ht="14.25" customHeight="1" x14ac:dyDescent="0.25">
      <c r="A511" s="1"/>
      <c r="B511" s="1"/>
      <c r="W511" s="108"/>
      <c r="X511" s="145"/>
      <c r="Z511" s="1"/>
      <c r="AA511" s="1"/>
    </row>
    <row r="512" spans="1:27" ht="14.25" customHeight="1" x14ac:dyDescent="0.25">
      <c r="A512" s="1"/>
      <c r="B512" s="1"/>
      <c r="W512" s="108"/>
      <c r="X512" s="145"/>
      <c r="Z512" s="1"/>
      <c r="AA512" s="1"/>
    </row>
    <row r="513" spans="1:27" ht="14.25" customHeight="1" x14ac:dyDescent="0.25">
      <c r="A513" s="1"/>
      <c r="B513" s="1"/>
      <c r="W513" s="108"/>
      <c r="X513" s="145"/>
      <c r="Z513" s="1"/>
      <c r="AA513" s="1"/>
    </row>
    <row r="514" spans="1:27" ht="14.25" customHeight="1" x14ac:dyDescent="0.25">
      <c r="A514" s="1"/>
      <c r="B514" s="1"/>
      <c r="W514" s="108"/>
      <c r="X514" s="145"/>
      <c r="Z514" s="1"/>
      <c r="AA514" s="1"/>
    </row>
    <row r="515" spans="1:27" ht="14.25" customHeight="1" x14ac:dyDescent="0.25">
      <c r="A515" s="1"/>
      <c r="B515" s="1"/>
      <c r="W515" s="108"/>
      <c r="X515" s="145"/>
      <c r="Z515" s="1"/>
      <c r="AA515" s="1"/>
    </row>
    <row r="516" spans="1:27" ht="14.25" customHeight="1" x14ac:dyDescent="0.25">
      <c r="A516" s="1"/>
      <c r="B516" s="1"/>
      <c r="W516" s="108"/>
      <c r="X516" s="145"/>
      <c r="Z516" s="1"/>
      <c r="AA516" s="1"/>
    </row>
    <row r="517" spans="1:27" ht="14.25" customHeight="1" x14ac:dyDescent="0.25">
      <c r="A517" s="1"/>
      <c r="B517" s="1"/>
      <c r="W517" s="108"/>
      <c r="X517" s="145"/>
      <c r="Z517" s="1"/>
      <c r="AA517" s="1"/>
    </row>
    <row r="518" spans="1:27" ht="14.25" customHeight="1" x14ac:dyDescent="0.25">
      <c r="A518" s="1"/>
      <c r="B518" s="1"/>
      <c r="W518" s="108"/>
      <c r="X518" s="145"/>
      <c r="Z518" s="1"/>
      <c r="AA518" s="1"/>
    </row>
    <row r="519" spans="1:27" ht="14.25" customHeight="1" x14ac:dyDescent="0.25">
      <c r="A519" s="1"/>
      <c r="B519" s="1"/>
      <c r="W519" s="108"/>
      <c r="X519" s="145"/>
      <c r="Z519" s="1"/>
      <c r="AA519" s="1"/>
    </row>
    <row r="520" spans="1:27" ht="14.25" customHeight="1" x14ac:dyDescent="0.25">
      <c r="A520" s="1"/>
      <c r="B520" s="1"/>
      <c r="W520" s="108"/>
      <c r="X520" s="145"/>
      <c r="Z520" s="1"/>
      <c r="AA520" s="1"/>
    </row>
    <row r="521" spans="1:27" ht="14.25" customHeight="1" x14ac:dyDescent="0.25">
      <c r="A521" s="1"/>
      <c r="B521" s="1"/>
      <c r="W521" s="108"/>
      <c r="X521" s="145"/>
      <c r="Z521" s="1"/>
      <c r="AA521" s="1"/>
    </row>
    <row r="522" spans="1:27" ht="14.25" customHeight="1" x14ac:dyDescent="0.25">
      <c r="A522" s="1"/>
      <c r="B522" s="1"/>
      <c r="W522" s="108"/>
      <c r="X522" s="145"/>
      <c r="Z522" s="1"/>
      <c r="AA522" s="1"/>
    </row>
    <row r="523" spans="1:27" ht="14.25" customHeight="1" x14ac:dyDescent="0.25">
      <c r="A523" s="1"/>
      <c r="B523" s="1"/>
      <c r="W523" s="108"/>
      <c r="X523" s="145"/>
      <c r="Z523" s="1"/>
      <c r="AA523" s="1"/>
    </row>
    <row r="524" spans="1:27" ht="14.25" customHeight="1" x14ac:dyDescent="0.25">
      <c r="A524" s="1"/>
      <c r="B524" s="1"/>
      <c r="W524" s="108"/>
      <c r="X524" s="145"/>
      <c r="Z524" s="1"/>
      <c r="AA524" s="1"/>
    </row>
    <row r="525" spans="1:27" ht="14.25" customHeight="1" x14ac:dyDescent="0.25">
      <c r="A525" s="1"/>
      <c r="B525" s="1"/>
      <c r="W525" s="108"/>
      <c r="X525" s="145"/>
      <c r="Z525" s="1"/>
      <c r="AA525" s="1"/>
    </row>
    <row r="526" spans="1:27" ht="14.25" customHeight="1" x14ac:dyDescent="0.25">
      <c r="A526" s="1"/>
      <c r="B526" s="1"/>
      <c r="W526" s="108"/>
      <c r="X526" s="145"/>
      <c r="Z526" s="1"/>
      <c r="AA526" s="1"/>
    </row>
    <row r="527" spans="1:27" ht="14.25" customHeight="1" x14ac:dyDescent="0.25">
      <c r="A527" s="1"/>
      <c r="B527" s="1"/>
      <c r="W527" s="108"/>
      <c r="X527" s="145"/>
      <c r="Z527" s="1"/>
      <c r="AA527" s="1"/>
    </row>
    <row r="528" spans="1:27" ht="14.25" customHeight="1" x14ac:dyDescent="0.25">
      <c r="A528" s="1"/>
      <c r="B528" s="1"/>
      <c r="W528" s="108"/>
      <c r="X528" s="145"/>
      <c r="Z528" s="1"/>
      <c r="AA528" s="1"/>
    </row>
    <row r="529" spans="1:27" ht="14.25" customHeight="1" x14ac:dyDescent="0.25">
      <c r="A529" s="1"/>
      <c r="B529" s="1"/>
      <c r="W529" s="108"/>
      <c r="X529" s="145"/>
      <c r="Z529" s="1"/>
      <c r="AA529" s="1"/>
    </row>
    <row r="530" spans="1:27" ht="14.25" customHeight="1" x14ac:dyDescent="0.25">
      <c r="A530" s="1"/>
      <c r="B530" s="1"/>
      <c r="W530" s="108"/>
      <c r="X530" s="145"/>
      <c r="Z530" s="1"/>
      <c r="AA530" s="1"/>
    </row>
    <row r="531" spans="1:27" ht="14.25" customHeight="1" x14ac:dyDescent="0.25">
      <c r="A531" s="1"/>
      <c r="B531" s="1"/>
      <c r="W531" s="108"/>
      <c r="X531" s="145"/>
      <c r="Z531" s="1"/>
      <c r="AA531" s="1"/>
    </row>
    <row r="532" spans="1:27" ht="14.25" customHeight="1" x14ac:dyDescent="0.25">
      <c r="A532" s="1"/>
      <c r="B532" s="1"/>
      <c r="W532" s="108"/>
      <c r="X532" s="145"/>
      <c r="Z532" s="1"/>
      <c r="AA532" s="1"/>
    </row>
    <row r="533" spans="1:27" ht="14.25" customHeight="1" x14ac:dyDescent="0.25">
      <c r="A533" s="1"/>
      <c r="B533" s="1"/>
      <c r="W533" s="108"/>
      <c r="X533" s="145"/>
      <c r="Z533" s="1"/>
      <c r="AA533" s="1"/>
    </row>
    <row r="534" spans="1:27" ht="14.25" customHeight="1" x14ac:dyDescent="0.25">
      <c r="A534" s="1"/>
      <c r="B534" s="1"/>
      <c r="W534" s="108"/>
      <c r="X534" s="145"/>
      <c r="Z534" s="1"/>
      <c r="AA534" s="1"/>
    </row>
    <row r="535" spans="1:27" ht="14.25" customHeight="1" x14ac:dyDescent="0.25">
      <c r="A535" s="1"/>
      <c r="B535" s="1"/>
      <c r="W535" s="108"/>
      <c r="X535" s="145"/>
      <c r="Z535" s="1"/>
      <c r="AA535" s="1"/>
    </row>
    <row r="536" spans="1:27" ht="14.25" customHeight="1" x14ac:dyDescent="0.25">
      <c r="A536" s="1"/>
      <c r="B536" s="1"/>
      <c r="W536" s="108"/>
      <c r="X536" s="145"/>
      <c r="Z536" s="1"/>
      <c r="AA536" s="1"/>
    </row>
    <row r="537" spans="1:27" ht="14.25" customHeight="1" x14ac:dyDescent="0.25">
      <c r="A537" s="1"/>
      <c r="B537" s="1"/>
      <c r="W537" s="108"/>
      <c r="X537" s="145"/>
      <c r="Z537" s="1"/>
      <c r="AA537" s="1"/>
    </row>
    <row r="538" spans="1:27" ht="14.25" customHeight="1" x14ac:dyDescent="0.25">
      <c r="A538" s="1"/>
      <c r="B538" s="1"/>
      <c r="W538" s="108"/>
      <c r="X538" s="145"/>
      <c r="Z538" s="1"/>
      <c r="AA538" s="1"/>
    </row>
    <row r="539" spans="1:27" ht="14.25" customHeight="1" x14ac:dyDescent="0.25">
      <c r="A539" s="1"/>
      <c r="B539" s="1"/>
      <c r="W539" s="108"/>
      <c r="X539" s="145"/>
      <c r="Z539" s="1"/>
      <c r="AA539" s="1"/>
    </row>
    <row r="540" spans="1:27" ht="14.25" customHeight="1" x14ac:dyDescent="0.25">
      <c r="A540" s="1"/>
      <c r="B540" s="1"/>
      <c r="W540" s="108"/>
      <c r="X540" s="145"/>
      <c r="Z540" s="1"/>
      <c r="AA540" s="1"/>
    </row>
    <row r="541" spans="1:27" ht="14.25" customHeight="1" x14ac:dyDescent="0.25">
      <c r="A541" s="1"/>
      <c r="B541" s="1"/>
      <c r="W541" s="108"/>
      <c r="X541" s="145"/>
      <c r="Z541" s="1"/>
      <c r="AA541" s="1"/>
    </row>
    <row r="542" spans="1:27" ht="14.25" customHeight="1" x14ac:dyDescent="0.25">
      <c r="A542" s="1"/>
      <c r="B542" s="1"/>
      <c r="W542" s="108"/>
      <c r="X542" s="145"/>
      <c r="Z542" s="1"/>
      <c r="AA542" s="1"/>
    </row>
    <row r="543" spans="1:27" ht="14.25" customHeight="1" x14ac:dyDescent="0.25">
      <c r="A543" s="1"/>
      <c r="B543" s="1"/>
      <c r="W543" s="108"/>
      <c r="X543" s="145"/>
      <c r="Z543" s="1"/>
      <c r="AA543" s="1"/>
    </row>
    <row r="544" spans="1:27" ht="14.25" customHeight="1" x14ac:dyDescent="0.25">
      <c r="A544" s="1"/>
      <c r="B544" s="1"/>
      <c r="W544" s="108"/>
      <c r="X544" s="145"/>
      <c r="Z544" s="1"/>
      <c r="AA544" s="1"/>
    </row>
    <row r="545" spans="1:27" ht="14.25" customHeight="1" x14ac:dyDescent="0.25">
      <c r="A545" s="1"/>
      <c r="B545" s="1"/>
      <c r="W545" s="108"/>
      <c r="X545" s="145"/>
      <c r="Z545" s="1"/>
      <c r="AA545" s="1"/>
    </row>
    <row r="546" spans="1:27" ht="14.25" customHeight="1" x14ac:dyDescent="0.25">
      <c r="A546" s="1"/>
      <c r="B546" s="1"/>
      <c r="W546" s="108"/>
      <c r="X546" s="145"/>
      <c r="Z546" s="1"/>
      <c r="AA546" s="1"/>
    </row>
    <row r="547" spans="1:27" ht="14.25" customHeight="1" x14ac:dyDescent="0.25">
      <c r="A547" s="1"/>
      <c r="B547" s="1"/>
      <c r="W547" s="108"/>
      <c r="X547" s="145"/>
      <c r="Z547" s="1"/>
      <c r="AA547" s="1"/>
    </row>
    <row r="548" spans="1:27" ht="14.25" customHeight="1" x14ac:dyDescent="0.25">
      <c r="A548" s="1"/>
      <c r="B548" s="1"/>
      <c r="W548" s="108"/>
      <c r="X548" s="145"/>
      <c r="Z548" s="1"/>
      <c r="AA548" s="1"/>
    </row>
    <row r="549" spans="1:27" ht="14.25" customHeight="1" x14ac:dyDescent="0.25">
      <c r="A549" s="1"/>
      <c r="B549" s="1"/>
      <c r="W549" s="108"/>
      <c r="X549" s="145"/>
      <c r="Z549" s="1"/>
      <c r="AA549" s="1"/>
    </row>
    <row r="550" spans="1:27" ht="14.25" customHeight="1" x14ac:dyDescent="0.25">
      <c r="A550" s="1"/>
      <c r="B550" s="1"/>
      <c r="W550" s="108"/>
      <c r="X550" s="145"/>
      <c r="Z550" s="1"/>
      <c r="AA550" s="1"/>
    </row>
    <row r="551" spans="1:27" ht="14.25" customHeight="1" x14ac:dyDescent="0.25">
      <c r="A551" s="1"/>
      <c r="B551" s="1"/>
      <c r="W551" s="108"/>
      <c r="X551" s="145"/>
      <c r="Z551" s="1"/>
      <c r="AA551" s="1"/>
    </row>
    <row r="552" spans="1:27" ht="14.25" customHeight="1" x14ac:dyDescent="0.25">
      <c r="A552" s="1"/>
      <c r="B552" s="1"/>
      <c r="W552" s="108"/>
      <c r="X552" s="145"/>
      <c r="Z552" s="1"/>
      <c r="AA552" s="1"/>
    </row>
    <row r="553" spans="1:27" ht="14.25" customHeight="1" x14ac:dyDescent="0.25">
      <c r="A553" s="1"/>
      <c r="B553" s="1"/>
      <c r="W553" s="108"/>
      <c r="X553" s="145"/>
      <c r="Z553" s="1"/>
      <c r="AA553" s="1"/>
    </row>
    <row r="554" spans="1:27" ht="14.25" customHeight="1" x14ac:dyDescent="0.25">
      <c r="A554" s="1"/>
      <c r="B554" s="1"/>
      <c r="W554" s="108"/>
      <c r="X554" s="145"/>
      <c r="Z554" s="1"/>
      <c r="AA554" s="1"/>
    </row>
    <row r="555" spans="1:27" ht="14.25" customHeight="1" x14ac:dyDescent="0.25">
      <c r="A555" s="1"/>
      <c r="B555" s="1"/>
      <c r="W555" s="108"/>
      <c r="X555" s="145"/>
      <c r="Z555" s="1"/>
      <c r="AA555" s="1"/>
    </row>
    <row r="556" spans="1:27" ht="14.25" customHeight="1" x14ac:dyDescent="0.25">
      <c r="A556" s="1"/>
      <c r="B556" s="1"/>
      <c r="W556" s="108"/>
      <c r="X556" s="145"/>
      <c r="Z556" s="1"/>
      <c r="AA556" s="1"/>
    </row>
    <row r="557" spans="1:27" ht="14.25" customHeight="1" x14ac:dyDescent="0.25">
      <c r="A557" s="1"/>
      <c r="B557" s="1"/>
      <c r="W557" s="108"/>
      <c r="X557" s="145"/>
      <c r="Z557" s="1"/>
      <c r="AA557" s="1"/>
    </row>
    <row r="558" spans="1:27" ht="14.25" customHeight="1" x14ac:dyDescent="0.25">
      <c r="A558" s="1"/>
      <c r="B558" s="1"/>
      <c r="W558" s="108"/>
      <c r="X558" s="145"/>
      <c r="Z558" s="1"/>
      <c r="AA558" s="1"/>
    </row>
    <row r="559" spans="1:27" ht="14.25" customHeight="1" x14ac:dyDescent="0.25">
      <c r="A559" s="1"/>
      <c r="B559" s="1"/>
      <c r="W559" s="108"/>
      <c r="X559" s="145"/>
      <c r="Z559" s="1"/>
      <c r="AA559" s="1"/>
    </row>
    <row r="560" spans="1:27" ht="14.25" customHeight="1" x14ac:dyDescent="0.25">
      <c r="A560" s="1"/>
      <c r="B560" s="1"/>
      <c r="W560" s="108"/>
      <c r="X560" s="145"/>
      <c r="Z560" s="1"/>
      <c r="AA560" s="1"/>
    </row>
    <row r="561" spans="1:27" ht="14.25" customHeight="1" x14ac:dyDescent="0.25">
      <c r="A561" s="1"/>
      <c r="B561" s="1"/>
      <c r="W561" s="108"/>
      <c r="X561" s="145"/>
      <c r="Z561" s="1"/>
      <c r="AA561" s="1"/>
    </row>
    <row r="562" spans="1:27" ht="14.25" customHeight="1" x14ac:dyDescent="0.25">
      <c r="A562" s="1"/>
      <c r="B562" s="1"/>
      <c r="W562" s="108"/>
      <c r="X562" s="145"/>
      <c r="Z562" s="1"/>
      <c r="AA562" s="1"/>
    </row>
    <row r="563" spans="1:27" ht="14.25" customHeight="1" x14ac:dyDescent="0.25">
      <c r="A563" s="1"/>
      <c r="B563" s="1"/>
      <c r="W563" s="108"/>
      <c r="X563" s="145"/>
      <c r="Z563" s="1"/>
      <c r="AA563" s="1"/>
    </row>
    <row r="564" spans="1:27" ht="14.25" customHeight="1" x14ac:dyDescent="0.25">
      <c r="A564" s="1"/>
      <c r="B564" s="1"/>
      <c r="W564" s="108"/>
      <c r="X564" s="145"/>
      <c r="Z564" s="1"/>
      <c r="AA564" s="1"/>
    </row>
    <row r="565" spans="1:27" ht="14.25" customHeight="1" x14ac:dyDescent="0.25">
      <c r="A565" s="1"/>
      <c r="B565" s="1"/>
      <c r="W565" s="108"/>
      <c r="X565" s="145"/>
      <c r="Z565" s="1"/>
      <c r="AA565" s="1"/>
    </row>
    <row r="566" spans="1:27" ht="14.25" customHeight="1" x14ac:dyDescent="0.25">
      <c r="A566" s="1"/>
      <c r="B566" s="1"/>
      <c r="W566" s="108"/>
      <c r="X566" s="145"/>
      <c r="Z566" s="1"/>
      <c r="AA566" s="1"/>
    </row>
    <row r="567" spans="1:27" ht="14.25" customHeight="1" x14ac:dyDescent="0.25">
      <c r="A567" s="1"/>
      <c r="B567" s="1"/>
      <c r="W567" s="108"/>
      <c r="X567" s="145"/>
      <c r="Z567" s="1"/>
      <c r="AA567" s="1"/>
    </row>
    <row r="568" spans="1:27" ht="14.25" customHeight="1" x14ac:dyDescent="0.25">
      <c r="A568" s="1"/>
      <c r="B568" s="1"/>
      <c r="W568" s="108"/>
      <c r="X568" s="145"/>
      <c r="Z568" s="1"/>
      <c r="AA568" s="1"/>
    </row>
    <row r="569" spans="1:27" ht="14.25" customHeight="1" x14ac:dyDescent="0.25">
      <c r="A569" s="1"/>
      <c r="B569" s="1"/>
      <c r="W569" s="108"/>
      <c r="X569" s="145"/>
      <c r="Z569" s="1"/>
      <c r="AA569" s="1"/>
    </row>
    <row r="570" spans="1:27" ht="14.25" customHeight="1" x14ac:dyDescent="0.25">
      <c r="A570" s="1"/>
      <c r="B570" s="1"/>
      <c r="W570" s="108"/>
      <c r="X570" s="145"/>
      <c r="Z570" s="1"/>
      <c r="AA570" s="1"/>
    </row>
    <row r="571" spans="1:27" ht="14.25" customHeight="1" x14ac:dyDescent="0.25">
      <c r="A571" s="1"/>
      <c r="B571" s="1"/>
      <c r="W571" s="108"/>
      <c r="X571" s="145"/>
      <c r="Z571" s="1"/>
      <c r="AA571" s="1"/>
    </row>
    <row r="572" spans="1:27" ht="14.25" customHeight="1" x14ac:dyDescent="0.25">
      <c r="A572" s="1"/>
      <c r="B572" s="1"/>
      <c r="W572" s="108"/>
      <c r="X572" s="145"/>
      <c r="Z572" s="1"/>
      <c r="AA572" s="1"/>
    </row>
    <row r="573" spans="1:27" ht="14.25" customHeight="1" x14ac:dyDescent="0.25">
      <c r="A573" s="1"/>
      <c r="B573" s="1"/>
      <c r="W573" s="108"/>
      <c r="X573" s="145"/>
      <c r="Z573" s="1"/>
      <c r="AA573" s="1"/>
    </row>
    <row r="574" spans="1:27" ht="14.25" customHeight="1" x14ac:dyDescent="0.25">
      <c r="A574" s="1"/>
      <c r="B574" s="1"/>
      <c r="W574" s="108"/>
      <c r="X574" s="145"/>
      <c r="Z574" s="1"/>
      <c r="AA574" s="1"/>
    </row>
    <row r="575" spans="1:27" ht="14.25" customHeight="1" x14ac:dyDescent="0.25">
      <c r="A575" s="1"/>
      <c r="B575" s="1"/>
      <c r="W575" s="108"/>
      <c r="X575" s="145"/>
      <c r="Z575" s="1"/>
      <c r="AA575" s="1"/>
    </row>
    <row r="576" spans="1:27" ht="14.25" customHeight="1" x14ac:dyDescent="0.25">
      <c r="A576" s="1"/>
      <c r="B576" s="1"/>
      <c r="W576" s="108"/>
      <c r="X576" s="145"/>
      <c r="Z576" s="1"/>
      <c r="AA576" s="1"/>
    </row>
    <row r="577" spans="1:27" ht="14.25" customHeight="1" x14ac:dyDescent="0.25">
      <c r="A577" s="1"/>
      <c r="B577" s="1"/>
      <c r="W577" s="108"/>
      <c r="X577" s="145"/>
      <c r="Z577" s="1"/>
      <c r="AA577" s="1"/>
    </row>
    <row r="578" spans="1:27" ht="14.25" customHeight="1" x14ac:dyDescent="0.25">
      <c r="A578" s="1"/>
      <c r="B578" s="1"/>
      <c r="W578" s="108"/>
      <c r="X578" s="145"/>
      <c r="Z578" s="1"/>
      <c r="AA578" s="1"/>
    </row>
    <row r="579" spans="1:27" ht="14.25" customHeight="1" x14ac:dyDescent="0.25">
      <c r="A579" s="1"/>
      <c r="B579" s="1"/>
      <c r="W579" s="108"/>
      <c r="X579" s="145"/>
      <c r="Z579" s="1"/>
      <c r="AA579" s="1"/>
    </row>
    <row r="580" spans="1:27" ht="14.25" customHeight="1" x14ac:dyDescent="0.25">
      <c r="A580" s="1"/>
      <c r="B580" s="1"/>
      <c r="W580" s="108"/>
      <c r="X580" s="145"/>
      <c r="Z580" s="1"/>
      <c r="AA580" s="1"/>
    </row>
    <row r="581" spans="1:27" ht="14.25" customHeight="1" x14ac:dyDescent="0.25">
      <c r="A581" s="1"/>
      <c r="B581" s="1"/>
      <c r="W581" s="108"/>
      <c r="X581" s="145"/>
      <c r="Z581" s="1"/>
      <c r="AA581" s="1"/>
    </row>
    <row r="582" spans="1:27" ht="14.25" customHeight="1" x14ac:dyDescent="0.25">
      <c r="A582" s="1"/>
      <c r="B582" s="1"/>
      <c r="W582" s="108"/>
      <c r="X582" s="145"/>
      <c r="Z582" s="1"/>
      <c r="AA582" s="1"/>
    </row>
    <row r="583" spans="1:27" ht="14.25" customHeight="1" x14ac:dyDescent="0.25">
      <c r="A583" s="1"/>
      <c r="B583" s="1"/>
      <c r="W583" s="108"/>
      <c r="X583" s="145"/>
      <c r="Z583" s="1"/>
      <c r="AA583" s="1"/>
    </row>
    <row r="584" spans="1:27" ht="14.25" customHeight="1" x14ac:dyDescent="0.25">
      <c r="A584" s="1"/>
      <c r="B584" s="1"/>
      <c r="W584" s="108"/>
      <c r="X584" s="145"/>
      <c r="Z584" s="1"/>
      <c r="AA584" s="1"/>
    </row>
    <row r="585" spans="1:27" ht="14.25" customHeight="1" x14ac:dyDescent="0.25">
      <c r="A585" s="1"/>
      <c r="B585" s="1"/>
      <c r="W585" s="108"/>
      <c r="X585" s="145"/>
      <c r="Z585" s="1"/>
      <c r="AA585" s="1"/>
    </row>
    <row r="586" spans="1:27" ht="14.25" customHeight="1" x14ac:dyDescent="0.25">
      <c r="A586" s="1"/>
      <c r="B586" s="1"/>
      <c r="W586" s="108"/>
      <c r="X586" s="145"/>
      <c r="Z586" s="1"/>
      <c r="AA586" s="1"/>
    </row>
    <row r="587" spans="1:27" ht="14.25" customHeight="1" x14ac:dyDescent="0.25">
      <c r="A587" s="1"/>
      <c r="B587" s="1"/>
      <c r="W587" s="108"/>
      <c r="X587" s="145"/>
      <c r="Z587" s="1"/>
      <c r="AA587" s="1"/>
    </row>
    <row r="588" spans="1:27" ht="14.25" customHeight="1" x14ac:dyDescent="0.25">
      <c r="A588" s="1"/>
      <c r="B588" s="1"/>
      <c r="W588" s="108"/>
      <c r="X588" s="145"/>
      <c r="Z588" s="1"/>
      <c r="AA588" s="1"/>
    </row>
    <row r="589" spans="1:27" ht="14.25" customHeight="1" x14ac:dyDescent="0.25">
      <c r="A589" s="1"/>
      <c r="B589" s="1"/>
      <c r="W589" s="108"/>
      <c r="X589" s="145"/>
      <c r="Z589" s="1"/>
      <c r="AA589" s="1"/>
    </row>
    <row r="590" spans="1:27" ht="14.25" customHeight="1" x14ac:dyDescent="0.25">
      <c r="A590" s="1"/>
      <c r="B590" s="1"/>
      <c r="W590" s="108"/>
      <c r="X590" s="145"/>
      <c r="Z590" s="1"/>
      <c r="AA590" s="1"/>
    </row>
    <row r="591" spans="1:27" ht="14.25" customHeight="1" x14ac:dyDescent="0.25">
      <c r="A591" s="1"/>
      <c r="B591" s="1"/>
      <c r="W591" s="108"/>
      <c r="X591" s="145"/>
      <c r="Z591" s="1"/>
      <c r="AA591" s="1"/>
    </row>
    <row r="592" spans="1:27" ht="14.25" customHeight="1" x14ac:dyDescent="0.25">
      <c r="A592" s="1"/>
      <c r="B592" s="1"/>
      <c r="W592" s="108"/>
      <c r="X592" s="145"/>
      <c r="Z592" s="1"/>
      <c r="AA592" s="1"/>
    </row>
    <row r="593" spans="1:27" ht="14.25" customHeight="1" x14ac:dyDescent="0.25">
      <c r="A593" s="1"/>
      <c r="B593" s="1"/>
      <c r="W593" s="108"/>
      <c r="X593" s="145"/>
      <c r="Z593" s="1"/>
      <c r="AA593" s="1"/>
    </row>
    <row r="594" spans="1:27" ht="14.25" customHeight="1" x14ac:dyDescent="0.25">
      <c r="A594" s="1"/>
      <c r="B594" s="1"/>
      <c r="W594" s="108"/>
      <c r="X594" s="145"/>
      <c r="Z594" s="1"/>
      <c r="AA594" s="1"/>
    </row>
    <row r="595" spans="1:27" ht="14.25" customHeight="1" x14ac:dyDescent="0.25">
      <c r="A595" s="1"/>
      <c r="B595" s="1"/>
      <c r="W595" s="108"/>
      <c r="X595" s="145"/>
      <c r="Z595" s="1"/>
      <c r="AA595" s="1"/>
    </row>
    <row r="596" spans="1:27" ht="14.25" customHeight="1" x14ac:dyDescent="0.25">
      <c r="A596" s="1"/>
      <c r="B596" s="1"/>
      <c r="W596" s="108"/>
      <c r="X596" s="145"/>
      <c r="Z596" s="1"/>
      <c r="AA596" s="1"/>
    </row>
    <row r="597" spans="1:27" ht="14.25" customHeight="1" x14ac:dyDescent="0.25">
      <c r="A597" s="1"/>
      <c r="B597" s="1"/>
      <c r="W597" s="108"/>
      <c r="X597" s="145"/>
      <c r="Z597" s="1"/>
      <c r="AA597" s="1"/>
    </row>
    <row r="598" spans="1:27" ht="14.25" customHeight="1" x14ac:dyDescent="0.25">
      <c r="A598" s="1"/>
      <c r="B598" s="1"/>
      <c r="W598" s="108"/>
      <c r="X598" s="145"/>
      <c r="Z598" s="1"/>
      <c r="AA598" s="1"/>
    </row>
    <row r="599" spans="1:27" ht="14.25" customHeight="1" x14ac:dyDescent="0.25">
      <c r="A599" s="1"/>
      <c r="B599" s="1"/>
      <c r="W599" s="108"/>
      <c r="X599" s="145"/>
      <c r="Z599" s="1"/>
      <c r="AA599" s="1"/>
    </row>
    <row r="600" spans="1:27" ht="14.25" customHeight="1" x14ac:dyDescent="0.25">
      <c r="A600" s="1"/>
      <c r="B600" s="1"/>
      <c r="W600" s="108"/>
      <c r="X600" s="145"/>
      <c r="Z600" s="1"/>
      <c r="AA600" s="1"/>
    </row>
    <row r="601" spans="1:27" ht="14.25" customHeight="1" x14ac:dyDescent="0.25">
      <c r="A601" s="1"/>
      <c r="B601" s="1"/>
      <c r="W601" s="108"/>
      <c r="X601" s="145"/>
      <c r="Z601" s="1"/>
      <c r="AA601" s="1"/>
    </row>
    <row r="602" spans="1:27" ht="14.25" customHeight="1" x14ac:dyDescent="0.25">
      <c r="A602" s="1"/>
      <c r="B602" s="1"/>
      <c r="W602" s="108"/>
      <c r="X602" s="145"/>
      <c r="Z602" s="1"/>
      <c r="AA602" s="1"/>
    </row>
    <row r="603" spans="1:27" ht="14.25" customHeight="1" x14ac:dyDescent="0.25">
      <c r="A603" s="1"/>
      <c r="B603" s="1"/>
      <c r="W603" s="108"/>
      <c r="X603" s="145"/>
      <c r="Z603" s="1"/>
      <c r="AA603" s="1"/>
    </row>
    <row r="604" spans="1:27" ht="14.25" customHeight="1" x14ac:dyDescent="0.25">
      <c r="A604" s="1"/>
      <c r="B604" s="1"/>
      <c r="W604" s="108"/>
      <c r="X604" s="145"/>
      <c r="Z604" s="1"/>
      <c r="AA604" s="1"/>
    </row>
    <row r="605" spans="1:27" ht="14.25" customHeight="1" x14ac:dyDescent="0.25">
      <c r="A605" s="1"/>
      <c r="B605" s="1"/>
      <c r="W605" s="108"/>
      <c r="X605" s="145"/>
      <c r="Z605" s="1"/>
      <c r="AA605" s="1"/>
    </row>
    <row r="606" spans="1:27" ht="14.25" customHeight="1" x14ac:dyDescent="0.25">
      <c r="A606" s="1"/>
      <c r="B606" s="1"/>
      <c r="W606" s="108"/>
      <c r="X606" s="145"/>
      <c r="Z606" s="1"/>
      <c r="AA606" s="1"/>
    </row>
    <row r="607" spans="1:27" ht="14.25" customHeight="1" x14ac:dyDescent="0.25">
      <c r="A607" s="1"/>
      <c r="B607" s="1"/>
      <c r="W607" s="108"/>
      <c r="X607" s="145"/>
      <c r="Z607" s="1"/>
      <c r="AA607" s="1"/>
    </row>
    <row r="608" spans="1:27" ht="14.25" customHeight="1" x14ac:dyDescent="0.25">
      <c r="A608" s="1"/>
      <c r="B608" s="1"/>
      <c r="W608" s="108"/>
      <c r="X608" s="145"/>
      <c r="Z608" s="1"/>
      <c r="AA608" s="1"/>
    </row>
    <row r="609" spans="1:27" ht="14.25" customHeight="1" x14ac:dyDescent="0.25">
      <c r="A609" s="1"/>
      <c r="B609" s="1"/>
      <c r="W609" s="108"/>
      <c r="X609" s="145"/>
      <c r="Z609" s="1"/>
      <c r="AA609" s="1"/>
    </row>
    <row r="610" spans="1:27" ht="14.25" customHeight="1" x14ac:dyDescent="0.25">
      <c r="A610" s="1"/>
      <c r="B610" s="1"/>
      <c r="W610" s="108"/>
      <c r="X610" s="145"/>
      <c r="Z610" s="1"/>
      <c r="AA610" s="1"/>
    </row>
    <row r="611" spans="1:27" ht="14.25" customHeight="1" x14ac:dyDescent="0.25">
      <c r="A611" s="1"/>
      <c r="B611" s="1"/>
      <c r="W611" s="108"/>
      <c r="X611" s="145"/>
      <c r="Z611" s="1"/>
      <c r="AA611" s="1"/>
    </row>
    <row r="612" spans="1:27" ht="14.25" customHeight="1" x14ac:dyDescent="0.25">
      <c r="A612" s="1"/>
      <c r="B612" s="1"/>
      <c r="W612" s="108"/>
      <c r="X612" s="145"/>
      <c r="Z612" s="1"/>
      <c r="AA612" s="1"/>
    </row>
    <row r="613" spans="1:27" ht="14.25" customHeight="1" x14ac:dyDescent="0.25">
      <c r="A613" s="1"/>
      <c r="B613" s="1"/>
      <c r="W613" s="108"/>
      <c r="X613" s="145"/>
      <c r="Z613" s="1"/>
      <c r="AA613" s="1"/>
    </row>
    <row r="614" spans="1:27" ht="14.25" customHeight="1" x14ac:dyDescent="0.25">
      <c r="A614" s="1"/>
      <c r="B614" s="1"/>
      <c r="W614" s="108"/>
      <c r="X614" s="145"/>
      <c r="Z614" s="1"/>
      <c r="AA614" s="1"/>
    </row>
    <row r="615" spans="1:27" ht="14.25" customHeight="1" x14ac:dyDescent="0.25">
      <c r="A615" s="1"/>
      <c r="B615" s="1"/>
      <c r="W615" s="108"/>
      <c r="X615" s="145"/>
      <c r="Z615" s="1"/>
      <c r="AA615" s="1"/>
    </row>
    <row r="616" spans="1:27" ht="14.25" customHeight="1" x14ac:dyDescent="0.25">
      <c r="A616" s="1"/>
      <c r="B616" s="1"/>
      <c r="W616" s="108"/>
      <c r="X616" s="145"/>
      <c r="Z616" s="1"/>
      <c r="AA616" s="1"/>
    </row>
    <row r="617" spans="1:27" ht="14.25" customHeight="1" x14ac:dyDescent="0.25">
      <c r="A617" s="1"/>
      <c r="B617" s="1"/>
      <c r="W617" s="108"/>
      <c r="X617" s="145"/>
      <c r="Z617" s="1"/>
      <c r="AA617" s="1"/>
    </row>
    <row r="618" spans="1:27" ht="14.25" customHeight="1" x14ac:dyDescent="0.25">
      <c r="A618" s="1"/>
      <c r="B618" s="1"/>
      <c r="W618" s="108"/>
      <c r="X618" s="145"/>
      <c r="Z618" s="1"/>
      <c r="AA618" s="1"/>
    </row>
    <row r="619" spans="1:27" ht="14.25" customHeight="1" x14ac:dyDescent="0.25">
      <c r="A619" s="1"/>
      <c r="B619" s="1"/>
      <c r="W619" s="108"/>
      <c r="X619" s="145"/>
      <c r="Z619" s="1"/>
      <c r="AA619" s="1"/>
    </row>
    <row r="620" spans="1:27" ht="14.25" customHeight="1" x14ac:dyDescent="0.25">
      <c r="A620" s="1"/>
      <c r="B620" s="1"/>
      <c r="W620" s="108"/>
      <c r="X620" s="145"/>
      <c r="Z620" s="1"/>
      <c r="AA620" s="1"/>
    </row>
    <row r="621" spans="1:27" ht="14.25" customHeight="1" x14ac:dyDescent="0.25">
      <c r="A621" s="1"/>
      <c r="B621" s="1"/>
      <c r="W621" s="108"/>
      <c r="X621" s="145"/>
      <c r="Z621" s="1"/>
      <c r="AA621" s="1"/>
    </row>
    <row r="622" spans="1:27" ht="14.25" customHeight="1" x14ac:dyDescent="0.25">
      <c r="A622" s="1"/>
      <c r="B622" s="1"/>
      <c r="W622" s="108"/>
      <c r="X622" s="145"/>
      <c r="Z622" s="1"/>
      <c r="AA622" s="1"/>
    </row>
    <row r="623" spans="1:27" ht="14.25" customHeight="1" x14ac:dyDescent="0.25">
      <c r="A623" s="1"/>
      <c r="B623" s="1"/>
      <c r="W623" s="108"/>
      <c r="X623" s="145"/>
      <c r="Z623" s="1"/>
      <c r="AA623" s="1"/>
    </row>
    <row r="624" spans="1:27" ht="14.25" customHeight="1" x14ac:dyDescent="0.25">
      <c r="A624" s="1"/>
      <c r="B624" s="1"/>
      <c r="W624" s="108"/>
      <c r="X624" s="145"/>
      <c r="Z624" s="1"/>
      <c r="AA624" s="1"/>
    </row>
    <row r="625" spans="1:27" ht="14.25" customHeight="1" x14ac:dyDescent="0.25">
      <c r="A625" s="1"/>
      <c r="B625" s="1"/>
      <c r="W625" s="108"/>
      <c r="X625" s="145"/>
      <c r="Z625" s="1"/>
      <c r="AA625" s="1"/>
    </row>
    <row r="626" spans="1:27" ht="14.25" customHeight="1" x14ac:dyDescent="0.25">
      <c r="A626" s="1"/>
      <c r="B626" s="1"/>
      <c r="W626" s="108"/>
      <c r="X626" s="145"/>
      <c r="Z626" s="1"/>
      <c r="AA626" s="1"/>
    </row>
    <row r="627" spans="1:27" ht="14.25" customHeight="1" x14ac:dyDescent="0.25">
      <c r="A627" s="1"/>
      <c r="B627" s="1"/>
      <c r="W627" s="108"/>
      <c r="X627" s="145"/>
      <c r="Z627" s="1"/>
      <c r="AA627" s="1"/>
    </row>
    <row r="628" spans="1:27" ht="14.25" customHeight="1" x14ac:dyDescent="0.25">
      <c r="A628" s="1"/>
      <c r="B628" s="1"/>
      <c r="W628" s="108"/>
      <c r="X628" s="145"/>
      <c r="Z628" s="1"/>
      <c r="AA628" s="1"/>
    </row>
    <row r="629" spans="1:27" ht="14.25" customHeight="1" x14ac:dyDescent="0.25">
      <c r="A629" s="1"/>
      <c r="B629" s="1"/>
      <c r="W629" s="108"/>
      <c r="X629" s="145"/>
      <c r="Z629" s="1"/>
      <c r="AA629" s="1"/>
    </row>
    <row r="630" spans="1:27" ht="14.25" customHeight="1" x14ac:dyDescent="0.25">
      <c r="A630" s="1"/>
      <c r="B630" s="1"/>
      <c r="W630" s="108"/>
      <c r="X630" s="145"/>
      <c r="Z630" s="1"/>
      <c r="AA630" s="1"/>
    </row>
    <row r="631" spans="1:27" ht="14.25" customHeight="1" x14ac:dyDescent="0.25">
      <c r="A631" s="1"/>
      <c r="B631" s="1"/>
      <c r="W631" s="108"/>
      <c r="X631" s="145"/>
      <c r="Z631" s="1"/>
      <c r="AA631" s="1"/>
    </row>
    <row r="632" spans="1:27" ht="14.25" customHeight="1" x14ac:dyDescent="0.25">
      <c r="A632" s="1"/>
      <c r="B632" s="1"/>
      <c r="W632" s="108"/>
      <c r="X632" s="145"/>
      <c r="Z632" s="1"/>
      <c r="AA632" s="1"/>
    </row>
    <row r="633" spans="1:27" ht="14.25" customHeight="1" x14ac:dyDescent="0.25">
      <c r="A633" s="1"/>
      <c r="B633" s="1"/>
      <c r="W633" s="108"/>
      <c r="X633" s="145"/>
      <c r="Z633" s="1"/>
      <c r="AA633" s="1"/>
    </row>
    <row r="634" spans="1:27" ht="14.25" customHeight="1" x14ac:dyDescent="0.25">
      <c r="A634" s="1"/>
      <c r="B634" s="1"/>
      <c r="W634" s="108"/>
      <c r="X634" s="145"/>
      <c r="Z634" s="1"/>
      <c r="AA634" s="1"/>
    </row>
    <row r="635" spans="1:27" ht="14.25" customHeight="1" x14ac:dyDescent="0.25">
      <c r="A635" s="1"/>
      <c r="B635" s="1"/>
      <c r="W635" s="108"/>
      <c r="X635" s="145"/>
      <c r="Z635" s="1"/>
      <c r="AA635" s="1"/>
    </row>
    <row r="636" spans="1:27" ht="14.25" customHeight="1" x14ac:dyDescent="0.25">
      <c r="A636" s="1"/>
      <c r="B636" s="1"/>
      <c r="W636" s="108"/>
      <c r="X636" s="145"/>
      <c r="Z636" s="1"/>
      <c r="AA636" s="1"/>
    </row>
    <row r="637" spans="1:27" ht="14.25" customHeight="1" x14ac:dyDescent="0.25">
      <c r="A637" s="1"/>
      <c r="B637" s="1"/>
      <c r="W637" s="108"/>
      <c r="X637" s="145"/>
      <c r="Z637" s="1"/>
      <c r="AA637" s="1"/>
    </row>
    <row r="638" spans="1:27" ht="14.25" customHeight="1" x14ac:dyDescent="0.25">
      <c r="A638" s="1"/>
      <c r="B638" s="1"/>
      <c r="W638" s="108"/>
      <c r="X638" s="145"/>
      <c r="Z638" s="1"/>
      <c r="AA638" s="1"/>
    </row>
    <row r="639" spans="1:27" ht="14.25" customHeight="1" x14ac:dyDescent="0.25">
      <c r="A639" s="1"/>
      <c r="B639" s="1"/>
      <c r="W639" s="108"/>
      <c r="X639" s="145"/>
      <c r="Z639" s="1"/>
      <c r="AA639" s="1"/>
    </row>
    <row r="640" spans="1:27" ht="14.25" customHeight="1" x14ac:dyDescent="0.25">
      <c r="A640" s="1"/>
      <c r="B640" s="1"/>
      <c r="W640" s="108"/>
      <c r="X640" s="145"/>
      <c r="Z640" s="1"/>
      <c r="AA640" s="1"/>
    </row>
    <row r="641" spans="1:27" ht="14.25" customHeight="1" x14ac:dyDescent="0.25">
      <c r="A641" s="1"/>
      <c r="B641" s="1"/>
      <c r="W641" s="108"/>
      <c r="X641" s="145"/>
      <c r="Z641" s="1"/>
      <c r="AA641" s="1"/>
    </row>
    <row r="642" spans="1:27" ht="14.25" customHeight="1" x14ac:dyDescent="0.25">
      <c r="A642" s="1"/>
      <c r="B642" s="1"/>
      <c r="W642" s="108"/>
      <c r="X642" s="145"/>
      <c r="Z642" s="1"/>
      <c r="AA642" s="1"/>
    </row>
    <row r="643" spans="1:27" ht="14.25" customHeight="1" x14ac:dyDescent="0.25">
      <c r="A643" s="1"/>
      <c r="B643" s="1"/>
      <c r="W643" s="108"/>
      <c r="X643" s="145"/>
      <c r="Z643" s="1"/>
      <c r="AA643" s="1"/>
    </row>
    <row r="644" spans="1:27" ht="14.25" customHeight="1" x14ac:dyDescent="0.25">
      <c r="A644" s="1"/>
      <c r="B644" s="1"/>
      <c r="W644" s="108"/>
      <c r="X644" s="145"/>
      <c r="Z644" s="1"/>
      <c r="AA644" s="1"/>
    </row>
    <row r="645" spans="1:27" ht="14.25" customHeight="1" x14ac:dyDescent="0.25">
      <c r="A645" s="1"/>
      <c r="B645" s="1"/>
      <c r="W645" s="108"/>
      <c r="X645" s="145"/>
      <c r="Z645" s="1"/>
      <c r="AA645" s="1"/>
    </row>
    <row r="646" spans="1:27" ht="14.25" customHeight="1" x14ac:dyDescent="0.25">
      <c r="A646" s="1"/>
      <c r="B646" s="1"/>
      <c r="W646" s="108"/>
      <c r="X646" s="145"/>
      <c r="Z646" s="1"/>
      <c r="AA646" s="1"/>
    </row>
    <row r="647" spans="1:27" ht="14.25" customHeight="1" x14ac:dyDescent="0.25">
      <c r="A647" s="1"/>
      <c r="B647" s="1"/>
      <c r="W647" s="108"/>
      <c r="X647" s="145"/>
      <c r="Z647" s="1"/>
      <c r="AA647" s="1"/>
    </row>
    <row r="648" spans="1:27" ht="14.25" customHeight="1" x14ac:dyDescent="0.25">
      <c r="A648" s="1"/>
      <c r="B648" s="1"/>
      <c r="W648" s="108"/>
      <c r="X648" s="145"/>
      <c r="Z648" s="1"/>
      <c r="AA648" s="1"/>
    </row>
    <row r="649" spans="1:27" ht="14.25" customHeight="1" x14ac:dyDescent="0.25">
      <c r="A649" s="1"/>
      <c r="B649" s="1"/>
      <c r="W649" s="108"/>
      <c r="X649" s="145"/>
      <c r="Z649" s="1"/>
      <c r="AA649" s="1"/>
    </row>
    <row r="650" spans="1:27" ht="14.25" customHeight="1" x14ac:dyDescent="0.25">
      <c r="A650" s="1"/>
      <c r="B650" s="1"/>
      <c r="W650" s="108"/>
      <c r="X650" s="145"/>
      <c r="Z650" s="1"/>
      <c r="AA650" s="1"/>
    </row>
    <row r="651" spans="1:27" ht="14.25" customHeight="1" x14ac:dyDescent="0.25">
      <c r="A651" s="1"/>
      <c r="B651" s="1"/>
      <c r="W651" s="108"/>
      <c r="X651" s="145"/>
      <c r="Z651" s="1"/>
      <c r="AA651" s="1"/>
    </row>
    <row r="652" spans="1:27" ht="14.25" customHeight="1" x14ac:dyDescent="0.25">
      <c r="A652" s="1"/>
      <c r="B652" s="1"/>
      <c r="W652" s="108"/>
      <c r="X652" s="145"/>
      <c r="Z652" s="1"/>
      <c r="AA652" s="1"/>
    </row>
    <row r="653" spans="1:27" ht="14.25" customHeight="1" x14ac:dyDescent="0.25">
      <c r="A653" s="1"/>
      <c r="B653" s="1"/>
      <c r="W653" s="108"/>
      <c r="X653" s="145"/>
      <c r="Z653" s="1"/>
      <c r="AA653" s="1"/>
    </row>
    <row r="654" spans="1:27" ht="14.25" customHeight="1" x14ac:dyDescent="0.25">
      <c r="A654" s="1"/>
      <c r="B654" s="1"/>
      <c r="W654" s="108"/>
      <c r="X654" s="145"/>
      <c r="Z654" s="1"/>
      <c r="AA654" s="1"/>
    </row>
    <row r="655" spans="1:27" ht="14.25" customHeight="1" x14ac:dyDescent="0.25">
      <c r="A655" s="1"/>
      <c r="B655" s="1"/>
      <c r="W655" s="108"/>
      <c r="X655" s="145"/>
      <c r="Z655" s="1"/>
      <c r="AA655" s="1"/>
    </row>
    <row r="656" spans="1:27" ht="14.25" customHeight="1" x14ac:dyDescent="0.25">
      <c r="A656" s="1"/>
      <c r="B656" s="1"/>
      <c r="W656" s="108"/>
      <c r="X656" s="145"/>
      <c r="Z656" s="1"/>
      <c r="AA656" s="1"/>
    </row>
    <row r="657" spans="1:27" ht="14.25" customHeight="1" x14ac:dyDescent="0.25">
      <c r="A657" s="1"/>
      <c r="B657" s="1"/>
      <c r="W657" s="108"/>
      <c r="X657" s="145"/>
      <c r="Z657" s="1"/>
      <c r="AA657" s="1"/>
    </row>
    <row r="658" spans="1:27" ht="14.25" customHeight="1" x14ac:dyDescent="0.25">
      <c r="A658" s="1"/>
      <c r="B658" s="1"/>
      <c r="W658" s="108"/>
      <c r="X658" s="145"/>
      <c r="Z658" s="1"/>
      <c r="AA658" s="1"/>
    </row>
    <row r="659" spans="1:27" ht="14.25" customHeight="1" x14ac:dyDescent="0.25">
      <c r="A659" s="1"/>
      <c r="B659" s="1"/>
      <c r="W659" s="108"/>
      <c r="X659" s="145"/>
      <c r="Z659" s="1"/>
      <c r="AA659" s="1"/>
    </row>
    <row r="660" spans="1:27" ht="14.25" customHeight="1" x14ac:dyDescent="0.25">
      <c r="A660" s="1"/>
      <c r="B660" s="1"/>
      <c r="W660" s="108"/>
      <c r="X660" s="145"/>
      <c r="Z660" s="1"/>
      <c r="AA660" s="1"/>
    </row>
    <row r="661" spans="1:27" ht="14.25" customHeight="1" x14ac:dyDescent="0.25">
      <c r="A661" s="1"/>
      <c r="B661" s="1"/>
      <c r="W661" s="108"/>
      <c r="X661" s="145"/>
      <c r="Z661" s="1"/>
      <c r="AA661" s="1"/>
    </row>
    <row r="662" spans="1:27" ht="14.25" customHeight="1" x14ac:dyDescent="0.25">
      <c r="A662" s="1"/>
      <c r="B662" s="1"/>
      <c r="W662" s="108"/>
      <c r="X662" s="145"/>
      <c r="Z662" s="1"/>
      <c r="AA662" s="1"/>
    </row>
    <row r="663" spans="1:27" ht="14.25" customHeight="1" x14ac:dyDescent="0.25">
      <c r="A663" s="1"/>
      <c r="B663" s="1"/>
      <c r="W663" s="108"/>
      <c r="X663" s="145"/>
      <c r="Z663" s="1"/>
      <c r="AA663" s="1"/>
    </row>
    <row r="664" spans="1:27" ht="14.25" customHeight="1" x14ac:dyDescent="0.25">
      <c r="A664" s="1"/>
      <c r="B664" s="1"/>
      <c r="W664" s="108"/>
      <c r="X664" s="145"/>
      <c r="Z664" s="1"/>
      <c r="AA664" s="1"/>
    </row>
    <row r="665" spans="1:27" ht="14.25" customHeight="1" x14ac:dyDescent="0.25">
      <c r="A665" s="1"/>
      <c r="B665" s="1"/>
      <c r="W665" s="108"/>
      <c r="X665" s="145"/>
      <c r="Z665" s="1"/>
      <c r="AA665" s="1"/>
    </row>
    <row r="666" spans="1:27" ht="14.25" customHeight="1" x14ac:dyDescent="0.25">
      <c r="A666" s="1"/>
      <c r="B666" s="1"/>
      <c r="W666" s="108"/>
      <c r="X666" s="145"/>
      <c r="Z666" s="1"/>
      <c r="AA666" s="1"/>
    </row>
    <row r="667" spans="1:27" ht="14.25" customHeight="1" x14ac:dyDescent="0.25">
      <c r="A667" s="1"/>
      <c r="B667" s="1"/>
      <c r="W667" s="108"/>
      <c r="X667" s="145"/>
      <c r="Z667" s="1"/>
      <c r="AA667" s="1"/>
    </row>
    <row r="668" spans="1:27" ht="14.25" customHeight="1" x14ac:dyDescent="0.25">
      <c r="A668" s="1"/>
      <c r="B668" s="1"/>
      <c r="W668" s="108"/>
      <c r="X668" s="145"/>
      <c r="Z668" s="1"/>
      <c r="AA668" s="1"/>
    </row>
    <row r="669" spans="1:27" ht="14.25" customHeight="1" x14ac:dyDescent="0.25">
      <c r="A669" s="1"/>
      <c r="B669" s="1"/>
      <c r="W669" s="108"/>
      <c r="X669" s="145"/>
      <c r="Z669" s="1"/>
      <c r="AA669" s="1"/>
    </row>
    <row r="670" spans="1:27" ht="14.25" customHeight="1" x14ac:dyDescent="0.25">
      <c r="A670" s="1"/>
      <c r="B670" s="1"/>
      <c r="W670" s="108"/>
      <c r="X670" s="145"/>
      <c r="Z670" s="1"/>
      <c r="AA670" s="1"/>
    </row>
    <row r="671" spans="1:27" ht="14.25" customHeight="1" x14ac:dyDescent="0.25">
      <c r="A671" s="1"/>
      <c r="B671" s="1"/>
      <c r="W671" s="108"/>
      <c r="X671" s="145"/>
      <c r="Z671" s="1"/>
      <c r="AA671" s="1"/>
    </row>
    <row r="672" spans="1:27" ht="14.25" customHeight="1" x14ac:dyDescent="0.25">
      <c r="A672" s="1"/>
      <c r="B672" s="1"/>
      <c r="W672" s="108"/>
      <c r="X672" s="145"/>
      <c r="Z672" s="1"/>
      <c r="AA672" s="1"/>
    </row>
    <row r="673" spans="1:27" ht="14.25" customHeight="1" x14ac:dyDescent="0.25">
      <c r="A673" s="1"/>
      <c r="B673" s="1"/>
      <c r="W673" s="108"/>
      <c r="X673" s="145"/>
      <c r="Z673" s="1"/>
      <c r="AA673" s="1"/>
    </row>
    <row r="674" spans="1:27" ht="14.25" customHeight="1" x14ac:dyDescent="0.25">
      <c r="A674" s="1"/>
      <c r="B674" s="1"/>
      <c r="W674" s="108"/>
      <c r="X674" s="145"/>
      <c r="Z674" s="1"/>
      <c r="AA674" s="1"/>
    </row>
    <row r="675" spans="1:27" ht="14.25" customHeight="1" x14ac:dyDescent="0.25">
      <c r="A675" s="1"/>
      <c r="B675" s="1"/>
      <c r="W675" s="108"/>
      <c r="X675" s="145"/>
      <c r="Z675" s="1"/>
      <c r="AA675" s="1"/>
    </row>
    <row r="676" spans="1:27" ht="14.25" customHeight="1" x14ac:dyDescent="0.25">
      <c r="A676" s="1"/>
      <c r="B676" s="1"/>
      <c r="W676" s="108"/>
      <c r="X676" s="145"/>
      <c r="Z676" s="1"/>
      <c r="AA676" s="1"/>
    </row>
    <row r="677" spans="1:27" ht="14.25" customHeight="1" x14ac:dyDescent="0.25">
      <c r="A677" s="1"/>
      <c r="B677" s="1"/>
      <c r="W677" s="108"/>
      <c r="X677" s="145"/>
      <c r="Z677" s="1"/>
      <c r="AA677" s="1"/>
    </row>
    <row r="678" spans="1:27" ht="14.25" customHeight="1" x14ac:dyDescent="0.25">
      <c r="A678" s="1"/>
      <c r="B678" s="1"/>
      <c r="W678" s="108"/>
      <c r="X678" s="145"/>
      <c r="Z678" s="1"/>
      <c r="AA678" s="1"/>
    </row>
    <row r="679" spans="1:27" ht="14.25" customHeight="1" x14ac:dyDescent="0.25">
      <c r="A679" s="1"/>
      <c r="B679" s="1"/>
      <c r="W679" s="108"/>
      <c r="X679" s="145"/>
      <c r="Z679" s="1"/>
      <c r="AA679" s="1"/>
    </row>
    <row r="680" spans="1:27" ht="14.25" customHeight="1" x14ac:dyDescent="0.25">
      <c r="A680" s="1"/>
      <c r="B680" s="1"/>
      <c r="W680" s="108"/>
      <c r="X680" s="145"/>
      <c r="Z680" s="1"/>
      <c r="AA680" s="1"/>
    </row>
    <row r="681" spans="1:27" ht="14.25" customHeight="1" x14ac:dyDescent="0.25">
      <c r="A681" s="1"/>
      <c r="B681" s="1"/>
      <c r="W681" s="108"/>
      <c r="X681" s="145"/>
      <c r="Z681" s="1"/>
      <c r="AA681" s="1"/>
    </row>
    <row r="682" spans="1:27" ht="14.25" customHeight="1" x14ac:dyDescent="0.25">
      <c r="A682" s="1"/>
      <c r="B682" s="1"/>
      <c r="W682" s="108"/>
      <c r="X682" s="145"/>
      <c r="Z682" s="1"/>
      <c r="AA682" s="1"/>
    </row>
    <row r="683" spans="1:27" ht="14.25" customHeight="1" x14ac:dyDescent="0.25">
      <c r="A683" s="1"/>
      <c r="B683" s="1"/>
      <c r="W683" s="108"/>
      <c r="X683" s="145"/>
      <c r="Z683" s="1"/>
      <c r="AA683" s="1"/>
    </row>
    <row r="684" spans="1:27" ht="14.25" customHeight="1" x14ac:dyDescent="0.25">
      <c r="A684" s="1"/>
      <c r="B684" s="1"/>
      <c r="W684" s="108"/>
      <c r="X684" s="145"/>
      <c r="Z684" s="1"/>
      <c r="AA684" s="1"/>
    </row>
    <row r="685" spans="1:27" ht="14.25" customHeight="1" x14ac:dyDescent="0.25">
      <c r="A685" s="1"/>
      <c r="B685" s="1"/>
      <c r="W685" s="108"/>
      <c r="X685" s="145"/>
      <c r="Z685" s="1"/>
      <c r="AA685" s="1"/>
    </row>
    <row r="686" spans="1:27" ht="14.25" customHeight="1" x14ac:dyDescent="0.25">
      <c r="A686" s="1"/>
      <c r="B686" s="1"/>
      <c r="W686" s="108"/>
      <c r="X686" s="145"/>
      <c r="Z686" s="1"/>
      <c r="AA686" s="1"/>
    </row>
    <row r="687" spans="1:27" ht="14.25" customHeight="1" x14ac:dyDescent="0.25">
      <c r="A687" s="1"/>
      <c r="B687" s="1"/>
      <c r="W687" s="108"/>
      <c r="X687" s="145"/>
      <c r="Z687" s="1"/>
      <c r="AA687" s="1"/>
    </row>
    <row r="688" spans="1:27" ht="14.25" customHeight="1" x14ac:dyDescent="0.25">
      <c r="A688" s="1"/>
      <c r="B688" s="1"/>
      <c r="W688" s="108"/>
      <c r="X688" s="145"/>
      <c r="Z688" s="1"/>
      <c r="AA688" s="1"/>
    </row>
    <row r="689" spans="1:27" ht="14.25" customHeight="1" x14ac:dyDescent="0.25">
      <c r="A689" s="1"/>
      <c r="B689" s="1"/>
      <c r="W689" s="108"/>
      <c r="X689" s="145"/>
      <c r="Z689" s="1"/>
      <c r="AA689" s="1"/>
    </row>
    <row r="690" spans="1:27" ht="14.25" customHeight="1" x14ac:dyDescent="0.25">
      <c r="A690" s="1"/>
      <c r="B690" s="1"/>
      <c r="W690" s="108"/>
      <c r="X690" s="145"/>
      <c r="Z690" s="1"/>
      <c r="AA690" s="1"/>
    </row>
    <row r="691" spans="1:27" ht="14.25" customHeight="1" x14ac:dyDescent="0.25">
      <c r="A691" s="1"/>
      <c r="B691" s="1"/>
      <c r="W691" s="108"/>
      <c r="X691" s="145"/>
      <c r="Z691" s="1"/>
      <c r="AA691" s="1"/>
    </row>
    <row r="692" spans="1:27" ht="14.25" customHeight="1" x14ac:dyDescent="0.25">
      <c r="A692" s="1"/>
      <c r="B692" s="1"/>
      <c r="W692" s="108"/>
      <c r="X692" s="145"/>
      <c r="Z692" s="1"/>
      <c r="AA692" s="1"/>
    </row>
    <row r="693" spans="1:27" ht="14.25" customHeight="1" x14ac:dyDescent="0.25">
      <c r="A693" s="1"/>
      <c r="B693" s="1"/>
      <c r="W693" s="108"/>
      <c r="X693" s="145"/>
      <c r="Z693" s="1"/>
      <c r="AA693" s="1"/>
    </row>
    <row r="694" spans="1:27" ht="14.25" customHeight="1" x14ac:dyDescent="0.25">
      <c r="A694" s="1"/>
      <c r="B694" s="1"/>
      <c r="W694" s="108"/>
      <c r="X694" s="145"/>
      <c r="Z694" s="1"/>
      <c r="AA694" s="1"/>
    </row>
    <row r="695" spans="1:27" ht="14.25" customHeight="1" x14ac:dyDescent="0.25">
      <c r="A695" s="1"/>
      <c r="B695" s="1"/>
      <c r="W695" s="108"/>
      <c r="X695" s="145"/>
      <c r="Z695" s="1"/>
      <c r="AA695" s="1"/>
    </row>
    <row r="696" spans="1:27" ht="14.25" customHeight="1" x14ac:dyDescent="0.25">
      <c r="A696" s="1"/>
      <c r="B696" s="1"/>
      <c r="W696" s="108"/>
      <c r="X696" s="145"/>
      <c r="Z696" s="1"/>
      <c r="AA696" s="1"/>
    </row>
    <row r="697" spans="1:27" ht="14.25" customHeight="1" x14ac:dyDescent="0.25">
      <c r="A697" s="1"/>
      <c r="B697" s="1"/>
      <c r="W697" s="108"/>
      <c r="X697" s="145"/>
      <c r="Z697" s="1"/>
      <c r="AA697" s="1"/>
    </row>
    <row r="698" spans="1:27" ht="14.25" customHeight="1" x14ac:dyDescent="0.25">
      <c r="A698" s="1"/>
      <c r="B698" s="1"/>
      <c r="W698" s="108"/>
      <c r="X698" s="145"/>
      <c r="Z698" s="1"/>
      <c r="AA698" s="1"/>
    </row>
    <row r="699" spans="1:27" ht="14.25" customHeight="1" x14ac:dyDescent="0.25">
      <c r="A699" s="1"/>
      <c r="B699" s="1"/>
      <c r="W699" s="108"/>
      <c r="X699" s="145"/>
      <c r="Z699" s="1"/>
      <c r="AA699" s="1"/>
    </row>
    <row r="700" spans="1:27" ht="14.25" customHeight="1" x14ac:dyDescent="0.25">
      <c r="A700" s="1"/>
      <c r="B700" s="1"/>
      <c r="W700" s="108"/>
      <c r="X700" s="145"/>
      <c r="Z700" s="1"/>
      <c r="AA700" s="1"/>
    </row>
    <row r="701" spans="1:27" ht="14.25" customHeight="1" x14ac:dyDescent="0.25">
      <c r="A701" s="1"/>
      <c r="B701" s="1"/>
      <c r="W701" s="108"/>
      <c r="X701" s="145"/>
      <c r="Z701" s="1"/>
      <c r="AA701" s="1"/>
    </row>
    <row r="702" spans="1:27" ht="14.25" customHeight="1" x14ac:dyDescent="0.25">
      <c r="A702" s="1"/>
      <c r="B702" s="1"/>
      <c r="W702" s="108"/>
      <c r="X702" s="145"/>
      <c r="Z702" s="1"/>
      <c r="AA702" s="1"/>
    </row>
    <row r="703" spans="1:27" ht="14.25" customHeight="1" x14ac:dyDescent="0.25">
      <c r="A703" s="1"/>
      <c r="B703" s="1"/>
      <c r="W703" s="108"/>
      <c r="X703" s="145"/>
      <c r="Z703" s="1"/>
      <c r="AA703" s="1"/>
    </row>
    <row r="704" spans="1:27" ht="14.25" customHeight="1" x14ac:dyDescent="0.25">
      <c r="A704" s="1"/>
      <c r="B704" s="1"/>
      <c r="W704" s="108"/>
      <c r="X704" s="145"/>
      <c r="Z704" s="1"/>
      <c r="AA704" s="1"/>
    </row>
    <row r="705" spans="1:27" ht="14.25" customHeight="1" x14ac:dyDescent="0.25">
      <c r="A705" s="1"/>
      <c r="B705" s="1"/>
      <c r="W705" s="108"/>
      <c r="X705" s="145"/>
      <c r="Z705" s="1"/>
      <c r="AA705" s="1"/>
    </row>
    <row r="706" spans="1:27" ht="14.25" customHeight="1" x14ac:dyDescent="0.25">
      <c r="A706" s="1"/>
      <c r="B706" s="1"/>
      <c r="W706" s="108"/>
      <c r="X706" s="145"/>
      <c r="Z706" s="1"/>
      <c r="AA706" s="1"/>
    </row>
    <row r="707" spans="1:27" ht="14.25" customHeight="1" x14ac:dyDescent="0.25">
      <c r="A707" s="1"/>
      <c r="B707" s="1"/>
      <c r="W707" s="108"/>
      <c r="X707" s="145"/>
      <c r="Z707" s="1"/>
      <c r="AA707" s="1"/>
    </row>
    <row r="708" spans="1:27" ht="14.25" customHeight="1" x14ac:dyDescent="0.25">
      <c r="A708" s="1"/>
      <c r="B708" s="1"/>
      <c r="W708" s="108"/>
      <c r="X708" s="145"/>
      <c r="Z708" s="1"/>
      <c r="AA708" s="1"/>
    </row>
    <row r="709" spans="1:27" ht="14.25" customHeight="1" x14ac:dyDescent="0.25">
      <c r="A709" s="1"/>
      <c r="B709" s="1"/>
      <c r="W709" s="108"/>
      <c r="X709" s="145"/>
      <c r="Z709" s="1"/>
      <c r="AA709" s="1"/>
    </row>
    <row r="710" spans="1:27" ht="14.25" customHeight="1" x14ac:dyDescent="0.25">
      <c r="A710" s="1"/>
      <c r="B710" s="1"/>
      <c r="W710" s="108"/>
      <c r="X710" s="145"/>
      <c r="Z710" s="1"/>
      <c r="AA710" s="1"/>
    </row>
    <row r="711" spans="1:27" ht="14.25" customHeight="1" x14ac:dyDescent="0.25">
      <c r="A711" s="1"/>
      <c r="B711" s="1"/>
      <c r="W711" s="108"/>
      <c r="X711" s="145"/>
      <c r="Z711" s="1"/>
      <c r="AA711" s="1"/>
    </row>
    <row r="712" spans="1:27" ht="14.25" customHeight="1" x14ac:dyDescent="0.25">
      <c r="A712" s="1"/>
      <c r="B712" s="1"/>
      <c r="W712" s="108"/>
      <c r="X712" s="145"/>
      <c r="Z712" s="1"/>
      <c r="AA712" s="1"/>
    </row>
    <row r="713" spans="1:27" ht="14.25" customHeight="1" x14ac:dyDescent="0.25">
      <c r="A713" s="1"/>
      <c r="B713" s="1"/>
      <c r="W713" s="108"/>
      <c r="X713" s="145"/>
      <c r="Z713" s="1"/>
      <c r="AA713" s="1"/>
    </row>
    <row r="714" spans="1:27" ht="14.25" customHeight="1" x14ac:dyDescent="0.25">
      <c r="A714" s="1"/>
      <c r="B714" s="1"/>
      <c r="W714" s="108"/>
      <c r="X714" s="145"/>
      <c r="Z714" s="1"/>
      <c r="AA714" s="1"/>
    </row>
    <row r="715" spans="1:27" ht="14.25" customHeight="1" x14ac:dyDescent="0.25">
      <c r="A715" s="1"/>
      <c r="B715" s="1"/>
      <c r="W715" s="108"/>
      <c r="X715" s="145"/>
      <c r="Z715" s="1"/>
      <c r="AA715" s="1"/>
    </row>
    <row r="716" spans="1:27" ht="14.25" customHeight="1" x14ac:dyDescent="0.25">
      <c r="A716" s="1"/>
      <c r="B716" s="1"/>
      <c r="W716" s="108"/>
      <c r="X716" s="145"/>
      <c r="Z716" s="1"/>
      <c r="AA716" s="1"/>
    </row>
    <row r="717" spans="1:27" ht="14.25" customHeight="1" x14ac:dyDescent="0.25">
      <c r="A717" s="1"/>
      <c r="B717" s="1"/>
      <c r="W717" s="108"/>
      <c r="X717" s="145"/>
      <c r="Z717" s="1"/>
      <c r="AA717" s="1"/>
    </row>
    <row r="718" spans="1:27" ht="14.25" customHeight="1" x14ac:dyDescent="0.25">
      <c r="A718" s="1"/>
      <c r="B718" s="1"/>
      <c r="W718" s="108"/>
      <c r="X718" s="145"/>
      <c r="Z718" s="1"/>
      <c r="AA718" s="1"/>
    </row>
    <row r="719" spans="1:27" ht="14.25" customHeight="1" x14ac:dyDescent="0.25">
      <c r="A719" s="1"/>
      <c r="B719" s="1"/>
      <c r="W719" s="108"/>
      <c r="X719" s="145"/>
      <c r="Z719" s="1"/>
      <c r="AA719" s="1"/>
    </row>
    <row r="720" spans="1:27" ht="14.25" customHeight="1" x14ac:dyDescent="0.25">
      <c r="A720" s="1"/>
      <c r="B720" s="1"/>
      <c r="W720" s="108"/>
      <c r="X720" s="145"/>
      <c r="Z720" s="1"/>
      <c r="AA720" s="1"/>
    </row>
    <row r="721" spans="1:27" ht="14.25" customHeight="1" x14ac:dyDescent="0.25">
      <c r="A721" s="1"/>
      <c r="B721" s="1"/>
      <c r="W721" s="108"/>
      <c r="X721" s="145"/>
      <c r="Z721" s="1"/>
      <c r="AA721" s="1"/>
    </row>
    <row r="722" spans="1:27" ht="14.25" customHeight="1" x14ac:dyDescent="0.25">
      <c r="A722" s="1"/>
      <c r="B722" s="1"/>
      <c r="W722" s="108"/>
      <c r="X722" s="145"/>
      <c r="Z722" s="1"/>
      <c r="AA722" s="1"/>
    </row>
    <row r="723" spans="1:27" ht="14.25" customHeight="1" x14ac:dyDescent="0.25">
      <c r="A723" s="1"/>
      <c r="B723" s="1"/>
      <c r="W723" s="108"/>
      <c r="X723" s="145"/>
      <c r="Z723" s="1"/>
      <c r="AA723" s="1"/>
    </row>
    <row r="724" spans="1:27" ht="14.25" customHeight="1" x14ac:dyDescent="0.25">
      <c r="A724" s="1"/>
      <c r="B724" s="1"/>
      <c r="W724" s="108"/>
      <c r="X724" s="145"/>
      <c r="Z724" s="1"/>
      <c r="AA724" s="1"/>
    </row>
    <row r="725" spans="1:27" ht="14.25" customHeight="1" x14ac:dyDescent="0.25">
      <c r="A725" s="1"/>
      <c r="B725" s="1"/>
      <c r="W725" s="108"/>
      <c r="X725" s="145"/>
      <c r="Z725" s="1"/>
      <c r="AA725" s="1"/>
    </row>
    <row r="726" spans="1:27" ht="14.25" customHeight="1" x14ac:dyDescent="0.25">
      <c r="A726" s="1"/>
      <c r="B726" s="1"/>
      <c r="W726" s="108"/>
      <c r="X726" s="145"/>
      <c r="Z726" s="1"/>
      <c r="AA726" s="1"/>
    </row>
    <row r="727" spans="1:27" ht="14.25" customHeight="1" x14ac:dyDescent="0.25">
      <c r="A727" s="1"/>
      <c r="B727" s="1"/>
      <c r="W727" s="108"/>
      <c r="X727" s="145"/>
      <c r="Z727" s="1"/>
      <c r="AA727" s="1"/>
    </row>
    <row r="728" spans="1:27" ht="14.25" customHeight="1" x14ac:dyDescent="0.25">
      <c r="A728" s="1"/>
      <c r="B728" s="1"/>
      <c r="W728" s="108"/>
      <c r="X728" s="145"/>
      <c r="Z728" s="1"/>
      <c r="AA728" s="1"/>
    </row>
    <row r="729" spans="1:27" ht="14.25" customHeight="1" x14ac:dyDescent="0.25">
      <c r="A729" s="1"/>
      <c r="B729" s="1"/>
      <c r="W729" s="108"/>
      <c r="X729" s="145"/>
      <c r="Z729" s="1"/>
      <c r="AA729" s="1"/>
    </row>
    <row r="730" spans="1:27" ht="14.25" customHeight="1" x14ac:dyDescent="0.25">
      <c r="A730" s="1"/>
      <c r="B730" s="1"/>
      <c r="W730" s="108"/>
      <c r="X730" s="145"/>
      <c r="Z730" s="1"/>
      <c r="AA730" s="1"/>
    </row>
    <row r="731" spans="1:27" ht="14.25" customHeight="1" x14ac:dyDescent="0.25">
      <c r="A731" s="1"/>
      <c r="B731" s="1"/>
      <c r="W731" s="108"/>
      <c r="X731" s="145"/>
      <c r="Z731" s="1"/>
      <c r="AA731" s="1"/>
    </row>
    <row r="732" spans="1:27" ht="14.25" customHeight="1" x14ac:dyDescent="0.25">
      <c r="A732" s="1"/>
      <c r="B732" s="1"/>
      <c r="W732" s="108"/>
      <c r="X732" s="145"/>
      <c r="Z732" s="1"/>
      <c r="AA732" s="1"/>
    </row>
    <row r="733" spans="1:27" ht="14.25" customHeight="1" x14ac:dyDescent="0.25">
      <c r="A733" s="1"/>
      <c r="B733" s="1"/>
      <c r="W733" s="108"/>
      <c r="X733" s="145"/>
      <c r="Z733" s="1"/>
      <c r="AA733" s="1"/>
    </row>
    <row r="734" spans="1:27" ht="14.25" customHeight="1" x14ac:dyDescent="0.25">
      <c r="A734" s="1"/>
      <c r="B734" s="1"/>
      <c r="W734" s="108"/>
      <c r="X734" s="145"/>
      <c r="Z734" s="1"/>
      <c r="AA734" s="1"/>
    </row>
    <row r="735" spans="1:27" ht="14.25" customHeight="1" x14ac:dyDescent="0.25">
      <c r="A735" s="1"/>
      <c r="B735" s="1"/>
      <c r="W735" s="108"/>
      <c r="X735" s="145"/>
      <c r="Z735" s="1"/>
      <c r="AA735" s="1"/>
    </row>
    <row r="736" spans="1:27" ht="14.25" customHeight="1" x14ac:dyDescent="0.25">
      <c r="A736" s="1"/>
      <c r="B736" s="1"/>
      <c r="W736" s="108"/>
      <c r="X736" s="145"/>
      <c r="Z736" s="1"/>
      <c r="AA736" s="1"/>
    </row>
    <row r="737" spans="1:27" ht="14.25" customHeight="1" x14ac:dyDescent="0.25">
      <c r="A737" s="1"/>
      <c r="B737" s="1"/>
      <c r="W737" s="108"/>
      <c r="X737" s="145"/>
      <c r="Z737" s="1"/>
      <c r="AA737" s="1"/>
    </row>
    <row r="738" spans="1:27" ht="14.25" customHeight="1" x14ac:dyDescent="0.25">
      <c r="A738" s="1"/>
      <c r="B738" s="1"/>
      <c r="W738" s="108"/>
      <c r="X738" s="145"/>
      <c r="Z738" s="1"/>
      <c r="AA738" s="1"/>
    </row>
    <row r="739" spans="1:27" ht="14.25" customHeight="1" x14ac:dyDescent="0.25">
      <c r="A739" s="1"/>
      <c r="B739" s="1"/>
      <c r="W739" s="108"/>
      <c r="X739" s="145"/>
      <c r="Z739" s="1"/>
      <c r="AA739" s="1"/>
    </row>
    <row r="740" spans="1:27" ht="14.25" customHeight="1" x14ac:dyDescent="0.25">
      <c r="A740" s="1"/>
      <c r="B740" s="1"/>
      <c r="W740" s="108"/>
      <c r="X740" s="145"/>
      <c r="Z740" s="1"/>
      <c r="AA740" s="1"/>
    </row>
    <row r="741" spans="1:27" ht="14.25" customHeight="1" x14ac:dyDescent="0.25">
      <c r="A741" s="1"/>
      <c r="B741" s="1"/>
      <c r="W741" s="108"/>
      <c r="X741" s="145"/>
      <c r="Z741" s="1"/>
      <c r="AA741" s="1"/>
    </row>
    <row r="742" spans="1:27" ht="14.25" customHeight="1" x14ac:dyDescent="0.25">
      <c r="A742" s="1"/>
      <c r="B742" s="1"/>
      <c r="W742" s="108"/>
      <c r="X742" s="145"/>
      <c r="Z742" s="1"/>
      <c r="AA742" s="1"/>
    </row>
    <row r="743" spans="1:27" ht="14.25" customHeight="1" x14ac:dyDescent="0.25">
      <c r="A743" s="1"/>
      <c r="B743" s="1"/>
      <c r="W743" s="108"/>
      <c r="X743" s="145"/>
      <c r="Z743" s="1"/>
      <c r="AA743" s="1"/>
    </row>
    <row r="744" spans="1:27" ht="14.25" customHeight="1" x14ac:dyDescent="0.25">
      <c r="A744" s="1"/>
      <c r="B744" s="1"/>
      <c r="W744" s="108"/>
      <c r="X744" s="145"/>
      <c r="Z744" s="1"/>
      <c r="AA744" s="1"/>
    </row>
    <row r="745" spans="1:27" ht="14.25" customHeight="1" x14ac:dyDescent="0.25">
      <c r="A745" s="1"/>
      <c r="B745" s="1"/>
      <c r="W745" s="108"/>
      <c r="X745" s="145"/>
      <c r="Z745" s="1"/>
      <c r="AA745" s="1"/>
    </row>
    <row r="746" spans="1:27" ht="14.25" customHeight="1" x14ac:dyDescent="0.25">
      <c r="A746" s="1"/>
      <c r="B746" s="1"/>
      <c r="W746" s="108"/>
      <c r="X746" s="145"/>
      <c r="Z746" s="1"/>
      <c r="AA746" s="1"/>
    </row>
    <row r="747" spans="1:27" ht="14.25" customHeight="1" x14ac:dyDescent="0.25">
      <c r="A747" s="1"/>
      <c r="B747" s="1"/>
      <c r="W747" s="108"/>
      <c r="X747" s="145"/>
      <c r="Z747" s="1"/>
      <c r="AA747" s="1"/>
    </row>
    <row r="748" spans="1:27" ht="14.25" customHeight="1" x14ac:dyDescent="0.25">
      <c r="A748" s="1"/>
      <c r="B748" s="1"/>
      <c r="W748" s="108"/>
      <c r="X748" s="145"/>
      <c r="Z748" s="1"/>
      <c r="AA748" s="1"/>
    </row>
    <row r="749" spans="1:27" ht="14.25" customHeight="1" x14ac:dyDescent="0.25">
      <c r="A749" s="1"/>
      <c r="B749" s="1"/>
      <c r="W749" s="108"/>
      <c r="X749" s="145"/>
      <c r="Z749" s="1"/>
      <c r="AA749" s="1"/>
    </row>
    <row r="750" spans="1:27" ht="14.25" customHeight="1" x14ac:dyDescent="0.25">
      <c r="A750" s="1"/>
      <c r="B750" s="1"/>
      <c r="W750" s="108"/>
      <c r="X750" s="145"/>
      <c r="Z750" s="1"/>
      <c r="AA750" s="1"/>
    </row>
    <row r="751" spans="1:27" ht="14.25" customHeight="1" x14ac:dyDescent="0.25">
      <c r="A751" s="1"/>
      <c r="B751" s="1"/>
      <c r="W751" s="108"/>
      <c r="X751" s="145"/>
      <c r="Z751" s="1"/>
      <c r="AA751" s="1"/>
    </row>
    <row r="752" spans="1:27" ht="14.25" customHeight="1" x14ac:dyDescent="0.25">
      <c r="A752" s="1"/>
      <c r="B752" s="1"/>
      <c r="W752" s="108"/>
      <c r="X752" s="145"/>
      <c r="Z752" s="1"/>
      <c r="AA752" s="1"/>
    </row>
    <row r="753" spans="1:27" ht="14.25" customHeight="1" x14ac:dyDescent="0.25">
      <c r="A753" s="1"/>
      <c r="B753" s="1"/>
      <c r="W753" s="108"/>
      <c r="X753" s="145"/>
      <c r="Z753" s="1"/>
      <c r="AA753" s="1"/>
    </row>
    <row r="754" spans="1:27" ht="14.25" customHeight="1" x14ac:dyDescent="0.25">
      <c r="A754" s="1"/>
      <c r="B754" s="1"/>
      <c r="W754" s="108"/>
      <c r="X754" s="145"/>
      <c r="Z754" s="1"/>
      <c r="AA754" s="1"/>
    </row>
    <row r="755" spans="1:27" ht="14.25" customHeight="1" x14ac:dyDescent="0.25">
      <c r="A755" s="1"/>
      <c r="B755" s="1"/>
      <c r="W755" s="108"/>
      <c r="X755" s="145"/>
      <c r="Z755" s="1"/>
      <c r="AA755" s="1"/>
    </row>
    <row r="756" spans="1:27" ht="14.25" customHeight="1" x14ac:dyDescent="0.25">
      <c r="A756" s="1"/>
      <c r="B756" s="1"/>
      <c r="W756" s="108"/>
      <c r="X756" s="145"/>
      <c r="Z756" s="1"/>
      <c r="AA756" s="1"/>
    </row>
    <row r="757" spans="1:27" ht="14.25" customHeight="1" x14ac:dyDescent="0.25">
      <c r="A757" s="1"/>
      <c r="B757" s="1"/>
      <c r="W757" s="108"/>
      <c r="X757" s="145"/>
      <c r="Z757" s="1"/>
      <c r="AA757" s="1"/>
    </row>
    <row r="758" spans="1:27" ht="14.25" customHeight="1" x14ac:dyDescent="0.25">
      <c r="A758" s="1"/>
      <c r="B758" s="1"/>
      <c r="W758" s="108"/>
      <c r="X758" s="145"/>
      <c r="Z758" s="1"/>
      <c r="AA758" s="1"/>
    </row>
    <row r="759" spans="1:27" ht="14.25" customHeight="1" x14ac:dyDescent="0.25">
      <c r="A759" s="1"/>
      <c r="B759" s="1"/>
      <c r="W759" s="108"/>
      <c r="X759" s="145"/>
      <c r="Z759" s="1"/>
      <c r="AA759" s="1"/>
    </row>
    <row r="760" spans="1:27" ht="14.25" customHeight="1" x14ac:dyDescent="0.25">
      <c r="A760" s="1"/>
      <c r="B760" s="1"/>
      <c r="W760" s="108"/>
      <c r="X760" s="145"/>
      <c r="Z760" s="1"/>
      <c r="AA760" s="1"/>
    </row>
    <row r="761" spans="1:27" ht="14.25" customHeight="1" x14ac:dyDescent="0.25">
      <c r="A761" s="1"/>
      <c r="B761" s="1"/>
      <c r="W761" s="108"/>
      <c r="X761" s="145"/>
      <c r="Z761" s="1"/>
      <c r="AA761" s="1"/>
    </row>
    <row r="762" spans="1:27" ht="14.25" customHeight="1" x14ac:dyDescent="0.25">
      <c r="A762" s="1"/>
      <c r="B762" s="1"/>
      <c r="W762" s="108"/>
      <c r="X762" s="145"/>
      <c r="Z762" s="1"/>
      <c r="AA762" s="1"/>
    </row>
    <row r="763" spans="1:27" ht="14.25" customHeight="1" x14ac:dyDescent="0.25">
      <c r="A763" s="1"/>
      <c r="B763" s="1"/>
      <c r="W763" s="108"/>
      <c r="X763" s="145"/>
      <c r="Z763" s="1"/>
      <c r="AA763" s="1"/>
    </row>
    <row r="764" spans="1:27" ht="14.25" customHeight="1" x14ac:dyDescent="0.25">
      <c r="A764" s="1"/>
      <c r="B764" s="1"/>
      <c r="W764" s="108"/>
      <c r="X764" s="145"/>
      <c r="Z764" s="1"/>
      <c r="AA764" s="1"/>
    </row>
    <row r="765" spans="1:27" ht="14.25" customHeight="1" x14ac:dyDescent="0.25">
      <c r="A765" s="1"/>
      <c r="B765" s="1"/>
      <c r="W765" s="108"/>
      <c r="X765" s="145"/>
      <c r="Z765" s="1"/>
      <c r="AA765" s="1"/>
    </row>
    <row r="766" spans="1:27" ht="14.25" customHeight="1" x14ac:dyDescent="0.25">
      <c r="A766" s="1"/>
      <c r="B766" s="1"/>
      <c r="W766" s="108"/>
      <c r="X766" s="145"/>
      <c r="Z766" s="1"/>
      <c r="AA766" s="1"/>
    </row>
    <row r="767" spans="1:27" ht="14.25" customHeight="1" x14ac:dyDescent="0.25">
      <c r="A767" s="1"/>
      <c r="B767" s="1"/>
      <c r="W767" s="108"/>
      <c r="X767" s="145"/>
      <c r="Z767" s="1"/>
      <c r="AA767" s="1"/>
    </row>
    <row r="768" spans="1:27" ht="14.25" customHeight="1" x14ac:dyDescent="0.25">
      <c r="A768" s="1"/>
      <c r="B768" s="1"/>
      <c r="W768" s="108"/>
      <c r="X768" s="145"/>
      <c r="Z768" s="1"/>
      <c r="AA768" s="1"/>
    </row>
    <row r="769" spans="1:27" ht="14.25" customHeight="1" x14ac:dyDescent="0.25">
      <c r="A769" s="1"/>
      <c r="B769" s="1"/>
      <c r="W769" s="108"/>
      <c r="X769" s="145"/>
      <c r="Z769" s="1"/>
      <c r="AA769" s="1"/>
    </row>
    <row r="770" spans="1:27" ht="14.25" customHeight="1" x14ac:dyDescent="0.25">
      <c r="A770" s="1"/>
      <c r="B770" s="1"/>
      <c r="W770" s="108"/>
      <c r="X770" s="145"/>
      <c r="Z770" s="1"/>
      <c r="AA770" s="1"/>
    </row>
    <row r="771" spans="1:27" ht="14.25" customHeight="1" x14ac:dyDescent="0.25">
      <c r="A771" s="1"/>
      <c r="B771" s="1"/>
      <c r="W771" s="108"/>
      <c r="X771" s="145"/>
      <c r="Z771" s="1"/>
      <c r="AA771" s="1"/>
    </row>
    <row r="772" spans="1:27" ht="14.25" customHeight="1" x14ac:dyDescent="0.25">
      <c r="A772" s="1"/>
      <c r="B772" s="1"/>
      <c r="W772" s="108"/>
      <c r="X772" s="145"/>
      <c r="Z772" s="1"/>
      <c r="AA772" s="1"/>
    </row>
    <row r="773" spans="1:27" ht="14.25" customHeight="1" x14ac:dyDescent="0.25">
      <c r="A773" s="1"/>
      <c r="B773" s="1"/>
      <c r="W773" s="108"/>
      <c r="X773" s="145"/>
      <c r="Z773" s="1"/>
      <c r="AA773" s="1"/>
    </row>
    <row r="774" spans="1:27" ht="14.25" customHeight="1" x14ac:dyDescent="0.25">
      <c r="A774" s="1"/>
      <c r="B774" s="1"/>
      <c r="W774" s="108"/>
      <c r="X774" s="145"/>
      <c r="Z774" s="1"/>
      <c r="AA774" s="1"/>
    </row>
    <row r="775" spans="1:27" ht="14.25" customHeight="1" x14ac:dyDescent="0.25">
      <c r="A775" s="1"/>
      <c r="B775" s="1"/>
      <c r="W775" s="108"/>
      <c r="X775" s="145"/>
      <c r="Z775" s="1"/>
      <c r="AA775" s="1"/>
    </row>
    <row r="776" spans="1:27" ht="14.25" customHeight="1" x14ac:dyDescent="0.25">
      <c r="A776" s="1"/>
      <c r="B776" s="1"/>
      <c r="W776" s="108"/>
      <c r="X776" s="145"/>
      <c r="Z776" s="1"/>
      <c r="AA776" s="1"/>
    </row>
    <row r="777" spans="1:27" ht="14.25" customHeight="1" x14ac:dyDescent="0.25">
      <c r="A777" s="1"/>
      <c r="B777" s="1"/>
      <c r="W777" s="108"/>
      <c r="X777" s="145"/>
      <c r="Z777" s="1"/>
      <c r="AA777" s="1"/>
    </row>
    <row r="778" spans="1:27" ht="14.25" customHeight="1" x14ac:dyDescent="0.25">
      <c r="A778" s="1"/>
      <c r="B778" s="1"/>
      <c r="W778" s="108"/>
      <c r="X778" s="145"/>
      <c r="Z778" s="1"/>
      <c r="AA778" s="1"/>
    </row>
    <row r="779" spans="1:27" ht="14.25" customHeight="1" x14ac:dyDescent="0.25">
      <c r="A779" s="1"/>
      <c r="B779" s="1"/>
      <c r="W779" s="108"/>
      <c r="X779" s="145"/>
      <c r="Z779" s="1"/>
      <c r="AA779" s="1"/>
    </row>
    <row r="780" spans="1:27" ht="14.25" customHeight="1" x14ac:dyDescent="0.25">
      <c r="A780" s="1"/>
      <c r="B780" s="1"/>
      <c r="W780" s="108"/>
      <c r="X780" s="145"/>
      <c r="Z780" s="1"/>
      <c r="AA780" s="1"/>
    </row>
    <row r="781" spans="1:27" ht="14.25" customHeight="1" x14ac:dyDescent="0.25">
      <c r="A781" s="1"/>
      <c r="B781" s="1"/>
      <c r="W781" s="108"/>
      <c r="X781" s="145"/>
      <c r="Z781" s="1"/>
      <c r="AA781" s="1"/>
    </row>
    <row r="782" spans="1:27" ht="14.25" customHeight="1" x14ac:dyDescent="0.25">
      <c r="A782" s="1"/>
      <c r="B782" s="1"/>
      <c r="W782" s="108"/>
      <c r="X782" s="145"/>
      <c r="Z782" s="1"/>
      <c r="AA782" s="1"/>
    </row>
    <row r="783" spans="1:27" ht="14.25" customHeight="1" x14ac:dyDescent="0.25">
      <c r="A783" s="1"/>
      <c r="B783" s="1"/>
      <c r="W783" s="108"/>
      <c r="X783" s="145"/>
      <c r="Z783" s="1"/>
      <c r="AA783" s="1"/>
    </row>
    <row r="784" spans="1:27" ht="14.25" customHeight="1" x14ac:dyDescent="0.25">
      <c r="A784" s="1"/>
      <c r="B784" s="1"/>
      <c r="W784" s="108"/>
      <c r="X784" s="145"/>
      <c r="Z784" s="1"/>
      <c r="AA784" s="1"/>
    </row>
    <row r="785" spans="1:27" ht="14.25" customHeight="1" x14ac:dyDescent="0.25">
      <c r="A785" s="1"/>
      <c r="B785" s="1"/>
      <c r="W785" s="108"/>
      <c r="X785" s="145"/>
      <c r="Z785" s="1"/>
      <c r="AA785" s="1"/>
    </row>
    <row r="786" spans="1:27" ht="14.25" customHeight="1" x14ac:dyDescent="0.25">
      <c r="A786" s="1"/>
      <c r="B786" s="1"/>
      <c r="W786" s="108"/>
      <c r="X786" s="145"/>
      <c r="Z786" s="1"/>
      <c r="AA786" s="1"/>
    </row>
    <row r="787" spans="1:27" ht="14.25" customHeight="1" x14ac:dyDescent="0.25">
      <c r="A787" s="1"/>
      <c r="B787" s="1"/>
      <c r="W787" s="108"/>
      <c r="X787" s="145"/>
      <c r="Z787" s="1"/>
      <c r="AA787" s="1"/>
    </row>
    <row r="788" spans="1:27" ht="14.25" customHeight="1" x14ac:dyDescent="0.25">
      <c r="A788" s="1"/>
      <c r="B788" s="1"/>
      <c r="W788" s="108"/>
      <c r="X788" s="145"/>
      <c r="Z788" s="1"/>
      <c r="AA788" s="1"/>
    </row>
    <row r="789" spans="1:27" ht="14.25" customHeight="1" x14ac:dyDescent="0.25">
      <c r="A789" s="1"/>
      <c r="B789" s="1"/>
      <c r="W789" s="108"/>
      <c r="X789" s="145"/>
      <c r="Z789" s="1"/>
      <c r="AA789" s="1"/>
    </row>
    <row r="790" spans="1:27" ht="14.25" customHeight="1" x14ac:dyDescent="0.25">
      <c r="A790" s="1"/>
      <c r="B790" s="1"/>
      <c r="W790" s="108"/>
      <c r="X790" s="145"/>
      <c r="Z790" s="1"/>
      <c r="AA790" s="1"/>
    </row>
    <row r="791" spans="1:27" ht="14.25" customHeight="1" x14ac:dyDescent="0.25">
      <c r="A791" s="1"/>
      <c r="B791" s="1"/>
      <c r="W791" s="108"/>
      <c r="X791" s="145"/>
      <c r="Z791" s="1"/>
      <c r="AA791" s="1"/>
    </row>
    <row r="792" spans="1:27" ht="14.25" customHeight="1" x14ac:dyDescent="0.25">
      <c r="A792" s="1"/>
      <c r="B792" s="1"/>
      <c r="W792" s="108"/>
      <c r="X792" s="145"/>
      <c r="Z792" s="1"/>
      <c r="AA792" s="1"/>
    </row>
    <row r="793" spans="1:27" ht="14.25" customHeight="1" x14ac:dyDescent="0.25">
      <c r="A793" s="1"/>
      <c r="B793" s="1"/>
      <c r="W793" s="108"/>
      <c r="X793" s="145"/>
      <c r="Z793" s="1"/>
      <c r="AA793" s="1"/>
    </row>
    <row r="794" spans="1:27" ht="14.25" customHeight="1" x14ac:dyDescent="0.25">
      <c r="A794" s="1"/>
      <c r="B794" s="1"/>
      <c r="W794" s="108"/>
      <c r="X794" s="145"/>
      <c r="Z794" s="1"/>
      <c r="AA794" s="1"/>
    </row>
    <row r="795" spans="1:27" ht="14.25" customHeight="1" x14ac:dyDescent="0.25">
      <c r="A795" s="1"/>
      <c r="B795" s="1"/>
      <c r="W795" s="108"/>
      <c r="X795" s="145"/>
      <c r="Z795" s="1"/>
      <c r="AA795" s="1"/>
    </row>
    <row r="796" spans="1:27" ht="14.25" customHeight="1" x14ac:dyDescent="0.25">
      <c r="A796" s="1"/>
      <c r="B796" s="1"/>
      <c r="W796" s="108"/>
      <c r="X796" s="145"/>
      <c r="Z796" s="1"/>
      <c r="AA796" s="1"/>
    </row>
    <row r="797" spans="1:27" ht="14.25" customHeight="1" x14ac:dyDescent="0.25">
      <c r="A797" s="1"/>
      <c r="B797" s="1"/>
      <c r="W797" s="108"/>
      <c r="X797" s="145"/>
      <c r="Z797" s="1"/>
      <c r="AA797" s="1"/>
    </row>
    <row r="798" spans="1:27" ht="14.25" customHeight="1" x14ac:dyDescent="0.25">
      <c r="A798" s="1"/>
      <c r="B798" s="1"/>
      <c r="W798" s="108"/>
      <c r="X798" s="145"/>
      <c r="Z798" s="1"/>
      <c r="AA798" s="1"/>
    </row>
    <row r="799" spans="1:27" ht="14.25" customHeight="1" x14ac:dyDescent="0.25">
      <c r="A799" s="1"/>
      <c r="B799" s="1"/>
      <c r="W799" s="108"/>
      <c r="X799" s="145"/>
      <c r="Z799" s="1"/>
      <c r="AA799" s="1"/>
    </row>
    <row r="800" spans="1:27" ht="14.25" customHeight="1" x14ac:dyDescent="0.25">
      <c r="A800" s="1"/>
      <c r="B800" s="1"/>
      <c r="W800" s="108"/>
      <c r="X800" s="145"/>
      <c r="Z800" s="1"/>
      <c r="AA800" s="1"/>
    </row>
    <row r="801" spans="1:27" ht="14.25" customHeight="1" x14ac:dyDescent="0.25">
      <c r="A801" s="1"/>
      <c r="B801" s="1"/>
      <c r="W801" s="108"/>
      <c r="X801" s="145"/>
      <c r="Z801" s="1"/>
      <c r="AA801" s="1"/>
    </row>
    <row r="802" spans="1:27" ht="14.25" customHeight="1" x14ac:dyDescent="0.25">
      <c r="A802" s="1"/>
      <c r="B802" s="1"/>
      <c r="W802" s="108"/>
      <c r="X802" s="145"/>
      <c r="Z802" s="1"/>
      <c r="AA802" s="1"/>
    </row>
    <row r="803" spans="1:27" ht="14.25" customHeight="1" x14ac:dyDescent="0.25">
      <c r="A803" s="1"/>
      <c r="B803" s="1"/>
      <c r="W803" s="108"/>
      <c r="X803" s="145"/>
      <c r="Z803" s="1"/>
      <c r="AA803" s="1"/>
    </row>
    <row r="804" spans="1:27" ht="14.25" customHeight="1" x14ac:dyDescent="0.25">
      <c r="A804" s="1"/>
      <c r="B804" s="1"/>
      <c r="W804" s="108"/>
      <c r="X804" s="145"/>
      <c r="Z804" s="1"/>
      <c r="AA804" s="1"/>
    </row>
    <row r="805" spans="1:27" ht="14.25" customHeight="1" x14ac:dyDescent="0.25">
      <c r="A805" s="1"/>
      <c r="B805" s="1"/>
      <c r="W805" s="108"/>
      <c r="X805" s="145"/>
      <c r="Z805" s="1"/>
      <c r="AA805" s="1"/>
    </row>
    <row r="806" spans="1:27" ht="14.25" customHeight="1" x14ac:dyDescent="0.25">
      <c r="A806" s="1"/>
      <c r="B806" s="1"/>
      <c r="W806" s="108"/>
      <c r="X806" s="145"/>
      <c r="Z806" s="1"/>
      <c r="AA806" s="1"/>
    </row>
    <row r="807" spans="1:27" ht="14.25" customHeight="1" x14ac:dyDescent="0.25">
      <c r="A807" s="1"/>
      <c r="B807" s="1"/>
      <c r="W807" s="108"/>
      <c r="X807" s="145"/>
      <c r="Z807" s="1"/>
      <c r="AA807" s="1"/>
    </row>
    <row r="808" spans="1:27" ht="14.25" customHeight="1" x14ac:dyDescent="0.25">
      <c r="A808" s="1"/>
      <c r="B808" s="1"/>
      <c r="W808" s="108"/>
      <c r="X808" s="145"/>
      <c r="Z808" s="1"/>
      <c r="AA808" s="1"/>
    </row>
    <row r="809" spans="1:27" ht="14.25" customHeight="1" x14ac:dyDescent="0.25">
      <c r="A809" s="1"/>
      <c r="B809" s="1"/>
      <c r="W809" s="108"/>
      <c r="X809" s="145"/>
      <c r="Z809" s="1"/>
      <c r="AA809" s="1"/>
    </row>
    <row r="810" spans="1:27" ht="14.25" customHeight="1" x14ac:dyDescent="0.25">
      <c r="A810" s="1"/>
      <c r="B810" s="1"/>
      <c r="W810" s="108"/>
      <c r="X810" s="145"/>
      <c r="Z810" s="1"/>
      <c r="AA810" s="1"/>
    </row>
    <row r="811" spans="1:27" ht="14.25" customHeight="1" x14ac:dyDescent="0.25">
      <c r="A811" s="1"/>
      <c r="B811" s="1"/>
      <c r="W811" s="108"/>
      <c r="X811" s="145"/>
      <c r="Z811" s="1"/>
      <c r="AA811" s="1"/>
    </row>
    <row r="812" spans="1:27" ht="14.25" customHeight="1" x14ac:dyDescent="0.25">
      <c r="A812" s="1"/>
      <c r="B812" s="1"/>
      <c r="W812" s="108"/>
      <c r="X812" s="145"/>
      <c r="Z812" s="1"/>
      <c r="AA812" s="1"/>
    </row>
    <row r="813" spans="1:27" ht="14.25" customHeight="1" x14ac:dyDescent="0.25">
      <c r="A813" s="1"/>
      <c r="B813" s="1"/>
      <c r="W813" s="108"/>
      <c r="X813" s="145"/>
      <c r="Z813" s="1"/>
      <c r="AA813" s="1"/>
    </row>
    <row r="814" spans="1:27" ht="14.25" customHeight="1" x14ac:dyDescent="0.25">
      <c r="A814" s="1"/>
      <c r="B814" s="1"/>
      <c r="W814" s="108"/>
      <c r="X814" s="145"/>
      <c r="Z814" s="1"/>
      <c r="AA814" s="1"/>
    </row>
    <row r="815" spans="1:27" ht="14.25" customHeight="1" x14ac:dyDescent="0.25">
      <c r="A815" s="1"/>
      <c r="B815" s="1"/>
      <c r="W815" s="108"/>
      <c r="X815" s="145"/>
      <c r="Z815" s="1"/>
      <c r="AA815" s="1"/>
    </row>
    <row r="816" spans="1:27" ht="14.25" customHeight="1" x14ac:dyDescent="0.25">
      <c r="A816" s="1"/>
      <c r="B816" s="1"/>
      <c r="W816" s="108"/>
      <c r="X816" s="145"/>
      <c r="Z816" s="1"/>
      <c r="AA816" s="1"/>
    </row>
    <row r="817" spans="1:27" ht="14.25" customHeight="1" x14ac:dyDescent="0.25">
      <c r="A817" s="1"/>
      <c r="B817" s="1"/>
      <c r="W817" s="108"/>
      <c r="X817" s="145"/>
      <c r="Z817" s="1"/>
      <c r="AA817" s="1"/>
    </row>
    <row r="818" spans="1:27" ht="14.25" customHeight="1" x14ac:dyDescent="0.25">
      <c r="A818" s="1"/>
      <c r="B818" s="1"/>
      <c r="W818" s="108"/>
      <c r="X818" s="145"/>
      <c r="Z818" s="1"/>
      <c r="AA818" s="1"/>
    </row>
    <row r="819" spans="1:27" ht="14.25" customHeight="1" x14ac:dyDescent="0.25">
      <c r="A819" s="1"/>
      <c r="B819" s="1"/>
      <c r="W819" s="108"/>
      <c r="X819" s="145"/>
      <c r="Z819" s="1"/>
      <c r="AA819" s="1"/>
    </row>
    <row r="820" spans="1:27" ht="14.25" customHeight="1" x14ac:dyDescent="0.25">
      <c r="A820" s="1"/>
      <c r="B820" s="1"/>
      <c r="W820" s="108"/>
      <c r="X820" s="145"/>
      <c r="Z820" s="1"/>
      <c r="AA820" s="1"/>
    </row>
    <row r="821" spans="1:27" ht="14.25" customHeight="1" x14ac:dyDescent="0.25">
      <c r="A821" s="1"/>
      <c r="B821" s="1"/>
      <c r="W821" s="108"/>
      <c r="X821" s="145"/>
      <c r="Z821" s="1"/>
      <c r="AA821" s="1"/>
    </row>
    <row r="822" spans="1:27" ht="14.25" customHeight="1" x14ac:dyDescent="0.25">
      <c r="A822" s="1"/>
      <c r="B822" s="1"/>
      <c r="W822" s="108"/>
      <c r="X822" s="145"/>
      <c r="Z822" s="1"/>
      <c r="AA822" s="1"/>
    </row>
    <row r="823" spans="1:27" ht="14.25" customHeight="1" x14ac:dyDescent="0.25">
      <c r="A823" s="1"/>
      <c r="B823" s="1"/>
      <c r="W823" s="108"/>
      <c r="X823" s="145"/>
      <c r="Z823" s="1"/>
      <c r="AA823" s="1"/>
    </row>
    <row r="824" spans="1:27" ht="14.25" customHeight="1" x14ac:dyDescent="0.25">
      <c r="A824" s="1"/>
      <c r="B824" s="1"/>
      <c r="W824" s="108"/>
      <c r="X824" s="145"/>
      <c r="Z824" s="1"/>
      <c r="AA824" s="1"/>
    </row>
    <row r="825" spans="1:27" ht="14.25" customHeight="1" x14ac:dyDescent="0.25">
      <c r="A825" s="1"/>
      <c r="B825" s="1"/>
      <c r="W825" s="108"/>
      <c r="X825" s="145"/>
      <c r="Z825" s="1"/>
      <c r="AA825" s="1"/>
    </row>
    <row r="826" spans="1:27" ht="14.25" customHeight="1" x14ac:dyDescent="0.25">
      <c r="A826" s="1"/>
      <c r="B826" s="1"/>
      <c r="W826" s="108"/>
      <c r="X826" s="145"/>
      <c r="Z826" s="1"/>
      <c r="AA826" s="1"/>
    </row>
    <row r="827" spans="1:27" ht="14.25" customHeight="1" x14ac:dyDescent="0.25">
      <c r="A827" s="1"/>
      <c r="B827" s="1"/>
      <c r="W827" s="108"/>
      <c r="X827" s="145"/>
      <c r="Z827" s="1"/>
      <c r="AA827" s="1"/>
    </row>
    <row r="828" spans="1:27" ht="14.25" customHeight="1" x14ac:dyDescent="0.25">
      <c r="A828" s="1"/>
      <c r="B828" s="1"/>
      <c r="W828" s="108"/>
      <c r="X828" s="145"/>
      <c r="Z828" s="1"/>
      <c r="AA828" s="1"/>
    </row>
    <row r="829" spans="1:27" ht="14.25" customHeight="1" x14ac:dyDescent="0.25">
      <c r="A829" s="1"/>
      <c r="B829" s="1"/>
      <c r="W829" s="108"/>
      <c r="X829" s="145"/>
      <c r="Z829" s="1"/>
      <c r="AA829" s="1"/>
    </row>
    <row r="830" spans="1:27" ht="14.25" customHeight="1" x14ac:dyDescent="0.25">
      <c r="A830" s="1"/>
      <c r="B830" s="1"/>
      <c r="W830" s="108"/>
      <c r="X830" s="145"/>
      <c r="Z830" s="1"/>
      <c r="AA830" s="1"/>
    </row>
    <row r="831" spans="1:27" ht="14.25" customHeight="1" x14ac:dyDescent="0.25">
      <c r="A831" s="1"/>
      <c r="B831" s="1"/>
      <c r="W831" s="108"/>
      <c r="X831" s="145"/>
      <c r="Z831" s="1"/>
      <c r="AA831" s="1"/>
    </row>
    <row r="832" spans="1:27" ht="14.25" customHeight="1" x14ac:dyDescent="0.25">
      <c r="A832" s="1"/>
      <c r="B832" s="1"/>
      <c r="W832" s="108"/>
      <c r="X832" s="145"/>
      <c r="Z832" s="1"/>
      <c r="AA832" s="1"/>
    </row>
    <row r="833" spans="1:27" ht="14.25" customHeight="1" x14ac:dyDescent="0.25">
      <c r="A833" s="1"/>
      <c r="B833" s="1"/>
      <c r="W833" s="108"/>
      <c r="X833" s="145"/>
      <c r="Z833" s="1"/>
      <c r="AA833" s="1"/>
    </row>
    <row r="834" spans="1:27" ht="14.25" customHeight="1" x14ac:dyDescent="0.25">
      <c r="A834" s="1"/>
      <c r="B834" s="1"/>
      <c r="W834" s="108"/>
      <c r="X834" s="145"/>
      <c r="Z834" s="1"/>
      <c r="AA834" s="1"/>
    </row>
    <row r="835" spans="1:27" ht="14.25" customHeight="1" x14ac:dyDescent="0.25">
      <c r="A835" s="1"/>
      <c r="B835" s="1"/>
      <c r="W835" s="108"/>
      <c r="X835" s="145"/>
      <c r="Z835" s="1"/>
      <c r="AA835" s="1"/>
    </row>
    <row r="836" spans="1:27" ht="14.25" customHeight="1" x14ac:dyDescent="0.25">
      <c r="A836" s="1"/>
      <c r="B836" s="1"/>
      <c r="W836" s="108"/>
      <c r="X836" s="145"/>
      <c r="Z836" s="1"/>
      <c r="AA836" s="1"/>
    </row>
    <row r="837" spans="1:27" ht="14.25" customHeight="1" x14ac:dyDescent="0.25">
      <c r="A837" s="1"/>
      <c r="B837" s="1"/>
      <c r="W837" s="108"/>
      <c r="X837" s="145"/>
      <c r="Z837" s="1"/>
      <c r="AA837" s="1"/>
    </row>
    <row r="838" spans="1:27" ht="14.25" customHeight="1" x14ac:dyDescent="0.25">
      <c r="A838" s="1"/>
      <c r="B838" s="1"/>
      <c r="W838" s="108"/>
      <c r="X838" s="145"/>
      <c r="Z838" s="1"/>
      <c r="AA838" s="1"/>
    </row>
    <row r="839" spans="1:27" ht="14.25" customHeight="1" x14ac:dyDescent="0.25">
      <c r="A839" s="1"/>
      <c r="B839" s="1"/>
      <c r="W839" s="108"/>
      <c r="X839" s="145"/>
      <c r="Z839" s="1"/>
      <c r="AA839" s="1"/>
    </row>
    <row r="840" spans="1:27" ht="14.25" customHeight="1" x14ac:dyDescent="0.25">
      <c r="A840" s="1"/>
      <c r="B840" s="1"/>
      <c r="W840" s="108"/>
      <c r="X840" s="145"/>
      <c r="Z840" s="1"/>
      <c r="AA840" s="1"/>
    </row>
    <row r="841" spans="1:27" ht="14.25" customHeight="1" x14ac:dyDescent="0.25">
      <c r="A841" s="1"/>
      <c r="B841" s="1"/>
      <c r="W841" s="108"/>
      <c r="X841" s="145"/>
      <c r="Z841" s="1"/>
      <c r="AA841" s="1"/>
    </row>
    <row r="842" spans="1:27" ht="14.25" customHeight="1" x14ac:dyDescent="0.25">
      <c r="A842" s="1"/>
      <c r="B842" s="1"/>
      <c r="W842" s="108"/>
      <c r="X842" s="145"/>
      <c r="Z842" s="1"/>
      <c r="AA842" s="1"/>
    </row>
    <row r="843" spans="1:27" ht="14.25" customHeight="1" x14ac:dyDescent="0.25">
      <c r="A843" s="1"/>
      <c r="B843" s="1"/>
      <c r="W843" s="108"/>
      <c r="X843" s="145"/>
      <c r="Z843" s="1"/>
      <c r="AA843" s="1"/>
    </row>
    <row r="844" spans="1:27" ht="14.25" customHeight="1" x14ac:dyDescent="0.25">
      <c r="A844" s="1"/>
      <c r="B844" s="1"/>
      <c r="W844" s="108"/>
      <c r="X844" s="145"/>
      <c r="Z844" s="1"/>
      <c r="AA844" s="1"/>
    </row>
    <row r="845" spans="1:27" ht="14.25" customHeight="1" x14ac:dyDescent="0.25">
      <c r="A845" s="1"/>
      <c r="B845" s="1"/>
      <c r="W845" s="108"/>
      <c r="X845" s="145"/>
      <c r="Z845" s="1"/>
      <c r="AA845" s="1"/>
    </row>
    <row r="846" spans="1:27" ht="14.25" customHeight="1" x14ac:dyDescent="0.25">
      <c r="A846" s="1"/>
      <c r="B846" s="1"/>
      <c r="W846" s="108"/>
      <c r="X846" s="145"/>
      <c r="Z846" s="1"/>
      <c r="AA846" s="1"/>
    </row>
    <row r="847" spans="1:27" ht="14.25" customHeight="1" x14ac:dyDescent="0.25">
      <c r="A847" s="1"/>
      <c r="B847" s="1"/>
      <c r="W847" s="108"/>
      <c r="X847" s="145"/>
      <c r="Z847" s="1"/>
      <c r="AA847" s="1"/>
    </row>
    <row r="848" spans="1:27" ht="14.25" customHeight="1" x14ac:dyDescent="0.25">
      <c r="A848" s="1"/>
      <c r="B848" s="1"/>
      <c r="W848" s="108"/>
      <c r="X848" s="145"/>
      <c r="Z848" s="1"/>
      <c r="AA848" s="1"/>
    </row>
    <row r="849" spans="1:27" ht="14.25" customHeight="1" x14ac:dyDescent="0.25">
      <c r="A849" s="1"/>
      <c r="B849" s="1"/>
      <c r="W849" s="108"/>
      <c r="X849" s="145"/>
      <c r="Z849" s="1"/>
      <c r="AA849" s="1"/>
    </row>
    <row r="850" spans="1:27" ht="14.25" customHeight="1" x14ac:dyDescent="0.25">
      <c r="A850" s="1"/>
      <c r="B850" s="1"/>
      <c r="W850" s="108"/>
      <c r="X850" s="145"/>
      <c r="Z850" s="1"/>
      <c r="AA850" s="1"/>
    </row>
    <row r="851" spans="1:27" ht="14.25" customHeight="1" x14ac:dyDescent="0.25">
      <c r="A851" s="1"/>
      <c r="B851" s="1"/>
      <c r="W851" s="108"/>
      <c r="X851" s="145"/>
      <c r="Z851" s="1"/>
      <c r="AA851" s="1"/>
    </row>
    <row r="852" spans="1:27" ht="14.25" customHeight="1" x14ac:dyDescent="0.25">
      <c r="A852" s="1"/>
      <c r="B852" s="1"/>
      <c r="W852" s="108"/>
      <c r="X852" s="145"/>
      <c r="Z852" s="1"/>
      <c r="AA852" s="1"/>
    </row>
    <row r="853" spans="1:27" ht="14.25" customHeight="1" x14ac:dyDescent="0.25">
      <c r="A853" s="1"/>
      <c r="B853" s="1"/>
      <c r="W853" s="108"/>
      <c r="X853" s="145"/>
      <c r="Z853" s="1"/>
      <c r="AA853" s="1"/>
    </row>
    <row r="854" spans="1:27" ht="14.25" customHeight="1" x14ac:dyDescent="0.25">
      <c r="A854" s="1"/>
      <c r="B854" s="1"/>
      <c r="W854" s="108"/>
      <c r="X854" s="145"/>
      <c r="Z854" s="1"/>
      <c r="AA854" s="1"/>
    </row>
    <row r="855" spans="1:27" ht="14.25" customHeight="1" x14ac:dyDescent="0.25">
      <c r="A855" s="1"/>
      <c r="B855" s="1"/>
      <c r="W855" s="108"/>
      <c r="X855" s="145"/>
      <c r="Z855" s="1"/>
      <c r="AA855" s="1"/>
    </row>
    <row r="856" spans="1:27" ht="14.25" customHeight="1" x14ac:dyDescent="0.25">
      <c r="A856" s="1"/>
      <c r="B856" s="1"/>
      <c r="W856" s="108"/>
      <c r="X856" s="145"/>
      <c r="Z856" s="1"/>
      <c r="AA856" s="1"/>
    </row>
    <row r="857" spans="1:27" ht="14.25" customHeight="1" x14ac:dyDescent="0.25">
      <c r="A857" s="1"/>
      <c r="B857" s="1"/>
      <c r="W857" s="108"/>
      <c r="X857" s="145"/>
      <c r="Z857" s="1"/>
      <c r="AA857" s="1"/>
    </row>
    <row r="858" spans="1:27" ht="14.25" customHeight="1" x14ac:dyDescent="0.25">
      <c r="A858" s="1"/>
      <c r="B858" s="1"/>
      <c r="W858" s="108"/>
      <c r="X858" s="145"/>
      <c r="Z858" s="1"/>
      <c r="AA858" s="1"/>
    </row>
    <row r="859" spans="1:27" ht="14.25" customHeight="1" x14ac:dyDescent="0.25">
      <c r="A859" s="1"/>
      <c r="B859" s="1"/>
      <c r="W859" s="108"/>
      <c r="X859" s="145"/>
      <c r="Z859" s="1"/>
      <c r="AA859" s="1"/>
    </row>
    <row r="860" spans="1:27" ht="14.25" customHeight="1" x14ac:dyDescent="0.25">
      <c r="A860" s="1"/>
      <c r="B860" s="1"/>
      <c r="W860" s="108"/>
      <c r="X860" s="145"/>
      <c r="Z860" s="1"/>
      <c r="AA860" s="1"/>
    </row>
    <row r="861" spans="1:27" ht="14.25" customHeight="1" x14ac:dyDescent="0.25">
      <c r="A861" s="1"/>
      <c r="B861" s="1"/>
      <c r="W861" s="108"/>
      <c r="X861" s="145"/>
      <c r="Z861" s="1"/>
      <c r="AA861" s="1"/>
    </row>
    <row r="862" spans="1:27" ht="14.25" customHeight="1" x14ac:dyDescent="0.25">
      <c r="A862" s="1"/>
      <c r="B862" s="1"/>
      <c r="W862" s="108"/>
      <c r="X862" s="145"/>
      <c r="Z862" s="1"/>
      <c r="AA862" s="1"/>
    </row>
    <row r="863" spans="1:27" ht="14.25" customHeight="1" x14ac:dyDescent="0.25">
      <c r="A863" s="1"/>
      <c r="B863" s="1"/>
      <c r="W863" s="108"/>
      <c r="X863" s="145"/>
      <c r="Z863" s="1"/>
      <c r="AA863" s="1"/>
    </row>
    <row r="864" spans="1:27" ht="14.25" customHeight="1" x14ac:dyDescent="0.25">
      <c r="A864" s="1"/>
      <c r="B864" s="1"/>
      <c r="W864" s="108"/>
      <c r="X864" s="145"/>
      <c r="Z864" s="1"/>
      <c r="AA864" s="1"/>
    </row>
    <row r="865" spans="1:27" ht="14.25" customHeight="1" x14ac:dyDescent="0.25">
      <c r="A865" s="1"/>
      <c r="B865" s="1"/>
      <c r="W865" s="108"/>
      <c r="X865" s="145"/>
      <c r="Z865" s="1"/>
      <c r="AA865" s="1"/>
    </row>
    <row r="866" spans="1:27" ht="14.25" customHeight="1" x14ac:dyDescent="0.25">
      <c r="A866" s="1"/>
      <c r="B866" s="1"/>
      <c r="W866" s="108"/>
      <c r="X866" s="145"/>
      <c r="Z866" s="1"/>
      <c r="AA866" s="1"/>
    </row>
    <row r="867" spans="1:27" ht="14.25" customHeight="1" x14ac:dyDescent="0.25">
      <c r="A867" s="1"/>
      <c r="B867" s="1"/>
      <c r="W867" s="108"/>
      <c r="X867" s="145"/>
      <c r="Z867" s="1"/>
      <c r="AA867" s="1"/>
    </row>
    <row r="868" spans="1:27" ht="14.25" customHeight="1" x14ac:dyDescent="0.25">
      <c r="A868" s="1"/>
      <c r="B868" s="1"/>
      <c r="W868" s="108"/>
      <c r="X868" s="145"/>
      <c r="Z868" s="1"/>
      <c r="AA868" s="1"/>
    </row>
    <row r="869" spans="1:27" ht="14.25" customHeight="1" x14ac:dyDescent="0.25">
      <c r="A869" s="1"/>
      <c r="B869" s="1"/>
      <c r="W869" s="108"/>
      <c r="X869" s="145"/>
      <c r="Z869" s="1"/>
      <c r="AA869" s="1"/>
    </row>
    <row r="870" spans="1:27" ht="14.25" customHeight="1" x14ac:dyDescent="0.25">
      <c r="A870" s="1"/>
      <c r="B870" s="1"/>
      <c r="W870" s="108"/>
      <c r="X870" s="145"/>
      <c r="Z870" s="1"/>
      <c r="AA870" s="1"/>
    </row>
    <row r="871" spans="1:27" ht="14.25" customHeight="1" x14ac:dyDescent="0.25">
      <c r="A871" s="1"/>
      <c r="B871" s="1"/>
      <c r="W871" s="108"/>
      <c r="X871" s="145"/>
      <c r="Z871" s="1"/>
      <c r="AA871" s="1"/>
    </row>
    <row r="872" spans="1:27" ht="14.25" customHeight="1" x14ac:dyDescent="0.25">
      <c r="A872" s="1"/>
      <c r="B872" s="1"/>
      <c r="W872" s="108"/>
      <c r="X872" s="145"/>
      <c r="Z872" s="1"/>
      <c r="AA872" s="1"/>
    </row>
    <row r="873" spans="1:27" ht="14.25" customHeight="1" x14ac:dyDescent="0.25">
      <c r="A873" s="1"/>
      <c r="B873" s="1"/>
      <c r="W873" s="108"/>
      <c r="X873" s="145"/>
      <c r="Z873" s="1"/>
      <c r="AA873" s="1"/>
    </row>
    <row r="874" spans="1:27" ht="14.25" customHeight="1" x14ac:dyDescent="0.25">
      <c r="A874" s="1"/>
      <c r="B874" s="1"/>
      <c r="W874" s="108"/>
      <c r="X874" s="145"/>
      <c r="Z874" s="1"/>
      <c r="AA874" s="1"/>
    </row>
    <row r="875" spans="1:27" ht="14.25" customHeight="1" x14ac:dyDescent="0.25">
      <c r="A875" s="1"/>
      <c r="B875" s="1"/>
      <c r="W875" s="108"/>
      <c r="X875" s="145"/>
      <c r="Z875" s="1"/>
      <c r="AA875" s="1"/>
    </row>
    <row r="876" spans="1:27" ht="14.25" customHeight="1" x14ac:dyDescent="0.25">
      <c r="A876" s="1"/>
      <c r="B876" s="1"/>
      <c r="W876" s="108"/>
      <c r="X876" s="145"/>
      <c r="Z876" s="1"/>
      <c r="AA876" s="1"/>
    </row>
    <row r="877" spans="1:27" ht="14.25" customHeight="1" x14ac:dyDescent="0.25">
      <c r="A877" s="1"/>
      <c r="B877" s="1"/>
      <c r="W877" s="108"/>
      <c r="X877" s="145"/>
      <c r="Z877" s="1"/>
      <c r="AA877" s="1"/>
    </row>
    <row r="878" spans="1:27" ht="14.25" customHeight="1" x14ac:dyDescent="0.25">
      <c r="A878" s="1"/>
      <c r="B878" s="1"/>
      <c r="W878" s="108"/>
      <c r="X878" s="145"/>
      <c r="Z878" s="1"/>
      <c r="AA878" s="1"/>
    </row>
    <row r="879" spans="1:27" ht="14.25" customHeight="1" x14ac:dyDescent="0.25">
      <c r="A879" s="1"/>
      <c r="B879" s="1"/>
      <c r="W879" s="108"/>
      <c r="X879" s="145"/>
      <c r="Z879" s="1"/>
      <c r="AA879" s="1"/>
    </row>
    <row r="880" spans="1:27" ht="14.25" customHeight="1" x14ac:dyDescent="0.25">
      <c r="A880" s="1"/>
      <c r="B880" s="1"/>
      <c r="W880" s="108"/>
      <c r="X880" s="145"/>
      <c r="Z880" s="1"/>
      <c r="AA880" s="1"/>
    </row>
    <row r="881" spans="1:27" ht="14.25" customHeight="1" x14ac:dyDescent="0.25">
      <c r="A881" s="1"/>
      <c r="B881" s="1"/>
      <c r="W881" s="108"/>
      <c r="X881" s="145"/>
      <c r="Z881" s="1"/>
      <c r="AA881" s="1"/>
    </row>
    <row r="882" spans="1:27" ht="14.25" customHeight="1" x14ac:dyDescent="0.25">
      <c r="A882" s="1"/>
      <c r="B882" s="1"/>
      <c r="W882" s="108"/>
      <c r="X882" s="145"/>
      <c r="Z882" s="1"/>
      <c r="AA882" s="1"/>
    </row>
    <row r="883" spans="1:27" ht="14.25" customHeight="1" x14ac:dyDescent="0.25">
      <c r="A883" s="1"/>
      <c r="B883" s="1"/>
      <c r="W883" s="108"/>
      <c r="X883" s="145"/>
      <c r="Z883" s="1"/>
      <c r="AA883" s="1"/>
    </row>
    <row r="884" spans="1:27" ht="14.25" customHeight="1" x14ac:dyDescent="0.25">
      <c r="A884" s="1"/>
      <c r="B884" s="1"/>
      <c r="W884" s="108"/>
      <c r="X884" s="145"/>
      <c r="Z884" s="1"/>
      <c r="AA884" s="1"/>
    </row>
    <row r="885" spans="1:27" ht="14.25" customHeight="1" x14ac:dyDescent="0.25">
      <c r="A885" s="1"/>
      <c r="B885" s="1"/>
      <c r="W885" s="108"/>
      <c r="X885" s="145"/>
      <c r="Z885" s="1"/>
      <c r="AA885" s="1"/>
    </row>
    <row r="886" spans="1:27" ht="14.25" customHeight="1" x14ac:dyDescent="0.25">
      <c r="A886" s="1"/>
      <c r="B886" s="1"/>
      <c r="W886" s="108"/>
      <c r="X886" s="145"/>
      <c r="Z886" s="1"/>
      <c r="AA886" s="1"/>
    </row>
    <row r="887" spans="1:27" ht="14.25" customHeight="1" x14ac:dyDescent="0.25">
      <c r="A887" s="1"/>
      <c r="B887" s="1"/>
      <c r="W887" s="108"/>
      <c r="X887" s="145"/>
      <c r="Z887" s="1"/>
      <c r="AA887" s="1"/>
    </row>
    <row r="888" spans="1:27" ht="14.25" customHeight="1" x14ac:dyDescent="0.25">
      <c r="A888" s="1"/>
      <c r="B888" s="1"/>
      <c r="W888" s="108"/>
      <c r="X888" s="145"/>
      <c r="Z888" s="1"/>
      <c r="AA888" s="1"/>
    </row>
    <row r="889" spans="1:27" ht="14.25" customHeight="1" x14ac:dyDescent="0.25">
      <c r="A889" s="1"/>
      <c r="B889" s="1"/>
      <c r="W889" s="108"/>
      <c r="X889" s="145"/>
      <c r="Z889" s="1"/>
      <c r="AA889" s="1"/>
    </row>
    <row r="890" spans="1:27" ht="14.25" customHeight="1" x14ac:dyDescent="0.25">
      <c r="A890" s="1"/>
      <c r="B890" s="1"/>
      <c r="W890" s="108"/>
      <c r="X890" s="145"/>
      <c r="Z890" s="1"/>
      <c r="AA890" s="1"/>
    </row>
    <row r="891" spans="1:27" ht="14.25" customHeight="1" x14ac:dyDescent="0.25">
      <c r="A891" s="1"/>
      <c r="B891" s="1"/>
      <c r="W891" s="108"/>
      <c r="X891" s="145"/>
      <c r="Z891" s="1"/>
      <c r="AA891" s="1"/>
    </row>
    <row r="892" spans="1:27" ht="14.25" customHeight="1" x14ac:dyDescent="0.25">
      <c r="A892" s="1"/>
      <c r="B892" s="1"/>
      <c r="W892" s="108"/>
      <c r="X892" s="145"/>
      <c r="Z892" s="1"/>
      <c r="AA892" s="1"/>
    </row>
    <row r="893" spans="1:27" ht="14.25" customHeight="1" x14ac:dyDescent="0.25">
      <c r="A893" s="1"/>
      <c r="B893" s="1"/>
      <c r="W893" s="108"/>
      <c r="X893" s="145"/>
      <c r="Z893" s="1"/>
      <c r="AA893" s="1"/>
    </row>
    <row r="894" spans="1:27" ht="14.25" customHeight="1" x14ac:dyDescent="0.25">
      <c r="A894" s="1"/>
      <c r="B894" s="1"/>
      <c r="W894" s="108"/>
      <c r="X894" s="145"/>
      <c r="Z894" s="1"/>
      <c r="AA894" s="1"/>
    </row>
    <row r="895" spans="1:27" ht="14.25" customHeight="1" x14ac:dyDescent="0.25">
      <c r="A895" s="1"/>
      <c r="B895" s="1"/>
      <c r="W895" s="108"/>
      <c r="X895" s="145"/>
      <c r="Z895" s="1"/>
      <c r="AA895" s="1"/>
    </row>
    <row r="896" spans="1:27" ht="14.25" customHeight="1" x14ac:dyDescent="0.25">
      <c r="A896" s="1"/>
      <c r="B896" s="1"/>
      <c r="W896" s="108"/>
      <c r="X896" s="145"/>
      <c r="Z896" s="1"/>
      <c r="AA896" s="1"/>
    </row>
    <row r="897" spans="1:27" ht="14.25" customHeight="1" x14ac:dyDescent="0.25">
      <c r="A897" s="1"/>
      <c r="B897" s="1"/>
      <c r="W897" s="108"/>
      <c r="X897" s="145"/>
      <c r="Z897" s="1"/>
      <c r="AA897" s="1"/>
    </row>
    <row r="898" spans="1:27" ht="14.25" customHeight="1" x14ac:dyDescent="0.25">
      <c r="A898" s="1"/>
      <c r="B898" s="1"/>
      <c r="W898" s="108"/>
      <c r="X898" s="145"/>
      <c r="Z898" s="1"/>
      <c r="AA898" s="1"/>
    </row>
    <row r="899" spans="1:27" ht="14.25" customHeight="1" x14ac:dyDescent="0.25">
      <c r="A899" s="1"/>
      <c r="B899" s="1"/>
      <c r="W899" s="108"/>
      <c r="X899" s="145"/>
      <c r="Z899" s="1"/>
      <c r="AA899" s="1"/>
    </row>
    <row r="900" spans="1:27" ht="14.25" customHeight="1" x14ac:dyDescent="0.25">
      <c r="A900" s="1"/>
      <c r="B900" s="1"/>
      <c r="W900" s="108"/>
      <c r="X900" s="145"/>
      <c r="Z900" s="1"/>
      <c r="AA900" s="1"/>
    </row>
    <row r="901" spans="1:27" ht="14.25" customHeight="1" x14ac:dyDescent="0.25">
      <c r="A901" s="1"/>
      <c r="B901" s="1"/>
      <c r="W901" s="108"/>
      <c r="X901" s="145"/>
      <c r="Z901" s="1"/>
      <c r="AA901" s="1"/>
    </row>
    <row r="902" spans="1:27" ht="14.25" customHeight="1" x14ac:dyDescent="0.25">
      <c r="A902" s="1"/>
      <c r="B902" s="1"/>
      <c r="W902" s="108"/>
      <c r="X902" s="145"/>
      <c r="Z902" s="1"/>
      <c r="AA902" s="1"/>
    </row>
    <row r="903" spans="1:27" ht="14.25" customHeight="1" x14ac:dyDescent="0.25">
      <c r="A903" s="1"/>
      <c r="B903" s="1"/>
      <c r="W903" s="108"/>
      <c r="X903" s="145"/>
      <c r="Z903" s="1"/>
      <c r="AA903" s="1"/>
    </row>
    <row r="904" spans="1:27" ht="14.25" customHeight="1" x14ac:dyDescent="0.25">
      <c r="A904" s="1"/>
      <c r="B904" s="1"/>
      <c r="W904" s="108"/>
      <c r="X904" s="145"/>
      <c r="Z904" s="1"/>
      <c r="AA904" s="1"/>
    </row>
    <row r="905" spans="1:27" ht="14.25" customHeight="1" x14ac:dyDescent="0.25">
      <c r="A905" s="1"/>
      <c r="B905" s="1"/>
      <c r="W905" s="108"/>
      <c r="X905" s="145"/>
      <c r="Z905" s="1"/>
      <c r="AA905" s="1"/>
    </row>
    <row r="906" spans="1:27" ht="14.25" customHeight="1" x14ac:dyDescent="0.25">
      <c r="A906" s="1"/>
      <c r="B906" s="1"/>
      <c r="W906" s="108"/>
      <c r="X906" s="145"/>
      <c r="Z906" s="1"/>
      <c r="AA906" s="1"/>
    </row>
    <row r="907" spans="1:27" ht="14.25" customHeight="1" x14ac:dyDescent="0.25">
      <c r="A907" s="1"/>
      <c r="B907" s="1"/>
      <c r="W907" s="108"/>
      <c r="X907" s="145"/>
      <c r="Z907" s="1"/>
      <c r="AA907" s="1"/>
    </row>
    <row r="908" spans="1:27" ht="14.25" customHeight="1" x14ac:dyDescent="0.25">
      <c r="A908" s="1"/>
      <c r="B908" s="1"/>
      <c r="W908" s="108"/>
      <c r="X908" s="145"/>
      <c r="Z908" s="1"/>
      <c r="AA908" s="1"/>
    </row>
    <row r="909" spans="1:27" ht="14.25" customHeight="1" x14ac:dyDescent="0.25">
      <c r="A909" s="1"/>
      <c r="B909" s="1"/>
      <c r="W909" s="108"/>
      <c r="X909" s="145"/>
      <c r="Z909" s="1"/>
      <c r="AA909" s="1"/>
    </row>
    <row r="910" spans="1:27" ht="14.25" customHeight="1" x14ac:dyDescent="0.25">
      <c r="A910" s="1"/>
      <c r="B910" s="1"/>
      <c r="W910" s="108"/>
      <c r="X910" s="145"/>
      <c r="Z910" s="1"/>
      <c r="AA910" s="1"/>
    </row>
    <row r="911" spans="1:27" ht="14.25" customHeight="1" x14ac:dyDescent="0.25">
      <c r="A911" s="1"/>
      <c r="B911" s="1"/>
      <c r="W911" s="108"/>
      <c r="X911" s="145"/>
      <c r="Z911" s="1"/>
      <c r="AA911" s="1"/>
    </row>
    <row r="912" spans="1:27" ht="14.25" customHeight="1" x14ac:dyDescent="0.25">
      <c r="A912" s="1"/>
      <c r="B912" s="1"/>
      <c r="W912" s="108"/>
      <c r="X912" s="145"/>
      <c r="Z912" s="1"/>
      <c r="AA912" s="1"/>
    </row>
    <row r="913" spans="1:27" ht="14.25" customHeight="1" x14ac:dyDescent="0.25">
      <c r="A913" s="1"/>
      <c r="B913" s="1"/>
      <c r="W913" s="108"/>
      <c r="X913" s="145"/>
      <c r="Z913" s="1"/>
      <c r="AA913" s="1"/>
    </row>
    <row r="914" spans="1:27" ht="14.25" customHeight="1" x14ac:dyDescent="0.25">
      <c r="A914" s="1"/>
      <c r="B914" s="1"/>
      <c r="W914" s="108"/>
      <c r="X914" s="145"/>
      <c r="Z914" s="1"/>
      <c r="AA914" s="1"/>
    </row>
    <row r="915" spans="1:27" ht="14.25" customHeight="1" x14ac:dyDescent="0.25">
      <c r="A915" s="1"/>
      <c r="B915" s="1"/>
      <c r="W915" s="108"/>
      <c r="X915" s="145"/>
      <c r="Z915" s="1"/>
      <c r="AA915" s="1"/>
    </row>
    <row r="916" spans="1:27" ht="14.25" customHeight="1" x14ac:dyDescent="0.25">
      <c r="A916" s="1"/>
      <c r="B916" s="1"/>
      <c r="W916" s="108"/>
      <c r="X916" s="145"/>
      <c r="Z916" s="1"/>
      <c r="AA916" s="1"/>
    </row>
    <row r="917" spans="1:27" ht="14.25" customHeight="1" x14ac:dyDescent="0.25">
      <c r="A917" s="1"/>
      <c r="B917" s="1"/>
      <c r="W917" s="108"/>
      <c r="X917" s="145"/>
      <c r="Z917" s="1"/>
      <c r="AA917" s="1"/>
    </row>
    <row r="918" spans="1:27" ht="14.25" customHeight="1" x14ac:dyDescent="0.25">
      <c r="A918" s="1"/>
      <c r="B918" s="1"/>
      <c r="W918" s="108"/>
      <c r="X918" s="145"/>
      <c r="Z918" s="1"/>
      <c r="AA918" s="1"/>
    </row>
    <row r="919" spans="1:27" ht="14.25" customHeight="1" x14ac:dyDescent="0.25">
      <c r="A919" s="1"/>
      <c r="B919" s="1"/>
      <c r="W919" s="108"/>
      <c r="X919" s="145"/>
      <c r="Z919" s="1"/>
      <c r="AA919" s="1"/>
    </row>
    <row r="920" spans="1:27" ht="14.25" customHeight="1" x14ac:dyDescent="0.25">
      <c r="A920" s="1"/>
      <c r="B920" s="1"/>
      <c r="W920" s="108"/>
      <c r="X920" s="145"/>
      <c r="Z920" s="1"/>
      <c r="AA920" s="1"/>
    </row>
    <row r="921" spans="1:27" ht="14.25" customHeight="1" x14ac:dyDescent="0.25">
      <c r="A921" s="1"/>
      <c r="B921" s="1"/>
      <c r="W921" s="108"/>
      <c r="X921" s="145"/>
      <c r="Z921" s="1"/>
      <c r="AA921" s="1"/>
    </row>
    <row r="922" spans="1:27" ht="14.25" customHeight="1" x14ac:dyDescent="0.25">
      <c r="A922" s="1"/>
      <c r="B922" s="1"/>
      <c r="W922" s="108"/>
      <c r="X922" s="145"/>
      <c r="Z922" s="1"/>
      <c r="AA922" s="1"/>
    </row>
    <row r="923" spans="1:27" ht="14.25" customHeight="1" x14ac:dyDescent="0.25">
      <c r="A923" s="1"/>
      <c r="B923" s="1"/>
      <c r="W923" s="108"/>
      <c r="X923" s="145"/>
      <c r="Z923" s="1"/>
      <c r="AA923" s="1"/>
    </row>
    <row r="924" spans="1:27" ht="14.25" customHeight="1" x14ac:dyDescent="0.25">
      <c r="A924" s="1"/>
      <c r="B924" s="1"/>
      <c r="W924" s="108"/>
      <c r="X924" s="145"/>
      <c r="Z924" s="1"/>
      <c r="AA924" s="1"/>
    </row>
    <row r="925" spans="1:27" ht="14.25" customHeight="1" x14ac:dyDescent="0.25">
      <c r="A925" s="1"/>
      <c r="B925" s="1"/>
      <c r="W925" s="108"/>
      <c r="X925" s="145"/>
      <c r="Z925" s="1"/>
      <c r="AA925" s="1"/>
    </row>
    <row r="926" spans="1:27" ht="14.25" customHeight="1" x14ac:dyDescent="0.25">
      <c r="A926" s="1"/>
      <c r="B926" s="1"/>
      <c r="W926" s="108"/>
      <c r="X926" s="145"/>
      <c r="Z926" s="1"/>
      <c r="AA926" s="1"/>
    </row>
    <row r="927" spans="1:27" ht="14.25" customHeight="1" x14ac:dyDescent="0.25">
      <c r="A927" s="1"/>
      <c r="B927" s="1"/>
      <c r="W927" s="108"/>
      <c r="X927" s="145"/>
      <c r="Z927" s="1"/>
      <c r="AA927" s="1"/>
    </row>
    <row r="928" spans="1:27" ht="14.25" customHeight="1" x14ac:dyDescent="0.25">
      <c r="A928" s="1"/>
      <c r="B928" s="1"/>
      <c r="W928" s="108"/>
      <c r="X928" s="145"/>
      <c r="Z928" s="1"/>
      <c r="AA928" s="1"/>
    </row>
    <row r="929" spans="1:27" ht="14.25" customHeight="1" x14ac:dyDescent="0.25">
      <c r="A929" s="1"/>
      <c r="B929" s="1"/>
      <c r="W929" s="108"/>
      <c r="X929" s="145"/>
      <c r="Z929" s="1"/>
      <c r="AA929" s="1"/>
    </row>
    <row r="930" spans="1:27" ht="14.25" customHeight="1" x14ac:dyDescent="0.25">
      <c r="A930" s="1"/>
      <c r="B930" s="1"/>
      <c r="W930" s="108"/>
      <c r="X930" s="145"/>
      <c r="Z930" s="1"/>
      <c r="AA930" s="1"/>
    </row>
    <row r="931" spans="1:27" ht="14.25" customHeight="1" x14ac:dyDescent="0.25">
      <c r="A931" s="1"/>
      <c r="B931" s="1"/>
      <c r="W931" s="108"/>
      <c r="X931" s="145"/>
      <c r="Z931" s="1"/>
      <c r="AA931" s="1"/>
    </row>
    <row r="932" spans="1:27" ht="14.25" customHeight="1" x14ac:dyDescent="0.25">
      <c r="A932" s="1"/>
      <c r="B932" s="1"/>
      <c r="W932" s="108"/>
      <c r="X932" s="145"/>
      <c r="Z932" s="1"/>
      <c r="AA932" s="1"/>
    </row>
    <row r="933" spans="1:27" ht="14.25" customHeight="1" x14ac:dyDescent="0.25">
      <c r="A933" s="1"/>
      <c r="B933" s="1"/>
      <c r="W933" s="108"/>
      <c r="X933" s="145"/>
      <c r="Z933" s="1"/>
      <c r="AA933" s="1"/>
    </row>
    <row r="934" spans="1:27" ht="14.25" customHeight="1" x14ac:dyDescent="0.25">
      <c r="A934" s="1"/>
      <c r="B934" s="1"/>
      <c r="W934" s="108"/>
      <c r="X934" s="145"/>
      <c r="Z934" s="1"/>
      <c r="AA934" s="1"/>
    </row>
    <row r="935" spans="1:27" ht="14.25" customHeight="1" x14ac:dyDescent="0.25">
      <c r="A935" s="1"/>
      <c r="B935" s="1"/>
      <c r="W935" s="108"/>
      <c r="X935" s="145"/>
      <c r="Z935" s="1"/>
      <c r="AA935" s="1"/>
    </row>
    <row r="936" spans="1:27" ht="14.25" customHeight="1" x14ac:dyDescent="0.25">
      <c r="A936" s="1"/>
      <c r="B936" s="1"/>
      <c r="W936" s="108"/>
      <c r="X936" s="145"/>
      <c r="Z936" s="1"/>
      <c r="AA936" s="1"/>
    </row>
    <row r="937" spans="1:27" ht="14.25" customHeight="1" x14ac:dyDescent="0.25">
      <c r="A937" s="1"/>
      <c r="B937" s="1"/>
      <c r="W937" s="108"/>
      <c r="X937" s="145"/>
      <c r="Z937" s="1"/>
      <c r="AA937" s="1"/>
    </row>
    <row r="938" spans="1:27" ht="14.25" customHeight="1" x14ac:dyDescent="0.25">
      <c r="A938" s="1"/>
      <c r="B938" s="1"/>
      <c r="W938" s="108"/>
      <c r="X938" s="145"/>
      <c r="Z938" s="1"/>
      <c r="AA938" s="1"/>
    </row>
    <row r="939" spans="1:27" ht="14.25" customHeight="1" x14ac:dyDescent="0.25">
      <c r="A939" s="1"/>
      <c r="B939" s="1"/>
      <c r="W939" s="108"/>
      <c r="X939" s="145"/>
      <c r="Z939" s="1"/>
      <c r="AA939" s="1"/>
    </row>
    <row r="940" spans="1:27" ht="14.25" customHeight="1" x14ac:dyDescent="0.25">
      <c r="A940" s="1"/>
      <c r="B940" s="1"/>
      <c r="W940" s="108"/>
      <c r="X940" s="145"/>
      <c r="Z940" s="1"/>
      <c r="AA940" s="1"/>
    </row>
    <row r="941" spans="1:27" ht="14.25" customHeight="1" x14ac:dyDescent="0.25">
      <c r="A941" s="1"/>
      <c r="B941" s="1"/>
      <c r="W941" s="108"/>
      <c r="X941" s="145"/>
      <c r="Z941" s="1"/>
      <c r="AA941" s="1"/>
    </row>
    <row r="942" spans="1:27" ht="14.25" customHeight="1" x14ac:dyDescent="0.25">
      <c r="A942" s="1"/>
      <c r="B942" s="1"/>
      <c r="W942" s="108"/>
      <c r="X942" s="145"/>
      <c r="Z942" s="1"/>
      <c r="AA942" s="1"/>
    </row>
    <row r="943" spans="1:27" ht="14.25" customHeight="1" x14ac:dyDescent="0.25">
      <c r="A943" s="1"/>
      <c r="B943" s="1"/>
      <c r="W943" s="108"/>
      <c r="X943" s="145"/>
      <c r="Z943" s="1"/>
      <c r="AA943" s="1"/>
    </row>
    <row r="944" spans="1:27" ht="14.25" customHeight="1" x14ac:dyDescent="0.25">
      <c r="A944" s="1"/>
      <c r="B944" s="1"/>
      <c r="W944" s="108"/>
      <c r="X944" s="145"/>
      <c r="Z944" s="1"/>
      <c r="AA944" s="1"/>
    </row>
    <row r="945" spans="1:27" ht="14.25" customHeight="1" x14ac:dyDescent="0.25">
      <c r="A945" s="1"/>
      <c r="B945" s="1"/>
      <c r="W945" s="108"/>
      <c r="X945" s="145"/>
      <c r="Z945" s="1"/>
      <c r="AA945" s="1"/>
    </row>
    <row r="946" spans="1:27" ht="14.25" customHeight="1" x14ac:dyDescent="0.25">
      <c r="A946" s="1"/>
      <c r="B946" s="1"/>
      <c r="W946" s="108"/>
      <c r="X946" s="145"/>
      <c r="Z946" s="1"/>
      <c r="AA946" s="1"/>
    </row>
    <row r="947" spans="1:27" ht="14.25" customHeight="1" x14ac:dyDescent="0.25">
      <c r="A947" s="1"/>
      <c r="B947" s="1"/>
      <c r="W947" s="108"/>
      <c r="X947" s="145"/>
      <c r="Z947" s="1"/>
      <c r="AA947" s="1"/>
    </row>
    <row r="948" spans="1:27" ht="14.25" customHeight="1" x14ac:dyDescent="0.25">
      <c r="A948" s="1"/>
      <c r="B948" s="1"/>
      <c r="W948" s="108"/>
      <c r="X948" s="145"/>
      <c r="Z948" s="1"/>
      <c r="AA948" s="1"/>
    </row>
    <row r="949" spans="1:27" ht="14.25" customHeight="1" x14ac:dyDescent="0.25">
      <c r="A949" s="1"/>
      <c r="B949" s="1"/>
      <c r="W949" s="108"/>
      <c r="X949" s="145"/>
      <c r="Z949" s="1"/>
      <c r="AA949" s="1"/>
    </row>
    <row r="950" spans="1:27" ht="14.25" customHeight="1" x14ac:dyDescent="0.25">
      <c r="A950" s="1"/>
      <c r="B950" s="1"/>
      <c r="W950" s="108"/>
      <c r="X950" s="145"/>
      <c r="Z950" s="1"/>
      <c r="AA950" s="1"/>
    </row>
    <row r="951" spans="1:27" ht="14.25" customHeight="1" x14ac:dyDescent="0.25">
      <c r="A951" s="1"/>
      <c r="B951" s="1"/>
      <c r="W951" s="108"/>
      <c r="X951" s="145"/>
      <c r="Z951" s="1"/>
      <c r="AA951" s="1"/>
    </row>
    <row r="952" spans="1:27" ht="14.25" customHeight="1" x14ac:dyDescent="0.25">
      <c r="A952" s="1"/>
      <c r="B952" s="1"/>
      <c r="W952" s="108"/>
      <c r="X952" s="145"/>
      <c r="Z952" s="1"/>
      <c r="AA952" s="1"/>
    </row>
    <row r="953" spans="1:27" ht="14.25" customHeight="1" x14ac:dyDescent="0.25">
      <c r="A953" s="1"/>
      <c r="B953" s="1"/>
      <c r="W953" s="108"/>
      <c r="X953" s="145"/>
      <c r="Z953" s="1"/>
      <c r="AA953" s="1"/>
    </row>
    <row r="954" spans="1:27" ht="14.25" customHeight="1" x14ac:dyDescent="0.25">
      <c r="A954" s="1"/>
      <c r="B954" s="1"/>
      <c r="W954" s="108"/>
      <c r="X954" s="145"/>
      <c r="Z954" s="1"/>
      <c r="AA954" s="1"/>
    </row>
    <row r="955" spans="1:27" ht="14.25" customHeight="1" x14ac:dyDescent="0.25">
      <c r="A955" s="1"/>
      <c r="B955" s="1"/>
      <c r="W955" s="108"/>
      <c r="X955" s="145"/>
      <c r="Z955" s="1"/>
      <c r="AA955" s="1"/>
    </row>
    <row r="956" spans="1:27" ht="14.25" customHeight="1" x14ac:dyDescent="0.25">
      <c r="A956" s="1"/>
      <c r="B956" s="1"/>
      <c r="W956" s="108"/>
      <c r="X956" s="145"/>
      <c r="Z956" s="1"/>
      <c r="AA956" s="1"/>
    </row>
    <row r="957" spans="1:27" ht="14.25" customHeight="1" x14ac:dyDescent="0.25">
      <c r="A957" s="1"/>
      <c r="B957" s="1"/>
      <c r="W957" s="108"/>
      <c r="X957" s="145"/>
      <c r="Z957" s="1"/>
      <c r="AA957" s="1"/>
    </row>
    <row r="958" spans="1:27" ht="14.25" customHeight="1" x14ac:dyDescent="0.25">
      <c r="A958" s="1"/>
      <c r="B958" s="1"/>
      <c r="W958" s="108"/>
      <c r="X958" s="145"/>
      <c r="Z958" s="1"/>
      <c r="AA958" s="1"/>
    </row>
    <row r="959" spans="1:27" ht="14.25" customHeight="1" x14ac:dyDescent="0.25">
      <c r="A959" s="1"/>
      <c r="B959" s="1"/>
      <c r="W959" s="108"/>
      <c r="X959" s="145"/>
      <c r="Z959" s="1"/>
      <c r="AA959" s="1"/>
    </row>
    <row r="960" spans="1:27" ht="14.25" customHeight="1" x14ac:dyDescent="0.25">
      <c r="A960" s="1"/>
      <c r="B960" s="1"/>
      <c r="W960" s="108"/>
      <c r="X960" s="145"/>
      <c r="Z960" s="1"/>
      <c r="AA960" s="1"/>
    </row>
    <row r="961" spans="1:27" ht="14.25" customHeight="1" x14ac:dyDescent="0.25">
      <c r="A961" s="1"/>
      <c r="B961" s="1"/>
      <c r="W961" s="108"/>
      <c r="X961" s="145"/>
      <c r="Z961" s="1"/>
      <c r="AA961" s="1"/>
    </row>
    <row r="962" spans="1:27" ht="14.25" customHeight="1" x14ac:dyDescent="0.25">
      <c r="A962" s="1"/>
      <c r="B962" s="1"/>
      <c r="W962" s="108"/>
      <c r="X962" s="145"/>
      <c r="Z962" s="1"/>
      <c r="AA962" s="1"/>
    </row>
    <row r="963" spans="1:27" ht="14.25" customHeight="1" x14ac:dyDescent="0.25">
      <c r="A963" s="1"/>
      <c r="B963" s="1"/>
      <c r="W963" s="108"/>
      <c r="X963" s="145"/>
      <c r="Z963" s="1"/>
      <c r="AA963" s="1"/>
    </row>
    <row r="964" spans="1:27" ht="14.25" customHeight="1" x14ac:dyDescent="0.25">
      <c r="A964" s="1"/>
      <c r="B964" s="1"/>
      <c r="W964" s="108"/>
      <c r="X964" s="145"/>
      <c r="Z964" s="1"/>
      <c r="AA964" s="1"/>
    </row>
    <row r="965" spans="1:27" ht="14.25" customHeight="1" x14ac:dyDescent="0.25">
      <c r="A965" s="1"/>
      <c r="B965" s="1"/>
      <c r="W965" s="108"/>
      <c r="X965" s="145"/>
      <c r="Z965" s="1"/>
      <c r="AA965" s="1"/>
    </row>
    <row r="966" spans="1:27" ht="14.25" customHeight="1" x14ac:dyDescent="0.25">
      <c r="A966" s="1"/>
      <c r="B966" s="1"/>
      <c r="W966" s="108"/>
      <c r="X966" s="145"/>
      <c r="Z966" s="1"/>
      <c r="AA966" s="1"/>
    </row>
    <row r="967" spans="1:27" ht="14.25" customHeight="1" x14ac:dyDescent="0.25">
      <c r="A967" s="1"/>
      <c r="B967" s="1"/>
      <c r="W967" s="108"/>
      <c r="X967" s="145"/>
      <c r="Z967" s="1"/>
      <c r="AA967" s="1"/>
    </row>
    <row r="968" spans="1:27" ht="14.25" customHeight="1" x14ac:dyDescent="0.25">
      <c r="A968" s="1"/>
      <c r="B968" s="1"/>
      <c r="W968" s="108"/>
      <c r="X968" s="145"/>
      <c r="Z968" s="1"/>
      <c r="AA968" s="1"/>
    </row>
    <row r="969" spans="1:27" ht="14.25" customHeight="1" x14ac:dyDescent="0.25">
      <c r="A969" s="1"/>
      <c r="B969" s="1"/>
      <c r="W969" s="108"/>
      <c r="X969" s="145"/>
      <c r="Z969" s="1"/>
      <c r="AA969" s="1"/>
    </row>
    <row r="970" spans="1:27" ht="14.25" customHeight="1" x14ac:dyDescent="0.25">
      <c r="A970" s="1"/>
      <c r="B970" s="1"/>
      <c r="W970" s="108"/>
      <c r="X970" s="145"/>
      <c r="Z970" s="1"/>
      <c r="AA970" s="1"/>
    </row>
    <row r="971" spans="1:27" ht="14.25" customHeight="1" x14ac:dyDescent="0.25">
      <c r="A971" s="1"/>
      <c r="B971" s="1"/>
      <c r="W971" s="108"/>
      <c r="X971" s="145"/>
      <c r="Z971" s="1"/>
      <c r="AA971" s="1"/>
    </row>
    <row r="972" spans="1:27" ht="14.25" customHeight="1" x14ac:dyDescent="0.25">
      <c r="A972" s="1"/>
      <c r="B972" s="1"/>
      <c r="W972" s="108"/>
      <c r="X972" s="145"/>
      <c r="Z972" s="1"/>
      <c r="AA972" s="1"/>
    </row>
    <row r="973" spans="1:27" ht="14.25" customHeight="1" x14ac:dyDescent="0.25">
      <c r="A973" s="1"/>
      <c r="B973" s="1"/>
      <c r="W973" s="108"/>
      <c r="X973" s="145"/>
      <c r="Z973" s="1"/>
      <c r="AA973" s="1"/>
    </row>
    <row r="974" spans="1:27" ht="14.25" customHeight="1" x14ac:dyDescent="0.25">
      <c r="A974" s="1"/>
      <c r="B974" s="1"/>
      <c r="W974" s="108"/>
      <c r="X974" s="145"/>
      <c r="Z974" s="1"/>
      <c r="AA974" s="1"/>
    </row>
    <row r="975" spans="1:27" ht="14.25" customHeight="1" x14ac:dyDescent="0.25">
      <c r="A975" s="1"/>
      <c r="B975" s="1"/>
      <c r="W975" s="108"/>
      <c r="X975" s="145"/>
      <c r="Z975" s="1"/>
      <c r="AA975" s="1"/>
    </row>
    <row r="976" spans="1:27" ht="14.25" customHeight="1" x14ac:dyDescent="0.25">
      <c r="A976" s="1"/>
      <c r="B976" s="1"/>
      <c r="W976" s="108"/>
      <c r="X976" s="145"/>
      <c r="Z976" s="1"/>
      <c r="AA976" s="1"/>
    </row>
    <row r="977" spans="1:27" ht="14.25" customHeight="1" x14ac:dyDescent="0.25">
      <c r="A977" s="1"/>
      <c r="B977" s="1"/>
      <c r="W977" s="108"/>
      <c r="X977" s="145"/>
      <c r="Z977" s="1"/>
      <c r="AA977" s="1"/>
    </row>
    <row r="978" spans="1:27" ht="14.25" customHeight="1" x14ac:dyDescent="0.25">
      <c r="A978" s="1"/>
      <c r="B978" s="1"/>
      <c r="W978" s="108"/>
      <c r="X978" s="145"/>
      <c r="Z978" s="1"/>
      <c r="AA978" s="1"/>
    </row>
    <row r="979" spans="1:27" ht="14.25" customHeight="1" x14ac:dyDescent="0.25">
      <c r="A979" s="1"/>
      <c r="B979" s="1"/>
      <c r="W979" s="108"/>
      <c r="X979" s="145"/>
      <c r="Z979" s="1"/>
      <c r="AA979" s="1"/>
    </row>
    <row r="980" spans="1:27" ht="14.25" customHeight="1" x14ac:dyDescent="0.25">
      <c r="A980" s="1"/>
      <c r="B980" s="1"/>
      <c r="W980" s="108"/>
      <c r="X980" s="145"/>
      <c r="Z980" s="1"/>
      <c r="AA980" s="1"/>
    </row>
    <row r="981" spans="1:27" ht="14.25" customHeight="1" x14ac:dyDescent="0.25">
      <c r="A981" s="1"/>
      <c r="B981" s="1"/>
      <c r="W981" s="108"/>
      <c r="X981" s="145"/>
      <c r="Z981" s="1"/>
      <c r="AA981" s="1"/>
    </row>
    <row r="982" spans="1:27" ht="14.25" customHeight="1" x14ac:dyDescent="0.25">
      <c r="A982" s="1"/>
      <c r="B982" s="1"/>
      <c r="W982" s="108"/>
      <c r="X982" s="145"/>
      <c r="Z982" s="1"/>
      <c r="AA982" s="1"/>
    </row>
    <row r="983" spans="1:27" ht="14.25" customHeight="1" x14ac:dyDescent="0.25">
      <c r="A983" s="1"/>
      <c r="B983" s="1"/>
      <c r="W983" s="108"/>
      <c r="X983" s="145"/>
      <c r="Z983" s="1"/>
      <c r="AA983" s="1"/>
    </row>
    <row r="984" spans="1:27" ht="14.25" customHeight="1" x14ac:dyDescent="0.25">
      <c r="A984" s="1"/>
      <c r="B984" s="1"/>
      <c r="W984" s="108"/>
      <c r="X984" s="145"/>
      <c r="Z984" s="1"/>
      <c r="AA984" s="1"/>
    </row>
    <row r="985" spans="1:27" ht="14.25" customHeight="1" x14ac:dyDescent="0.25">
      <c r="A985" s="1"/>
      <c r="B985" s="1"/>
      <c r="W985" s="108"/>
      <c r="X985" s="145"/>
      <c r="Z985" s="1"/>
      <c r="AA985" s="1"/>
    </row>
    <row r="986" spans="1:27" ht="14.25" customHeight="1" x14ac:dyDescent="0.25">
      <c r="A986" s="1"/>
      <c r="B986" s="1"/>
      <c r="W986" s="108"/>
      <c r="X986" s="145"/>
      <c r="Z986" s="1"/>
      <c r="AA986" s="1"/>
    </row>
    <row r="987" spans="1:27" ht="14.25" customHeight="1" x14ac:dyDescent="0.25">
      <c r="A987" s="1"/>
      <c r="B987" s="1"/>
      <c r="W987" s="108"/>
      <c r="X987" s="145"/>
      <c r="Z987" s="1"/>
      <c r="AA987" s="1"/>
    </row>
    <row r="988" spans="1:27" ht="14.25" customHeight="1" x14ac:dyDescent="0.25">
      <c r="A988" s="1"/>
      <c r="B988" s="1"/>
      <c r="W988" s="108"/>
      <c r="X988" s="145"/>
      <c r="Z988" s="1"/>
      <c r="AA988" s="1"/>
    </row>
    <row r="989" spans="1:27" ht="14.25" customHeight="1" x14ac:dyDescent="0.25">
      <c r="A989" s="1"/>
      <c r="B989" s="1"/>
      <c r="W989" s="108"/>
      <c r="X989" s="145"/>
      <c r="Z989" s="1"/>
      <c r="AA989" s="1"/>
    </row>
    <row r="990" spans="1:27" ht="14.25" customHeight="1" x14ac:dyDescent="0.25">
      <c r="A990" s="1"/>
      <c r="B990" s="1"/>
      <c r="W990" s="108"/>
      <c r="X990" s="145"/>
      <c r="Z990" s="1"/>
      <c r="AA990" s="1"/>
    </row>
    <row r="991" spans="1:27" ht="14.25" customHeight="1" x14ac:dyDescent="0.25">
      <c r="A991" s="1"/>
      <c r="B991" s="1"/>
      <c r="W991" s="108"/>
      <c r="X991" s="145"/>
      <c r="Z991" s="1"/>
      <c r="AA991" s="1"/>
    </row>
    <row r="992" spans="1:27" ht="14.25" customHeight="1" x14ac:dyDescent="0.25">
      <c r="A992" s="1"/>
      <c r="B992" s="1"/>
      <c r="W992" s="108"/>
      <c r="X992" s="145"/>
      <c r="Z992" s="1"/>
      <c r="AA992" s="1"/>
    </row>
    <row r="993" spans="1:27" ht="14.25" customHeight="1" x14ac:dyDescent="0.25">
      <c r="A993" s="1"/>
      <c r="B993" s="1"/>
      <c r="W993" s="108"/>
      <c r="X993" s="145"/>
      <c r="Z993" s="1"/>
      <c r="AA993" s="1"/>
    </row>
    <row r="994" spans="1:27" ht="14.25" customHeight="1" x14ac:dyDescent="0.25">
      <c r="A994" s="1"/>
      <c r="B994" s="1"/>
      <c r="W994" s="108"/>
      <c r="X994" s="145"/>
      <c r="Z994" s="1"/>
      <c r="AA994" s="1"/>
    </row>
    <row r="995" spans="1:27" ht="14.25" customHeight="1" x14ac:dyDescent="0.25">
      <c r="A995" s="1"/>
      <c r="B995" s="1"/>
      <c r="W995" s="108"/>
      <c r="X995" s="145"/>
      <c r="Z995" s="1"/>
      <c r="AA995" s="1"/>
    </row>
    <row r="996" spans="1:27" ht="14.25" customHeight="1" x14ac:dyDescent="0.25">
      <c r="A996" s="1"/>
      <c r="B996" s="1"/>
      <c r="W996" s="108"/>
      <c r="X996" s="145"/>
      <c r="Z996" s="1"/>
      <c r="AA996" s="1"/>
    </row>
    <row r="997" spans="1:27" ht="14.25" customHeight="1" x14ac:dyDescent="0.25">
      <c r="A997" s="1"/>
      <c r="B997" s="1"/>
      <c r="W997" s="108"/>
      <c r="X997" s="145"/>
      <c r="Z997" s="1"/>
      <c r="AA997" s="1"/>
    </row>
    <row r="998" spans="1:27" ht="14.25" customHeight="1" x14ac:dyDescent="0.25">
      <c r="A998" s="1"/>
      <c r="B998" s="1"/>
      <c r="W998" s="108"/>
      <c r="X998" s="145"/>
      <c r="Z998" s="1"/>
      <c r="AA998" s="1"/>
    </row>
    <row r="999" spans="1:27" ht="14.25" customHeight="1" x14ac:dyDescent="0.25">
      <c r="A999" s="1"/>
      <c r="B999" s="1"/>
      <c r="W999" s="108"/>
      <c r="X999" s="145"/>
      <c r="Z999" s="1"/>
      <c r="AA999" s="1"/>
    </row>
    <row r="1000" spans="1:27" ht="14.25" customHeight="1" x14ac:dyDescent="0.25">
      <c r="A1000" s="1"/>
      <c r="B1000" s="1"/>
      <c r="W1000" s="108"/>
      <c r="X1000" s="145"/>
      <c r="Z1000" s="1"/>
      <c r="AA1000" s="1"/>
    </row>
    <row r="1001" spans="1:27" ht="14.25" customHeight="1" x14ac:dyDescent="0.25">
      <c r="A1001" s="1"/>
      <c r="B1001" s="1"/>
      <c r="W1001" s="108"/>
      <c r="X1001" s="145"/>
      <c r="Z1001" s="1"/>
      <c r="AA1001" s="1"/>
    </row>
  </sheetData>
  <mergeCells count="32">
    <mergeCell ref="U69:U71"/>
    <mergeCell ref="V69:V71"/>
    <mergeCell ref="U42:U44"/>
    <mergeCell ref="U46:U48"/>
    <mergeCell ref="V46:V48"/>
    <mergeCell ref="U51:U53"/>
    <mergeCell ref="V51:V53"/>
    <mergeCell ref="U55:U57"/>
    <mergeCell ref="V55:V57"/>
    <mergeCell ref="U37:U39"/>
    <mergeCell ref="V37:V39"/>
    <mergeCell ref="V42:V44"/>
    <mergeCell ref="U60:U62"/>
    <mergeCell ref="V60:V62"/>
    <mergeCell ref="V20:V22"/>
    <mergeCell ref="U20:U22"/>
    <mergeCell ref="U23:U25"/>
    <mergeCell ref="V23:V25"/>
    <mergeCell ref="V27:V30"/>
    <mergeCell ref="C7:W7"/>
    <mergeCell ref="U9:U11"/>
    <mergeCell ref="V9:V11"/>
    <mergeCell ref="U12:U14"/>
    <mergeCell ref="V12:V14"/>
    <mergeCell ref="C3:W3"/>
    <mergeCell ref="C5:C6"/>
    <mergeCell ref="E5:H5"/>
    <mergeCell ref="T5:T6"/>
    <mergeCell ref="U5:U6"/>
    <mergeCell ref="V5:V6"/>
    <mergeCell ref="W5:W6"/>
    <mergeCell ref="I5:S5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/>
  <dimension ref="A1:AU1001"/>
  <sheetViews>
    <sheetView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2" sqref="A2"/>
    </sheetView>
  </sheetViews>
  <sheetFormatPr defaultColWidth="14.42578125" defaultRowHeight="15" customHeight="1" outlineLevelRow="1" outlineLevelCol="1" x14ac:dyDescent="0.25"/>
  <cols>
    <col min="1" max="1" width="4.85546875" customWidth="1"/>
    <col min="2" max="2" width="9" hidden="1" customWidth="1" outlineLevel="1"/>
    <col min="3" max="3" width="5" customWidth="1" collapsed="1"/>
    <col min="4" max="4" width="7.140625" customWidth="1"/>
    <col min="5" max="5" width="78.140625" customWidth="1"/>
    <col min="6" max="6" width="17.85546875" bestFit="1" customWidth="1"/>
    <col min="7" max="7" width="8" style="193" customWidth="1"/>
    <col min="8" max="8" width="8.42578125" customWidth="1"/>
    <col min="9" max="11" width="8.28515625" customWidth="1"/>
    <col min="12" max="21" width="9" customWidth="1"/>
    <col min="22" max="47" width="14.42578125" style="222"/>
  </cols>
  <sheetData>
    <row r="1" spans="1:21" ht="14.25" customHeight="1" x14ac:dyDescent="0.25">
      <c r="A1" s="1"/>
      <c r="B1" s="1"/>
      <c r="C1" s="6"/>
      <c r="D1" s="1"/>
      <c r="E1" s="1"/>
      <c r="F1" s="1"/>
      <c r="G1" s="17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4.25" customHeight="1" x14ac:dyDescent="0.25">
      <c r="A2" s="1"/>
      <c r="B2" s="1"/>
      <c r="C2" s="6"/>
      <c r="D2" s="1"/>
      <c r="E2" s="1"/>
      <c r="F2" s="1"/>
      <c r="G2" s="17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.75" customHeight="1" x14ac:dyDescent="0.25">
      <c r="A3" s="1"/>
      <c r="B3" s="1"/>
      <c r="C3" s="6"/>
      <c r="D3" s="596" t="s">
        <v>440</v>
      </c>
      <c r="E3" s="564"/>
      <c r="F3" s="597" t="s">
        <v>441</v>
      </c>
      <c r="G3" s="598"/>
      <c r="H3" s="599"/>
      <c r="I3" s="599"/>
      <c r="J3" s="599"/>
      <c r="K3" s="599"/>
      <c r="L3" s="599"/>
      <c r="M3" s="599"/>
      <c r="N3" s="599"/>
      <c r="O3" s="599"/>
      <c r="P3" s="599"/>
      <c r="Q3" s="599"/>
      <c r="R3" s="599"/>
      <c r="S3" s="599"/>
      <c r="T3" s="599"/>
      <c r="U3" s="600"/>
    </row>
    <row r="4" spans="1:21" ht="15" customHeight="1" x14ac:dyDescent="0.25">
      <c r="A4" s="1"/>
      <c r="B4" s="1"/>
      <c r="C4" s="6"/>
      <c r="D4" s="601" t="s">
        <v>1</v>
      </c>
      <c r="E4" s="603" t="s">
        <v>2</v>
      </c>
      <c r="F4" s="221" t="s">
        <v>534</v>
      </c>
      <c r="G4" s="606" t="s">
        <v>382</v>
      </c>
      <c r="H4" s="606"/>
      <c r="I4" s="606"/>
      <c r="J4" s="607"/>
      <c r="K4" s="605" t="s">
        <v>383</v>
      </c>
      <c r="L4" s="529"/>
      <c r="M4" s="529"/>
      <c r="N4" s="529"/>
      <c r="O4" s="529"/>
      <c r="P4" s="529"/>
      <c r="Q4" s="529"/>
      <c r="R4" s="529"/>
      <c r="S4" s="529"/>
      <c r="T4" s="529"/>
      <c r="U4" s="530"/>
    </row>
    <row r="5" spans="1:21" ht="15" customHeight="1" x14ac:dyDescent="0.25">
      <c r="A5" s="1"/>
      <c r="B5" s="1"/>
      <c r="C5" s="6"/>
      <c r="D5" s="602"/>
      <c r="E5" s="604"/>
      <c r="F5" s="179" t="str">
        <f>'Таблица 5 (коэфф. по арм.)'!D6</f>
        <v>Ø5 мм</v>
      </c>
      <c r="G5" s="179" t="str">
        <f>'Таблица 5 (коэфф. по арм.)'!E6</f>
        <v>Ø6 мм</v>
      </c>
      <c r="H5" s="179" t="str">
        <f>'Таблица 5 (коэфф. по арм.)'!F6</f>
        <v>Ø8 мм</v>
      </c>
      <c r="I5" s="179" t="str">
        <f>'Таблица 5 (коэфф. по арм.)'!G6</f>
        <v>Ø10 мм</v>
      </c>
      <c r="J5" s="179" t="str">
        <f>'Таблица 5 (коэфф. по арм.)'!H6</f>
        <v>Ø12 мм</v>
      </c>
      <c r="K5" s="179" t="str">
        <f>'Таблица 5 (коэфф. по арм.)'!I6</f>
        <v>Ø8 мм</v>
      </c>
      <c r="L5" s="179" t="str">
        <f>'Таблица 5 (коэфф. по арм.)'!J6</f>
        <v>Ø10 мм</v>
      </c>
      <c r="M5" s="179" t="str">
        <f>'Таблица 5 (коэфф. по арм.)'!K6</f>
        <v>Ø12 мм</v>
      </c>
      <c r="N5" s="179" t="str">
        <f>'Таблица 5 (коэфф. по арм.)'!L6</f>
        <v>Ø14 мм</v>
      </c>
      <c r="O5" s="179" t="str">
        <f>'Таблица 5 (коэфф. по арм.)'!M6</f>
        <v>Ø16 мм</v>
      </c>
      <c r="P5" s="179" t="str">
        <f>'Таблица 5 (коэфф. по арм.)'!N6</f>
        <v>Ø18 мм</v>
      </c>
      <c r="Q5" s="179" t="str">
        <f>'Таблица 5 (коэфф. по арм.)'!O6</f>
        <v>Ø20 мм</v>
      </c>
      <c r="R5" s="179" t="str">
        <f>'Таблица 5 (коэфф. по арм.)'!P6</f>
        <v>Ø22 мм</v>
      </c>
      <c r="S5" s="179" t="str">
        <f>'Таблица 5 (коэфф. по арм.)'!Q6</f>
        <v>Ø25 мм</v>
      </c>
      <c r="T5" s="179" t="str">
        <f>'Таблица 5 (коэфф. по арм.)'!R6</f>
        <v>Ø28 мм</v>
      </c>
      <c r="U5" s="179" t="str">
        <f>'Таблица 5 (коэфф. по арм.)'!S6</f>
        <v>Ø32 мм</v>
      </c>
    </row>
    <row r="6" spans="1:21" x14ac:dyDescent="0.25">
      <c r="A6" s="1"/>
      <c r="B6" s="146" t="s">
        <v>442</v>
      </c>
      <c r="C6" s="6"/>
      <c r="D6" s="147">
        <v>1</v>
      </c>
      <c r="E6" s="148" t="str">
        <f>'Таблица 5 (коэфф. по арм.)'!C9</f>
        <v>Фундаменты (жилой дом)</v>
      </c>
      <c r="F6" s="179">
        <f>'Таблица 5 (коэфф. по арм.)'!D9/'Таблица 4 (коэфф.запаса)'!$C$5*'Таблица 4 (коэфф.запаса)'!$C$6</f>
        <v>0</v>
      </c>
      <c r="G6" s="179">
        <f>'Таблица 5 (коэфф. по арм.)'!E9/'Таблица 4 (коэфф.запаса)'!$C$5*'Таблица 4 (коэфф.запаса)'!$C$6</f>
        <v>0</v>
      </c>
      <c r="H6" s="179">
        <f>'Таблица 5 (коэфф. по арм.)'!F9/'Таблица 4 (коэфф.запаса)'!$C$5*'Таблица 4 (коэфф.запаса)'!$C$6</f>
        <v>0</v>
      </c>
      <c r="I6" s="179">
        <f>'Таблица 5 (коэфф. по арм.)'!G9/'Таблица 4 (коэфф.запаса)'!$C$5*'Таблица 4 (коэфф.запаса)'!$C$6</f>
        <v>0</v>
      </c>
      <c r="J6" s="179">
        <f>'Таблица 5 (коэфф. по арм.)'!H9/'Таблица 4 (коэфф.запаса)'!$C$5*'Таблица 4 (коэфф.запаса)'!$C$6</f>
        <v>0</v>
      </c>
      <c r="K6" s="179">
        <f>'Таблица 5 (коэфф. по арм.)'!I9/'Таблица 4 (коэфф.запаса)'!$C$5*'Таблица 4 (коэфф.запаса)'!$C$6</f>
        <v>0</v>
      </c>
      <c r="L6" s="179">
        <f>'Таблица 5 (коэфф. по арм.)'!J9/'Таблица 4 (коэфф.запаса)'!$C$5*'Таблица 4 (коэфф.запаса)'!$C$6</f>
        <v>0</v>
      </c>
      <c r="M6" s="179">
        <f>'Таблица 5 (коэфф. по арм.)'!K9/'Таблица 4 (коэфф.запаса)'!$C$5*'Таблица 4 (коэфф.запаса)'!$C$6</f>
        <v>9.2307692307692299</v>
      </c>
      <c r="N6" s="179">
        <f>'Таблица 5 (коэфф. по арм.)'!L9/'Таблица 4 (коэфф.запаса)'!$C$5*'Таблица 4 (коэфф.запаса)'!$C$6</f>
        <v>0</v>
      </c>
      <c r="O6" s="179">
        <f>'Таблица 5 (коэфф. по арм.)'!M9/'Таблица 4 (коэфф.запаса)'!$C$5*'Таблица 4 (коэфф.запаса)'!$C$6</f>
        <v>40.38461538461538</v>
      </c>
      <c r="P6" s="179">
        <f>'Таблица 5 (коэфф. по арм.)'!N9/'Таблица 4 (коэфф.запаса)'!$C$5*'Таблица 4 (коэфф.запаса)'!$C$6</f>
        <v>13.205128205128206</v>
      </c>
      <c r="Q6" s="179">
        <f>'Таблица 5 (коэфф. по арм.)'!O9/'Таблица 4 (коэфф.запаса)'!$C$5*'Таблица 4 (коэфф.запаса)'!$C$6</f>
        <v>11.794871794871796</v>
      </c>
      <c r="R6" s="179">
        <f>'Таблица 5 (коэфф. по арм.)'!P9/'Таблица 4 (коэфф.запаса)'!$C$5*'Таблица 4 (коэфф.запаса)'!$C$6</f>
        <v>15.897435897435898</v>
      </c>
      <c r="S6" s="179">
        <f>'Таблица 5 (коэфф. по арм.)'!Q9/'Таблица 4 (коэфф.запаса)'!$C$5*'Таблица 4 (коэфф.запаса)'!$C$6</f>
        <v>23.46153846153846</v>
      </c>
      <c r="T6" s="179">
        <f>'Таблица 5 (коэфф. по арм.)'!R9/'Таблица 4 (коэфф.запаса)'!$C$5*'Таблица 4 (коэфф.запаса)'!$C$6</f>
        <v>31.53846153846154</v>
      </c>
      <c r="U6" s="179">
        <f>'Таблица 5 (коэфф. по арм.)'!S9/'Таблица 4 (коэфф.запаса)'!$C$5*'Таблица 4 (коэфф.запаса)'!$C$6</f>
        <v>24.230769230769226</v>
      </c>
    </row>
    <row r="7" spans="1:21" x14ac:dyDescent="0.25">
      <c r="A7" s="1"/>
      <c r="B7" s="149" t="str">
        <f t="shared" ref="B7:B49" si="0">D7</f>
        <v>1.1</v>
      </c>
      <c r="C7" s="6"/>
      <c r="D7" s="147" t="s">
        <v>47</v>
      </c>
      <c r="E7" s="148" t="str">
        <f>'Таблица 5 (коэфф. по арм.)'!C10</f>
        <v>Арматурные каркасы плоские (фундамент жилого дома)</v>
      </c>
      <c r="F7" s="179">
        <f>'Таблица 5 (коэфф. по арм.)'!D10/'Таблица 4 (коэфф.запаса)'!$C$5*'Таблица 4 (коэфф.запаса)'!$C$6</f>
        <v>0</v>
      </c>
      <c r="G7" s="179">
        <f>'Таблица 5 (коэфф. по арм.)'!E10/'Таблица 4 (коэфф.запаса)'!$C$5*'Таблица 4 (коэфф.запаса)'!$C$6</f>
        <v>0</v>
      </c>
      <c r="H7" s="179">
        <f>'Таблица 5 (коэфф. по арм.)'!F10/'Таблица 4 (коэфф.запаса)'!$C$5*'Таблица 4 (коэфф.запаса)'!$C$6</f>
        <v>0</v>
      </c>
      <c r="I7" s="179">
        <f>'Таблица 5 (коэфф. по арм.)'!G10/'Таблица 4 (коэфф.запаса)'!$C$5*'Таблица 4 (коэфф.запаса)'!$C$6</f>
        <v>0</v>
      </c>
      <c r="J7" s="179">
        <f>'Таблица 5 (коэфф. по арм.)'!H10/'Таблица 4 (коэфф.запаса)'!$C$5*'Таблица 4 (коэфф.запаса)'!$C$6</f>
        <v>0</v>
      </c>
      <c r="K7" s="179">
        <f>'Таблица 5 (коэфф. по арм.)'!I10/'Таблица 4 (коэфф.запаса)'!$C$5*'Таблица 4 (коэфф.запаса)'!$C$6</f>
        <v>0</v>
      </c>
      <c r="L7" s="179">
        <f>'Таблица 5 (коэфф. по арм.)'!J10/'Таблица 4 (коэфф.запаса)'!$C$5*'Таблица 4 (коэфф.запаса)'!$C$6</f>
        <v>0</v>
      </c>
      <c r="M7" s="179">
        <f>'Таблица 5 (коэфф. по арм.)'!K10/'Таблица 4 (коэфф.запаса)'!$C$5*'Таблица 4 (коэфф.запаса)'!$C$6</f>
        <v>0</v>
      </c>
      <c r="N7" s="179">
        <f>'Таблица 5 (коэфф. по арм.)'!L10/'Таблица 4 (коэфф.запаса)'!$C$5*'Таблица 4 (коэфф.запаса)'!$C$6</f>
        <v>0</v>
      </c>
      <c r="O7" s="179">
        <f>'Таблица 5 (коэфф. по арм.)'!M10/'Таблица 4 (коэфф.запаса)'!$C$5*'Таблица 4 (коэфф.запаса)'!$C$6</f>
        <v>5.2564102564102511</v>
      </c>
      <c r="P7" s="179">
        <f>'Таблица 5 (коэфф. по арм.)'!N10/'Таблица 4 (коэфф.запаса)'!$C$5*'Таблица 4 (коэфф.запаса)'!$C$6</f>
        <v>0</v>
      </c>
      <c r="Q7" s="179">
        <f>'Таблица 5 (коэфф. по арм.)'!O10/'Таблица 4 (коэфф.запаса)'!$C$5*'Таблица 4 (коэфф.запаса)'!$C$6</f>
        <v>0</v>
      </c>
      <c r="R7" s="179">
        <f>'Таблица 5 (коэфф. по арм.)'!P10/'Таблица 4 (коэфф.запаса)'!$C$5*'Таблица 4 (коэфф.запаса)'!$C$6</f>
        <v>0</v>
      </c>
      <c r="S7" s="179">
        <f>'Таблица 5 (коэфф. по арм.)'!Q10/'Таблица 4 (коэфф.запаса)'!$C$5*'Таблица 4 (коэфф.запаса)'!$C$6</f>
        <v>0</v>
      </c>
      <c r="T7" s="179">
        <f>'Таблица 5 (коэфф. по арм.)'!R10/'Таблица 4 (коэфф.запаса)'!$C$5*'Таблица 4 (коэфф.запаса)'!$C$6</f>
        <v>0</v>
      </c>
      <c r="U7" s="179">
        <f>'Таблица 5 (коэфф. по арм.)'!S10/'Таблица 4 (коэфф.запаса)'!$C$5*'Таблица 4 (коэфф.запаса)'!$C$6</f>
        <v>0</v>
      </c>
    </row>
    <row r="8" spans="1:21" x14ac:dyDescent="0.25">
      <c r="A8" s="1"/>
      <c r="B8" s="149" t="str">
        <f t="shared" si="0"/>
        <v>1.2</v>
      </c>
      <c r="C8" s="6"/>
      <c r="D8" s="147" t="s">
        <v>50</v>
      </c>
      <c r="E8" s="148" t="str">
        <f>'Таблица 5 (коэфф. по арм.)'!C11</f>
        <v>Арматурные каркасы пространственные (фундамент жилого дома)</v>
      </c>
      <c r="F8" s="179">
        <f>'Таблица 5 (коэфф. по арм.)'!D11/'Таблица 4 (коэфф.запаса)'!$C$5*'Таблица 4 (коэфф.запаса)'!$C$6</f>
        <v>0</v>
      </c>
      <c r="G8" s="179">
        <f>'Таблица 5 (коэфф. по арм.)'!E11/'Таблица 4 (коэфф.запаса)'!$C$5*'Таблица 4 (коэфф.запаса)'!$C$6</f>
        <v>0</v>
      </c>
      <c r="H8" s="179">
        <f>'Таблица 5 (коэфф. по арм.)'!F11/'Таблица 4 (коэфф.запаса)'!$C$5*'Таблица 4 (коэфф.запаса)'!$C$6</f>
        <v>0</v>
      </c>
      <c r="I8" s="179">
        <f>'Таблица 5 (коэфф. по арм.)'!G11/'Таблица 4 (коэфф.запаса)'!$C$5*'Таблица 4 (коэфф.запаса)'!$C$6</f>
        <v>0</v>
      </c>
      <c r="J8" s="179">
        <f>'Таблица 5 (коэфф. по арм.)'!H11/'Таблица 4 (коэфф.запаса)'!$C$5*'Таблица 4 (коэфф.запаса)'!$C$6</f>
        <v>0</v>
      </c>
      <c r="K8" s="179">
        <f>'Таблица 5 (коэфф. по арм.)'!I11/'Таблица 4 (коэфф.запаса)'!$C$5*'Таблица 4 (коэфф.запаса)'!$C$6</f>
        <v>0</v>
      </c>
      <c r="L8" s="179">
        <f>'Таблица 5 (коэфф. по арм.)'!J11/'Таблица 4 (коэфф.запаса)'!$C$5*'Таблица 4 (коэфф.запаса)'!$C$6</f>
        <v>0</v>
      </c>
      <c r="M8" s="179">
        <f>'Таблица 5 (коэфф. по арм.)'!K11/'Таблица 4 (коэфф.запаса)'!$C$5*'Таблица 4 (коэфф.запаса)'!$C$6</f>
        <v>0</v>
      </c>
      <c r="N8" s="179">
        <f>'Таблица 5 (коэфф. по арм.)'!L11/'Таблица 4 (коэфф.запаса)'!$C$5*'Таблица 4 (коэфф.запаса)'!$C$6</f>
        <v>0</v>
      </c>
      <c r="O8" s="179">
        <f>'Таблица 5 (коэфф. по арм.)'!M11/'Таблица 4 (коэфф.запаса)'!$C$5*'Таблица 4 (коэфф.запаса)'!$C$6</f>
        <v>0</v>
      </c>
      <c r="P8" s="179">
        <f>'Таблица 5 (коэфф. по арм.)'!N11/'Таблица 4 (коэфф.запаса)'!$C$5*'Таблица 4 (коэфф.запаса)'!$C$6</f>
        <v>0</v>
      </c>
      <c r="Q8" s="179">
        <f>'Таблица 5 (коэфф. по арм.)'!O11/'Таблица 4 (коэфф.запаса)'!$C$5*'Таблица 4 (коэфф.запаса)'!$C$6</f>
        <v>0</v>
      </c>
      <c r="R8" s="179">
        <f>'Таблица 5 (коэфф. по арм.)'!P11/'Таблица 4 (коэфф.запаса)'!$C$5*'Таблица 4 (коэфф.запаса)'!$C$6</f>
        <v>0</v>
      </c>
      <c r="S8" s="179">
        <f>'Таблица 5 (коэфф. по арм.)'!Q11/'Таблица 4 (коэфф.запаса)'!$C$5*'Таблица 4 (коэфф.запаса)'!$C$6</f>
        <v>0</v>
      </c>
      <c r="T8" s="179">
        <f>'Таблица 5 (коэфф. по арм.)'!R11/'Таблица 4 (коэфф.запаса)'!$C$5*'Таблица 4 (коэфф.запаса)'!$C$6</f>
        <v>0</v>
      </c>
      <c r="U8" s="179">
        <f>'Таблица 5 (коэфф. по арм.)'!S11/'Таблица 4 (коэфф.запаса)'!$C$5*'Таблица 4 (коэфф.запаса)'!$C$6</f>
        <v>0</v>
      </c>
    </row>
    <row r="9" spans="1:21" x14ac:dyDescent="0.25">
      <c r="A9" s="1"/>
      <c r="B9" s="149">
        <f t="shared" si="0"/>
        <v>2</v>
      </c>
      <c r="C9" s="6"/>
      <c r="D9" s="150">
        <f>D6+1</f>
        <v>2</v>
      </c>
      <c r="E9" s="148" t="str">
        <f>'Таблица 5 (коэфф. по арм.)'!C12</f>
        <v xml:space="preserve">Фундаменты (паркинг) </v>
      </c>
      <c r="F9" s="179">
        <f>'Таблица 5 (коэфф. по арм.)'!D12/'Таблица 4 (коэфф.запаса)'!$C$5*'Таблица 4 (коэфф.запаса)'!$C$6</f>
        <v>0</v>
      </c>
      <c r="G9" s="179">
        <f>'Таблица 5 (коэфф. по арм.)'!E12/'Таблица 4 (коэфф.запаса)'!$C$5*'Таблица 4 (коэфф.запаса)'!$C$6</f>
        <v>0</v>
      </c>
      <c r="H9" s="179">
        <f>'Таблица 5 (коэфф. по арм.)'!F12/'Таблица 4 (коэфф.запаса)'!$C$5*'Таблица 4 (коэфф.запаса)'!$C$6</f>
        <v>0</v>
      </c>
      <c r="I9" s="179">
        <f>'Таблица 5 (коэфф. по арм.)'!G12/'Таблица 4 (коэфф.запаса)'!$C$5*'Таблица 4 (коэфф.запаса)'!$C$6</f>
        <v>0</v>
      </c>
      <c r="J9" s="179">
        <f>'Таблица 5 (коэфф. по арм.)'!H12/'Таблица 4 (коэфф.запаса)'!$C$5*'Таблица 4 (коэфф.запаса)'!$C$6</f>
        <v>0</v>
      </c>
      <c r="K9" s="179">
        <f>'Таблица 5 (коэфф. по арм.)'!I12/'Таблица 4 (коэфф.запаса)'!$C$5*'Таблица 4 (коэфф.запаса)'!$C$6</f>
        <v>1.4892816848439261</v>
      </c>
      <c r="L9" s="179">
        <f>'Таблица 5 (коэфф. по арм.)'!J12/'Таблица 4 (коэфф.запаса)'!$C$5*'Таблица 4 (коэфф.запаса)'!$C$6</f>
        <v>1.7995487025197441</v>
      </c>
      <c r="M9" s="179">
        <f>'Таблица 5 (коэфф. по арм.)'!K12/'Таблица 4 (коэфф.запаса)'!$C$5*'Таблица 4 (коэфф.запаса)'!$C$6</f>
        <v>6.5776607747273408</v>
      </c>
      <c r="N9" s="179">
        <f>'Таблица 5 (коэфф. по арм.)'!L12/'Таблица 4 (коэфф.запаса)'!$C$5*'Таблица 4 (коэфф.запаса)'!$C$6</f>
        <v>0</v>
      </c>
      <c r="O9" s="179">
        <f>'Таблица 5 (коэфф. по арм.)'!M12/'Таблица 4 (коэфф.запаса)'!$C$5*'Таблица 4 (коэфф.запаса)'!$C$6</f>
        <v>52.869499811959379</v>
      </c>
      <c r="P9" s="179">
        <f>'Таблица 5 (коэфф. по арм.)'!N12/'Таблица 4 (коэфф.запаса)'!$C$5*'Таблица 4 (коэфф.запаса)'!$C$6</f>
        <v>0</v>
      </c>
      <c r="Q9" s="179">
        <f>'Таблица 5 (коэфф. по арм.)'!O12/'Таблица 4 (коэфф.запаса)'!$C$5*'Таблица 4 (коэфф.запаса)'!$C$6</f>
        <v>5.9571267393757044</v>
      </c>
      <c r="R9" s="179">
        <f>'Таблица 5 (коэфф. по арм.)'!P12/'Таблица 4 (коэфф.запаса)'!$C$5*'Таблица 4 (коэфф.запаса)'!$C$6</f>
        <v>0</v>
      </c>
      <c r="S9" s="179">
        <f>'Таблица 5 (коэфф. по арм.)'!Q12/'Таблица 4 (коэфф.запаса)'!$C$5*'Таблица 4 (коэфф.запаса)'!$C$6</f>
        <v>33.260624294847688</v>
      </c>
      <c r="T9" s="179">
        <f>'Таблица 5 (коэфф. по арм.)'!R12/'Таблица 4 (коэфф.запаса)'!$C$5*'Таблица 4 (коэфф.запаса)'!$C$6</f>
        <v>11.914253478751409</v>
      </c>
      <c r="U9" s="179">
        <f>'Таблица 5 (коэфф. по арм.)'!S12/'Таблица 4 (коэфф.запаса)'!$C$5*'Таблица 4 (коэфф.запаса)'!$C$6</f>
        <v>46.167732230161718</v>
      </c>
    </row>
    <row r="10" spans="1:21" x14ac:dyDescent="0.25">
      <c r="A10" s="1"/>
      <c r="B10" s="149" t="str">
        <f t="shared" si="0"/>
        <v>2.1</v>
      </c>
      <c r="C10" s="6"/>
      <c r="D10" s="147" t="s">
        <v>118</v>
      </c>
      <c r="E10" s="148" t="str">
        <f>'Таблица 5 (коэфф. по арм.)'!C13</f>
        <v>Арматурные каркасы плоские (фундамент паркинга)</v>
      </c>
      <c r="F10" s="179">
        <f>'Таблица 5 (коэфф. по арм.)'!D13/'Таблица 4 (коэфф.запаса)'!$C$5*'Таблица 4 (коэфф.запаса)'!$C$6</f>
        <v>0</v>
      </c>
      <c r="G10" s="179">
        <f>'Таблица 5 (коэфф. по арм.)'!E13/'Таблица 4 (коэфф.запаса)'!$C$5*'Таблица 4 (коэфф.запаса)'!$C$6</f>
        <v>0</v>
      </c>
      <c r="H10" s="179">
        <f>'Таблица 5 (коэфф. по арм.)'!F13/'Таблица 4 (коэфф.запаса)'!$C$5*'Таблица 4 (коэфф.запаса)'!$C$6</f>
        <v>0</v>
      </c>
      <c r="I10" s="179">
        <f>'Таблица 5 (коэфф. по арм.)'!G13/'Таблица 4 (коэфф.запаса)'!$C$5*'Таблица 4 (коэфф.запаса)'!$C$6</f>
        <v>0</v>
      </c>
      <c r="J10" s="179">
        <f>'Таблица 5 (коэфф. по арм.)'!H13/'Таблица 4 (коэфф.запаса)'!$C$5*'Таблица 4 (коэфф.запаса)'!$C$6</f>
        <v>0</v>
      </c>
      <c r="K10" s="179">
        <f>'Таблица 5 (коэфф. по арм.)'!I13/'Таблица 4 (коэфф.запаса)'!$C$5*'Таблица 4 (коэфф.запаса)'!$C$6</f>
        <v>0</v>
      </c>
      <c r="L10" s="179">
        <f>'Таблица 5 (коэфф. по арм.)'!J13/'Таблица 4 (коэфф.запаса)'!$C$5*'Таблица 4 (коэфф.запаса)'!$C$6</f>
        <v>0</v>
      </c>
      <c r="M10" s="179">
        <f>'Таблица 5 (коэфф. по арм.)'!K13/'Таблица 4 (коэфф.запаса)'!$C$5*'Таблица 4 (коэфф.запаса)'!$C$6</f>
        <v>0</v>
      </c>
      <c r="N10" s="179">
        <f>'Таблица 5 (коэфф. по арм.)'!L13/'Таблица 4 (коэфф.запаса)'!$C$5*'Таблица 4 (коэфф.запаса)'!$C$6</f>
        <v>0</v>
      </c>
      <c r="O10" s="179">
        <f>'Таблица 5 (коэфф. по арм.)'!M13/'Таблица 4 (коэфф.запаса)'!$C$5*'Таблица 4 (коэфф.запаса)'!$C$6</f>
        <v>4.964272282813087</v>
      </c>
      <c r="P10" s="179">
        <f>'Таблица 5 (коэфф. по арм.)'!N13/'Таблица 4 (коэфф.запаса)'!$C$5*'Таблица 4 (коэфф.запаса)'!$C$6</f>
        <v>0</v>
      </c>
      <c r="Q10" s="179">
        <f>'Таблица 5 (коэфф. по арм.)'!O13/'Таблица 4 (коэфф.запаса)'!$C$5*'Таблица 4 (коэфф.запаса)'!$C$6</f>
        <v>0</v>
      </c>
      <c r="R10" s="179">
        <f>'Таблица 5 (коэфф. по арм.)'!P13/'Таблица 4 (коэфф.запаса)'!$C$5*'Таблица 4 (коэфф.запаса)'!$C$6</f>
        <v>0</v>
      </c>
      <c r="S10" s="179">
        <f>'Таблица 5 (коэфф. по арм.)'!Q13/'Таблица 4 (коэфф.запаса)'!$C$5*'Таблица 4 (коэфф.запаса)'!$C$6</f>
        <v>0</v>
      </c>
      <c r="T10" s="179">
        <f>'Таблица 5 (коэфф. по арм.)'!R13/'Таблица 4 (коэфф.запаса)'!$C$5*'Таблица 4 (коэфф.запаса)'!$C$6</f>
        <v>0</v>
      </c>
      <c r="U10" s="179">
        <f>'Таблица 5 (коэфф. по арм.)'!S13/'Таблица 4 (коэфф.запаса)'!$C$5*'Таблица 4 (коэфф.запаса)'!$C$6</f>
        <v>0</v>
      </c>
    </row>
    <row r="11" spans="1:21" x14ac:dyDescent="0.25">
      <c r="A11" s="1"/>
      <c r="B11" s="149" t="str">
        <f t="shared" si="0"/>
        <v>2.2</v>
      </c>
      <c r="C11" s="6"/>
      <c r="D11" s="147" t="s">
        <v>119</v>
      </c>
      <c r="E11" s="148" t="str">
        <f>'Таблица 5 (коэфф. по арм.)'!C14</f>
        <v>Арматурные каркасы пространственные (фундамент паркинга)</v>
      </c>
      <c r="F11" s="179">
        <f>'Таблица 5 (коэфф. по арм.)'!D14/'Таблица 4 (коэфф.запаса)'!$C$5*'Таблица 4 (коэфф.запаса)'!$C$6</f>
        <v>0</v>
      </c>
      <c r="G11" s="179">
        <f>'Таблица 5 (коэфф. по арм.)'!E14/'Таблица 4 (коэфф.запаса)'!$C$5*'Таблица 4 (коэфф.запаса)'!$C$6</f>
        <v>0</v>
      </c>
      <c r="H11" s="179">
        <f>'Таблица 5 (коэфф. по арм.)'!F14/'Таблица 4 (коэфф.запаса)'!$C$5*'Таблица 4 (коэфф.запаса)'!$C$6</f>
        <v>0</v>
      </c>
      <c r="I11" s="179">
        <f>'Таблица 5 (коэфф. по арм.)'!G14/'Таблица 4 (коэфф.запаса)'!$C$5*'Таблица 4 (коэфф.запаса)'!$C$6</f>
        <v>0</v>
      </c>
      <c r="J11" s="179">
        <f>'Таблица 5 (коэфф. по арм.)'!H14/'Таблица 4 (коэфф.запаса)'!$C$5*'Таблица 4 (коэфф.запаса)'!$C$6</f>
        <v>0</v>
      </c>
      <c r="K11" s="179">
        <f>'Таблица 5 (коэфф. по арм.)'!I14/'Таблица 4 (коэфф.запаса)'!$C$5*'Таблица 4 (коэфф.запаса)'!$C$6</f>
        <v>0</v>
      </c>
      <c r="L11" s="179">
        <f>'Таблица 5 (коэфф. по арм.)'!J14/'Таблица 4 (коэфф.запаса)'!$C$5*'Таблица 4 (коэфф.запаса)'!$C$6</f>
        <v>0</v>
      </c>
      <c r="M11" s="179">
        <f>'Таблица 5 (коэфф. по арм.)'!K14/'Таблица 4 (коэфф.запаса)'!$C$5*'Таблица 4 (коэфф.запаса)'!$C$6</f>
        <v>0</v>
      </c>
      <c r="N11" s="179">
        <f>'Таблица 5 (коэфф. по арм.)'!L14/'Таблица 4 (коэфф.запаса)'!$C$5*'Таблица 4 (коэфф.запаса)'!$C$6</f>
        <v>0</v>
      </c>
      <c r="O11" s="179">
        <f>'Таблица 5 (коэфф. по арм.)'!M14/'Таблица 4 (коэфф.запаса)'!$C$5*'Таблица 4 (коэфф.запаса)'!$C$6</f>
        <v>0</v>
      </c>
      <c r="P11" s="179">
        <f>'Таблица 5 (коэфф. по арм.)'!N14/'Таблица 4 (коэфф.запаса)'!$C$5*'Таблица 4 (коэфф.запаса)'!$C$6</f>
        <v>0</v>
      </c>
      <c r="Q11" s="179">
        <f>'Таблица 5 (коэфф. по арм.)'!O14/'Таблица 4 (коэфф.запаса)'!$C$5*'Таблица 4 (коэфф.запаса)'!$C$6</f>
        <v>0</v>
      </c>
      <c r="R11" s="179">
        <f>'Таблица 5 (коэфф. по арм.)'!P14/'Таблица 4 (коэфф.запаса)'!$C$5*'Таблица 4 (коэфф.запаса)'!$C$6</f>
        <v>0</v>
      </c>
      <c r="S11" s="179">
        <f>'Таблица 5 (коэфф. по арм.)'!Q14/'Таблица 4 (коэфф.запаса)'!$C$5*'Таблица 4 (коэфф.запаса)'!$C$6</f>
        <v>0</v>
      </c>
      <c r="T11" s="179">
        <f>'Таблица 5 (коэфф. по арм.)'!R14/'Таблица 4 (коэфф.запаса)'!$C$5*'Таблица 4 (коэфф.запаса)'!$C$6</f>
        <v>0</v>
      </c>
      <c r="U11" s="179">
        <f>'Таблица 5 (коэфф. по арм.)'!S14/'Таблица 4 (коэфф.запаса)'!$C$5*'Таблица 4 (коэфф.запаса)'!$C$6</f>
        <v>0</v>
      </c>
    </row>
    <row r="12" spans="1:21" x14ac:dyDescent="0.25">
      <c r="A12" s="1"/>
      <c r="B12" s="149">
        <f t="shared" si="0"/>
        <v>3</v>
      </c>
      <c r="C12" s="6"/>
      <c r="D12" s="150">
        <f>D9+1</f>
        <v>3</v>
      </c>
      <c r="E12" s="148" t="str">
        <f>'Таблица 5 (коэфф. по арм.)'!C17</f>
        <v>Вертикальные конструкции подземного этажа (под жилым домом)</v>
      </c>
      <c r="F12" s="179">
        <f>'Таблица 5 (коэфф. по арм.)'!D17/'Таблица 4 (коэфф.запаса)'!$C$5*'Таблица 4 (коэфф.запаса)'!$C$6</f>
        <v>0</v>
      </c>
      <c r="G12" s="179">
        <f>'Таблица 5 (коэфф. по арм.)'!E17/'Таблица 4 (коэфф.запаса)'!$C$5*'Таблица 4 (коэфф.запаса)'!$C$6</f>
        <v>6.8027210884353737</v>
      </c>
      <c r="H12" s="179">
        <f>'Таблица 5 (коэфф. по арм.)'!F17/'Таблица 4 (коэфф.запаса)'!$C$5*'Таблица 4 (коэфф.запаса)'!$C$6</f>
        <v>3.2596371882086159</v>
      </c>
      <c r="I12" s="179">
        <f>'Таблица 5 (коэфф. по арм.)'!G17/'Таблица 4 (коэфф.запаса)'!$C$5*'Таблица 4 (коэфф.запаса)'!$C$6</f>
        <v>0</v>
      </c>
      <c r="J12" s="179">
        <f>'Таблица 5 (коэфф. по арм.)'!H17/'Таблица 4 (коэфф.запаса)'!$C$5*'Таблица 4 (коэфф.запаса)'!$C$6</f>
        <v>0</v>
      </c>
      <c r="K12" s="179">
        <f>'Таблица 5 (коэфф. по арм.)'!I17/'Таблица 4 (коэфф.запаса)'!$C$5*'Таблица 4 (коэфф.запаса)'!$C$6</f>
        <v>0</v>
      </c>
      <c r="L12" s="179">
        <f>'Таблица 5 (коэфф. по арм.)'!J17/'Таблица 4 (коэфф.запаса)'!$C$5*'Таблица 4 (коэфф.запаса)'!$C$6</f>
        <v>17.431972789115648</v>
      </c>
      <c r="M12" s="179">
        <f>'Таблица 5 (коэфф. по арм.)'!K17/'Таблица 4 (коэфф.запаса)'!$C$5*'Таблица 4 (коэфф.запаса)'!$C$6</f>
        <v>143.56575963718819</v>
      </c>
      <c r="N12" s="179">
        <f>'Таблица 5 (коэфф. по арм.)'!L17/'Таблица 4 (коэфф.запаса)'!$C$5*'Таблица 4 (коэфф.запаса)'!$C$6</f>
        <v>0</v>
      </c>
      <c r="O12" s="179">
        <f>'Таблица 5 (коэфф. по арм.)'!M17/'Таблица 4 (коэфф.запаса)'!$C$5*'Таблица 4 (коэфф.запаса)'!$C$6</f>
        <v>31.74603174603174</v>
      </c>
      <c r="P12" s="179">
        <f>'Таблица 5 (коэфф. по арм.)'!N17/'Таблица 4 (коэфф.запаса)'!$C$5*'Таблица 4 (коэфф.запаса)'!$C$6</f>
        <v>0</v>
      </c>
      <c r="Q12" s="179">
        <f>'Таблица 5 (коэфф. по арм.)'!O17/'Таблица 4 (коэфф.запаса)'!$C$5*'Таблица 4 (коэфф.запаса)'!$C$6</f>
        <v>27.919501133786845</v>
      </c>
      <c r="R12" s="179">
        <f>'Таблица 5 (коэфф. по арм.)'!P17/'Таблица 4 (коэфф.запаса)'!$C$5*'Таблица 4 (коэфф.запаса)'!$C$6</f>
        <v>0</v>
      </c>
      <c r="S12" s="179">
        <f>'Таблица 5 (коэфф. по арм.)'!Q17/'Таблица 4 (коэфф.запаса)'!$C$5*'Таблица 4 (коэфф.запаса)'!$C$6</f>
        <v>4.9603174603174605</v>
      </c>
      <c r="T12" s="179">
        <f>'Таблица 5 (коэфф. по арм.)'!R17/'Таблица 4 (коэфф.запаса)'!$C$5*'Таблица 4 (коэфф.запаса)'!$C$6</f>
        <v>0</v>
      </c>
      <c r="U12" s="179">
        <f>'Таблица 5 (коэфф. по арм.)'!S17/'Таблица 4 (коэфф.запаса)'!$C$5*'Таблица 4 (коэфф.запаса)'!$C$6</f>
        <v>14.314058956916098</v>
      </c>
    </row>
    <row r="13" spans="1:21" x14ac:dyDescent="0.25">
      <c r="A13" s="1"/>
      <c r="B13" s="149">
        <f t="shared" si="0"/>
        <v>4</v>
      </c>
      <c r="C13" s="6"/>
      <c r="D13" s="147">
        <f t="shared" ref="D13:D14" si="1">D12+1</f>
        <v>4</v>
      </c>
      <c r="E13" s="148" t="str">
        <f>'Таблица 5 (коэфф. по арм.)'!C18</f>
        <v>Вертикальные конструкции подземного этажа (паркинг)</v>
      </c>
      <c r="F13" s="179">
        <f>'Таблица 5 (коэфф. по арм.)'!D18/'Таблица 4 (коэфф.запаса)'!$C$5*'Таблица 4 (коэфф.запаса)'!$C$6</f>
        <v>0</v>
      </c>
      <c r="G13" s="179">
        <f>'Таблица 5 (коэфф. по арм.)'!E18/'Таблица 4 (коэфф.запаса)'!$C$5*'Таблица 4 (коэфф.запаса)'!$C$6</f>
        <v>3.2357906584130562</v>
      </c>
      <c r="H13" s="179">
        <f>'Таблица 5 (коэфф. по арм.)'!F18/'Таблица 4 (коэфф.запаса)'!$C$5*'Таблица 4 (коэфф.запаса)'!$C$6</f>
        <v>7.7658975801913339</v>
      </c>
      <c r="I13" s="179">
        <f>'Таблица 5 (коэфф. по арм.)'!G18/'Таблица 4 (коэфф.запаса)'!$C$5*'Таблица 4 (коэфф.запаса)'!$C$6</f>
        <v>0</v>
      </c>
      <c r="J13" s="179">
        <f>'Таблица 5 (коэфф. по арм.)'!H18/'Таблица 4 (коэфф.запаса)'!$C$5*'Таблица 4 (коэфф.запаса)'!$C$6</f>
        <v>0</v>
      </c>
      <c r="K13" s="179">
        <f>'Таблица 5 (коэфф. по арм.)'!I18/'Таблица 4 (коэфф.запаса)'!$C$5*'Таблица 4 (коэфф.запаса)'!$C$6</f>
        <v>0</v>
      </c>
      <c r="L13" s="179">
        <f>'Таблица 5 (коэфф. по арм.)'!J18/'Таблица 4 (коэфф.запаса)'!$C$5*'Таблица 4 (коэфф.запаса)'!$C$6</f>
        <v>24.203714124929657</v>
      </c>
      <c r="M13" s="179">
        <f>'Таблица 5 (коэфф. по арм.)'!K18/'Таблица 4 (коэфф.запаса)'!$C$5*'Таблица 4 (коэфф.запаса)'!$C$6</f>
        <v>67.692740574001135</v>
      </c>
      <c r="N13" s="179">
        <f>'Таблица 5 (коэфф. по арм.)'!L18/'Таблица 4 (коэфф.запаса)'!$C$5*'Таблица 4 (коэфф.запаса)'!$C$6</f>
        <v>0</v>
      </c>
      <c r="O13" s="179">
        <f>'Таблица 5 (коэфф. по арм.)'!M18/'Таблица 4 (коэфф.запаса)'!$C$5*'Таблица 4 (коэфф.запаса)'!$C$6</f>
        <v>24.074282498593142</v>
      </c>
      <c r="P13" s="179">
        <f>'Таблица 5 (коэфф. по арм.)'!N18/'Таблица 4 (коэфф.запаса)'!$C$5*'Таблица 4 (коэфф.запаса)'!$C$6</f>
        <v>0</v>
      </c>
      <c r="Q13" s="179">
        <f>'Таблица 5 (коэфф. по арм.)'!O18/'Таблица 4 (коэфф.запаса)'!$C$5*'Таблица 4 (коэфф.запаса)'!$C$6</f>
        <v>34.04051772650535</v>
      </c>
      <c r="R13" s="179">
        <f>'Таблица 5 (коэфф. по арм.)'!P18/'Таблица 4 (коэфф.запаса)'!$C$5*'Таблица 4 (коэфф.запаса)'!$C$6</f>
        <v>0</v>
      </c>
      <c r="S13" s="179">
        <f>'Таблица 5 (коэфф. по арм.)'!Q18/'Таблица 4 (коэфф.запаса)'!$C$5*'Таблица 4 (коэфф.запаса)'!$C$6</f>
        <v>16.049521665728754</v>
      </c>
      <c r="T13" s="179">
        <f>'Таблица 5 (коэфф. по арм.)'!R18/'Таблица 4 (коэфф.запаса)'!$C$5*'Таблица 4 (коэфф.запаса)'!$C$6</f>
        <v>11.001688238604389</v>
      </c>
      <c r="U13" s="179">
        <f>'Таблица 5 (коэфф. по арм.)'!S18/'Таблица 4 (коэфф.запаса)'!$C$5*'Таблица 4 (коэфф.запаса)'!$C$6</f>
        <v>41.935846933033197</v>
      </c>
    </row>
    <row r="14" spans="1:21" x14ac:dyDescent="0.25">
      <c r="A14" s="1"/>
      <c r="B14" s="149">
        <f t="shared" si="0"/>
        <v>5</v>
      </c>
      <c r="C14" s="6"/>
      <c r="D14" s="147">
        <f t="shared" si="1"/>
        <v>5</v>
      </c>
      <c r="E14" s="148" t="str">
        <f>'Таблица 5 (коэфф. по арм.)'!C20</f>
        <v>Плита перекрытия над подвалом на отм. 0,000 толщиной 200 мм, с учетом перепадов</v>
      </c>
      <c r="F14" s="179">
        <f>'Таблица 5 (коэфф. по арм.)'!D20/'Таблица 4 (коэфф.запаса)'!$C$5*'Таблица 4 (коэфф.запаса)'!$C$6</f>
        <v>0</v>
      </c>
      <c r="G14" s="179">
        <f>'Таблица 5 (коэфф. по арм.)'!E20/'Таблица 4 (коэфф.запаса)'!$C$5*'Таблица 4 (коэфф.запаса)'!$C$6</f>
        <v>0.93663911845730019</v>
      </c>
      <c r="H14" s="179">
        <f>'Таблица 5 (коэфф. по арм.)'!F20/'Таблица 4 (коэфф.запаса)'!$C$5*'Таблица 4 (коэфф.запаса)'!$C$6</f>
        <v>1.8732782369146004</v>
      </c>
      <c r="I14" s="179">
        <f>'Таблица 5 (коэфф. по арм.)'!G20/'Таблица 4 (коэфф.запаса)'!$C$5*'Таблица 4 (коэфф.запаса)'!$C$6</f>
        <v>0.58539944903581265</v>
      </c>
      <c r="J14" s="179">
        <f>'Таблица 5 (коэфф. по арм.)'!H20/'Таблица 4 (коэфф.запаса)'!$C$5*'Таблица 4 (коэфф.запаса)'!$C$6</f>
        <v>0</v>
      </c>
      <c r="K14" s="179">
        <f>'Таблица 5 (коэфф. по арм.)'!I20/'Таблица 4 (коэфф.запаса)'!$C$5*'Таблица 4 (коэфф.запаса)'!$C$6</f>
        <v>0</v>
      </c>
      <c r="L14" s="179">
        <f>'Таблица 5 (коэфф. по арм.)'!J20/'Таблица 4 (коэфф.запаса)'!$C$5*'Таблица 4 (коэфф.запаса)'!$C$6</f>
        <v>4.6831955922865012</v>
      </c>
      <c r="M14" s="179">
        <f>'Таблица 5 (коэфф. по арм.)'!K20/'Таблица 4 (коэфф.запаса)'!$C$5*'Таблица 4 (коэфф.запаса)'!$C$6</f>
        <v>114.26997245179062</v>
      </c>
      <c r="N14" s="179">
        <f>'Таблица 5 (коэфф. по арм.)'!L20/'Таблица 4 (коэфф.запаса)'!$C$5*'Таблица 4 (коэфф.запаса)'!$C$6</f>
        <v>0</v>
      </c>
      <c r="O14" s="179">
        <f>'Таблица 5 (коэфф. по арм.)'!M20/'Таблица 4 (коэфф.запаса)'!$C$5*'Таблица 4 (коэфф.запаса)'!$C$6</f>
        <v>7.376033057851239</v>
      </c>
      <c r="P14" s="179">
        <f>'Таблица 5 (коэфф. по арм.)'!N20/'Таблица 4 (коэфф.запаса)'!$C$5*'Таблица 4 (коэфф.запаса)'!$C$6</f>
        <v>0</v>
      </c>
      <c r="Q14" s="179">
        <f>'Таблица 5 (коэфф. по арм.)'!O20/'Таблица 4 (коэфф.запаса)'!$C$5*'Таблица 4 (коэфф.запаса)'!$C$6</f>
        <v>14.986225895316803</v>
      </c>
      <c r="R14" s="179">
        <f>'Таблица 5 (коэфф. по арм.)'!P20/'Таблица 4 (коэфф.запаса)'!$C$5*'Таблица 4 (коэфф.запаса)'!$C$6</f>
        <v>0</v>
      </c>
      <c r="S14" s="179">
        <f>'Таблица 5 (коэфф. по арм.)'!Q20/'Таблица 4 (коэфф.запаса)'!$C$5*'Таблица 4 (коэфф.запаса)'!$C$6</f>
        <v>11.942148760330578</v>
      </c>
      <c r="T14" s="179">
        <f>'Таблица 5 (коэфф. по арм.)'!R20/'Таблица 4 (коэфф.запаса)'!$C$5*'Таблица 4 (коэфф.запаса)'!$C$6</f>
        <v>0</v>
      </c>
      <c r="U14" s="179">
        <f>'Таблица 5 (коэфф. по арм.)'!S20/'Таблица 4 (коэфф.запаса)'!$C$5*'Таблица 4 (коэфф.запаса)'!$C$6</f>
        <v>4.8002754820936628</v>
      </c>
    </row>
    <row r="15" spans="1:21" x14ac:dyDescent="0.25">
      <c r="A15" s="1"/>
      <c r="B15" s="149" t="str">
        <f t="shared" si="0"/>
        <v>5.1</v>
      </c>
      <c r="C15" s="6"/>
      <c r="D15" s="147" t="s">
        <v>173</v>
      </c>
      <c r="E15" s="148" t="str">
        <f>'Таблица 5 (коэфф. по арм.)'!C21</f>
        <v>Арматурные каркасы плоские (плита перекрытия над подвалом на отм 0,000)</v>
      </c>
      <c r="F15" s="179">
        <f>'Таблица 5 (коэфф. по арм.)'!D21/'Таблица 4 (коэфф.запаса)'!$C$5*'Таблица 4 (коэфф.запаса)'!$C$6</f>
        <v>0</v>
      </c>
      <c r="G15" s="179">
        <f>'Таблица 5 (коэфф. по арм.)'!E21/'Таблица 4 (коэфф.запаса)'!$C$5*'Таблица 4 (коэфф.запаса)'!$C$6</f>
        <v>0</v>
      </c>
      <c r="H15" s="179">
        <f>'Таблица 5 (коэфф. по арм.)'!F21/'Таблица 4 (коэфф.запаса)'!$C$5*'Таблица 4 (коэфф.запаса)'!$C$6</f>
        <v>0</v>
      </c>
      <c r="I15" s="179">
        <f>'Таблица 5 (коэфф. по арм.)'!G21/'Таблица 4 (коэфф.запаса)'!$C$5*'Таблица 4 (коэфф.запаса)'!$C$6</f>
        <v>0</v>
      </c>
      <c r="J15" s="179">
        <f>'Таблица 5 (коэфф. по арм.)'!H21/'Таблица 4 (коэфф.запаса)'!$C$5*'Таблица 4 (коэфф.запаса)'!$C$6</f>
        <v>0</v>
      </c>
      <c r="K15" s="179">
        <f>'Таблица 5 (коэфф. по арм.)'!I21/'Таблица 4 (коэфф.запаса)'!$C$5*'Таблица 4 (коэфф.запаса)'!$C$6</f>
        <v>0</v>
      </c>
      <c r="L15" s="179">
        <f>'Таблица 5 (коэфф. по арм.)'!J21/'Таблица 4 (коэфф.запаса)'!$C$5*'Таблица 4 (коэфф.запаса)'!$C$6</f>
        <v>8.5468319559228636</v>
      </c>
      <c r="M15" s="179">
        <f>'Таблица 5 (коэфф. по арм.)'!K21/'Таблица 4 (коэфф.запаса)'!$C$5*'Таблица 4 (коэфф.запаса)'!$C$6</f>
        <v>0</v>
      </c>
      <c r="N15" s="179">
        <f>'Таблица 5 (коэфф. по арм.)'!L21/'Таблица 4 (коэфф.запаса)'!$C$5*'Таблица 4 (коэфф.запаса)'!$C$6</f>
        <v>0</v>
      </c>
      <c r="O15" s="179">
        <f>'Таблица 5 (коэфф. по арм.)'!M21/'Таблица 4 (коэфф.запаса)'!$C$5*'Таблица 4 (коэфф.запаса)'!$C$6</f>
        <v>0</v>
      </c>
      <c r="P15" s="179">
        <f>'Таблица 5 (коэфф. по арм.)'!N21/'Таблица 4 (коэфф.запаса)'!$C$5*'Таблица 4 (коэфф.запаса)'!$C$6</f>
        <v>0</v>
      </c>
      <c r="Q15" s="179">
        <f>'Таблица 5 (коэфф. по арм.)'!O21/'Таблица 4 (коэфф.запаса)'!$C$5*'Таблица 4 (коэфф.запаса)'!$C$6</f>
        <v>0</v>
      </c>
      <c r="R15" s="179">
        <f>'Таблица 5 (коэфф. по арм.)'!P21/'Таблица 4 (коэфф.запаса)'!$C$5*'Таблица 4 (коэфф.запаса)'!$C$6</f>
        <v>0</v>
      </c>
      <c r="S15" s="179">
        <f>'Таблица 5 (коэфф. по арм.)'!Q21/'Таблица 4 (коэфф.запаса)'!$C$5*'Таблица 4 (коэфф.запаса)'!$C$6</f>
        <v>0</v>
      </c>
      <c r="T15" s="179">
        <f>'Таблица 5 (коэфф. по арм.)'!R21/'Таблица 4 (коэфф.запаса)'!$C$5*'Таблица 4 (коэфф.запаса)'!$C$6</f>
        <v>0</v>
      </c>
      <c r="U15" s="179">
        <f>'Таблица 5 (коэфф. по арм.)'!S21/'Таблица 4 (коэфф.запаса)'!$C$5*'Таблица 4 (коэфф.запаса)'!$C$6</f>
        <v>0</v>
      </c>
    </row>
    <row r="16" spans="1:21" x14ac:dyDescent="0.25">
      <c r="A16" s="1"/>
      <c r="B16" s="149" t="str">
        <f t="shared" si="0"/>
        <v>5.2</v>
      </c>
      <c r="C16" s="6"/>
      <c r="D16" s="147" t="s">
        <v>175</v>
      </c>
      <c r="E16" s="148" t="str">
        <f>'Таблица 5 (коэфф. по арм.)'!C22</f>
        <v>Арматурные каркасы пространственные (плита перекрытия над подвалом на отм 0,000)</v>
      </c>
      <c r="F16" s="179">
        <f>'Таблица 5 (коэфф. по арм.)'!D22/'Таблица 4 (коэфф.запаса)'!$C$5*'Таблица 4 (коэфф.запаса)'!$C$6</f>
        <v>0</v>
      </c>
      <c r="G16" s="179">
        <f>'Таблица 5 (коэфф. по арм.)'!E22/'Таблица 4 (коэфф.запаса)'!$C$5*'Таблица 4 (коэфф.запаса)'!$C$6</f>
        <v>0</v>
      </c>
      <c r="H16" s="179">
        <f>'Таблица 5 (коэфф. по арм.)'!F22/'Таблица 4 (коэфф.запаса)'!$C$5*'Таблица 4 (коэфф.запаса)'!$C$6</f>
        <v>0</v>
      </c>
      <c r="I16" s="179">
        <f>'Таблица 5 (коэфф. по арм.)'!G22/'Таблица 4 (коэфф.запаса)'!$C$5*'Таблица 4 (коэфф.запаса)'!$C$6</f>
        <v>0</v>
      </c>
      <c r="J16" s="179">
        <f>'Таблица 5 (коэфф. по арм.)'!H22/'Таблица 4 (коэфф.запаса)'!$C$5*'Таблица 4 (коэфф.запаса)'!$C$6</f>
        <v>0</v>
      </c>
      <c r="K16" s="179">
        <f>'Таблица 5 (коэфф. по арм.)'!I22/'Таблица 4 (коэфф.запаса)'!$C$5*'Таблица 4 (коэфф.запаса)'!$C$6</f>
        <v>0</v>
      </c>
      <c r="L16" s="179">
        <f>'Таблица 5 (коэфф. по арм.)'!J22/'Таблица 4 (коэфф.запаса)'!$C$5*'Таблица 4 (коэфф.запаса)'!$C$6</f>
        <v>0</v>
      </c>
      <c r="M16" s="179">
        <f>'Таблица 5 (коэфф. по арм.)'!K22/'Таблица 4 (коэфф.запаса)'!$C$5*'Таблица 4 (коэфф.запаса)'!$C$6</f>
        <v>0</v>
      </c>
      <c r="N16" s="179">
        <f>'Таблица 5 (коэфф. по арм.)'!L22/'Таблица 4 (коэфф.запаса)'!$C$5*'Таблица 4 (коэфф.запаса)'!$C$6</f>
        <v>0</v>
      </c>
      <c r="O16" s="179">
        <f>'Таблица 5 (коэфф. по арм.)'!M22/'Таблица 4 (коэфф.запаса)'!$C$5*'Таблица 4 (коэфф.запаса)'!$C$6</f>
        <v>0</v>
      </c>
      <c r="P16" s="179">
        <f>'Таблица 5 (коэфф. по арм.)'!N22/'Таблица 4 (коэфф.запаса)'!$C$5*'Таблица 4 (коэфф.запаса)'!$C$6</f>
        <v>0</v>
      </c>
      <c r="Q16" s="179">
        <f>'Таблица 5 (коэфф. по арм.)'!O22/'Таблица 4 (коэфф.запаса)'!$C$5*'Таблица 4 (коэфф.запаса)'!$C$6</f>
        <v>0</v>
      </c>
      <c r="R16" s="179">
        <f>'Таблица 5 (коэфф. по арм.)'!P22/'Таблица 4 (коэфф.запаса)'!$C$5*'Таблица 4 (коэфф.запаса)'!$C$6</f>
        <v>0</v>
      </c>
      <c r="S16" s="179">
        <f>'Таблица 5 (коэфф. по арм.)'!Q22/'Таблица 4 (коэфф.запаса)'!$C$5*'Таблица 4 (коэфф.запаса)'!$C$6</f>
        <v>0</v>
      </c>
      <c r="T16" s="179">
        <f>'Таблица 5 (коэфф. по арм.)'!R22/'Таблица 4 (коэфф.запаса)'!$C$5*'Таблица 4 (коэфф.запаса)'!$C$6</f>
        <v>0</v>
      </c>
      <c r="U16" s="179">
        <f>'Таблица 5 (коэфф. по арм.)'!S22/'Таблица 4 (коэфф.запаса)'!$C$5*'Таблица 4 (коэфф.запаса)'!$C$6</f>
        <v>0</v>
      </c>
    </row>
    <row r="17" spans="1:47" x14ac:dyDescent="0.25">
      <c r="A17" s="1"/>
      <c r="B17" s="149">
        <f t="shared" si="0"/>
        <v>6</v>
      </c>
      <c r="C17" s="6"/>
      <c r="D17" s="147">
        <f>D14+1</f>
        <v>6</v>
      </c>
      <c r="E17" s="148" t="str">
        <f>'Таблица 5 (коэфф. по арм.)'!C23</f>
        <v>Плита покрытия паркинга толщиной 400 мм, с учетом перепадов, с капителями</v>
      </c>
      <c r="F17" s="179">
        <f>'Таблица 5 (коэфф. по арм.)'!D23/'Таблица 4 (коэфф.запаса)'!$C$5*'Таблица 4 (коэфф.запаса)'!$C$6</f>
        <v>0</v>
      </c>
      <c r="G17" s="179">
        <f>'Таблица 5 (коэфф. по арм.)'!E23/'Таблица 4 (коэфф.запаса)'!$C$5*'Таблица 4 (коэфф.запаса)'!$C$6</f>
        <v>0</v>
      </c>
      <c r="H17" s="179">
        <f>'Таблица 5 (коэфф. по арм.)'!F23/'Таблица 4 (коэфф.запаса)'!$C$5*'Таблица 4 (коэфф.запаса)'!$C$6</f>
        <v>1.0938471100062155</v>
      </c>
      <c r="I17" s="179">
        <f>'Таблица 5 (коэфф. по арм.)'!G23/'Таблица 4 (коэфф.запаса)'!$C$5*'Таблица 4 (коэфф.запаса)'!$C$6</f>
        <v>2.4611559975139845</v>
      </c>
      <c r="J17" s="179">
        <f>'Таблица 5 (коэфф. по арм.)'!H23/'Таблица 4 (коэфф.запаса)'!$C$5*'Таблица 4 (коэфф.запаса)'!$C$6</f>
        <v>0</v>
      </c>
      <c r="K17" s="179">
        <f>'Таблица 5 (коэфф. по арм.)'!I23/'Таблица 4 (коэфф.запаса)'!$C$5*'Таблица 4 (коэфф.запаса)'!$C$6</f>
        <v>0</v>
      </c>
      <c r="L17" s="179">
        <f>'Таблица 5 (коэфф. по арм.)'!J23/'Таблица 4 (коэфф.запаса)'!$C$5*'Таблица 4 (коэфф.запаса)'!$C$6</f>
        <v>1.7775015537600993</v>
      </c>
      <c r="M17" s="179">
        <f>'Таблица 5 (коэфф. по арм.)'!K23/'Таблица 4 (коэфф.запаса)'!$C$5*'Таблица 4 (коэфф.запаса)'!$C$6</f>
        <v>6.2896208825357371</v>
      </c>
      <c r="N17" s="179">
        <f>'Таблица 5 (коэфф. по арм.)'!L23/'Таблица 4 (коэфф.запаса)'!$C$5*'Таблица 4 (коэфф.запаса)'!$C$6</f>
        <v>0</v>
      </c>
      <c r="O17" s="179">
        <f>'Таблица 5 (коэфф. по арм.)'!M23/'Таблица 4 (коэфф.запаса)'!$C$5*'Таблица 4 (коэфф.запаса)'!$C$6</f>
        <v>104.32566811684275</v>
      </c>
      <c r="P17" s="179">
        <f>'Таблица 5 (коэфф. по арм.)'!N23/'Таблица 4 (коэфф.запаса)'!$C$5*'Таблица 4 (коэфф.запаса)'!$C$6</f>
        <v>0</v>
      </c>
      <c r="Q17" s="179">
        <f>'Таблица 5 (коэфф. по арм.)'!O23/'Таблица 4 (коэфф.запаса)'!$C$5*'Таблица 4 (коэфф.запаса)'!$C$6</f>
        <v>11.211932877563704</v>
      </c>
      <c r="R17" s="179">
        <f>'Таблица 5 (коэфф. по арм.)'!P23/'Таблица 4 (коэфф.запаса)'!$C$5*'Таблица 4 (коэфф.запаса)'!$C$6</f>
        <v>0</v>
      </c>
      <c r="S17" s="179">
        <f>'Таблица 5 (коэфф. по арм.)'!Q23/'Таблица 4 (коэфф.запаса)'!$C$5*'Таблица 4 (коэфф.запаса)'!$C$6</f>
        <v>33.225605966438785</v>
      </c>
      <c r="T17" s="179">
        <f>'Таблица 5 (коэфф. по арм.)'!R23/'Таблица 4 (коэфф.запаса)'!$C$5*'Таблица 4 (коэфф.запаса)'!$C$6</f>
        <v>14.766935985083908</v>
      </c>
      <c r="U17" s="179">
        <f>'Таблица 5 (коэфф. по арм.)'!S23/'Таблица 4 (коэфф.запаса)'!$C$5*'Таблица 4 (коэфф.запаса)'!$C$6</f>
        <v>17.364822871348668</v>
      </c>
    </row>
    <row r="18" spans="1:47" x14ac:dyDescent="0.25">
      <c r="A18" s="1"/>
      <c r="B18" s="149" t="str">
        <f t="shared" si="0"/>
        <v>6.1</v>
      </c>
      <c r="C18" s="6"/>
      <c r="D18" s="147" t="s">
        <v>177</v>
      </c>
      <c r="E18" s="148" t="str">
        <f>'Таблица 5 (коэфф. по арм.)'!C24</f>
        <v>Арматурные каркасы плоские (плита покрытия паркинга толщиной 400 мм)</v>
      </c>
      <c r="F18" s="179">
        <f>'Таблица 5 (коэфф. по арм.)'!D24/'Таблица 4 (коэфф.запаса)'!$C$5*'Таблица 4 (коэфф.запаса)'!$C$6</f>
        <v>0</v>
      </c>
      <c r="G18" s="179">
        <f>'Таблица 5 (коэфф. по арм.)'!E24/'Таблица 4 (коэфф.запаса)'!$C$5*'Таблица 4 (коэфф.запаса)'!$C$6</f>
        <v>0</v>
      </c>
      <c r="H18" s="179">
        <f>'Таблица 5 (коэфф. по арм.)'!F24/'Таблица 4 (коэфф.запаса)'!$C$5*'Таблица 4 (коэфф.запаса)'!$C$6</f>
        <v>0</v>
      </c>
      <c r="I18" s="179">
        <f>'Таблица 5 (коэфф. по арм.)'!G24/'Таблица 4 (коэфф.запаса)'!$C$5*'Таблица 4 (коэфф.запаса)'!$C$6</f>
        <v>0</v>
      </c>
      <c r="J18" s="179">
        <f>'Таблица 5 (коэфф. по арм.)'!H24/'Таблица 4 (коэфф.запаса)'!$C$5*'Таблица 4 (коэфф.запаса)'!$C$6</f>
        <v>0</v>
      </c>
      <c r="K18" s="179">
        <f>'Таблица 5 (коэфф. по арм.)'!I24/'Таблица 4 (коэфф.запаса)'!$C$5*'Таблица 4 (коэфф.запаса)'!$C$6</f>
        <v>0</v>
      </c>
      <c r="L18" s="179">
        <f>'Таблица 5 (коэфф. по арм.)'!J24/'Таблица 4 (коэфф.запаса)'!$C$5*'Таблица 4 (коэфф.запаса)'!$C$6</f>
        <v>0</v>
      </c>
      <c r="M18" s="179">
        <f>'Таблица 5 (коэфф. по арм.)'!K24/'Таблица 4 (коэфф.запаса)'!$C$5*'Таблица 4 (коэфф.запаса)'!$C$6</f>
        <v>0</v>
      </c>
      <c r="N18" s="179">
        <f>'Таблица 5 (коэфф. по арм.)'!L24/'Таблица 4 (коэфф.запаса)'!$C$5*'Таблица 4 (коэфф.запаса)'!$C$6</f>
        <v>0</v>
      </c>
      <c r="O18" s="179">
        <f>'Таблица 5 (коэфф. по арм.)'!M24/'Таблица 4 (коэфф.запаса)'!$C$5*'Таблица 4 (коэфф.запаса)'!$C$6</f>
        <v>27.48290863890616</v>
      </c>
      <c r="P18" s="179">
        <f>'Таблица 5 (коэфф. по арм.)'!N24/'Таблица 4 (коэфф.запаса)'!$C$5*'Таблица 4 (коэфф.запаса)'!$C$6</f>
        <v>0</v>
      </c>
      <c r="Q18" s="179">
        <f>'Таблица 5 (коэфф. по арм.)'!O24/'Таблица 4 (коэфф.запаса)'!$C$5*'Таблица 4 (коэфф.запаса)'!$C$6</f>
        <v>0</v>
      </c>
      <c r="R18" s="179">
        <f>'Таблица 5 (коэфф. по арм.)'!P24/'Таблица 4 (коэфф.запаса)'!$C$5*'Таблица 4 (коэфф.запаса)'!$C$6</f>
        <v>0</v>
      </c>
      <c r="S18" s="179">
        <f>'Таблица 5 (коэфф. по арм.)'!Q24/'Таблица 4 (коэфф.запаса)'!$C$5*'Таблица 4 (коэфф.запаса)'!$C$6</f>
        <v>0</v>
      </c>
      <c r="T18" s="179">
        <f>'Таблица 5 (коэфф. по арм.)'!R24/'Таблица 4 (коэфф.запаса)'!$C$5*'Таблица 4 (коэфф.запаса)'!$C$6</f>
        <v>0</v>
      </c>
      <c r="U18" s="179">
        <f>'Таблица 5 (коэфф. по арм.)'!S24/'Таблица 4 (коэфф.запаса)'!$C$5*'Таблица 4 (коэфф.запаса)'!$C$6</f>
        <v>0</v>
      </c>
    </row>
    <row r="19" spans="1:47" x14ac:dyDescent="0.25">
      <c r="A19" s="1"/>
      <c r="B19" s="149" t="str">
        <f t="shared" si="0"/>
        <v>6.2</v>
      </c>
      <c r="C19" s="6"/>
      <c r="D19" s="147" t="s">
        <v>179</v>
      </c>
      <c r="E19" s="148" t="str">
        <f>'Таблица 5 (коэфф. по арм.)'!C25</f>
        <v>Арматурные каркасы пространственные (плита покрытия паркинга толщиной 400 мм)</v>
      </c>
      <c r="F19" s="179">
        <f>'Таблица 5 (коэфф. по арм.)'!D25/'Таблица 4 (коэфф.запаса)'!$C$5*'Таблица 4 (коэфф.запаса)'!$C$6</f>
        <v>0</v>
      </c>
      <c r="G19" s="179">
        <f>'Таблица 5 (коэфф. по арм.)'!E25/'Таблица 4 (коэфф.запаса)'!$C$5*'Таблица 4 (коэфф.запаса)'!$C$6</f>
        <v>0</v>
      </c>
      <c r="H19" s="179">
        <f>'Таблица 5 (коэфф. по арм.)'!F25/'Таблица 4 (коэфф.запаса)'!$C$5*'Таблица 4 (коэфф.запаса)'!$C$6</f>
        <v>0</v>
      </c>
      <c r="I19" s="179">
        <f>'Таблица 5 (коэфф. по арм.)'!G25/'Таблица 4 (коэфф.запаса)'!$C$5*'Таблица 4 (коэфф.запаса)'!$C$6</f>
        <v>0</v>
      </c>
      <c r="J19" s="179">
        <f>'Таблица 5 (коэфф. по арм.)'!H25/'Таблица 4 (коэфф.запаса)'!$C$5*'Таблица 4 (коэфф.запаса)'!$C$6</f>
        <v>0</v>
      </c>
      <c r="K19" s="179">
        <f>'Таблица 5 (коэфф. по арм.)'!I25/'Таблица 4 (коэфф.запаса)'!$C$5*'Таблица 4 (коэфф.запаса)'!$C$6</f>
        <v>0</v>
      </c>
      <c r="L19" s="179">
        <f>'Таблица 5 (коэфф. по арм.)'!J25/'Таблица 4 (коэфф.запаса)'!$C$5*'Таблица 4 (коэфф.запаса)'!$C$6</f>
        <v>0</v>
      </c>
      <c r="M19" s="179">
        <f>'Таблица 5 (коэфф. по арм.)'!K25/'Таблица 4 (коэфф.запаса)'!$C$5*'Таблица 4 (коэфф.запаса)'!$C$6</f>
        <v>0</v>
      </c>
      <c r="N19" s="179">
        <f>'Таблица 5 (коэфф. по арм.)'!L25/'Таблица 4 (коэфф.запаса)'!$C$5*'Таблица 4 (коэфф.запаса)'!$C$6</f>
        <v>0</v>
      </c>
      <c r="O19" s="179">
        <f>'Таблица 5 (коэфф. по арм.)'!M25/'Таблица 4 (коэфф.запаса)'!$C$5*'Таблица 4 (коэфф.запаса)'!$C$6</f>
        <v>0</v>
      </c>
      <c r="P19" s="179">
        <f>'Таблица 5 (коэфф. по арм.)'!N25/'Таблица 4 (коэфф.запаса)'!$C$5*'Таблица 4 (коэфф.запаса)'!$C$6</f>
        <v>0</v>
      </c>
      <c r="Q19" s="179">
        <f>'Таблица 5 (коэфф. по арм.)'!O25/'Таблица 4 (коэфф.запаса)'!$C$5*'Таблица 4 (коэфф.запаса)'!$C$6</f>
        <v>0</v>
      </c>
      <c r="R19" s="179">
        <f>'Таблица 5 (коэфф. по арм.)'!P25/'Таблица 4 (коэфф.запаса)'!$C$5*'Таблица 4 (коэфф.запаса)'!$C$6</f>
        <v>0</v>
      </c>
      <c r="S19" s="179">
        <f>'Таблица 5 (коэфф. по арм.)'!Q25/'Таблица 4 (коэфф.запаса)'!$C$5*'Таблица 4 (коэфф.запаса)'!$C$6</f>
        <v>0</v>
      </c>
      <c r="T19" s="179">
        <f>'Таблица 5 (коэфф. по арм.)'!R25/'Таблица 4 (коэфф.запаса)'!$C$5*'Таблица 4 (коэфф.запаса)'!$C$6</f>
        <v>0</v>
      </c>
      <c r="U19" s="179">
        <f>'Таблица 5 (коэфф. по арм.)'!S25/'Таблица 4 (коэфф.запаса)'!$C$5*'Таблица 4 (коэфф.запаса)'!$C$6</f>
        <v>0</v>
      </c>
    </row>
    <row r="20" spans="1:47" x14ac:dyDescent="0.25">
      <c r="A20" s="1"/>
      <c r="B20" s="149">
        <f t="shared" si="0"/>
        <v>7</v>
      </c>
      <c r="C20" s="6"/>
      <c r="D20" s="147">
        <f>D17+1</f>
        <v>7</v>
      </c>
      <c r="E20" s="148" t="str">
        <f>'Таблица 5 (коэфф. по арм.)'!C27</f>
        <v>Лестничные марши</v>
      </c>
      <c r="F20" s="179">
        <f>'Таблица 5 (коэфф. по арм.)'!D27/'Таблица 4 (коэфф.запаса)'!$C$5*'Таблица 4 (коэфф.запаса)'!$C$6</f>
        <v>0</v>
      </c>
      <c r="G20" s="179">
        <f>'Таблица 5 (коэфф. по арм.)'!E27/'Таблица 4 (коэфф.запаса)'!$C$5*'Таблица 4 (коэфф.запаса)'!$C$6</f>
        <v>3.6666666666666679</v>
      </c>
      <c r="H20" s="179">
        <f>'Таблица 5 (коэфф. по арм.)'!F27/'Таблица 4 (коэфф.запаса)'!$C$5*'Таблица 4 (коэфф.запаса)'!$C$6</f>
        <v>0</v>
      </c>
      <c r="I20" s="179">
        <f>'Таблица 5 (коэфф. по арм.)'!G27/'Таблица 4 (коэфф.запаса)'!$C$5*'Таблица 4 (коэфф.запаса)'!$C$6</f>
        <v>0</v>
      </c>
      <c r="J20" s="179">
        <f>'Таблица 5 (коэфф. по арм.)'!H27/'Таблица 4 (коэфф.запаса)'!$C$5*'Таблица 4 (коэфф.запаса)'!$C$6</f>
        <v>0</v>
      </c>
      <c r="K20" s="179">
        <f>'Таблица 5 (коэфф. по арм.)'!I27/'Таблица 4 (коэфф.запаса)'!$C$5*'Таблица 4 (коэфф.запаса)'!$C$6</f>
        <v>47.666666666666671</v>
      </c>
      <c r="L20" s="187">
        <f>'Таблица 5 (коэфф. по арм.)'!J27/'Таблица 4 (коэфф.запаса)'!$C$5*'Таблица 4 (коэфф.запаса)'!$C$6</f>
        <v>16.28808411214953</v>
      </c>
      <c r="M20" s="179">
        <f>'Таблица 5 (коэфф. по арм.)'!K27/'Таблица 4 (коэфф.запаса)'!$C$5*'Таблица 4 (коэфф.запаса)'!$C$6</f>
        <v>55.282051282051249</v>
      </c>
      <c r="N20" s="179">
        <f>'Таблица 5 (коэфф. по арм.)'!L27/'Таблица 4 (коэфф.запаса)'!$C$5*'Таблица 4 (коэфф.запаса)'!$C$6</f>
        <v>0</v>
      </c>
      <c r="O20" s="179">
        <f>'Таблица 5 (коэфф. по арм.)'!M27/'Таблица 4 (коэфф.запаса)'!$C$5*'Таблица 4 (коэфф.запаса)'!$C$6</f>
        <v>25.807692307692314</v>
      </c>
      <c r="P20" s="179">
        <f>'Таблица 5 (коэфф. по арм.)'!N27/'Таблица 4 (коэфф.запаса)'!$C$5*'Таблица 4 (коэфф.запаса)'!$C$6</f>
        <v>0</v>
      </c>
      <c r="Q20" s="179">
        <f>'Таблица 5 (коэфф. по арм.)'!O27/'Таблица 4 (коэфф.запаса)'!$C$5*'Таблица 4 (коэфф.запаса)'!$C$6</f>
        <v>0</v>
      </c>
      <c r="R20" s="179">
        <f>'Таблица 5 (коэфф. по арм.)'!P27/'Таблица 4 (коэфф.запаса)'!$C$5*'Таблица 4 (коэфф.запаса)'!$C$6</f>
        <v>0</v>
      </c>
      <c r="S20" s="179">
        <f>'Таблица 5 (коэфф. по арм.)'!Q27/'Таблица 4 (коэфф.запаса)'!$C$5*'Таблица 4 (коэфф.запаса)'!$C$6</f>
        <v>0</v>
      </c>
      <c r="T20" s="179">
        <f>'Таблица 5 (коэфф. по арм.)'!R27/'Таблица 4 (коэфф.запаса)'!$C$5*'Таблица 4 (коэфф.запаса)'!$C$6</f>
        <v>0</v>
      </c>
      <c r="U20" s="179">
        <f>'Таблица 5 (коэфф. по арм.)'!S27/'Таблица 4 (коэфф.запаса)'!$C$5*'Таблица 4 (коэфф.запаса)'!$C$6</f>
        <v>0</v>
      </c>
    </row>
    <row r="21" spans="1:47" ht="15.75" customHeight="1" x14ac:dyDescent="0.25">
      <c r="A21" s="1"/>
      <c r="B21" s="149" t="str">
        <f t="shared" si="0"/>
        <v>7.1</v>
      </c>
      <c r="C21" s="6"/>
      <c r="D21" s="151" t="s">
        <v>184</v>
      </c>
      <c r="E21" s="148" t="str">
        <f>'Таблица 5 (коэфф. по арм.)'!C28</f>
        <v>Арматурные каркасы плоские (лестничные марши)</v>
      </c>
      <c r="F21" s="179">
        <f>'Таблица 5 (коэфф. по арм.)'!D28/'Таблица 4 (коэфф.запаса)'!$C$5*'Таблица 4 (коэфф.запаса)'!$C$6</f>
        <v>0</v>
      </c>
      <c r="G21" s="179">
        <f>'Таблица 5 (коэфф. по арм.)'!E28/'Таблица 4 (коэфф.запаса)'!$C$5*'Таблица 4 (коэфф.запаса)'!$C$6</f>
        <v>0</v>
      </c>
      <c r="H21" s="179">
        <f>'Таблица 5 (коэфф. по арм.)'!F28/'Таблица 4 (коэфф.запаса)'!$C$5*'Таблица 4 (коэфф.запаса)'!$C$6</f>
        <v>0</v>
      </c>
      <c r="I21" s="179">
        <f>'Таблица 5 (коэфф. по арм.)'!G28/'Таблица 4 (коэфф.запаса)'!$C$5*'Таблица 4 (коэфф.запаса)'!$C$6</f>
        <v>0</v>
      </c>
      <c r="J21" s="179">
        <f>'Таблица 5 (коэфф. по арм.)'!H28/'Таблица 4 (коэфф.запаса)'!$C$5*'Таблица 4 (коэфф.запаса)'!$C$6</f>
        <v>0</v>
      </c>
      <c r="K21" s="179">
        <f>'Таблица 5 (коэфф. по арм.)'!I28/'Таблица 4 (коэфф.запаса)'!$C$5*'Таблица 4 (коэфф.запаса)'!$C$6</f>
        <v>0</v>
      </c>
      <c r="L21" s="187">
        <f>'Таблица 5 (коэфф. по арм.)'!J28/'Таблица 4 (коэфф.запаса)'!$C$5*'Таблица 4 (коэфф.запаса)'!$C$6</f>
        <v>16.28808411214953</v>
      </c>
      <c r="M21" s="179">
        <f>'Таблица 5 (коэфф. по арм.)'!K28/'Таблица 4 (коэфф.запаса)'!$C$5*'Таблица 4 (коэфф.запаса)'!$C$6</f>
        <v>0</v>
      </c>
      <c r="N21" s="179">
        <f>'Таблица 5 (коэфф. по арм.)'!L28/'Таблица 4 (коэфф.запаса)'!$C$5*'Таблица 4 (коэфф.запаса)'!$C$6</f>
        <v>0</v>
      </c>
      <c r="O21" s="179">
        <f>'Таблица 5 (коэфф. по арм.)'!M28/'Таблица 4 (коэфф.запаса)'!$C$5*'Таблица 4 (коэфф.запаса)'!$C$6</f>
        <v>0</v>
      </c>
      <c r="P21" s="179">
        <f>'Таблица 5 (коэфф. по арм.)'!N28/'Таблица 4 (коэфф.запаса)'!$C$5*'Таблица 4 (коэфф.запаса)'!$C$6</f>
        <v>0</v>
      </c>
      <c r="Q21" s="179">
        <f>'Таблица 5 (коэфф. по арм.)'!O28/'Таблица 4 (коэфф.запаса)'!$C$5*'Таблица 4 (коэфф.запаса)'!$C$6</f>
        <v>0</v>
      </c>
      <c r="R21" s="179">
        <f>'Таблица 5 (коэфф. по арм.)'!P28/'Таблица 4 (коэфф.запаса)'!$C$5*'Таблица 4 (коэфф.запаса)'!$C$6</f>
        <v>0</v>
      </c>
      <c r="S21" s="179">
        <f>'Таблица 5 (коэфф. по арм.)'!Q28/'Таблица 4 (коэфф.запаса)'!$C$5*'Таблица 4 (коэфф.запаса)'!$C$6</f>
        <v>0</v>
      </c>
      <c r="T21" s="179">
        <f>'Таблица 5 (коэфф. по арм.)'!R28/'Таблица 4 (коэфф.запаса)'!$C$5*'Таблица 4 (коэфф.запаса)'!$C$6</f>
        <v>0</v>
      </c>
      <c r="U21" s="179">
        <f>'Таблица 5 (коэфф. по арм.)'!S28/'Таблица 4 (коэфф.запаса)'!$C$5*'Таблица 4 (коэфф.запаса)'!$C$6</f>
        <v>0</v>
      </c>
    </row>
    <row r="22" spans="1:47" ht="15.75" customHeight="1" x14ac:dyDescent="0.25">
      <c r="A22" s="1"/>
      <c r="B22" s="149" t="str">
        <f t="shared" si="0"/>
        <v>7.2</v>
      </c>
      <c r="C22" s="6"/>
      <c r="D22" s="151" t="s">
        <v>185</v>
      </c>
      <c r="E22" s="148" t="str">
        <f>'Таблица 5 (коэфф. по арм.)'!C29</f>
        <v>Арматурные каркасы пространственные (лестничные марши)</v>
      </c>
      <c r="F22" s="179">
        <f>'Таблица 5 (коэфф. по арм.)'!D29/'Таблица 4 (коэфф.запаса)'!$C$5*'Таблица 4 (коэфф.запаса)'!$C$6</f>
        <v>0</v>
      </c>
      <c r="G22" s="179">
        <f>'Таблица 5 (коэфф. по арм.)'!E29/'Таблица 4 (коэфф.запаса)'!$C$5*'Таблица 4 (коэфф.запаса)'!$C$6</f>
        <v>0</v>
      </c>
      <c r="H22" s="179">
        <f>'Таблица 5 (коэфф. по арм.)'!F29/'Таблица 4 (коэфф.запаса)'!$C$5*'Таблица 4 (коэфф.запаса)'!$C$6</f>
        <v>0</v>
      </c>
      <c r="I22" s="179">
        <f>'Таблица 5 (коэфф. по арм.)'!G29/'Таблица 4 (коэфф.запаса)'!$C$5*'Таблица 4 (коэфф.запаса)'!$C$6</f>
        <v>0</v>
      </c>
      <c r="J22" s="179">
        <f>'Таблица 5 (коэфф. по арм.)'!H29/'Таблица 4 (коэфф.запаса)'!$C$5*'Таблица 4 (коэфф.запаса)'!$C$6</f>
        <v>0</v>
      </c>
      <c r="K22" s="179">
        <f>'Таблица 5 (коэфф. по арм.)'!I29/'Таблица 4 (коэфф.запаса)'!$C$5*'Таблица 4 (коэфф.запаса)'!$C$6</f>
        <v>0</v>
      </c>
      <c r="L22" s="187">
        <f>'Таблица 5 (коэфф. по арм.)'!J29/'Таблица 4 (коэфф.запаса)'!$C$5*'Таблица 4 (коэфф.запаса)'!$C$6</f>
        <v>0</v>
      </c>
      <c r="M22" s="179">
        <f>'Таблица 5 (коэфф. по арм.)'!K29/'Таблица 4 (коэфф.запаса)'!$C$5*'Таблица 4 (коэфф.запаса)'!$C$6</f>
        <v>0</v>
      </c>
      <c r="N22" s="179">
        <f>'Таблица 5 (коэфф. по арм.)'!L29/'Таблица 4 (коэфф.запаса)'!$C$5*'Таблица 4 (коэфф.запаса)'!$C$6</f>
        <v>0</v>
      </c>
      <c r="O22" s="179">
        <f>'Таблица 5 (коэфф. по арм.)'!M29/'Таблица 4 (коэфф.запаса)'!$C$5*'Таблица 4 (коэфф.запаса)'!$C$6</f>
        <v>0</v>
      </c>
      <c r="P22" s="179">
        <f>'Таблица 5 (коэфф. по арм.)'!N29/'Таблица 4 (коэфф.запаса)'!$C$5*'Таблица 4 (коэфф.запаса)'!$C$6</f>
        <v>0</v>
      </c>
      <c r="Q22" s="179">
        <f>'Таблица 5 (коэфф. по арм.)'!O29/'Таблица 4 (коэфф.запаса)'!$C$5*'Таблица 4 (коэфф.запаса)'!$C$6</f>
        <v>0</v>
      </c>
      <c r="R22" s="179">
        <f>'Таблица 5 (коэфф. по арм.)'!P29/'Таблица 4 (коэфф.запаса)'!$C$5*'Таблица 4 (коэфф.запаса)'!$C$6</f>
        <v>0</v>
      </c>
      <c r="S22" s="179">
        <f>'Таблица 5 (коэфф. по арм.)'!Q29/'Таблица 4 (коэфф.запаса)'!$C$5*'Таблица 4 (коэфф.запаса)'!$C$6</f>
        <v>0</v>
      </c>
      <c r="T22" s="179">
        <f>'Таблица 5 (коэфф. по арм.)'!R29/'Таблица 4 (коэфф.запаса)'!$C$5*'Таблица 4 (коэфф.запаса)'!$C$6</f>
        <v>0</v>
      </c>
      <c r="U22" s="179">
        <f>'Таблица 5 (коэфф. по арм.)'!S29/'Таблица 4 (коэфф.запаса)'!$C$5*'Таблица 4 (коэфф.запаса)'!$C$6</f>
        <v>0</v>
      </c>
    </row>
    <row r="23" spans="1:47" s="193" customFormat="1" ht="15.75" customHeight="1" x14ac:dyDescent="0.25">
      <c r="A23" s="170"/>
      <c r="B23" s="149" t="str">
        <f t="shared" si="0"/>
        <v>7.3</v>
      </c>
      <c r="C23" s="211"/>
      <c r="D23" s="212" t="s">
        <v>530</v>
      </c>
      <c r="E23" s="148" t="str">
        <f>'Таблица 5 (коэфф. по арм.)'!C30</f>
        <v>Арматурные сетки (лестничные марши)</v>
      </c>
      <c r="F23" s="178">
        <f>'Таблица 5 (коэфф. по арм.)'!D30/'Таблица 4 (коэфф.запаса)'!$C$5*'Таблица 4 (коэфф.запаса)'!$C$6</f>
        <v>35.875700934579434</v>
      </c>
      <c r="G23" s="178">
        <f>'Таблица 5 (коэфф. по арм.)'!E30/'Таблица 4 (коэфф.запаса)'!$C$5*'Таблица 4 (коэфф.запаса)'!$C$6</f>
        <v>0</v>
      </c>
      <c r="H23" s="178">
        <f>'Таблица 5 (коэфф. по арм.)'!F30/'Таблица 4 (коэфф.запаса)'!$C$5*'Таблица 4 (коэфф.запаса)'!$C$6</f>
        <v>0</v>
      </c>
      <c r="I23" s="178">
        <f>'Таблица 5 (коэфф. по арм.)'!G30/'Таблица 4 (коэфф.запаса)'!$C$5*'Таблица 4 (коэфф.запаса)'!$C$6</f>
        <v>0</v>
      </c>
      <c r="J23" s="178">
        <f>'Таблица 5 (коэфф. по арм.)'!H30/'Таблица 4 (коэфф.запаса)'!$C$5*'Таблица 4 (коэфф.запаса)'!$C$6</f>
        <v>0</v>
      </c>
      <c r="K23" s="178">
        <f>'Таблица 5 (коэфф. по арм.)'!I30/'Таблица 4 (коэфф.запаса)'!$C$5*'Таблица 4 (коэфф.запаса)'!$C$6</f>
        <v>0</v>
      </c>
      <c r="L23" s="178">
        <f>'Таблица 5 (коэфф. по арм.)'!J30/'Таблица 4 (коэфф.запаса)'!$C$5*'Таблица 4 (коэфф.запаса)'!$C$6</f>
        <v>0</v>
      </c>
      <c r="M23" s="178">
        <f>'Таблица 5 (коэфф. по арм.)'!K30/'Таблица 4 (коэфф.запаса)'!$C$5*'Таблица 4 (коэфф.запаса)'!$C$6</f>
        <v>0</v>
      </c>
      <c r="N23" s="178">
        <f>'Таблица 5 (коэфф. по арм.)'!L30/'Таблица 4 (коэфф.запаса)'!$C$5*'Таблица 4 (коэфф.запаса)'!$C$6</f>
        <v>0</v>
      </c>
      <c r="O23" s="178">
        <f>'Таблица 5 (коэфф. по арм.)'!M30/'Таблица 4 (коэфф.запаса)'!$C$5*'Таблица 4 (коэфф.запаса)'!$C$6</f>
        <v>0</v>
      </c>
      <c r="P23" s="178">
        <f>'Таблица 5 (коэфф. по арм.)'!N30/'Таблица 4 (коэфф.запаса)'!$C$5*'Таблица 4 (коэфф.запаса)'!$C$6</f>
        <v>0</v>
      </c>
      <c r="Q23" s="178">
        <f>'Таблица 5 (коэфф. по арм.)'!O30/'Таблица 4 (коэфф.запаса)'!$C$5*'Таблица 4 (коэфф.запаса)'!$C$6</f>
        <v>0</v>
      </c>
      <c r="R23" s="178">
        <f>'Таблица 5 (коэфф. по арм.)'!P30/'Таблица 4 (коэфф.запаса)'!$C$5*'Таблица 4 (коэфф.запаса)'!$C$6</f>
        <v>0</v>
      </c>
      <c r="S23" s="178">
        <f>'Таблица 5 (коэфф. по арм.)'!Q30/'Таблица 4 (коэфф.запаса)'!$C$5*'Таблица 4 (коэфф.запаса)'!$C$6</f>
        <v>0</v>
      </c>
      <c r="T23" s="178">
        <f>'Таблица 5 (коэфф. по арм.)'!R30/'Таблица 4 (коэфф.запаса)'!$C$5*'Таблица 4 (коэфф.запаса)'!$C$6</f>
        <v>0</v>
      </c>
      <c r="U23" s="178">
        <f>'Таблица 5 (коэфф. по арм.)'!S30/'Таблица 4 (коэфф.запаса)'!$C$5*'Таблица 4 (коэфф.запаса)'!$C$6</f>
        <v>0</v>
      </c>
      <c r="V23" s="222"/>
      <c r="W23" s="222"/>
      <c r="X23" s="222"/>
      <c r="Y23" s="222"/>
      <c r="Z23" s="222"/>
      <c r="AA23" s="222"/>
      <c r="AB23" s="222"/>
      <c r="AC23" s="222"/>
      <c r="AD23" s="222"/>
      <c r="AE23" s="222"/>
      <c r="AF23" s="222"/>
      <c r="AG23" s="222"/>
      <c r="AH23" s="222"/>
      <c r="AI23" s="222"/>
      <c r="AJ23" s="222"/>
      <c r="AK23" s="222"/>
      <c r="AL23" s="222"/>
      <c r="AM23" s="222"/>
      <c r="AN23" s="222"/>
      <c r="AO23" s="222"/>
      <c r="AP23" s="222"/>
      <c r="AQ23" s="222"/>
      <c r="AR23" s="222"/>
      <c r="AS23" s="222"/>
      <c r="AT23" s="222"/>
      <c r="AU23" s="222"/>
    </row>
    <row r="24" spans="1:47" ht="15.75" customHeight="1" x14ac:dyDescent="0.25">
      <c r="A24" s="1"/>
      <c r="B24" s="149">
        <f t="shared" si="0"/>
        <v>8</v>
      </c>
      <c r="C24" s="6"/>
      <c r="D24" s="147">
        <f>D20+1</f>
        <v>8</v>
      </c>
      <c r="E24" s="148" t="str">
        <f>'Таблица 5 (коэфф. по арм.)'!C32</f>
        <v>Плита рампы толщиной 250 мм</v>
      </c>
      <c r="F24" s="179">
        <f>'Таблица 5 (коэфф. по арм.)'!D32/'Таблица 4 (коэфф.запаса)'!$C$5*'Таблица 4 (коэфф.запаса)'!$C$6</f>
        <v>0</v>
      </c>
      <c r="G24" s="179">
        <f>'Таблица 5 (коэфф. по арм.)'!E32/'Таблица 4 (коэфф.запаса)'!$C$5*'Таблица 4 (коэфф.запаса)'!$C$6</f>
        <v>0</v>
      </c>
      <c r="H24" s="179">
        <f>'Таблица 5 (коэфф. по арм.)'!F32/'Таблица 4 (коэфф.запаса)'!$C$5*'Таблица 4 (коэфф.запаса)'!$C$6</f>
        <v>6.8089233753637464</v>
      </c>
      <c r="I24" s="179">
        <f>'Таблица 5 (коэфф. по арм.)'!G32/'Таблица 4 (коэфф.запаса)'!$C$5*'Таблица 4 (коэфф.запаса)'!$C$6</f>
        <v>0</v>
      </c>
      <c r="J24" s="179">
        <f>'Таблица 5 (коэфф. по арм.)'!H32/'Таблица 4 (коэфф.запаса)'!$C$5*'Таблица 4 (коэфф.запаса)'!$C$6</f>
        <v>0</v>
      </c>
      <c r="K24" s="179">
        <f>'Таблица 5 (коэфф. по арм.)'!I32/'Таблица 4 (коэфф.запаса)'!$C$5*'Таблица 4 (коэфф.запаса)'!$C$6</f>
        <v>0</v>
      </c>
      <c r="L24" s="179">
        <f>'Таблица 5 (коэфф. по арм.)'!J32/'Таблица 4 (коэфф.запаса)'!$C$5*'Таблица 4 (коэфф.запаса)'!$C$6</f>
        <v>8.0310378273521081</v>
      </c>
      <c r="M24" s="179">
        <f>'Таблица 5 (коэфф. по арм.)'!K32/'Таблица 4 (коэфф.запаса)'!$C$5*'Таблица 4 (коэфф.запаса)'!$C$6</f>
        <v>150.66925315227923</v>
      </c>
      <c r="N24" s="179">
        <f>'Таблица 5 (коэфф. по арм.)'!L32/'Таблица 4 (коэфф.запаса)'!$C$5*'Таблица 4 (коэфф.запаса)'!$C$6</f>
        <v>0</v>
      </c>
      <c r="O24" s="179">
        <f>'Таблица 5 (коэфф. по арм.)'!M32/'Таблица 4 (коэфф.запаса)'!$C$5*'Таблица 4 (коэфф.запаса)'!$C$6</f>
        <v>0</v>
      </c>
      <c r="P24" s="179">
        <f>'Таблица 5 (коэфф. по арм.)'!N32/'Таблица 4 (коэфф.запаса)'!$C$5*'Таблица 4 (коэфф.запаса)'!$C$6</f>
        <v>0</v>
      </c>
      <c r="Q24" s="179">
        <f>'Таблица 5 (коэфф. по арм.)'!O32/'Таблица 4 (коэфф.запаса)'!$C$5*'Таблица 4 (коэфф.запаса)'!$C$6</f>
        <v>14.4907856450049</v>
      </c>
      <c r="R24" s="179">
        <f>'Таблица 5 (коэфф. по арм.)'!P32/'Таблица 4 (коэфф.запаса)'!$C$5*'Таблица 4 (коэфф.запаса)'!$C$6</f>
        <v>0</v>
      </c>
      <c r="S24" s="179">
        <f>'Таблица 5 (коэфф. по арм.)'!Q32/'Таблица 4 (коэфф.запаса)'!$C$5*'Таблица 4 (коэфф.запаса)'!$C$6</f>
        <v>0</v>
      </c>
      <c r="T24" s="179">
        <f>'Таблица 5 (коэфф. по арм.)'!R32/'Таблица 4 (коэфф.запаса)'!$C$5*'Таблица 4 (коэфф.запаса)'!$C$6</f>
        <v>0</v>
      </c>
      <c r="U24" s="179">
        <f>'Таблица 5 (коэфф. по арм.)'!S32/'Таблица 4 (коэфф.запаса)'!$C$5*'Таблица 4 (коэфф.запаса)'!$C$6</f>
        <v>0</v>
      </c>
    </row>
    <row r="25" spans="1:47" ht="15.75" customHeight="1" x14ac:dyDescent="0.25">
      <c r="A25" s="1"/>
      <c r="B25" s="149">
        <f t="shared" si="0"/>
        <v>9</v>
      </c>
      <c r="C25" s="6"/>
      <c r="D25" s="147">
        <f t="shared" ref="D25:D26" si="2">D24+1</f>
        <v>9</v>
      </c>
      <c r="E25" s="148" t="str">
        <f>'Таблица 5 (коэфф. по арм.)'!C35</f>
        <v>Стены и колонны 1-го этажа</v>
      </c>
      <c r="F25" s="179">
        <f>'Таблица 5 (коэфф. по арм.)'!D35/'Таблица 4 (коэфф.запаса)'!$C$5*'Таблица 4 (коэфф.запаса)'!$C$6</f>
        <v>0</v>
      </c>
      <c r="G25" s="179">
        <f>'Таблица 5 (коэфф. по арм.)'!E35/'Таблица 4 (коэфф.запаса)'!$C$5*'Таблица 4 (коэфф.запаса)'!$C$6</f>
        <v>8.0013368983957243</v>
      </c>
      <c r="H25" s="179">
        <f>'Таблица 5 (коэфф. по арм.)'!F35/'Таблица 4 (коэфф.запаса)'!$C$5*'Таблица 4 (коэфф.запаса)'!$C$6</f>
        <v>1.1229946524064172</v>
      </c>
      <c r="I25" s="179">
        <f>'Таблица 5 (коэфф. по арм.)'!G35/'Таблица 4 (коэфф.запаса)'!$C$5*'Таблица 4 (коэфф.запаса)'!$C$6</f>
        <v>0</v>
      </c>
      <c r="J25" s="179">
        <f>'Таблица 5 (коэфф. по арм.)'!H35/'Таблица 4 (коэфф.запаса)'!$C$5*'Таблица 4 (коэфф.запаса)'!$C$6</f>
        <v>0</v>
      </c>
      <c r="K25" s="179">
        <f>'Таблица 5 (коэфф. по арм.)'!I35/'Таблица 4 (коэфф.запаса)'!$C$5*'Таблица 4 (коэфф.запаса)'!$C$6</f>
        <v>0</v>
      </c>
      <c r="L25" s="179">
        <f>'Таблица 5 (коэфф. по арм.)'!J35/'Таблица 4 (коэфф.запаса)'!$C$5*'Таблица 4 (коэфф.запаса)'!$C$6</f>
        <v>0</v>
      </c>
      <c r="M25" s="179">
        <f>'Таблица 5 (коэфф. по арм.)'!K35/'Таблица 4 (коэфф.запаса)'!$C$5*'Таблица 4 (коэфф.запаса)'!$C$6</f>
        <v>138.40909090909091</v>
      </c>
      <c r="N25" s="179">
        <f>'Таблица 5 (коэфф. по арм.)'!L35/'Таблица 4 (коэфф.запаса)'!$C$5*'Таблица 4 (коэфф.запаса)'!$C$6</f>
        <v>0</v>
      </c>
      <c r="O25" s="179">
        <f>'Таблица 5 (коэфф. по арм.)'!M35/'Таблица 4 (коэфф.запаса)'!$C$5*'Таблица 4 (коэфф.запаса)'!$C$6</f>
        <v>28.495989304812841</v>
      </c>
      <c r="P25" s="179">
        <f>'Таблица 5 (коэфф. по арм.)'!N35/'Таблица 4 (коэфф.запаса)'!$C$5*'Таблица 4 (коэфф.запаса)'!$C$6</f>
        <v>0</v>
      </c>
      <c r="Q25" s="179">
        <f>'Таблица 5 (коэфф. по арм.)'!O35/'Таблица 4 (коэфф.запаса)'!$C$5*'Таблица 4 (коэфф.запаса)'!$C$6</f>
        <v>25.828877005347596</v>
      </c>
      <c r="R25" s="179">
        <f>'Таблица 5 (коэфф. по арм.)'!P35/'Таблица 4 (коэфф.запаса)'!$C$5*'Таблица 4 (коэфф.запаса)'!$C$6</f>
        <v>0</v>
      </c>
      <c r="S25" s="179">
        <f>'Таблица 5 (коэфф. по арм.)'!Q35/'Таблица 4 (коэфф.запаса)'!$C$5*'Таблица 4 (коэфф.запаса)'!$C$6</f>
        <v>5.1938502673796796</v>
      </c>
      <c r="T25" s="179">
        <f>'Таблица 5 (коэфф. по арм.)'!R35/'Таблица 4 (коэфф.запаса)'!$C$5*'Таблица 4 (коэфф.запаса)'!$C$6</f>
        <v>0</v>
      </c>
      <c r="U25" s="179">
        <f>'Таблица 5 (коэфф. по арм.)'!S35/'Таблица 4 (коэфф.запаса)'!$C$5*'Таблица 4 (коэфф.запаса)'!$C$6</f>
        <v>2.9478609625668457</v>
      </c>
    </row>
    <row r="26" spans="1:47" ht="15.75" customHeight="1" x14ac:dyDescent="0.25">
      <c r="A26" s="1"/>
      <c r="B26" s="149">
        <f t="shared" si="0"/>
        <v>10</v>
      </c>
      <c r="C26" s="6"/>
      <c r="D26" s="147">
        <f t="shared" si="2"/>
        <v>10</v>
      </c>
      <c r="E26" s="148" t="str">
        <f>'Таблица 5 (коэфф. по арм.)'!C37</f>
        <v>Плита перекрытия над 1 этажом + переходная балка</v>
      </c>
      <c r="F26" s="179">
        <f>'Таблица 5 (коэфф. по арм.)'!D37/'Таблица 4 (коэфф.запаса)'!$C$5*'Таблица 4 (коэфф.запаса)'!$C$6</f>
        <v>0</v>
      </c>
      <c r="G26" s="179">
        <f>'Таблица 5 (коэфф. по арм.)'!E37/'Таблица 4 (коэфф.запаса)'!$C$5*'Таблица 4 (коэфф.запаса)'!$C$6</f>
        <v>0</v>
      </c>
      <c r="H26" s="179">
        <f>'Таблица 5 (коэфф. по арм.)'!F37/'Таблица 4 (коэфф.запаса)'!$C$5*'Таблица 4 (коэфф.запаса)'!$C$6</f>
        <v>2.4364232977850655</v>
      </c>
      <c r="I26" s="179">
        <f>'Таблица 5 (коэфф. по арм.)'!G37/'Таблица 4 (коэфф.запаса)'!$C$5*'Таблица 4 (коэфф.запаса)'!$C$6</f>
        <v>0</v>
      </c>
      <c r="J26" s="179">
        <f>'Таблица 5 (коэфф. по арм.)'!H37/'Таблица 4 (коэфф.запаса)'!$C$5*'Таблица 4 (коэфф.запаса)'!$C$6</f>
        <v>0</v>
      </c>
      <c r="K26" s="179">
        <f>'Таблица 5 (коэфф. по арм.)'!I37/'Таблица 4 (коэфф.запаса)'!$C$5*'Таблица 4 (коэфф.запаса)'!$C$6</f>
        <v>0</v>
      </c>
      <c r="L26" s="179">
        <f>'Таблица 5 (коэфф. по арм.)'!J37/'Таблица 4 (коэфф.запаса)'!$C$5*'Таблица 4 (коэфф.запаса)'!$C$6</f>
        <v>6.4971287940935074</v>
      </c>
      <c r="M26" s="179">
        <f>'Таблица 5 (коэфф. по арм.)'!K37/'Таблица 4 (коэфф.запаса)'!$C$5*'Таблица 4 (коэфф.запаса)'!$C$6</f>
        <v>100.29942575881881</v>
      </c>
      <c r="N26" s="179">
        <f>'Таблица 5 (коэфф. по арм.)'!L37/'Таблица 4 (коэфф.запаса)'!$C$5*'Таблица 4 (коэфф.запаса)'!$C$6</f>
        <v>35.328137817883452</v>
      </c>
      <c r="O26" s="179">
        <f>'Таблица 5 (коэфф. по арм.)'!M37/'Таблица 4 (коэфф.запаса)'!$C$5*'Таблица 4 (коэфф.запаса)'!$C$6</f>
        <v>2.8424938474159136</v>
      </c>
      <c r="P26" s="179">
        <f>'Таблица 5 (коэфф. по арм.)'!N37/'Таблица 4 (коэфф.запаса)'!$C$5*'Таблица 4 (коэфф.запаса)'!$C$6</f>
        <v>0</v>
      </c>
      <c r="Q26" s="179">
        <f>'Таблица 5 (коэфф. по арм.)'!O37/'Таблица 4 (коэфф.запаса)'!$C$5*'Таблица 4 (коэфф.запаса)'!$C$6</f>
        <v>0</v>
      </c>
      <c r="R26" s="179">
        <f>'Таблица 5 (коэфф. по арм.)'!P37/'Таблица 4 (коэфф.запаса)'!$C$5*'Таблица 4 (коэфф.запаса)'!$C$6</f>
        <v>0</v>
      </c>
      <c r="S26" s="179">
        <f>'Таблица 5 (коэфф. по арм.)'!Q37/'Таблица 4 (коэфф.запаса)'!$C$5*'Таблица 4 (коэфф.запаса)'!$C$6</f>
        <v>2.1657095980311691</v>
      </c>
      <c r="T26" s="179">
        <f>'Таблица 5 (коэфф. по арм.)'!R37/'Таблица 4 (коэфф.запаса)'!$C$5*'Таблица 4 (коэфф.запаса)'!$C$6</f>
        <v>1.2182116488925361</v>
      </c>
      <c r="U26" s="179">
        <f>'Таблица 5 (коэфф. по арм.)'!S37/'Таблица 4 (коэфф.запаса)'!$C$5*'Таблица 4 (коэфф.запаса)'!$C$6</f>
        <v>1.7596390484003288</v>
      </c>
    </row>
    <row r="27" spans="1:47" ht="15.75" customHeight="1" x14ac:dyDescent="0.25">
      <c r="A27" s="1"/>
      <c r="B27" s="149" t="str">
        <f t="shared" si="0"/>
        <v>10.1</v>
      </c>
      <c r="C27" s="6"/>
      <c r="D27" s="147" t="s">
        <v>251</v>
      </c>
      <c r="E27" s="148" t="str">
        <f>'Таблица 5 (коэфф. по арм.)'!C38</f>
        <v>Арматурные каркасы плоские (плита перекрытия над 1 этажом)</v>
      </c>
      <c r="F27" s="179">
        <f>'Таблица 5 (коэфф. по арм.)'!D38/'Таблица 4 (коэфф.запаса)'!$C$5*'Таблица 4 (коэфф.запаса)'!$C$6</f>
        <v>0</v>
      </c>
      <c r="G27" s="179">
        <f>'Таблица 5 (коэфф. по арм.)'!E38/'Таблица 4 (коэфф.запаса)'!$C$5*'Таблица 4 (коэфф.запаса)'!$C$6</f>
        <v>0</v>
      </c>
      <c r="H27" s="179">
        <f>'Таблица 5 (коэфф. по арм.)'!F38/'Таблица 4 (коэфф.запаса)'!$C$5*'Таблица 4 (коэфф.запаса)'!$C$6</f>
        <v>0</v>
      </c>
      <c r="I27" s="179">
        <f>'Таблица 5 (коэфф. по арм.)'!G38/'Таблица 4 (коэфф.запаса)'!$C$5*'Таблица 4 (коэфф.запаса)'!$C$6</f>
        <v>0</v>
      </c>
      <c r="J27" s="179">
        <f>'Таблица 5 (коэфф. по арм.)'!H38/'Таблица 4 (коэфф.запаса)'!$C$5*'Таблица 4 (коэфф.запаса)'!$C$6</f>
        <v>0</v>
      </c>
      <c r="K27" s="179">
        <f>'Таблица 5 (коэфф. по арм.)'!I38/'Таблица 4 (коэфф.запаса)'!$C$5*'Таблица 4 (коэфф.запаса)'!$C$6</f>
        <v>0</v>
      </c>
      <c r="L27" s="179">
        <f>'Таблица 5 (коэфф. по арм.)'!J38/'Таблица 4 (коэфф.запаса)'!$C$5*'Таблица 4 (коэфф.запаса)'!$C$6</f>
        <v>12.45283018867921</v>
      </c>
      <c r="M27" s="179">
        <f>'Таблица 5 (коэфф. по арм.)'!K38/'Таблица 4 (коэфф.запаса)'!$C$5*'Таблица 4 (коэфф.запаса)'!$C$6</f>
        <v>0</v>
      </c>
      <c r="N27" s="179">
        <f>'Таблица 5 (коэфф. по арм.)'!L38/'Таблица 4 (коэфф.запаса)'!$C$5*'Таблица 4 (коэфф.запаса)'!$C$6</f>
        <v>0</v>
      </c>
      <c r="O27" s="179">
        <f>'Таблица 5 (коэфф. по арм.)'!M38/'Таблица 4 (коэфф.запаса)'!$C$5*'Таблица 4 (коэфф.запаса)'!$C$6</f>
        <v>0</v>
      </c>
      <c r="P27" s="179">
        <f>'Таблица 5 (коэфф. по арм.)'!N38/'Таблица 4 (коэфф.запаса)'!$C$5*'Таблица 4 (коэфф.запаса)'!$C$6</f>
        <v>0</v>
      </c>
      <c r="Q27" s="179">
        <f>'Таблица 5 (коэфф. по арм.)'!O38/'Таблица 4 (коэфф.запаса)'!$C$5*'Таблица 4 (коэфф.запаса)'!$C$6</f>
        <v>0</v>
      </c>
      <c r="R27" s="179">
        <f>'Таблица 5 (коэфф. по арм.)'!P38/'Таблица 4 (коэфф.запаса)'!$C$5*'Таблица 4 (коэфф.запаса)'!$C$6</f>
        <v>0</v>
      </c>
      <c r="S27" s="179">
        <f>'Таблица 5 (коэфф. по арм.)'!Q38/'Таблица 4 (коэфф.запаса)'!$C$5*'Таблица 4 (коэфф.запаса)'!$C$6</f>
        <v>0</v>
      </c>
      <c r="T27" s="179">
        <f>'Таблица 5 (коэфф. по арм.)'!R38/'Таблица 4 (коэфф.запаса)'!$C$5*'Таблица 4 (коэфф.запаса)'!$C$6</f>
        <v>0</v>
      </c>
      <c r="U27" s="179">
        <f>'Таблица 5 (коэфф. по арм.)'!S38/'Таблица 4 (коэфф.запаса)'!$C$5*'Таблица 4 (коэфф.запаса)'!$C$6</f>
        <v>0</v>
      </c>
    </row>
    <row r="28" spans="1:47" ht="15.75" customHeight="1" x14ac:dyDescent="0.25">
      <c r="A28" s="1"/>
      <c r="B28" s="149" t="str">
        <f t="shared" si="0"/>
        <v>10.2</v>
      </c>
      <c r="C28" s="6"/>
      <c r="D28" s="147" t="s">
        <v>252</v>
      </c>
      <c r="E28" s="148" t="str">
        <f>'Таблица 5 (коэфф. по арм.)'!C39</f>
        <v>Арматурные каркасы пространственные (плита перекрытия над 1 этажом)</v>
      </c>
      <c r="F28" s="179">
        <f>'Таблица 5 (коэфф. по арм.)'!D39/'Таблица 4 (коэфф.запаса)'!$C$5*'Таблица 4 (коэфф.запаса)'!$C$6</f>
        <v>0</v>
      </c>
      <c r="G28" s="179">
        <f>'Таблица 5 (коэфф. по арм.)'!E39/'Таблица 4 (коэфф.запаса)'!$C$5*'Таблица 4 (коэфф.запаса)'!$C$6</f>
        <v>0</v>
      </c>
      <c r="H28" s="179">
        <f>'Таблица 5 (коэфф. по арм.)'!F39/'Таблица 4 (коэфф.запаса)'!$C$5*'Таблица 4 (коэфф.запаса)'!$C$6</f>
        <v>0</v>
      </c>
      <c r="I28" s="179">
        <f>'Таблица 5 (коэфф. по арм.)'!G39/'Таблица 4 (коэфф.запаса)'!$C$5*'Таблица 4 (коэфф.запаса)'!$C$6</f>
        <v>0</v>
      </c>
      <c r="J28" s="179">
        <f>'Таблица 5 (коэфф. по арм.)'!H39/'Таблица 4 (коэфф.запаса)'!$C$5*'Таблица 4 (коэфф.запаса)'!$C$6</f>
        <v>0</v>
      </c>
      <c r="K28" s="179">
        <f>'Таблица 5 (коэфф. по арм.)'!I39/'Таблица 4 (коэфф.запаса)'!$C$5*'Таблица 4 (коэфф.запаса)'!$C$6</f>
        <v>0</v>
      </c>
      <c r="L28" s="179">
        <f>'Таблица 5 (коэфф. по арм.)'!J39/'Таблица 4 (коэфф.запаса)'!$C$5*'Таблица 4 (коэфф.запаса)'!$C$6</f>
        <v>0</v>
      </c>
      <c r="M28" s="179">
        <f>'Таблица 5 (коэфф. по арм.)'!K39/'Таблица 4 (коэфф.запаса)'!$C$5*'Таблица 4 (коэфф.запаса)'!$C$6</f>
        <v>0</v>
      </c>
      <c r="N28" s="179">
        <f>'Таблица 5 (коэфф. по арм.)'!L39/'Таблица 4 (коэфф.запаса)'!$C$5*'Таблица 4 (коэфф.запаса)'!$C$6</f>
        <v>0</v>
      </c>
      <c r="O28" s="179">
        <f>'Таблица 5 (коэфф. по арм.)'!M39/'Таблица 4 (коэфф.запаса)'!$C$5*'Таблица 4 (коэфф.запаса)'!$C$6</f>
        <v>0</v>
      </c>
      <c r="P28" s="179">
        <f>'Таблица 5 (коэфф. по арм.)'!N39/'Таблица 4 (коэфф.запаса)'!$C$5*'Таблица 4 (коэфф.запаса)'!$C$6</f>
        <v>0</v>
      </c>
      <c r="Q28" s="179">
        <f>'Таблица 5 (коэфф. по арм.)'!O39/'Таблица 4 (коэфф.запаса)'!$C$5*'Таблица 4 (коэфф.запаса)'!$C$6</f>
        <v>0</v>
      </c>
      <c r="R28" s="179">
        <f>'Таблица 5 (коэфф. по арм.)'!P39/'Таблица 4 (коэфф.запаса)'!$C$5*'Таблица 4 (коэфф.запаса)'!$C$6</f>
        <v>0</v>
      </c>
      <c r="S28" s="179">
        <f>'Таблица 5 (коэфф. по арм.)'!Q39/'Таблица 4 (коэфф.запаса)'!$C$5*'Таблица 4 (коэфф.запаса)'!$C$6</f>
        <v>0</v>
      </c>
      <c r="T28" s="179">
        <f>'Таблица 5 (коэфф. по арм.)'!R39/'Таблица 4 (коэфф.запаса)'!$C$5*'Таблица 4 (коэфф.запаса)'!$C$6</f>
        <v>0</v>
      </c>
      <c r="U28" s="179">
        <f>'Таблица 5 (коэфф. по арм.)'!S39/'Таблица 4 (коэфф.запаса)'!$C$5*'Таблица 4 (коэфф.запаса)'!$C$6</f>
        <v>0</v>
      </c>
    </row>
    <row r="29" spans="1:47" ht="15" customHeight="1" x14ac:dyDescent="0.25">
      <c r="A29" s="1"/>
      <c r="B29" s="149">
        <f t="shared" si="0"/>
        <v>11</v>
      </c>
      <c r="C29" s="6"/>
      <c r="D29" s="147">
        <f>D26+1</f>
        <v>11</v>
      </c>
      <c r="E29" s="148" t="str">
        <f>'Таблица 5 (коэфф. по арм.)'!C42</f>
        <v>Стены типового этажа</v>
      </c>
      <c r="F29" s="179">
        <f>'Таблица 5 (коэфф. по арм.)'!D42/'Таблица 4 (коэфф.запаса)'!$C$5*'Таблица 4 (коэфф.запаса)'!$C$6</f>
        <v>0</v>
      </c>
      <c r="G29" s="179">
        <f>'Таблица 5 (коэфф. по арм.)'!E42/'Таблица 4 (коэфф.запаса)'!$C$5*'Таблица 4 (коэфф.запаса)'!$C$6</f>
        <v>0</v>
      </c>
      <c r="H29" s="179">
        <f>'Таблица 5 (коэфф. по арм.)'!F42/'Таблица 4 (коэфф.запаса)'!$C$5*'Таблица 4 (коэфф.запаса)'!$C$6</f>
        <v>18.079365079365079</v>
      </c>
      <c r="I29" s="179">
        <f>'Таблица 5 (коэфф. по арм.)'!G42/'Таблица 4 (коэфф.запаса)'!$C$5*'Таблица 4 (коэфф.запаса)'!$C$6</f>
        <v>0</v>
      </c>
      <c r="J29" s="179">
        <f>'Таблица 5 (коэфф. по арм.)'!H42/'Таблица 4 (коэфф.запаса)'!$C$5*'Таблица 4 (коэфф.запаса)'!$C$6</f>
        <v>0</v>
      </c>
      <c r="K29" s="179">
        <f>'Таблица 5 (коэфф. по арм.)'!I42/'Таблица 4 (коэфф.запаса)'!$C$5*'Таблица 4 (коэфф.запаса)'!$C$6</f>
        <v>31.571428571428566</v>
      </c>
      <c r="L29" s="179">
        <f>'Таблица 5 (коэфф. по арм.)'!J42/'Таблица 4 (коэфф.запаса)'!$C$5*'Таблица 4 (коэфф.запаса)'!$C$6</f>
        <v>34.539682539682524</v>
      </c>
      <c r="M29" s="179">
        <f>'Таблица 5 (коэфф. по арм.)'!K42/'Таблица 4 (коэфф.запаса)'!$C$5*'Таблица 4 (коэфф.запаса)'!$C$6</f>
        <v>15.785714285714283</v>
      </c>
      <c r="N29" s="179">
        <f>'Таблица 5 (коэфф. по арм.)'!L42/'Таблица 4 (коэфф.запаса)'!$C$5*'Таблица 4 (коэфф.запаса)'!$C$6</f>
        <v>0</v>
      </c>
      <c r="O29" s="179">
        <f>'Таблица 5 (коэфф. по арм.)'!M42/'Таблица 4 (коэфф.запаса)'!$C$5*'Таблица 4 (коэфф.запаса)'!$C$6</f>
        <v>55.722222222222243</v>
      </c>
      <c r="P29" s="179">
        <f>'Таблица 5 (коэфф. по арм.)'!N42/'Таблица 4 (коэфф.запаса)'!$C$5*'Таблица 4 (коэфф.запаса)'!$C$6</f>
        <v>0</v>
      </c>
      <c r="Q29" s="179">
        <f>'Таблица 5 (коэфф. по арм.)'!O42/'Таблица 4 (коэфф.запаса)'!$C$5*'Таблица 4 (коэфф.запаса)'!$C$6</f>
        <v>14.301587301587299</v>
      </c>
      <c r="R29" s="179">
        <f>'Таблица 5 (коэфф. по арм.)'!P42/'Таблица 4 (коэфф.запаса)'!$C$5*'Таблица 4 (коэфф.запаса)'!$C$6</f>
        <v>0</v>
      </c>
      <c r="S29" s="179">
        <f>'Таблица 5 (коэфф. по арм.)'!Q42/'Таблица 4 (коэфф.запаса)'!$C$5*'Таблица 4 (коэфф.запаса)'!$C$6</f>
        <v>0</v>
      </c>
      <c r="T29" s="179">
        <f>'Таблица 5 (коэфф. по арм.)'!R42/'Таблица 4 (коэфф.запаса)'!$C$5*'Таблица 4 (коэфф.запаса)'!$C$6</f>
        <v>0</v>
      </c>
      <c r="U29" s="179">
        <f>'Таблица 5 (коэфф. по арм.)'!S42/'Таблица 4 (коэфф.запаса)'!$C$5*'Таблица 4 (коэфф.запаса)'!$C$6</f>
        <v>0</v>
      </c>
    </row>
    <row r="30" spans="1:47" ht="15.75" customHeight="1" x14ac:dyDescent="0.25">
      <c r="A30" s="1"/>
      <c r="B30" s="149" t="str">
        <f t="shared" si="0"/>
        <v>11.1</v>
      </c>
      <c r="C30" s="6"/>
      <c r="D30" s="147" t="s">
        <v>267</v>
      </c>
      <c r="E30" s="148" t="str">
        <f>'Таблица 5 (коэфф. по арм.)'!C43</f>
        <v>Арматурные каркасы плоские (стены типового этажа)</v>
      </c>
      <c r="F30" s="179">
        <f>'Таблица 5 (коэфф. по арм.)'!D43/'Таблица 4 (коэфф.запаса)'!$C$5*'Таблица 4 (коэфф.запаса)'!$C$6</f>
        <v>0</v>
      </c>
      <c r="G30" s="179">
        <f>'Таблица 5 (коэфф. по арм.)'!E43/'Таблица 4 (коэфф.запаса)'!$C$5*'Таблица 4 (коэфф.запаса)'!$C$6</f>
        <v>0</v>
      </c>
      <c r="H30" s="179">
        <f>'Таблица 5 (коэфф. по арм.)'!F43/'Таблица 4 (коэфф.запаса)'!$C$5*'Таблица 4 (коэфф.запаса)'!$C$6</f>
        <v>0</v>
      </c>
      <c r="I30" s="179">
        <f>'Таблица 5 (коэфф. по арм.)'!G43/'Таблица 4 (коэфф.запаса)'!$C$5*'Таблица 4 (коэфф.запаса)'!$C$6</f>
        <v>0</v>
      </c>
      <c r="J30" s="179">
        <f>'Таблица 5 (коэфф. по арм.)'!H43/'Таблица 4 (коэфф.запаса)'!$C$5*'Таблица 4 (коэфф.запаса)'!$C$6</f>
        <v>0</v>
      </c>
      <c r="K30" s="179">
        <f>'Таблица 5 (коэфф. по арм.)'!I43/'Таблица 4 (коэфф.запаса)'!$C$5*'Таблица 4 (коэфф.запаса)'!$C$6</f>
        <v>0</v>
      </c>
      <c r="L30" s="179">
        <f>'Таблица 5 (коэфф. по арм.)'!J43/'Таблица 4 (коэфф.запаса)'!$C$5*'Таблица 4 (коэфф.запаса)'!$C$6</f>
        <v>0</v>
      </c>
      <c r="M30" s="179">
        <f>'Таблица 5 (коэфф. по арм.)'!K43/'Таблица 4 (коэфф.запаса)'!$C$5*'Таблица 4 (коэфф.запаса)'!$C$6</f>
        <v>0</v>
      </c>
      <c r="N30" s="179">
        <f>'Таблица 5 (коэфф. по арм.)'!L43/'Таблица 4 (коэфф.запаса)'!$C$5*'Таблица 4 (коэфф.запаса)'!$C$6</f>
        <v>0</v>
      </c>
      <c r="O30" s="179">
        <f>'Таблица 5 (коэфф. по арм.)'!M43/'Таблица 4 (коэфф.запаса)'!$C$5*'Таблица 4 (коэфф.запаса)'!$C$6</f>
        <v>0</v>
      </c>
      <c r="P30" s="179">
        <f>'Таблица 5 (коэфф. по арм.)'!N43/'Таблица 4 (коэфф.запаса)'!$C$5*'Таблица 4 (коэфф.запаса)'!$C$6</f>
        <v>0</v>
      </c>
      <c r="Q30" s="179">
        <f>'Таблица 5 (коэфф. по арм.)'!O43/'Таблица 4 (коэфф.запаса)'!$C$5*'Таблица 4 (коэфф.запаса)'!$C$6</f>
        <v>0</v>
      </c>
      <c r="R30" s="179">
        <f>'Таблица 5 (коэфф. по арм.)'!P43/'Таблица 4 (коэфф.запаса)'!$C$5*'Таблица 4 (коэфф.запаса)'!$C$6</f>
        <v>0</v>
      </c>
      <c r="S30" s="179">
        <f>'Таблица 5 (коэфф. по арм.)'!Q43/'Таблица 4 (коэфф.запаса)'!$C$5*'Таблица 4 (коэфф.запаса)'!$C$6</f>
        <v>0</v>
      </c>
      <c r="T30" s="179">
        <f>'Таблица 5 (коэфф. по арм.)'!R43/'Таблица 4 (коэфф.запаса)'!$C$5*'Таблица 4 (коэфф.запаса)'!$C$6</f>
        <v>0</v>
      </c>
      <c r="U30" s="179">
        <f>'Таблица 5 (коэфф. по арм.)'!S43/'Таблица 4 (коэфф.запаса)'!$C$5*'Таблица 4 (коэфф.запаса)'!$C$6</f>
        <v>0</v>
      </c>
    </row>
    <row r="31" spans="1:47" ht="15.75" customHeight="1" x14ac:dyDescent="0.25">
      <c r="A31" s="1"/>
      <c r="B31" s="149" t="str">
        <f t="shared" si="0"/>
        <v>11.2</v>
      </c>
      <c r="C31" s="6"/>
      <c r="D31" s="147" t="s">
        <v>269</v>
      </c>
      <c r="E31" s="148" t="str">
        <f>'Таблица 5 (коэфф. по арм.)'!C44</f>
        <v>Арматурные каркасы пространственные (стены типового этажа)</v>
      </c>
      <c r="F31" s="179">
        <f>'Таблица 5 (коэфф. по арм.)'!D44/'Таблица 4 (коэфф.запаса)'!$C$5*'Таблица 4 (коэфф.запаса)'!$C$6</f>
        <v>0</v>
      </c>
      <c r="G31" s="179">
        <f>'Таблица 5 (коэфф. по арм.)'!E44/'Таблица 4 (коэфф.запаса)'!$C$5*'Таблица 4 (коэфф.запаса)'!$C$6</f>
        <v>0</v>
      </c>
      <c r="H31" s="179">
        <f>'Таблица 5 (коэфф. по арм.)'!F44/'Таблица 4 (коэфф.запаса)'!$C$5*'Таблица 4 (коэфф.запаса)'!$C$6</f>
        <v>0</v>
      </c>
      <c r="I31" s="179">
        <f>'Таблица 5 (коэфф. по арм.)'!G44/'Таблица 4 (коэфф.запаса)'!$C$5*'Таблица 4 (коэфф.запаса)'!$C$6</f>
        <v>0</v>
      </c>
      <c r="J31" s="179">
        <f>'Таблица 5 (коэфф. по арм.)'!H44/'Таблица 4 (коэфф.запаса)'!$C$5*'Таблица 4 (коэфф.запаса)'!$C$6</f>
        <v>0</v>
      </c>
      <c r="K31" s="179">
        <f>'Таблица 5 (коэфф. по арм.)'!I44/'Таблица 4 (коэфф.запаса)'!$C$5*'Таблица 4 (коэфф.запаса)'!$C$6</f>
        <v>0</v>
      </c>
      <c r="L31" s="179">
        <f>'Таблица 5 (коэфф. по арм.)'!J44/'Таблица 4 (коэфф.запаса)'!$C$5*'Таблица 4 (коэфф.запаса)'!$C$6</f>
        <v>0</v>
      </c>
      <c r="M31" s="179">
        <f>'Таблица 5 (коэфф. по арм.)'!K44/'Таблица 4 (коэфф.запаса)'!$C$5*'Таблица 4 (коэфф.запаса)'!$C$6</f>
        <v>0</v>
      </c>
      <c r="N31" s="179">
        <f>'Таблица 5 (коэфф. по арм.)'!L44/'Таблица 4 (коэфф.запаса)'!$C$5*'Таблица 4 (коэфф.запаса)'!$C$6</f>
        <v>0</v>
      </c>
      <c r="O31" s="179">
        <f>'Таблица 5 (коэфф. по арм.)'!M44/'Таблица 4 (коэфф.запаса)'!$C$5*'Таблица 4 (коэфф.запаса)'!$C$6</f>
        <v>0</v>
      </c>
      <c r="P31" s="179">
        <f>'Таблица 5 (коэфф. по арм.)'!N44/'Таблица 4 (коэфф.запаса)'!$C$5*'Таблица 4 (коэфф.запаса)'!$C$6</f>
        <v>0</v>
      </c>
      <c r="Q31" s="179">
        <f>'Таблица 5 (коэфф. по арм.)'!O44/'Таблица 4 (коэфф.запаса)'!$C$5*'Таблица 4 (коэфф.запаса)'!$C$6</f>
        <v>0</v>
      </c>
      <c r="R31" s="179">
        <f>'Таблица 5 (коэфф. по арм.)'!P44/'Таблица 4 (коэфф.запаса)'!$C$5*'Таблица 4 (коэфф.запаса)'!$C$6</f>
        <v>0</v>
      </c>
      <c r="S31" s="179">
        <f>'Таблица 5 (коэфф. по арм.)'!Q44/'Таблица 4 (коэфф.запаса)'!$C$5*'Таблица 4 (коэфф.запаса)'!$C$6</f>
        <v>0</v>
      </c>
      <c r="T31" s="179">
        <f>'Таблица 5 (коэфф. по арм.)'!R44/'Таблица 4 (коэфф.запаса)'!$C$5*'Таблица 4 (коэфф.запаса)'!$C$6</f>
        <v>0</v>
      </c>
      <c r="U31" s="179">
        <f>'Таблица 5 (коэфф. по арм.)'!S44/'Таблица 4 (коэфф.запаса)'!$C$5*'Таблица 4 (коэфф.запаса)'!$C$6</f>
        <v>0</v>
      </c>
    </row>
    <row r="32" spans="1:47" ht="15" customHeight="1" x14ac:dyDescent="0.25">
      <c r="A32" s="1"/>
      <c r="B32" s="149">
        <f t="shared" si="0"/>
        <v>12</v>
      </c>
      <c r="C32" s="6"/>
      <c r="D32" s="147">
        <f>D29+1</f>
        <v>12</v>
      </c>
      <c r="E32" s="148" t="str">
        <f>'Таблица 5 (коэфф. по арм.)'!C46</f>
        <v>Плита перекрытия типового этажа</v>
      </c>
      <c r="F32" s="179">
        <f>'Таблица 5 (коэфф. по арм.)'!D46/'Таблица 4 (коэфф.запаса)'!$C$5*'Таблица 4 (коэфф.запаса)'!$C$6</f>
        <v>0</v>
      </c>
      <c r="G32" s="179">
        <f>'Таблица 5 (коэфф. по арм.)'!E46/'Таблица 4 (коэфф.запаса)'!$C$5*'Таблица 4 (коэфф.запаса)'!$C$6</f>
        <v>0</v>
      </c>
      <c r="H32" s="179">
        <f>'Таблица 5 (коэфф. по арм.)'!F46/'Таблица 4 (коэфф.запаса)'!$C$5*'Таблица 4 (коэфф.запаса)'!$C$6</f>
        <v>1.76643768400393</v>
      </c>
      <c r="I32" s="179">
        <f>'Таблица 5 (коэфф. по арм.)'!G46/'Таблица 4 (коэфф.запаса)'!$C$5*'Таблица 4 (коэфф.запаса)'!$C$6</f>
        <v>0</v>
      </c>
      <c r="J32" s="179">
        <f>'Таблица 5 (коэфф. по арм.)'!H46/'Таблица 4 (коэфф.запаса)'!$C$5*'Таблица 4 (коэфф.запаса)'!$C$6</f>
        <v>0</v>
      </c>
      <c r="K32" s="179">
        <f>'Таблица 5 (коэфф. по арм.)'!I46/'Таблица 4 (коэфф.запаса)'!$C$5*'Таблица 4 (коэфф.запаса)'!$C$6</f>
        <v>4.1216879293425031</v>
      </c>
      <c r="L32" s="179">
        <f>'Таблица 5 (коэфф. по арм.)'!J46/'Таблица 4 (коэфф.запаса)'!$C$5*'Таблица 4 (коэфф.запаса)'!$C$6</f>
        <v>12.80667320902849</v>
      </c>
      <c r="M32" s="179">
        <f>'Таблица 5 (коэфф. по арм.)'!K46/'Таблица 4 (коэфф.запаса)'!$C$5*'Таблица 4 (коэфф.запаса)'!$C$6</f>
        <v>109.8135426889106</v>
      </c>
      <c r="N32" s="179">
        <f>'Таблица 5 (коэфф. по арм.)'!L46/'Таблица 4 (коэфф.запаса)'!$C$5*'Таблица 4 (коэфф.запаса)'!$C$6</f>
        <v>0</v>
      </c>
      <c r="O32" s="179">
        <f>'Таблица 5 (коэфф. по арм.)'!M46/'Таблица 4 (коэфф.запаса)'!$C$5*'Таблица 4 (коэфф.запаса)'!$C$6</f>
        <v>10.157016683022599</v>
      </c>
      <c r="P32" s="179">
        <f>'Таблица 5 (коэфф. по арм.)'!N46/'Таблица 4 (коэфф.запаса)'!$C$5*'Таблица 4 (коэфф.запаса)'!$C$6</f>
        <v>0</v>
      </c>
      <c r="Q32" s="179">
        <f>'Таблица 5 (коэфф. по арм.)'!O46/'Таблица 4 (коэфф.запаса)'!$C$5*'Таблица 4 (коэфф.запаса)'!$C$6</f>
        <v>0</v>
      </c>
      <c r="R32" s="179">
        <f>'Таблица 5 (коэфф. по арм.)'!P46/'Таблица 4 (коэфф.запаса)'!$C$5*'Таблица 4 (коэфф.запаса)'!$C$6</f>
        <v>0</v>
      </c>
      <c r="S32" s="179">
        <f>'Таблица 5 (коэфф. по арм.)'!Q46/'Таблица 4 (коэфф.запаса)'!$C$5*'Таблица 4 (коэфф.запаса)'!$C$6</f>
        <v>0</v>
      </c>
      <c r="T32" s="179">
        <f>'Таблица 5 (коэфф. по арм.)'!R46/'Таблица 4 (коэфф.запаса)'!$C$5*'Таблица 4 (коэфф.запаса)'!$C$6</f>
        <v>0</v>
      </c>
      <c r="U32" s="179">
        <f>'Таблица 5 (коэфф. по арм.)'!S46/'Таблица 4 (коэфф.запаса)'!$C$5*'Таблица 4 (коэфф.запаса)'!$C$6</f>
        <v>0</v>
      </c>
    </row>
    <row r="33" spans="1:21" ht="15.75" customHeight="1" x14ac:dyDescent="0.25">
      <c r="A33" s="1"/>
      <c r="B33" s="149" t="str">
        <f t="shared" si="0"/>
        <v>12.1</v>
      </c>
      <c r="C33" s="6"/>
      <c r="D33" s="147" t="s">
        <v>289</v>
      </c>
      <c r="E33" s="148" t="str">
        <f>'Таблица 5 (коэфф. по арм.)'!C47</f>
        <v>Арматурные каркасы плоские (плита перекрытия типового этажа)</v>
      </c>
      <c r="F33" s="179">
        <f>'Таблица 5 (коэфф. по арм.)'!D47/'Таблица 4 (коэфф.запаса)'!$C$5*'Таблица 4 (коэфф.запаса)'!$C$6</f>
        <v>0</v>
      </c>
      <c r="G33" s="179">
        <f>'Таблица 5 (коэфф. по арм.)'!E47/'Таблица 4 (коэфф.запаса)'!$C$5*'Таблица 4 (коэфф.запаса)'!$C$6</f>
        <v>0</v>
      </c>
      <c r="H33" s="179">
        <f>'Таблица 5 (коэфф. по арм.)'!F47/'Таблица 4 (коэфф.запаса)'!$C$5*'Таблица 4 (коэфф.запаса)'!$C$6</f>
        <v>0</v>
      </c>
      <c r="I33" s="179">
        <f>'Таблица 5 (коэфф. по арм.)'!G47/'Таблица 4 (коэфф.запаса)'!$C$5*'Таблица 4 (коэфф.запаса)'!$C$6</f>
        <v>0</v>
      </c>
      <c r="J33" s="179">
        <f>'Таблица 5 (коэфф. по арм.)'!H47/'Таблица 4 (коэфф.запаса)'!$C$5*'Таблица 4 (коэфф.запаса)'!$C$6</f>
        <v>0</v>
      </c>
      <c r="K33" s="179">
        <f>'Таблица 5 (коэфф. по арм.)'!I47/'Таблица 4 (коэфф.запаса)'!$C$5*'Таблица 4 (коэфф.запаса)'!$C$6</f>
        <v>0</v>
      </c>
      <c r="L33" s="179">
        <f>'Таблица 5 (коэфф. по арм.)'!J47/'Таблица 4 (коэфф.запаса)'!$C$5*'Таблица 4 (коэфф.запаса)'!$C$6</f>
        <v>11.334641805691886</v>
      </c>
      <c r="M33" s="179">
        <f>'Таблица 5 (коэфф. по арм.)'!K47/'Таблица 4 (коэфф.запаса)'!$C$5*'Таблица 4 (коэфф.запаса)'!$C$6</f>
        <v>0</v>
      </c>
      <c r="N33" s="179">
        <f>'Таблица 5 (коэфф. по арм.)'!L47/'Таблица 4 (коэфф.запаса)'!$C$5*'Таблица 4 (коэфф.запаса)'!$C$6</f>
        <v>0</v>
      </c>
      <c r="O33" s="179">
        <f>'Таблица 5 (коэфф. по арм.)'!M47/'Таблица 4 (коэфф.запаса)'!$C$5*'Таблица 4 (коэфф.запаса)'!$C$6</f>
        <v>0</v>
      </c>
      <c r="P33" s="179">
        <f>'Таблица 5 (коэфф. по арм.)'!N47/'Таблица 4 (коэфф.запаса)'!$C$5*'Таблица 4 (коэфф.запаса)'!$C$6</f>
        <v>0</v>
      </c>
      <c r="Q33" s="179">
        <f>'Таблица 5 (коэфф. по арм.)'!O47/'Таблица 4 (коэфф.запаса)'!$C$5*'Таблица 4 (коэфф.запаса)'!$C$6</f>
        <v>0</v>
      </c>
      <c r="R33" s="179">
        <f>'Таблица 5 (коэфф. по арм.)'!P47/'Таблица 4 (коэфф.запаса)'!$C$5*'Таблица 4 (коэфф.запаса)'!$C$6</f>
        <v>0</v>
      </c>
      <c r="S33" s="179">
        <f>'Таблица 5 (коэфф. по арм.)'!Q47/'Таблица 4 (коэфф.запаса)'!$C$5*'Таблица 4 (коэфф.запаса)'!$C$6</f>
        <v>0</v>
      </c>
      <c r="T33" s="179">
        <f>'Таблица 5 (коэфф. по арм.)'!R47/'Таблица 4 (коэфф.запаса)'!$C$5*'Таблица 4 (коэфф.запаса)'!$C$6</f>
        <v>0</v>
      </c>
      <c r="U33" s="179">
        <f>'Таблица 5 (коэфф. по арм.)'!S47/'Таблица 4 (коэфф.запаса)'!$C$5*'Таблица 4 (коэфф.запаса)'!$C$6</f>
        <v>0</v>
      </c>
    </row>
    <row r="34" spans="1:21" ht="15.75" customHeight="1" x14ac:dyDescent="0.25">
      <c r="A34" s="1"/>
      <c r="B34" s="149" t="str">
        <f t="shared" si="0"/>
        <v>12.2</v>
      </c>
      <c r="C34" s="6"/>
      <c r="D34" s="147" t="s">
        <v>290</v>
      </c>
      <c r="E34" s="148" t="str">
        <f>'Таблица 5 (коэфф. по арм.)'!C48</f>
        <v>Арматурные каркасы пространственные (плита перекрытия типового этажа)</v>
      </c>
      <c r="F34" s="179">
        <f>'Таблица 5 (коэфф. по арм.)'!D48/'Таблица 4 (коэфф.запаса)'!$C$5*'Таблица 4 (коэфф.запаса)'!$C$6</f>
        <v>0</v>
      </c>
      <c r="G34" s="179">
        <f>'Таблица 5 (коэфф. по арм.)'!E48/'Таблица 4 (коэфф.запаса)'!$C$5*'Таблица 4 (коэфф.запаса)'!$C$6</f>
        <v>0</v>
      </c>
      <c r="H34" s="179">
        <f>'Таблица 5 (коэфф. по арм.)'!F48/'Таблица 4 (коэфф.запаса)'!$C$5*'Таблица 4 (коэфф.запаса)'!$C$6</f>
        <v>0</v>
      </c>
      <c r="I34" s="179">
        <f>'Таблица 5 (коэфф. по арм.)'!G48/'Таблица 4 (коэфф.запаса)'!$C$5*'Таблица 4 (коэфф.запаса)'!$C$6</f>
        <v>0</v>
      </c>
      <c r="J34" s="179">
        <f>'Таблица 5 (коэфф. по арм.)'!H48/'Таблица 4 (коэфф.запаса)'!$C$5*'Таблица 4 (коэфф.запаса)'!$C$6</f>
        <v>0</v>
      </c>
      <c r="K34" s="179">
        <f>'Таблица 5 (коэфф. по арм.)'!I48/'Таблица 4 (коэфф.запаса)'!$C$5*'Таблица 4 (коэфф.запаса)'!$C$6</f>
        <v>0</v>
      </c>
      <c r="L34" s="179">
        <f>'Таблица 5 (коэфф. по арм.)'!J48/'Таблица 4 (коэфф.запаса)'!$C$5*'Таблица 4 (коэфф.запаса)'!$C$6</f>
        <v>0</v>
      </c>
      <c r="M34" s="179">
        <f>'Таблица 5 (коэфф. по арм.)'!K48/'Таблица 4 (коэфф.запаса)'!$C$5*'Таблица 4 (коэфф.запаса)'!$C$6</f>
        <v>0</v>
      </c>
      <c r="N34" s="179">
        <f>'Таблица 5 (коэфф. по арм.)'!L48/'Таблица 4 (коэфф.запаса)'!$C$5*'Таблица 4 (коэфф.запаса)'!$C$6</f>
        <v>0</v>
      </c>
      <c r="O34" s="179">
        <f>'Таблица 5 (коэфф. по арм.)'!M48/'Таблица 4 (коэфф.запаса)'!$C$5*'Таблица 4 (коэфф.запаса)'!$C$6</f>
        <v>0</v>
      </c>
      <c r="P34" s="179">
        <f>'Таблица 5 (коэфф. по арм.)'!N48/'Таблица 4 (коэфф.запаса)'!$C$5*'Таблица 4 (коэфф.запаса)'!$C$6</f>
        <v>0</v>
      </c>
      <c r="Q34" s="179">
        <f>'Таблица 5 (коэфф. по арм.)'!O48/'Таблица 4 (коэфф.запаса)'!$C$5*'Таблица 4 (коэфф.запаса)'!$C$6</f>
        <v>0</v>
      </c>
      <c r="R34" s="179">
        <f>'Таблица 5 (коэфф. по арм.)'!P48/'Таблица 4 (коэфф.запаса)'!$C$5*'Таблица 4 (коэфф.запаса)'!$C$6</f>
        <v>0</v>
      </c>
      <c r="S34" s="179">
        <f>'Таблица 5 (коэфф. по арм.)'!Q48/'Таблица 4 (коэфф.запаса)'!$C$5*'Таблица 4 (коэфф.запаса)'!$C$6</f>
        <v>0</v>
      </c>
      <c r="T34" s="179">
        <f>'Таблица 5 (коэфф. по арм.)'!R48/'Таблица 4 (коэфф.запаса)'!$C$5*'Таблица 4 (коэфф.запаса)'!$C$6</f>
        <v>0</v>
      </c>
      <c r="U34" s="179">
        <f>'Таблица 5 (коэфф. по арм.)'!S48/'Таблица 4 (коэфф.запаса)'!$C$5*'Таблица 4 (коэфф.запаса)'!$C$6</f>
        <v>0</v>
      </c>
    </row>
    <row r="35" spans="1:21" ht="15.75" customHeight="1" x14ac:dyDescent="0.25">
      <c r="A35" s="1"/>
      <c r="B35" s="149">
        <f t="shared" si="0"/>
        <v>13</v>
      </c>
      <c r="C35" s="6"/>
      <c r="D35" s="147">
        <f>D32+1</f>
        <v>13</v>
      </c>
      <c r="E35" s="148" t="str">
        <f>'Таблица 5 (коэфф. по арм.)'!C51</f>
        <v>Стены технического этажа</v>
      </c>
      <c r="F35" s="179">
        <f>'Таблица 5 (коэфф. по арм.)'!D51/'Таблица 4 (коэфф.запаса)'!$C$5*'Таблица 4 (коэфф.запаса)'!$C$6</f>
        <v>0</v>
      </c>
      <c r="G35" s="179">
        <f>'Таблица 5 (коэфф. по арм.)'!E51/'Таблица 4 (коэфф.запаса)'!$C$5*'Таблица 4 (коэфф.запаса)'!$C$6</f>
        <v>0</v>
      </c>
      <c r="H35" s="179">
        <f>'Таблица 5 (коэфф. по арм.)'!F51/'Таблица 4 (коэфф.запаса)'!$C$5*'Таблица 4 (коэфф.запаса)'!$C$6</f>
        <v>21.26984126984128</v>
      </c>
      <c r="I35" s="179">
        <f>'Таблица 5 (коэфф. по арм.)'!G51/'Таблица 4 (коэфф.запаса)'!$C$5*'Таблица 4 (коэфф.запаса)'!$C$6</f>
        <v>0</v>
      </c>
      <c r="J35" s="179">
        <f>'Таблица 5 (коэфф. по арм.)'!H51/'Таблица 4 (коэфф.запаса)'!$C$5*'Таблица 4 (коэфф.запаса)'!$C$6</f>
        <v>0</v>
      </c>
      <c r="K35" s="179">
        <f>'Таблица 5 (коэфф. по арм.)'!I51/'Таблица 4 (коэфф.запаса)'!$C$5*'Таблица 4 (коэфф.запаса)'!$C$6</f>
        <v>37.14285714285716</v>
      </c>
      <c r="L35" s="179">
        <f>'Таблица 5 (коэфф. по арм.)'!J51/'Таблица 4 (коэфф.запаса)'!$C$5*'Таблица 4 (коэфф.запаса)'!$C$6</f>
        <v>40.63492063492064</v>
      </c>
      <c r="M35" s="179">
        <f>'Таблица 5 (коэфф. по арм.)'!K51/'Таблица 4 (коэфф.запаса)'!$C$5*'Таблица 4 (коэфф.запаса)'!$C$6</f>
        <v>18.57142857142858</v>
      </c>
      <c r="N35" s="179">
        <f>'Таблица 5 (коэфф. по арм.)'!L51/'Таблица 4 (коэфф.запаса)'!$C$5*'Таблица 4 (коэфф.запаса)'!$C$6</f>
        <v>0</v>
      </c>
      <c r="O35" s="179">
        <f>'Таблица 5 (коэфф. по арм.)'!M51/'Таблица 4 (коэфф.запаса)'!$C$5*'Таблица 4 (коэфф.запаса)'!$C$6</f>
        <v>65.555555555555529</v>
      </c>
      <c r="P35" s="179">
        <f>'Таблица 5 (коэфф. по арм.)'!N51/'Таблица 4 (коэфф.запаса)'!$C$5*'Таблица 4 (коэфф.запаса)'!$C$6</f>
        <v>0</v>
      </c>
      <c r="Q35" s="179">
        <f>'Таблица 5 (коэфф. по арм.)'!O51/'Таблица 4 (коэфф.запаса)'!$C$5*'Таблица 4 (коэфф.запаса)'!$C$6</f>
        <v>16.82539682539683</v>
      </c>
      <c r="R35" s="179">
        <f>'Таблица 5 (коэфф. по арм.)'!P51/'Таблица 4 (коэфф.запаса)'!$C$5*'Таблица 4 (коэфф.запаса)'!$C$6</f>
        <v>0</v>
      </c>
      <c r="S35" s="179">
        <f>'Таблица 5 (коэфф. по арм.)'!Q51/'Таблица 4 (коэфф.запаса)'!$C$5*'Таблица 4 (коэфф.запаса)'!$C$6</f>
        <v>0</v>
      </c>
      <c r="T35" s="179">
        <f>'Таблица 5 (коэфф. по арм.)'!R51/'Таблица 4 (коэфф.запаса)'!$C$5*'Таблица 4 (коэфф.запаса)'!$C$6</f>
        <v>0</v>
      </c>
      <c r="U35" s="179">
        <f>'Таблица 5 (коэфф. по арм.)'!S51/'Таблица 4 (коэфф.запаса)'!$C$5*'Таблица 4 (коэфф.запаса)'!$C$6</f>
        <v>0</v>
      </c>
    </row>
    <row r="36" spans="1:21" ht="15.75" customHeight="1" x14ac:dyDescent="0.25">
      <c r="A36" s="1"/>
      <c r="B36" s="149" t="str">
        <f t="shared" si="0"/>
        <v>13.1</v>
      </c>
      <c r="C36" s="6"/>
      <c r="D36" s="147" t="s">
        <v>271</v>
      </c>
      <c r="E36" s="148" t="str">
        <f>'Таблица 5 (коэфф. по арм.)'!C52</f>
        <v>Арматурные каркасы плоские (стены технического этажа)</v>
      </c>
      <c r="F36" s="179">
        <f>'Таблица 5 (коэфф. по арм.)'!D52/'Таблица 4 (коэфф.запаса)'!$C$5*'Таблица 4 (коэфф.запаса)'!$C$6</f>
        <v>0</v>
      </c>
      <c r="G36" s="179">
        <f>'Таблица 5 (коэфф. по арм.)'!E52/'Таблица 4 (коэфф.запаса)'!$C$5*'Таблица 4 (коэфф.запаса)'!$C$6</f>
        <v>0</v>
      </c>
      <c r="H36" s="179">
        <f>'Таблица 5 (коэфф. по арм.)'!F52/'Таблица 4 (коэфф.запаса)'!$C$5*'Таблица 4 (коэфф.запаса)'!$C$6</f>
        <v>0</v>
      </c>
      <c r="I36" s="179">
        <f>'Таблица 5 (коэфф. по арм.)'!G52/'Таблица 4 (коэфф.запаса)'!$C$5*'Таблица 4 (коэфф.запаса)'!$C$6</f>
        <v>0</v>
      </c>
      <c r="J36" s="179">
        <f>'Таблица 5 (коэфф. по арм.)'!H52/'Таблица 4 (коэфф.запаса)'!$C$5*'Таблица 4 (коэфф.запаса)'!$C$6</f>
        <v>0</v>
      </c>
      <c r="K36" s="179">
        <f>'Таблица 5 (коэфф. по арм.)'!I52/'Таблица 4 (коэфф.запаса)'!$C$5*'Таблица 4 (коэфф.запаса)'!$C$6</f>
        <v>0</v>
      </c>
      <c r="L36" s="179">
        <f>'Таблица 5 (коэфф. по арм.)'!J52/'Таблица 4 (коэфф.запаса)'!$C$5*'Таблица 4 (коэфф.запаса)'!$C$6</f>
        <v>0</v>
      </c>
      <c r="M36" s="179">
        <f>'Таблица 5 (коэфф. по арм.)'!K52/'Таблица 4 (коэфф.запаса)'!$C$5*'Таблица 4 (коэфф.запаса)'!$C$6</f>
        <v>0</v>
      </c>
      <c r="N36" s="179">
        <f>'Таблица 5 (коэфф. по арм.)'!L52/'Таблица 4 (коэфф.запаса)'!$C$5*'Таблица 4 (коэфф.запаса)'!$C$6</f>
        <v>0</v>
      </c>
      <c r="O36" s="179">
        <f>'Таблица 5 (коэфф. по арм.)'!M52/'Таблица 4 (коэфф.запаса)'!$C$5*'Таблица 4 (коэфф.запаса)'!$C$6</f>
        <v>0</v>
      </c>
      <c r="P36" s="179">
        <f>'Таблица 5 (коэфф. по арм.)'!N52/'Таблица 4 (коэфф.запаса)'!$C$5*'Таблица 4 (коэфф.запаса)'!$C$6</f>
        <v>0</v>
      </c>
      <c r="Q36" s="179">
        <f>'Таблица 5 (коэфф. по арм.)'!O52/'Таблица 4 (коэфф.запаса)'!$C$5*'Таблица 4 (коэфф.запаса)'!$C$6</f>
        <v>0</v>
      </c>
      <c r="R36" s="179">
        <f>'Таблица 5 (коэфф. по арм.)'!P52/'Таблица 4 (коэфф.запаса)'!$C$5*'Таблица 4 (коэфф.запаса)'!$C$6</f>
        <v>0</v>
      </c>
      <c r="S36" s="179">
        <f>'Таблица 5 (коэфф. по арм.)'!Q52/'Таблица 4 (коэфф.запаса)'!$C$5*'Таблица 4 (коэфф.запаса)'!$C$6</f>
        <v>0</v>
      </c>
      <c r="T36" s="179">
        <f>'Таблица 5 (коэфф. по арм.)'!R52/'Таблица 4 (коэфф.запаса)'!$C$5*'Таблица 4 (коэфф.запаса)'!$C$6</f>
        <v>0</v>
      </c>
      <c r="U36" s="179">
        <f>'Таблица 5 (коэфф. по арм.)'!S52/'Таблица 4 (коэфф.запаса)'!$C$5*'Таблица 4 (коэфф.запаса)'!$C$6</f>
        <v>0</v>
      </c>
    </row>
    <row r="37" spans="1:21" ht="15.75" customHeight="1" x14ac:dyDescent="0.25">
      <c r="A37" s="1"/>
      <c r="B37" s="149" t="str">
        <f t="shared" si="0"/>
        <v>13.2</v>
      </c>
      <c r="C37" s="6"/>
      <c r="D37" s="147" t="s">
        <v>273</v>
      </c>
      <c r="E37" s="148" t="str">
        <f>'Таблица 5 (коэфф. по арм.)'!C53</f>
        <v>Арматурные каркасы пространственные (стены технического этажа)</v>
      </c>
      <c r="F37" s="179">
        <f>'Таблица 5 (коэфф. по арм.)'!D53/'Таблица 4 (коэфф.запаса)'!$C$5*'Таблица 4 (коэфф.запаса)'!$C$6</f>
        <v>0</v>
      </c>
      <c r="G37" s="179">
        <f>'Таблица 5 (коэфф. по арм.)'!E53/'Таблица 4 (коэфф.запаса)'!$C$5*'Таблица 4 (коэфф.запаса)'!$C$6</f>
        <v>0</v>
      </c>
      <c r="H37" s="179">
        <f>'Таблица 5 (коэфф. по арм.)'!F53/'Таблица 4 (коэфф.запаса)'!$C$5*'Таблица 4 (коэфф.запаса)'!$C$6</f>
        <v>0</v>
      </c>
      <c r="I37" s="179">
        <f>'Таблица 5 (коэфф. по арм.)'!G53/'Таблица 4 (коэфф.запаса)'!$C$5*'Таблица 4 (коэфф.запаса)'!$C$6</f>
        <v>0</v>
      </c>
      <c r="J37" s="179">
        <f>'Таблица 5 (коэфф. по арм.)'!H53/'Таблица 4 (коэфф.запаса)'!$C$5*'Таблица 4 (коэфф.запаса)'!$C$6</f>
        <v>0</v>
      </c>
      <c r="K37" s="179">
        <f>'Таблица 5 (коэфф. по арм.)'!I53/'Таблица 4 (коэфф.запаса)'!$C$5*'Таблица 4 (коэфф.запаса)'!$C$6</f>
        <v>0</v>
      </c>
      <c r="L37" s="179">
        <f>'Таблица 5 (коэфф. по арм.)'!J53/'Таблица 4 (коэфф.запаса)'!$C$5*'Таблица 4 (коэфф.запаса)'!$C$6</f>
        <v>0</v>
      </c>
      <c r="M37" s="179">
        <f>'Таблица 5 (коэфф. по арм.)'!K53/'Таблица 4 (коэфф.запаса)'!$C$5*'Таблица 4 (коэфф.запаса)'!$C$6</f>
        <v>0</v>
      </c>
      <c r="N37" s="179">
        <f>'Таблица 5 (коэфф. по арм.)'!L53/'Таблица 4 (коэфф.запаса)'!$C$5*'Таблица 4 (коэфф.запаса)'!$C$6</f>
        <v>0</v>
      </c>
      <c r="O37" s="179">
        <f>'Таблица 5 (коэфф. по арм.)'!M53/'Таблица 4 (коэфф.запаса)'!$C$5*'Таблица 4 (коэфф.запаса)'!$C$6</f>
        <v>0</v>
      </c>
      <c r="P37" s="179">
        <f>'Таблица 5 (коэфф. по арм.)'!N53/'Таблица 4 (коэфф.запаса)'!$C$5*'Таблица 4 (коэфф.запаса)'!$C$6</f>
        <v>0</v>
      </c>
      <c r="Q37" s="179">
        <f>'Таблица 5 (коэфф. по арм.)'!O53/'Таблица 4 (коэфф.запаса)'!$C$5*'Таблица 4 (коэфф.запаса)'!$C$6</f>
        <v>0</v>
      </c>
      <c r="R37" s="179">
        <f>'Таблица 5 (коэфф. по арм.)'!P53/'Таблица 4 (коэфф.запаса)'!$C$5*'Таблица 4 (коэфф.запаса)'!$C$6</f>
        <v>0</v>
      </c>
      <c r="S37" s="179">
        <f>'Таблица 5 (коэфф. по арм.)'!Q53/'Таблица 4 (коэфф.запаса)'!$C$5*'Таблица 4 (коэфф.запаса)'!$C$6</f>
        <v>0</v>
      </c>
      <c r="T37" s="179">
        <f>'Таблица 5 (коэфф. по арм.)'!R53/'Таблица 4 (коэфф.запаса)'!$C$5*'Таблица 4 (коэфф.запаса)'!$C$6</f>
        <v>0</v>
      </c>
      <c r="U37" s="179">
        <f>'Таблица 5 (коэфф. по арм.)'!S53/'Таблица 4 (коэфф.запаса)'!$C$5*'Таблица 4 (коэфф.запаса)'!$C$6</f>
        <v>0</v>
      </c>
    </row>
    <row r="38" spans="1:21" ht="15.75" customHeight="1" x14ac:dyDescent="0.25">
      <c r="A38" s="1"/>
      <c r="B38" s="149">
        <f t="shared" si="0"/>
        <v>14</v>
      </c>
      <c r="C38" s="6"/>
      <c r="D38" s="147">
        <f>D35+1</f>
        <v>14</v>
      </c>
      <c r="E38" s="148" t="str">
        <f>'Таблица 5 (коэфф. по арм.)'!C55</f>
        <v>Плита покрытия толщиной 200 мм</v>
      </c>
      <c r="F38" s="179">
        <f>'Таблица 5 (коэфф. по арм.)'!D55/'Таблица 4 (коэфф.запаса)'!$C$5*'Таблица 4 (коэфф.запаса)'!$C$6</f>
        <v>0</v>
      </c>
      <c r="G38" s="179">
        <f>'Таблица 5 (коэфф. по арм.)'!E55/'Таблица 4 (коэфф.запаса)'!$C$5*'Таблица 4 (коэфф.запаса)'!$C$6</f>
        <v>0</v>
      </c>
      <c r="H38" s="179">
        <f>'Таблица 5 (коэфф. по арм.)'!F55/'Таблица 4 (коэфф.запаса)'!$C$5*'Таблица 4 (коэфф.запаса)'!$C$6</f>
        <v>1.4743112434847352</v>
      </c>
      <c r="I38" s="179">
        <f>'Таблица 5 (коэфф. по арм.)'!G55/'Таблица 4 (коэфф.запаса)'!$C$5*'Таблица 4 (коэфф.запаса)'!$C$6</f>
        <v>0</v>
      </c>
      <c r="J38" s="179">
        <f>'Таблица 5 (коэфф. по арм.)'!H55/'Таблица 4 (коэфф.запаса)'!$C$5*'Таблица 4 (коэфф.запаса)'!$C$6</f>
        <v>0</v>
      </c>
      <c r="K38" s="179">
        <f>'Таблица 5 (коэфф. по арм.)'!I55/'Таблица 4 (коэфф.запаса)'!$C$5*'Таблица 4 (коэфф.запаса)'!$C$6</f>
        <v>0</v>
      </c>
      <c r="L38" s="179">
        <f>'Таблица 5 (коэфф. по арм.)'!J55/'Таблица 4 (коэфф.запаса)'!$C$5*'Таблица 4 (коэфф.запаса)'!$C$6</f>
        <v>10.320178704393143</v>
      </c>
      <c r="M38" s="179">
        <f>'Таблица 5 (коэфф. по арм.)'!K55/'Таблица 4 (коэфф.запаса)'!$C$5*'Таблица 4 (коэфф.запаса)'!$C$6</f>
        <v>88.950111690245734</v>
      </c>
      <c r="N38" s="179">
        <f>'Таблица 5 (коэфф. по арм.)'!L55/'Таблица 4 (коэфф.запаса)'!$C$5*'Таблица 4 (коэфф.запаса)'!$C$6</f>
        <v>17.93745346239761</v>
      </c>
      <c r="O38" s="179">
        <f>'Таблица 5 (коэфф. по арм.)'!M55/'Таблица 4 (коэфф.запаса)'!$C$5*'Таблица 4 (коэфф.запаса)'!$C$6</f>
        <v>31.451973194341019</v>
      </c>
      <c r="P38" s="179">
        <f>'Таблица 5 (коэфф. по арм.)'!N55/'Таблица 4 (коэфф.запаса)'!$C$5*'Таблица 4 (коэфф.запаса)'!$C$6</f>
        <v>0</v>
      </c>
      <c r="Q38" s="179">
        <f>'Таблица 5 (коэфф. по арм.)'!O55/'Таблица 4 (коэфф.запаса)'!$C$5*'Таблица 4 (коэфф.запаса)'!$C$6</f>
        <v>0</v>
      </c>
      <c r="R38" s="179">
        <f>'Таблица 5 (коэфф. по арм.)'!P55/'Таблица 4 (коэфф.запаса)'!$C$5*'Таблица 4 (коэфф.запаса)'!$C$6</f>
        <v>0</v>
      </c>
      <c r="S38" s="179">
        <f>'Таблица 5 (коэфф. по арм.)'!Q55/'Таблица 4 (коэфф.запаса)'!$C$5*'Таблица 4 (коэфф.запаса)'!$C$6</f>
        <v>0</v>
      </c>
      <c r="T38" s="179">
        <f>'Таблица 5 (коэфф. по арм.)'!R55/'Таблица 4 (коэфф.запаса)'!$C$5*'Таблица 4 (коэфф.запаса)'!$C$6</f>
        <v>0</v>
      </c>
      <c r="U38" s="179">
        <f>'Таблица 5 (коэфф. по арм.)'!S55/'Таблица 4 (коэфф.запаса)'!$C$5*'Таблица 4 (коэфф.запаса)'!$C$6</f>
        <v>0</v>
      </c>
    </row>
    <row r="39" spans="1:21" ht="15.75" customHeight="1" x14ac:dyDescent="0.25">
      <c r="A39" s="1"/>
      <c r="B39" s="149" t="str">
        <f t="shared" si="0"/>
        <v>14.1</v>
      </c>
      <c r="C39" s="6"/>
      <c r="D39" s="147" t="s">
        <v>293</v>
      </c>
      <c r="E39" s="148" t="str">
        <f>'Таблица 5 (коэфф. по арм.)'!C56</f>
        <v>Арматурные каркасы плоские (плита покрытия толщиной 200 мм)</v>
      </c>
      <c r="F39" s="179">
        <f>'Таблица 5 (коэфф. по арм.)'!D56/'Таблица 4 (коэфф.запаса)'!$C$5*'Таблица 4 (коэфф.запаса)'!$C$6</f>
        <v>0</v>
      </c>
      <c r="G39" s="179">
        <f>'Таблица 5 (коэфф. по арм.)'!E56/'Таблица 4 (коэфф.запаса)'!$C$5*'Таблица 4 (коэфф.запаса)'!$C$6</f>
        <v>0</v>
      </c>
      <c r="H39" s="179">
        <f>'Таблица 5 (коэфф. по арм.)'!F56/'Таблица 4 (коэфф.запаса)'!$C$5*'Таблица 4 (коэфф.запаса)'!$C$6</f>
        <v>0</v>
      </c>
      <c r="I39" s="179">
        <f>'Таблица 5 (коэфф. по арм.)'!G56/'Таблица 4 (коэфф.запаса)'!$C$5*'Таблица 4 (коэфф.запаса)'!$C$6</f>
        <v>0</v>
      </c>
      <c r="J39" s="179">
        <f>'Таблица 5 (коэфф. по арм.)'!H56/'Таблица 4 (коэфф.запаса)'!$C$5*'Таблица 4 (коэфф.запаса)'!$C$6</f>
        <v>0</v>
      </c>
      <c r="K39" s="179">
        <f>'Таблица 5 (коэфф. по арм.)'!I56/'Таблица 4 (коэфф.запаса)'!$C$5*'Таблица 4 (коэфф.запаса)'!$C$6</f>
        <v>0</v>
      </c>
      <c r="L39" s="179">
        <f>'Таблица 5 (коэфф. по арм.)'!J56/'Таблица 4 (коэфф.запаса)'!$C$5*'Таблица 4 (коэфф.запаса)'!$C$6</f>
        <v>14.865971705137747</v>
      </c>
      <c r="M39" s="179">
        <f>'Таблица 5 (коэфф. по арм.)'!K56/'Таблица 4 (коэфф.запаса)'!$C$5*'Таблица 4 (коэфф.запаса)'!$C$6</f>
        <v>0</v>
      </c>
      <c r="N39" s="179">
        <f>'Таблица 5 (коэфф. по арм.)'!L56/'Таблица 4 (коэфф.запаса)'!$C$5*'Таблица 4 (коэфф.запаса)'!$C$6</f>
        <v>0</v>
      </c>
      <c r="O39" s="179">
        <f>'Таблица 5 (коэфф. по арм.)'!M56/'Таблица 4 (коэфф.запаса)'!$C$5*'Таблица 4 (коэфф.запаса)'!$C$6</f>
        <v>0</v>
      </c>
      <c r="P39" s="179">
        <f>'Таблица 5 (коэфф. по арм.)'!N56/'Таблица 4 (коэфф.запаса)'!$C$5*'Таблица 4 (коэфф.запаса)'!$C$6</f>
        <v>0</v>
      </c>
      <c r="Q39" s="179">
        <f>'Таблица 5 (коэфф. по арм.)'!O56/'Таблица 4 (коэфф.запаса)'!$C$5*'Таблица 4 (коэфф.запаса)'!$C$6</f>
        <v>0</v>
      </c>
      <c r="R39" s="179">
        <f>'Таблица 5 (коэфф. по арм.)'!P56/'Таблица 4 (коэфф.запаса)'!$C$5*'Таблица 4 (коэфф.запаса)'!$C$6</f>
        <v>0</v>
      </c>
      <c r="S39" s="179">
        <f>'Таблица 5 (коэфф. по арм.)'!Q56/'Таблица 4 (коэфф.запаса)'!$C$5*'Таблица 4 (коэфф.запаса)'!$C$6</f>
        <v>0</v>
      </c>
      <c r="T39" s="179">
        <f>'Таблица 5 (коэфф. по арм.)'!R56/'Таблица 4 (коэфф.запаса)'!$C$5*'Таблица 4 (коэфф.запаса)'!$C$6</f>
        <v>0</v>
      </c>
      <c r="U39" s="179">
        <f>'Таблица 5 (коэфф. по арм.)'!S56/'Таблица 4 (коэфф.запаса)'!$C$5*'Таблица 4 (коэфф.запаса)'!$C$6</f>
        <v>0</v>
      </c>
    </row>
    <row r="40" spans="1:21" ht="15.75" customHeight="1" x14ac:dyDescent="0.25">
      <c r="A40" s="1"/>
      <c r="B40" s="149" t="str">
        <f t="shared" si="0"/>
        <v>14.2</v>
      </c>
      <c r="C40" s="6"/>
      <c r="D40" s="147" t="s">
        <v>295</v>
      </c>
      <c r="E40" s="148" t="str">
        <f>'Таблица 5 (коэфф. по арм.)'!C57</f>
        <v>Арматурные каркасы пространственные (плита покрытия толщиной 200 мм)</v>
      </c>
      <c r="F40" s="179">
        <f>'Таблица 5 (коэфф. по арм.)'!D57/'Таблица 4 (коэфф.запаса)'!$C$5*'Таблица 4 (коэфф.запаса)'!$C$6</f>
        <v>0</v>
      </c>
      <c r="G40" s="179">
        <f>'Таблица 5 (коэфф. по арм.)'!E57/'Таблица 4 (коэфф.запаса)'!$C$5*'Таблица 4 (коэфф.запаса)'!$C$6</f>
        <v>0</v>
      </c>
      <c r="H40" s="179">
        <f>'Таблица 5 (коэфф. по арм.)'!F57/'Таблица 4 (коэфф.запаса)'!$C$5*'Таблица 4 (коэфф.запаса)'!$C$6</f>
        <v>0</v>
      </c>
      <c r="I40" s="179">
        <f>'Таблица 5 (коэфф. по арм.)'!G57/'Таблица 4 (коэфф.запаса)'!$C$5*'Таблица 4 (коэфф.запаса)'!$C$6</f>
        <v>0</v>
      </c>
      <c r="J40" s="179">
        <f>'Таблица 5 (коэфф. по арм.)'!H57/'Таблица 4 (коэфф.запаса)'!$C$5*'Таблица 4 (коэфф.запаса)'!$C$6</f>
        <v>0</v>
      </c>
      <c r="K40" s="179">
        <f>'Таблица 5 (коэфф. по арм.)'!I57/'Таблица 4 (коэфф.запаса)'!$C$5*'Таблица 4 (коэфф.запаса)'!$C$6</f>
        <v>0</v>
      </c>
      <c r="L40" s="179">
        <f>'Таблица 5 (коэфф. по арм.)'!J57/'Таблица 4 (коэфф.запаса)'!$C$5*'Таблица 4 (коэфф.запаса)'!$C$6</f>
        <v>0</v>
      </c>
      <c r="M40" s="179">
        <f>'Таблица 5 (коэфф. по арм.)'!K57/'Таблица 4 (коэфф.запаса)'!$C$5*'Таблица 4 (коэфф.запаса)'!$C$6</f>
        <v>0</v>
      </c>
      <c r="N40" s="179">
        <f>'Таблица 5 (коэфф. по арм.)'!L57/'Таблица 4 (коэфф.запаса)'!$C$5*'Таблица 4 (коэфф.запаса)'!$C$6</f>
        <v>0</v>
      </c>
      <c r="O40" s="179">
        <f>'Таблица 5 (коэфф. по арм.)'!M57/'Таблица 4 (коэфф.запаса)'!$C$5*'Таблица 4 (коэфф.запаса)'!$C$6</f>
        <v>0</v>
      </c>
      <c r="P40" s="179">
        <f>'Таблица 5 (коэфф. по арм.)'!N57/'Таблица 4 (коэфф.запаса)'!$C$5*'Таблица 4 (коэфф.запаса)'!$C$6</f>
        <v>0</v>
      </c>
      <c r="Q40" s="179">
        <f>'Таблица 5 (коэфф. по арм.)'!O57/'Таблица 4 (коэфф.запаса)'!$C$5*'Таблица 4 (коэфф.запаса)'!$C$6</f>
        <v>0</v>
      </c>
      <c r="R40" s="179">
        <f>'Таблица 5 (коэфф. по арм.)'!P57/'Таблица 4 (коэфф.запаса)'!$C$5*'Таблица 4 (коэфф.запаса)'!$C$6</f>
        <v>0</v>
      </c>
      <c r="S40" s="179">
        <f>'Таблица 5 (коэфф. по арм.)'!Q57/'Таблица 4 (коэфф.запаса)'!$C$5*'Таблица 4 (коэфф.запаса)'!$C$6</f>
        <v>0</v>
      </c>
      <c r="T40" s="179">
        <f>'Таблица 5 (коэфф. по арм.)'!R57/'Таблица 4 (коэфф.запаса)'!$C$5*'Таблица 4 (коэфф.запаса)'!$C$6</f>
        <v>0</v>
      </c>
      <c r="U40" s="179">
        <f>'Таблица 5 (коэфф. по арм.)'!S57/'Таблица 4 (коэфф.запаса)'!$C$5*'Таблица 4 (коэфф.запаса)'!$C$6</f>
        <v>0</v>
      </c>
    </row>
    <row r="41" spans="1:21" ht="15.75" customHeight="1" x14ac:dyDescent="0.25">
      <c r="A41" s="1"/>
      <c r="B41" s="149">
        <f t="shared" si="0"/>
        <v>15</v>
      </c>
      <c r="C41" s="6"/>
      <c r="D41" s="147">
        <f>D38+1</f>
        <v>15</v>
      </c>
      <c r="E41" s="148" t="str">
        <f>'Таблица 5 (коэфф. по арм.)'!C60</f>
        <v>Стены выходов на кровлю и стены парапета</v>
      </c>
      <c r="F41" s="179">
        <f>'Таблица 5 (коэфф. по арм.)'!D60/'Таблица 4 (коэфф.запаса)'!$C$5*'Таблица 4 (коэфф.запаса)'!$C$6</f>
        <v>0</v>
      </c>
      <c r="G41" s="179">
        <f>'Таблица 5 (коэфф. по арм.)'!E60/'Таблица 4 (коэфф.запаса)'!$C$5*'Таблица 4 (коэфф.запаса)'!$C$6</f>
        <v>0</v>
      </c>
      <c r="H41" s="179">
        <f>'Таблица 5 (коэфф. по арм.)'!F60/'Таблица 4 (коэфф.запаса)'!$C$5*'Таблица 4 (коэфф.запаса)'!$C$6</f>
        <v>15.959980943306341</v>
      </c>
      <c r="I41" s="179">
        <f>'Таблица 5 (коэфф. по арм.)'!G60/'Таблица 4 (коэфф.запаса)'!$C$5*'Таблица 4 (коэфф.запаса)'!$C$6</f>
        <v>0</v>
      </c>
      <c r="J41" s="179">
        <f>'Таблица 5 (коэфф. по арм.)'!H60/'Таблица 4 (коэфф.запаса)'!$C$5*'Таблица 4 (коэфф.запаса)'!$C$6</f>
        <v>0</v>
      </c>
      <c r="K41" s="179">
        <f>'Таблица 5 (коэфф. по арм.)'!I60/'Таблица 4 (коэфф.запаса)'!$C$5*'Таблица 4 (коэфф.запаса)'!$C$6</f>
        <v>27.870414483087195</v>
      </c>
      <c r="L41" s="179">
        <f>'Таблица 5 (коэфф. по арм.)'!J60/'Таблица 4 (коэфф.запаса)'!$C$5*'Таблица 4 (коэфф.запаса)'!$C$6</f>
        <v>30.41924726060029</v>
      </c>
      <c r="M41" s="179">
        <f>'Таблица 5 (коэфф. по арм.)'!K60/'Таблица 4 (коэфф.запаса)'!$C$5*'Таблица 4 (коэфф.запаса)'!$C$6</f>
        <v>13.935207241543598</v>
      </c>
      <c r="N41" s="179">
        <f>'Таблица 5 (коэфф. по арм.)'!L60/'Таблица 4 (коэфф.запаса)'!$C$5*'Таблица 4 (коэфф.запаса)'!$C$6</f>
        <v>0</v>
      </c>
      <c r="O41" s="179">
        <f>'Таблица 5 (коэфф. по арм.)'!M60/'Таблица 4 (коэфф.запаса)'!$C$5*'Таблица 4 (коэфф.запаса)'!$C$6</f>
        <v>49.190090519294905</v>
      </c>
      <c r="P41" s="179">
        <f>'Таблица 5 (коэфф. по арм.)'!N60/'Таблица 4 (коэфф.запаса)'!$C$5*'Таблица 4 (коэфф.запаса)'!$C$6</f>
        <v>0</v>
      </c>
      <c r="Q41" s="179">
        <f>'Таблица 5 (коэфф. по арм.)'!O60/'Таблица 4 (коэфф.запаса)'!$C$5*'Таблица 4 (коэфф.запаса)'!$C$6</f>
        <v>12.625059552167702</v>
      </c>
      <c r="R41" s="179">
        <f>'Таблица 5 (коэфф. по арм.)'!P60/'Таблица 4 (коэфф.запаса)'!$C$5*'Таблица 4 (коэфф.запаса)'!$C$6</f>
        <v>0</v>
      </c>
      <c r="S41" s="179">
        <f>'Таблица 5 (коэфф. по арм.)'!Q60/'Таблица 4 (коэфф.запаса)'!$C$5*'Таблица 4 (коэфф.запаса)'!$C$6</f>
        <v>0</v>
      </c>
      <c r="T41" s="179">
        <f>'Таблица 5 (коэфф. по арм.)'!R60/'Таблица 4 (коэфф.запаса)'!$C$5*'Таблица 4 (коэфф.запаса)'!$C$6</f>
        <v>0</v>
      </c>
      <c r="U41" s="179">
        <f>'Таблица 5 (коэфф. по арм.)'!S60/'Таблица 4 (коэфф.запаса)'!$C$5*'Таблица 4 (коэфф.запаса)'!$C$6</f>
        <v>0</v>
      </c>
    </row>
    <row r="42" spans="1:21" ht="15.75" customHeight="1" x14ac:dyDescent="0.25">
      <c r="A42" s="1"/>
      <c r="B42" s="149" t="str">
        <f t="shared" si="0"/>
        <v>15.1</v>
      </c>
      <c r="C42" s="6"/>
      <c r="D42" s="147" t="s">
        <v>275</v>
      </c>
      <c r="E42" s="148" t="str">
        <f>'Таблица 5 (коэфф. по арм.)'!C61</f>
        <v>Арматурные каркасы плоские (стены выходов на кровлю)</v>
      </c>
      <c r="F42" s="179">
        <f>'Таблица 5 (коэфф. по арм.)'!D61/'Таблица 4 (коэфф.запаса)'!$C$5*'Таблица 4 (коэфф.запаса)'!$C$6</f>
        <v>0</v>
      </c>
      <c r="G42" s="179">
        <f>'Таблица 5 (коэфф. по арм.)'!E61/'Таблица 4 (коэфф.запаса)'!$C$5*'Таблица 4 (коэфф.запаса)'!$C$6</f>
        <v>0</v>
      </c>
      <c r="H42" s="179">
        <f>'Таблица 5 (коэфф. по арм.)'!F61/'Таблица 4 (коэфф.запаса)'!$C$5*'Таблица 4 (коэфф.запаса)'!$C$6</f>
        <v>0</v>
      </c>
      <c r="I42" s="179">
        <f>'Таблица 5 (коэфф. по арм.)'!G61/'Таблица 4 (коэфф.запаса)'!$C$5*'Таблица 4 (коэфф.запаса)'!$C$6</f>
        <v>0</v>
      </c>
      <c r="J42" s="179">
        <f>'Таблица 5 (коэфф. по арм.)'!H61/'Таблица 4 (коэфф.запаса)'!$C$5*'Таблица 4 (коэфф.запаса)'!$C$6</f>
        <v>0</v>
      </c>
      <c r="K42" s="179">
        <f>'Таблица 5 (коэфф. по арм.)'!I61/'Таблица 4 (коэфф.запаса)'!$C$5*'Таблица 4 (коэфф.запаса)'!$C$6</f>
        <v>0</v>
      </c>
      <c r="L42" s="179">
        <f>'Таблица 5 (коэфф. по арм.)'!J61/'Таблица 4 (коэфф.запаса)'!$C$5*'Таблица 4 (коэфф.запаса)'!$C$6</f>
        <v>0</v>
      </c>
      <c r="M42" s="179">
        <f>'Таблица 5 (коэфф. по арм.)'!K61/'Таблица 4 (коэфф.запаса)'!$C$5*'Таблица 4 (коэфф.запаса)'!$C$6</f>
        <v>0</v>
      </c>
      <c r="N42" s="179">
        <f>'Таблица 5 (коэфф. по арм.)'!L61/'Таблица 4 (коэфф.запаса)'!$C$5*'Таблица 4 (коэфф.запаса)'!$C$6</f>
        <v>0</v>
      </c>
      <c r="O42" s="179">
        <f>'Таблица 5 (коэфф. по арм.)'!M61/'Таблица 4 (коэфф.запаса)'!$C$5*'Таблица 4 (коэфф.запаса)'!$C$6</f>
        <v>0</v>
      </c>
      <c r="P42" s="179">
        <f>'Таблица 5 (коэфф. по арм.)'!N61/'Таблица 4 (коэфф.запаса)'!$C$5*'Таблица 4 (коэфф.запаса)'!$C$6</f>
        <v>0</v>
      </c>
      <c r="Q42" s="179">
        <f>'Таблица 5 (коэфф. по арм.)'!O61/'Таблица 4 (коэфф.запаса)'!$C$5*'Таблица 4 (коэфф.запаса)'!$C$6</f>
        <v>0</v>
      </c>
      <c r="R42" s="179">
        <f>'Таблица 5 (коэфф. по арм.)'!P61/'Таблица 4 (коэфф.запаса)'!$C$5*'Таблица 4 (коэфф.запаса)'!$C$6</f>
        <v>0</v>
      </c>
      <c r="S42" s="179">
        <f>'Таблица 5 (коэфф. по арм.)'!Q61/'Таблица 4 (коэфф.запаса)'!$C$5*'Таблица 4 (коэфф.запаса)'!$C$6</f>
        <v>0</v>
      </c>
      <c r="T42" s="179">
        <f>'Таблица 5 (коэфф. по арм.)'!R61/'Таблица 4 (коэфф.запаса)'!$C$5*'Таблица 4 (коэфф.запаса)'!$C$6</f>
        <v>0</v>
      </c>
      <c r="U42" s="179">
        <f>'Таблица 5 (коэфф. по арм.)'!S61/'Таблица 4 (коэфф.запаса)'!$C$5*'Таблица 4 (коэфф.запаса)'!$C$6</f>
        <v>0</v>
      </c>
    </row>
    <row r="43" spans="1:21" ht="15.75" customHeight="1" x14ac:dyDescent="0.25">
      <c r="A43" s="1"/>
      <c r="B43" s="149" t="str">
        <f t="shared" si="0"/>
        <v>15.2</v>
      </c>
      <c r="C43" s="6"/>
      <c r="D43" s="147" t="s">
        <v>277</v>
      </c>
      <c r="E43" s="148" t="str">
        <f>'Таблица 5 (коэфф. по арм.)'!C62</f>
        <v>Арматурные каркасы пространственные (стены выходов на кровлю)</v>
      </c>
      <c r="F43" s="179">
        <f>'Таблица 5 (коэфф. по арм.)'!D62/'Таблица 4 (коэфф.запаса)'!$C$5*'Таблица 4 (коэфф.запаса)'!$C$6</f>
        <v>0</v>
      </c>
      <c r="G43" s="179">
        <f>'Таблица 5 (коэфф. по арм.)'!E62/'Таблица 4 (коэфф.запаса)'!$C$5*'Таблица 4 (коэфф.запаса)'!$C$6</f>
        <v>0</v>
      </c>
      <c r="H43" s="179">
        <f>'Таблица 5 (коэфф. по арм.)'!F62/'Таблица 4 (коэфф.запаса)'!$C$5*'Таблица 4 (коэфф.запаса)'!$C$6</f>
        <v>0</v>
      </c>
      <c r="I43" s="179">
        <f>'Таблица 5 (коэфф. по арм.)'!G62/'Таблица 4 (коэфф.запаса)'!$C$5*'Таблица 4 (коэфф.запаса)'!$C$6</f>
        <v>0</v>
      </c>
      <c r="J43" s="179">
        <f>'Таблица 5 (коэфф. по арм.)'!H62/'Таблица 4 (коэфф.запаса)'!$C$5*'Таблица 4 (коэфф.запаса)'!$C$6</f>
        <v>0</v>
      </c>
      <c r="K43" s="179">
        <f>'Таблица 5 (коэфф. по арм.)'!I62/'Таблица 4 (коэфф.запаса)'!$C$5*'Таблица 4 (коэфф.запаса)'!$C$6</f>
        <v>0</v>
      </c>
      <c r="L43" s="179">
        <f>'Таблица 5 (коэфф. по арм.)'!J62/'Таблица 4 (коэфф.запаса)'!$C$5*'Таблица 4 (коэфф.запаса)'!$C$6</f>
        <v>0</v>
      </c>
      <c r="M43" s="179">
        <f>'Таблица 5 (коэфф. по арм.)'!K62/'Таблица 4 (коэфф.запаса)'!$C$5*'Таблица 4 (коэфф.запаса)'!$C$6</f>
        <v>0</v>
      </c>
      <c r="N43" s="179">
        <f>'Таблица 5 (коэфф. по арм.)'!L62/'Таблица 4 (коэфф.запаса)'!$C$5*'Таблица 4 (коэфф.запаса)'!$C$6</f>
        <v>0</v>
      </c>
      <c r="O43" s="179">
        <f>'Таблица 5 (коэфф. по арм.)'!M62/'Таблица 4 (коэфф.запаса)'!$C$5*'Таблица 4 (коэфф.запаса)'!$C$6</f>
        <v>0</v>
      </c>
      <c r="P43" s="179">
        <f>'Таблица 5 (коэфф. по арм.)'!N62/'Таблица 4 (коэфф.запаса)'!$C$5*'Таблица 4 (коэфф.запаса)'!$C$6</f>
        <v>0</v>
      </c>
      <c r="Q43" s="179">
        <f>'Таблица 5 (коэфф. по арм.)'!O62/'Таблица 4 (коэфф.запаса)'!$C$5*'Таблица 4 (коэфф.запаса)'!$C$6</f>
        <v>0</v>
      </c>
      <c r="R43" s="179">
        <f>'Таблица 5 (коэфф. по арм.)'!P62/'Таблица 4 (коэфф.запаса)'!$C$5*'Таблица 4 (коэфф.запаса)'!$C$6</f>
        <v>0</v>
      </c>
      <c r="S43" s="179">
        <f>'Таблица 5 (коэфф. по арм.)'!Q62/'Таблица 4 (коэфф.запаса)'!$C$5*'Таблица 4 (коэфф.запаса)'!$C$6</f>
        <v>0</v>
      </c>
      <c r="T43" s="179">
        <f>'Таблица 5 (коэфф. по арм.)'!R62/'Таблица 4 (коэфф.запаса)'!$C$5*'Таблица 4 (коэфф.запаса)'!$C$6</f>
        <v>0</v>
      </c>
      <c r="U43" s="179">
        <f>'Таблица 5 (коэфф. по арм.)'!S62/'Таблица 4 (коэфф.запаса)'!$C$5*'Таблица 4 (коэфф.запаса)'!$C$6</f>
        <v>0</v>
      </c>
    </row>
    <row r="44" spans="1:21" ht="15.75" customHeight="1" x14ac:dyDescent="0.25">
      <c r="A44" s="1"/>
      <c r="B44" s="149">
        <f t="shared" si="0"/>
        <v>16</v>
      </c>
      <c r="C44" s="6"/>
      <c r="D44" s="147">
        <f>D41+1</f>
        <v>16</v>
      </c>
      <c r="E44" s="148" t="str">
        <f>'Таблица 5 (коэфф. по арм.)'!C64</f>
        <v>Плита покрытия машинного отделения толщиной 200 мм</v>
      </c>
      <c r="F44" s="179">
        <f>'Таблица 5 (коэфф. по арм.)'!D64/'Таблица 4 (коэфф.запаса)'!$C$5*'Таблица 4 (коэфф.запаса)'!$C$6</f>
        <v>0</v>
      </c>
      <c r="G44" s="179">
        <f>'Таблица 5 (коэфф. по арм.)'!E64/'Таблица 4 (коэфф.запаса)'!$C$5*'Таблица 4 (коэфф.запаса)'!$C$6</f>
        <v>0</v>
      </c>
      <c r="H44" s="179">
        <f>'Таблица 5 (коэфф. по арм.)'!F64/'Таблица 4 (коэфф.запаса)'!$C$5*'Таблица 4 (коэфф.запаса)'!$C$6</f>
        <v>1.7664376840039255</v>
      </c>
      <c r="I44" s="179">
        <f>'Таблица 5 (коэфф. по арм.)'!G64/'Таблица 4 (коэфф.запаса)'!$C$5*'Таблица 4 (коэфф.запаса)'!$C$6</f>
        <v>0</v>
      </c>
      <c r="J44" s="179">
        <f>'Таблица 5 (коэфф. по арм.)'!H64/'Таблица 4 (коэфф.запаса)'!$C$5*'Таблица 4 (коэфф.запаса)'!$C$6</f>
        <v>0</v>
      </c>
      <c r="K44" s="179">
        <f>'Таблица 5 (коэфф. по арм.)'!I64/'Таблица 4 (коэфф.запаса)'!$C$5*'Таблица 4 (коэфф.запаса)'!$C$6</f>
        <v>4.1216879293424924</v>
      </c>
      <c r="L44" s="179">
        <f>'Таблица 5 (коэфф. по арм.)'!J64/'Таблица 4 (коэфф.запаса)'!$C$5*'Таблица 4 (коэфф.запаса)'!$C$6</f>
        <v>12.806673209028501</v>
      </c>
      <c r="M44" s="179">
        <f>'Таблица 5 (коэфф. по арм.)'!K64/'Таблица 4 (коэфф.запаса)'!$C$5*'Таблица 4 (коэфф.запаса)'!$C$6</f>
        <v>121.1481844946025</v>
      </c>
      <c r="N44" s="179">
        <f>'Таблица 5 (коэфф. по арм.)'!L64/'Таблица 4 (коэфф.запаса)'!$C$5*'Таблица 4 (коэфф.запаса)'!$C$6</f>
        <v>0</v>
      </c>
      <c r="O44" s="179">
        <f>'Таблица 5 (коэфф. по арм.)'!M64/'Таблица 4 (коэфф.запаса)'!$C$5*'Таблица 4 (коэфф.запаса)'!$C$6</f>
        <v>10.157016683022574</v>
      </c>
      <c r="P44" s="179">
        <f>'Таблица 5 (коэфф. по арм.)'!N64/'Таблица 4 (коэфф.запаса)'!$C$5*'Таблица 4 (коэфф.запаса)'!$C$6</f>
        <v>0</v>
      </c>
      <c r="Q44" s="179">
        <f>'Таблица 5 (коэфф. по арм.)'!O64/'Таблица 4 (коэфф.запаса)'!$C$5*'Таблица 4 (коэфф.запаса)'!$C$6</f>
        <v>0</v>
      </c>
      <c r="R44" s="179">
        <f>'Таблица 5 (коэфф. по арм.)'!P64/'Таблица 4 (коэфф.запаса)'!$C$5*'Таблица 4 (коэфф.запаса)'!$C$6</f>
        <v>0</v>
      </c>
      <c r="S44" s="179">
        <f>'Таблица 5 (коэфф. по арм.)'!Q64/'Таблица 4 (коэфф.запаса)'!$C$5*'Таблица 4 (коэфф.запаса)'!$C$6</f>
        <v>0</v>
      </c>
      <c r="T44" s="179">
        <f>'Таблица 5 (коэфф. по арм.)'!R64/'Таблица 4 (коэфф.запаса)'!$C$5*'Таблица 4 (коэфф.запаса)'!$C$6</f>
        <v>0</v>
      </c>
      <c r="U44" s="179">
        <f>'Таблица 5 (коэфф. по арм.)'!S64/'Таблица 4 (коэфф.запаса)'!$C$5*'Таблица 4 (коэфф.запаса)'!$C$6</f>
        <v>0</v>
      </c>
    </row>
    <row r="45" spans="1:21" ht="15.75" customHeight="1" x14ac:dyDescent="0.25">
      <c r="A45" s="1"/>
      <c r="B45" s="149">
        <f t="shared" si="0"/>
        <v>17</v>
      </c>
      <c r="C45" s="6"/>
      <c r="D45" s="147">
        <f t="shared" ref="D45:D46" si="3">D44+1</f>
        <v>17</v>
      </c>
      <c r="E45" s="148" t="str">
        <f>'Таблица 5 (коэфф. по арм.)'!C66</f>
        <v>Днища лифтовых приямков толщиной 200 мм</v>
      </c>
      <c r="F45" s="179">
        <f>'Таблица 5 (коэфф. по арм.)'!D66/'Таблица 4 (коэфф.запаса)'!$C$5*'Таблица 4 (коэфф.запаса)'!$C$6</f>
        <v>0</v>
      </c>
      <c r="G45" s="179">
        <f>'Таблица 5 (коэфф. по арм.)'!E66/'Таблица 4 (коэфф.запаса)'!$C$5*'Таблица 4 (коэфф.запаса)'!$C$6</f>
        <v>0</v>
      </c>
      <c r="H45" s="179">
        <f>'Таблица 5 (коэфф. по арм.)'!F66/'Таблица 4 (коэфф.запаса)'!$C$5*'Таблица 4 (коэфф.запаса)'!$C$6</f>
        <v>0</v>
      </c>
      <c r="I45" s="179">
        <f>'Таблица 5 (коэфф. по арм.)'!G66/'Таблица 4 (коэфф.запаса)'!$C$5*'Таблица 4 (коэфф.запаса)'!$C$6</f>
        <v>0</v>
      </c>
      <c r="J45" s="179">
        <f>'Таблица 5 (коэфф. по арм.)'!H66/'Таблица 4 (коэфф.запаса)'!$C$5*'Таблица 4 (коэфф.запаса)'!$C$6</f>
        <v>0</v>
      </c>
      <c r="K45" s="179">
        <f>'Таблица 5 (коэфф. по арм.)'!I66/'Таблица 4 (коэфф.запаса)'!$C$5*'Таблица 4 (коэфф.запаса)'!$C$6</f>
        <v>0</v>
      </c>
      <c r="L45" s="179">
        <f>'Таблица 5 (коэфф. по арм.)'!J66/'Таблица 4 (коэфф.запаса)'!$C$5*'Таблица 4 (коэфф.запаса)'!$C$6</f>
        <v>40.218470705064512</v>
      </c>
      <c r="M45" s="179">
        <f>'Таблица 5 (коэфф. по арм.)'!K66/'Таблица 4 (коэфф.запаса)'!$C$5*'Таблица 4 (коэфф.запаса)'!$C$6</f>
        <v>139.78152929493552</v>
      </c>
      <c r="N45" s="179">
        <f>'Таблица 5 (коэфф. по арм.)'!L66/'Таблица 4 (коэфф.запаса)'!$C$5*'Таблица 4 (коэфф.запаса)'!$C$6</f>
        <v>0</v>
      </c>
      <c r="O45" s="179">
        <f>'Таблица 5 (коэфф. по арм.)'!M66/'Таблица 4 (коэфф.запаса)'!$C$5*'Таблица 4 (коэфф.запаса)'!$C$6</f>
        <v>0</v>
      </c>
      <c r="P45" s="179">
        <f>'Таблица 5 (коэфф. по арм.)'!N66/'Таблица 4 (коэфф.запаса)'!$C$5*'Таблица 4 (коэфф.запаса)'!$C$6</f>
        <v>0</v>
      </c>
      <c r="Q45" s="179">
        <f>'Таблица 5 (коэфф. по арм.)'!O66/'Таблица 4 (коэфф.запаса)'!$C$5*'Таблица 4 (коэфф.запаса)'!$C$6</f>
        <v>0</v>
      </c>
      <c r="R45" s="179">
        <f>'Таблица 5 (коэфф. по арм.)'!P66/'Таблица 4 (коэфф.запаса)'!$C$5*'Таблица 4 (коэфф.запаса)'!$C$6</f>
        <v>0</v>
      </c>
      <c r="S45" s="179">
        <f>'Таблица 5 (коэфф. по арм.)'!Q66/'Таблица 4 (коэфф.запаса)'!$C$5*'Таблица 4 (коэфф.запаса)'!$C$6</f>
        <v>0</v>
      </c>
      <c r="T45" s="179">
        <f>'Таблица 5 (коэфф. по арм.)'!R66/'Таблица 4 (коэфф.запаса)'!$C$5*'Таблица 4 (коэфф.запаса)'!$C$6</f>
        <v>0</v>
      </c>
      <c r="U45" s="179">
        <f>'Таблица 5 (коэфф. по арм.)'!S66/'Таблица 4 (коэфф.запаса)'!$C$5*'Таблица 4 (коэфф.запаса)'!$C$6</f>
        <v>0</v>
      </c>
    </row>
    <row r="46" spans="1:21" ht="15.75" customHeight="1" x14ac:dyDescent="0.25">
      <c r="A46" s="1"/>
      <c r="B46" s="149">
        <f t="shared" si="0"/>
        <v>18</v>
      </c>
      <c r="C46" s="6"/>
      <c r="D46" s="147">
        <f t="shared" si="3"/>
        <v>18</v>
      </c>
      <c r="E46" s="148" t="str">
        <f>'Таблица 5 (коэфф. по арм.)'!C69</f>
        <v>Лестничные площадки</v>
      </c>
      <c r="F46" s="179">
        <f>'Таблица 5 (коэфф. по арм.)'!D69/'Таблица 4 (коэфф.запаса)'!$C$5*'Таблица 4 (коэфф.запаса)'!$C$6</f>
        <v>0</v>
      </c>
      <c r="G46" s="179">
        <f>'Таблица 5 (коэфф. по арм.)'!E69/'Таблица 4 (коэфф.запаса)'!$C$5*'Таблица 4 (коэфф.запаса)'!$C$6</f>
        <v>25.089240183579811</v>
      </c>
      <c r="H46" s="179">
        <f>'Таблица 5 (коэфф. по арм.)'!F69/'Таблица 4 (коэфф.запаса)'!$C$5*'Таблица 4 (коэфф.запаса)'!$C$6</f>
        <v>0</v>
      </c>
      <c r="I46" s="179">
        <f>'Таблица 5 (коэфф. по арм.)'!G69/'Таблица 4 (коэфф.запаса)'!$C$5*'Таблица 4 (коэфф.запаса)'!$C$6</f>
        <v>0</v>
      </c>
      <c r="J46" s="179">
        <f>'Таблица 5 (коэфф. по арм.)'!H69/'Таблица 4 (коэфф.запаса)'!$C$5*'Таблица 4 (коэфф.запаса)'!$C$6</f>
        <v>0</v>
      </c>
      <c r="K46" s="179">
        <f>'Таблица 5 (коэфф. по арм.)'!I69/'Таблица 4 (коэфф.запаса)'!$C$5*'Таблица 4 (коэфф.запаса)'!$C$6</f>
        <v>0</v>
      </c>
      <c r="L46" s="187">
        <f>'Таблица 5 (коэфф. по арм.)'!J69/'Таблица 4 (коэфф.запаса)'!$C$5*'Таблица 4 (коэфф.запаса)'!$C$6</f>
        <v>2.039775624681285</v>
      </c>
      <c r="M46" s="179">
        <f>'Таблица 5 (коэфф. по арм.)'!K69/'Таблица 4 (коэфф.запаса)'!$C$5*'Таблица 4 (коэфф.запаса)'!$C$6</f>
        <v>42.325344212136663</v>
      </c>
      <c r="N46" s="179">
        <f>'Таблица 5 (коэфф. по арм.)'!L69/'Таблица 4 (коэфф.запаса)'!$C$5*'Таблица 4 (коэфф.запаса)'!$C$6</f>
        <v>0</v>
      </c>
      <c r="O46" s="179">
        <f>'Таблица 5 (коэфф. по арм.)'!M69/'Таблица 4 (коэфф.запаса)'!$C$5*'Таблица 4 (коэфф.запаса)'!$C$6</f>
        <v>93.42172361040285</v>
      </c>
      <c r="P46" s="179">
        <f>'Таблица 5 (коэфф. по арм.)'!N69/'Таблица 4 (коэфф.запаса)'!$C$5*'Таблица 4 (коэфф.запаса)'!$C$6</f>
        <v>0</v>
      </c>
      <c r="Q46" s="179">
        <f>'Таблица 5 (коэфф. по арм.)'!O69/'Таблица 4 (коэфф.запаса)'!$C$5*'Таблица 4 (коэфф.запаса)'!$C$6</f>
        <v>0</v>
      </c>
      <c r="R46" s="179">
        <f>'Таблица 5 (коэфф. по арм.)'!P69/'Таблица 4 (коэфф.запаса)'!$C$5*'Таблица 4 (коэфф.запаса)'!$C$6</f>
        <v>0</v>
      </c>
      <c r="S46" s="179">
        <f>'Таблица 5 (коэфф. по арм.)'!Q69/'Таблица 4 (коэфф.запаса)'!$C$5*'Таблица 4 (коэфф.запаса)'!$C$6</f>
        <v>0</v>
      </c>
      <c r="T46" s="179">
        <f>'Таблица 5 (коэфф. по арм.)'!R69/'Таблица 4 (коэфф.запаса)'!$C$5*'Таблица 4 (коэфф.запаса)'!$C$6</f>
        <v>0</v>
      </c>
      <c r="U46" s="179">
        <f>'Таблица 5 (коэфф. по арм.)'!S69/'Таблица 4 (коэфф.запаса)'!$C$5*'Таблица 4 (коэфф.запаса)'!$C$6</f>
        <v>0</v>
      </c>
    </row>
    <row r="47" spans="1:21" ht="15.75" customHeight="1" x14ac:dyDescent="0.25">
      <c r="A47" s="1"/>
      <c r="B47" s="149" t="str">
        <f t="shared" si="0"/>
        <v>18.1</v>
      </c>
      <c r="C47" s="6"/>
      <c r="D47" s="151" t="s">
        <v>188</v>
      </c>
      <c r="E47" s="148" t="str">
        <f>'Таблица 5 (коэфф. по арм.)'!C70</f>
        <v>Арматурные каркасы плоские (лестничные площадки)</v>
      </c>
      <c r="F47" s="179">
        <f>'Таблица 5 (коэфф. по арм.)'!D70/'Таблица 4 (коэфф.запаса)'!$C$5*'Таблица 4 (коэфф.запаса)'!$C$6</f>
        <v>0</v>
      </c>
      <c r="G47" s="179">
        <f>'Таблица 5 (коэфф. по арм.)'!E70/'Таблица 4 (коэфф.запаса)'!$C$5*'Таблица 4 (коэфф.запаса)'!$C$6</f>
        <v>0</v>
      </c>
      <c r="H47" s="179">
        <f>'Таблица 5 (коэфф. по арм.)'!F70/'Таблица 4 (коэфф.запаса)'!$C$5*'Таблица 4 (коэфф.запаса)'!$C$6</f>
        <v>0</v>
      </c>
      <c r="I47" s="179">
        <f>'Таблица 5 (коэфф. по арм.)'!G70/'Таблица 4 (коэфф.запаса)'!$C$5*'Таблица 4 (коэфф.запаса)'!$C$6</f>
        <v>0</v>
      </c>
      <c r="J47" s="179">
        <f>'Таблица 5 (коэфф. по арм.)'!H70/'Таблица 4 (коэфф.запаса)'!$C$5*'Таблица 4 (коэфф.запаса)'!$C$6</f>
        <v>0</v>
      </c>
      <c r="K47" s="179">
        <f>'Таблица 5 (коэфф. по арм.)'!I70/'Таблица 4 (коэфф.запаса)'!$C$5*'Таблица 4 (коэфф.запаса)'!$C$6</f>
        <v>0</v>
      </c>
      <c r="L47" s="187">
        <f>'Таблица 5 (коэфф. по арм.)'!J70/'Таблица 4 (коэфф.запаса)'!$C$5*'Таблица 4 (коэфф.запаса)'!$C$6</f>
        <v>37.123916369199392</v>
      </c>
      <c r="M47" s="179">
        <f>'Таблица 5 (коэфф. по арм.)'!K70/'Таблица 4 (коэфф.запаса)'!$C$5*'Таблица 4 (коэфф.запаса)'!$C$6</f>
        <v>0</v>
      </c>
      <c r="N47" s="179">
        <f>'Таблица 5 (коэфф. по арм.)'!L70/'Таблица 4 (коэфф.запаса)'!$C$5*'Таблица 4 (коэфф.запаса)'!$C$6</f>
        <v>0</v>
      </c>
      <c r="O47" s="179">
        <f>'Таблица 5 (коэфф. по арм.)'!M70/'Таблица 4 (коэфф.запаса)'!$C$5*'Таблица 4 (коэфф.запаса)'!$C$6</f>
        <v>0</v>
      </c>
      <c r="P47" s="179">
        <f>'Таблица 5 (коэфф. по арм.)'!N70/'Таблица 4 (коэфф.запаса)'!$C$5*'Таблица 4 (коэфф.запаса)'!$C$6</f>
        <v>0</v>
      </c>
      <c r="Q47" s="179">
        <f>'Таблица 5 (коэфф. по арм.)'!O70/'Таблица 4 (коэфф.запаса)'!$C$5*'Таблица 4 (коэфф.запаса)'!$C$6</f>
        <v>0</v>
      </c>
      <c r="R47" s="179">
        <f>'Таблица 5 (коэфф. по арм.)'!P70/'Таблица 4 (коэфф.запаса)'!$C$5*'Таблица 4 (коэфф.запаса)'!$C$6</f>
        <v>0</v>
      </c>
      <c r="S47" s="179">
        <f>'Таблица 5 (коэфф. по арм.)'!Q70/'Таблица 4 (коэфф.запаса)'!$C$5*'Таблица 4 (коэфф.запаса)'!$C$6</f>
        <v>0</v>
      </c>
      <c r="T47" s="179">
        <f>'Таблица 5 (коэфф. по арм.)'!R70/'Таблица 4 (коэфф.запаса)'!$C$5*'Таблица 4 (коэфф.запаса)'!$C$6</f>
        <v>0</v>
      </c>
      <c r="U47" s="179">
        <f>'Таблица 5 (коэфф. по арм.)'!S70/'Таблица 4 (коэфф.запаса)'!$C$5*'Таблица 4 (коэфф.запаса)'!$C$6</f>
        <v>0</v>
      </c>
    </row>
    <row r="48" spans="1:21" ht="15.75" customHeight="1" x14ac:dyDescent="0.25">
      <c r="A48" s="1"/>
      <c r="B48" s="149" t="str">
        <f t="shared" si="0"/>
        <v>18.2</v>
      </c>
      <c r="C48" s="6"/>
      <c r="D48" s="151" t="s">
        <v>190</v>
      </c>
      <c r="E48" s="148" t="str">
        <f>'Таблица 5 (коэфф. по арм.)'!C71</f>
        <v>Арматурные каркасы пространственные (лестничные площадки)</v>
      </c>
      <c r="F48" s="179">
        <f>'Таблица 5 (коэфф. по арм.)'!D71/'Таблица 4 (коэфф.запаса)'!$C$5*'Таблица 4 (коэфф.запаса)'!$C$6</f>
        <v>0</v>
      </c>
      <c r="G48" s="179">
        <f>'Таблица 5 (коэфф. по арм.)'!E71/'Таблица 4 (коэфф.запаса)'!$C$5*'Таблица 4 (коэфф.запаса)'!$C$6</f>
        <v>0</v>
      </c>
      <c r="H48" s="179">
        <f>'Таблица 5 (коэфф. по арм.)'!F71/'Таблица 4 (коэфф.запаса)'!$C$5*'Таблица 4 (коэфф.запаса)'!$C$6</f>
        <v>0</v>
      </c>
      <c r="I48" s="179">
        <f>'Таблица 5 (коэфф. по арм.)'!G71/'Таблица 4 (коэфф.запаса)'!$C$5*'Таблица 4 (коэфф.запаса)'!$C$6</f>
        <v>0</v>
      </c>
      <c r="J48" s="179">
        <f>'Таблица 5 (коэфф. по арм.)'!H71/'Таблица 4 (коэфф.запаса)'!$C$5*'Таблица 4 (коэфф.запаса)'!$C$6</f>
        <v>0</v>
      </c>
      <c r="K48" s="179">
        <f>'Таблица 5 (коэфф. по арм.)'!I71/'Таблица 4 (коэфф.запаса)'!$C$5*'Таблица 4 (коэфф.запаса)'!$C$6</f>
        <v>0</v>
      </c>
      <c r="L48" s="187">
        <f>'Таблица 5 (коэфф. по арм.)'!J71/'Таблица 4 (коэфф.запаса)'!$C$5*'Таблица 4 (коэфф.запаса)'!$C$6</f>
        <v>0</v>
      </c>
      <c r="M48" s="179">
        <f>'Таблица 5 (коэфф. по арм.)'!K71/'Таблица 4 (коэфф.запаса)'!$C$5*'Таблица 4 (коэфф.запаса)'!$C$6</f>
        <v>0</v>
      </c>
      <c r="N48" s="179">
        <f>'Таблица 5 (коэфф. по арм.)'!L71/'Таблица 4 (коэфф.запаса)'!$C$5*'Таблица 4 (коэфф.запаса)'!$C$6</f>
        <v>0</v>
      </c>
      <c r="O48" s="179">
        <f>'Таблица 5 (коэфф. по арм.)'!M71/'Таблица 4 (коэфф.запаса)'!$C$5*'Таблица 4 (коэфф.запаса)'!$C$6</f>
        <v>0</v>
      </c>
      <c r="P48" s="179">
        <f>'Таблица 5 (коэфф. по арм.)'!N71/'Таблица 4 (коэфф.запаса)'!$C$5*'Таблица 4 (коэфф.запаса)'!$C$6</f>
        <v>0</v>
      </c>
      <c r="Q48" s="179">
        <f>'Таблица 5 (коэфф. по арм.)'!O71/'Таблица 4 (коэфф.запаса)'!$C$5*'Таблица 4 (коэфф.запаса)'!$C$6</f>
        <v>0</v>
      </c>
      <c r="R48" s="179">
        <f>'Таблица 5 (коэфф. по арм.)'!P71/'Таблица 4 (коэфф.запаса)'!$C$5*'Таблица 4 (коэфф.запаса)'!$C$6</f>
        <v>0</v>
      </c>
      <c r="S48" s="179">
        <f>'Таблица 5 (коэфф. по арм.)'!Q71/'Таблица 4 (коэфф.запаса)'!$C$5*'Таблица 4 (коэфф.запаса)'!$C$6</f>
        <v>0</v>
      </c>
      <c r="T48" s="179">
        <f>'Таблица 5 (коэфф. по арм.)'!R71/'Таблица 4 (коэфф.запаса)'!$C$5*'Таблица 4 (коэфф.запаса)'!$C$6</f>
        <v>0</v>
      </c>
      <c r="U48" s="179">
        <f>'Таблица 5 (коэфф. по арм.)'!S71/'Таблица 4 (коэфф.запаса)'!$C$5*'Таблица 4 (коэфф.запаса)'!$C$6</f>
        <v>0</v>
      </c>
    </row>
    <row r="49" spans="1:21" ht="15.75" customHeight="1" x14ac:dyDescent="0.25">
      <c r="A49" s="1"/>
      <c r="B49" s="149">
        <f t="shared" si="0"/>
        <v>19</v>
      </c>
      <c r="C49" s="6"/>
      <c r="D49" s="152">
        <f>D46+1</f>
        <v>19</v>
      </c>
      <c r="E49" s="153" t="str">
        <f>'Таблица 5 (коэфф. по арм.)'!C73</f>
        <v>Конструкции въездной группы</v>
      </c>
      <c r="F49" s="179">
        <f>'Таблица 5 (коэфф. по арм.)'!D73/'Таблица 4 (коэфф.запаса)'!$C$5*'Таблица 4 (коэфф.запаса)'!$C$6</f>
        <v>0</v>
      </c>
      <c r="G49" s="179">
        <f>'Таблица 5 (коэфф. по арм.)'!E73/'Таблица 4 (коэфф.запаса)'!$C$5*'Таблица 4 (коэфф.запаса)'!$C$6</f>
        <v>4.6129032258064546</v>
      </c>
      <c r="H49" s="179">
        <f>'Таблица 5 (коэфф. по арм.)'!F73/'Таблица 4 (коэфф.запаса)'!$C$5*'Таблица 4 (коэфф.запаса)'!$C$6</f>
        <v>5.6774193548387144</v>
      </c>
      <c r="I49" s="179">
        <f>'Таблица 5 (коэфф. по арм.)'!G73/'Таблица 4 (коэфф.запаса)'!$C$5*'Таблица 4 (коэфф.запаса)'!$C$6</f>
        <v>0</v>
      </c>
      <c r="J49" s="179">
        <f>'Таблица 5 (коэфф. по арм.)'!H73/'Таблица 4 (коэфф.запаса)'!$C$5*'Таблица 4 (коэфф.запаса)'!$C$6</f>
        <v>0</v>
      </c>
      <c r="K49" s="179">
        <f>'Таблица 5 (коэфф. по арм.)'!I73/'Таблица 4 (коэфф.запаса)'!$C$5*'Таблица 4 (коэфф.запаса)'!$C$6</f>
        <v>0</v>
      </c>
      <c r="L49" s="179">
        <f>'Таблица 5 (коэфф. по арм.)'!J73/'Таблица 4 (коэфф.запаса)'!$C$5*'Таблица 4 (коэфф.запаса)'!$C$6</f>
        <v>56.064516129032256</v>
      </c>
      <c r="M49" s="179">
        <f>'Таблица 5 (коэфф. по арм.)'!K73/'Таблица 4 (коэфф.запаса)'!$C$5*'Таблица 4 (коэфф.запаса)'!$C$6</f>
        <v>73.274193548387061</v>
      </c>
      <c r="N49" s="179">
        <f>'Таблица 5 (коэфф. по арм.)'!L73/'Таблица 4 (коэфф.запаса)'!$C$5*'Таблица 4 (коэфф.запаса)'!$C$6</f>
        <v>0</v>
      </c>
      <c r="O49" s="179">
        <f>'Таблица 5 (коэфф. по арм.)'!M73/'Таблица 4 (коэфф.запаса)'!$C$5*'Таблица 4 (коэфф.запаса)'!$C$6</f>
        <v>4.7903225806451655</v>
      </c>
      <c r="P49" s="179">
        <f>'Таблица 5 (коэфф. по арм.)'!N73/'Таблица 4 (коэфф.запаса)'!$C$5*'Таблица 4 (коэфф.запаса)'!$C$6</f>
        <v>20.580645161290338</v>
      </c>
      <c r="Q49" s="179">
        <f>'Таблица 5 (коэфф. по арм.)'!O73/'Таблица 4 (коэфф.запаса)'!$C$5*'Таблица 4 (коэфф.запаса)'!$C$6</f>
        <v>0</v>
      </c>
      <c r="R49" s="179">
        <f>'Таблица 5 (коэфф. по арм.)'!P73/'Таблица 4 (коэфф.запаса)'!$C$5*'Таблица 4 (коэфф.запаса)'!$C$6</f>
        <v>0</v>
      </c>
      <c r="S49" s="179">
        <f>'Таблица 5 (коэфф. по арм.)'!Q73/'Таблица 4 (коэфф.запаса)'!$C$5*'Таблица 4 (коэфф.запаса)'!$C$6</f>
        <v>0</v>
      </c>
      <c r="T49" s="179">
        <f>'Таблица 5 (коэфф. по арм.)'!R73/'Таблица 4 (коэфф.запаса)'!$C$5*'Таблица 4 (коэфф.запаса)'!$C$6</f>
        <v>0</v>
      </c>
      <c r="U49" s="179">
        <f>'Таблица 5 (коэфф. по арм.)'!S73/'Таблица 4 (коэфф.запаса)'!$C$5*'Таблица 4 (коэфф.запаса)'!$C$6</f>
        <v>0</v>
      </c>
    </row>
    <row r="50" spans="1:21" ht="15.75" customHeight="1" x14ac:dyDescent="0.25">
      <c r="A50" s="1"/>
      <c r="B50" s="1"/>
      <c r="C50" s="6"/>
      <c r="D50" s="1"/>
      <c r="E50" s="1"/>
      <c r="F50" s="1"/>
      <c r="G50" s="17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1"/>
      <c r="B51" s="1"/>
      <c r="C51" s="6"/>
      <c r="D51" s="593" t="s">
        <v>375</v>
      </c>
      <c r="E51" s="594"/>
      <c r="F51" s="1"/>
      <c r="G51" s="17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58.5" customHeight="1" x14ac:dyDescent="0.25">
      <c r="A52" s="1"/>
      <c r="B52" s="1"/>
      <c r="C52" s="6"/>
      <c r="D52" s="595" t="s">
        <v>579</v>
      </c>
      <c r="E52" s="594"/>
      <c r="F52" s="1"/>
      <c r="G52" s="17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"/>
      <c r="B53" s="1"/>
      <c r="C53" s="6"/>
      <c r="D53" s="1"/>
      <c r="E53" s="1"/>
      <c r="F53" s="1"/>
      <c r="G53" s="170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hidden="1" customHeight="1" outlineLevel="1" x14ac:dyDescent="0.25">
      <c r="A54" s="1"/>
      <c r="B54" s="1"/>
      <c r="C54" s="6"/>
      <c r="D54" s="1"/>
      <c r="E54" s="1"/>
      <c r="F54" s="154" t="str">
        <f>CONCATENATE('Таблица 5 (коэфф. по арм.)'!D6,'Таблица 5 (коэфф. по арм.)'!D4)</f>
        <v>Ø5 ммВр-1</v>
      </c>
      <c r="G54" s="154" t="str">
        <f>CONCATENATE('Таблица 5 (коэфф. по арм.)'!E6,'Таблица 5 (коэфф. по арм.)'!E4)</f>
        <v>Ø6 ммА240</v>
      </c>
      <c r="H54" s="154" t="str">
        <f>CONCATENATE('Таблица 5 (коэфф. по арм.)'!F6,'Таблица 5 (коэфф. по арм.)'!F4)</f>
        <v>Ø8 ммА240</v>
      </c>
      <c r="I54" s="154" t="str">
        <f>CONCATENATE('Таблица 5 (коэфф. по арм.)'!G6,'Таблица 5 (коэфф. по арм.)'!G4)</f>
        <v>Ø10 ммА240</v>
      </c>
      <c r="J54" s="154" t="str">
        <f>CONCATENATE('Таблица 5 (коэфф. по арм.)'!H6,'Таблица 5 (коэфф. по арм.)'!H4)</f>
        <v>Ø12 ммА240</v>
      </c>
      <c r="K54" s="154" t="str">
        <f>CONCATENATE('Таблица 5 (коэфф. по арм.)'!I6,'Таблица 5 (коэфф. по арм.)'!I4)</f>
        <v>Ø8 ммА500С</v>
      </c>
      <c r="L54" s="154" t="str">
        <f>CONCATENATE('Таблица 5 (коэфф. по арм.)'!J6,'Таблица 5 (коэфф. по арм.)'!J4)</f>
        <v>Ø10 ммА500С</v>
      </c>
      <c r="M54" s="154" t="str">
        <f>CONCATENATE('Таблица 5 (коэфф. по арм.)'!K6,'Таблица 5 (коэфф. по арм.)'!K4)</f>
        <v>Ø12 ммА500С</v>
      </c>
      <c r="N54" s="154" t="str">
        <f>CONCATENATE('Таблица 5 (коэфф. по арм.)'!L6,'Таблица 5 (коэфф. по арм.)'!L4)</f>
        <v>Ø14 ммА500С</v>
      </c>
      <c r="O54" s="154" t="str">
        <f>CONCATENATE('Таблица 5 (коэфф. по арм.)'!M6,'Таблица 5 (коэфф. по арм.)'!M4)</f>
        <v>Ø16 ммА500С</v>
      </c>
      <c r="P54" s="154" t="str">
        <f>CONCATENATE('Таблица 5 (коэфф. по арм.)'!N6,'Таблица 5 (коэфф. по арм.)'!N4)</f>
        <v>Ø18 ммА500С</v>
      </c>
      <c r="Q54" s="154" t="str">
        <f>CONCATENATE('Таблица 5 (коэфф. по арм.)'!O6,'Таблица 5 (коэфф. по арм.)'!O4)</f>
        <v>Ø20 ммА500С</v>
      </c>
      <c r="R54" s="154" t="str">
        <f>CONCATENATE('Таблица 5 (коэфф. по арм.)'!P6,'Таблица 5 (коэфф. по арм.)'!P4)</f>
        <v>Ø22 ммА500С</v>
      </c>
      <c r="S54" s="154" t="str">
        <f>CONCATENATE('Таблица 5 (коэфф. по арм.)'!Q6,'Таблица 5 (коэфф. по арм.)'!Q4)</f>
        <v>Ø25 ммА500С</v>
      </c>
      <c r="T54" s="154" t="str">
        <f>CONCATENATE('Таблица 5 (коэфф. по арм.)'!R6,'Таблица 5 (коэфф. по арм.)'!R4)</f>
        <v>Ø28 ммА500С</v>
      </c>
      <c r="U54" s="155" t="str">
        <f>CONCATENATE('Таблица 5 (коэфф. по арм.)'!S6,'Таблица 5 (коэфф. по арм.)'!S4)</f>
        <v>Ø32 ммА500С</v>
      </c>
    </row>
    <row r="55" spans="1:21" ht="15.75" customHeight="1" collapsed="1" x14ac:dyDescent="0.25">
      <c r="A55" s="1"/>
      <c r="B55" s="1"/>
      <c r="C55" s="6"/>
      <c r="D55" s="1"/>
      <c r="E55" s="1"/>
      <c r="F55" s="1"/>
      <c r="G55" s="17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"/>
      <c r="B56" s="1"/>
      <c r="C56" s="6"/>
      <c r="D56" s="1"/>
      <c r="E56" s="1"/>
      <c r="F56" s="1"/>
      <c r="G56" s="17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"/>
      <c r="B57" s="1"/>
      <c r="C57" s="6"/>
      <c r="D57" s="1"/>
      <c r="E57" s="1"/>
      <c r="F57" s="1"/>
      <c r="G57" s="17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"/>
      <c r="B58" s="1"/>
      <c r="C58" s="6"/>
      <c r="D58" s="1"/>
      <c r="E58" s="1"/>
      <c r="F58" s="1"/>
      <c r="G58" s="17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"/>
      <c r="B59" s="1"/>
      <c r="C59" s="6"/>
      <c r="D59" s="1"/>
      <c r="E59" s="1"/>
      <c r="F59" s="1"/>
      <c r="G59" s="17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"/>
      <c r="B60" s="1"/>
      <c r="C60" s="6"/>
      <c r="D60" s="1"/>
      <c r="E60" s="1"/>
      <c r="F60" s="1"/>
      <c r="G60" s="170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"/>
      <c r="B61" s="1"/>
      <c r="C61" s="6"/>
      <c r="D61" s="1"/>
      <c r="E61" s="1"/>
      <c r="F61" s="1"/>
      <c r="G61" s="170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"/>
      <c r="B62" s="1"/>
      <c r="C62" s="6"/>
      <c r="D62" s="1"/>
      <c r="E62" s="1"/>
      <c r="F62" s="1"/>
      <c r="G62" s="170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"/>
      <c r="B63" s="1"/>
      <c r="C63" s="6"/>
      <c r="D63" s="1"/>
      <c r="E63" s="1"/>
      <c r="F63" s="1"/>
      <c r="G63" s="170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"/>
      <c r="B64" s="1"/>
      <c r="C64" s="6"/>
      <c r="D64" s="1"/>
      <c r="E64" s="1"/>
      <c r="F64" s="1"/>
      <c r="G64" s="170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6"/>
      <c r="D65" s="1"/>
      <c r="E65" s="1"/>
      <c r="F65" s="1"/>
      <c r="G65" s="170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6"/>
      <c r="D66" s="1"/>
      <c r="E66" s="1"/>
      <c r="F66" s="1"/>
      <c r="G66" s="170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6"/>
      <c r="D67" s="1"/>
      <c r="E67" s="1"/>
      <c r="F67" s="1"/>
      <c r="G67" s="170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6"/>
      <c r="D68" s="1"/>
      <c r="E68" s="1"/>
      <c r="F68" s="1"/>
      <c r="G68" s="170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6"/>
      <c r="D69" s="1"/>
      <c r="E69" s="1"/>
      <c r="F69" s="1"/>
      <c r="G69" s="170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6"/>
      <c r="D70" s="1"/>
      <c r="E70" s="1"/>
      <c r="F70" s="1"/>
      <c r="G70" s="170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6"/>
      <c r="D71" s="1"/>
      <c r="E71" s="1"/>
      <c r="F71" s="1"/>
      <c r="G71" s="170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6"/>
      <c r="D72" s="1"/>
      <c r="E72" s="1"/>
      <c r="F72" s="1"/>
      <c r="G72" s="170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6"/>
      <c r="D73" s="1"/>
      <c r="E73" s="1"/>
      <c r="F73" s="1"/>
      <c r="G73" s="170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6"/>
      <c r="D74" s="1"/>
      <c r="E74" s="1"/>
      <c r="F74" s="1"/>
      <c r="G74" s="170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6"/>
      <c r="D75" s="1"/>
      <c r="E75" s="1"/>
      <c r="F75" s="1"/>
      <c r="G75" s="170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6"/>
      <c r="D76" s="1"/>
      <c r="E76" s="1"/>
      <c r="F76" s="1"/>
      <c r="G76" s="170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6"/>
      <c r="D77" s="1"/>
      <c r="E77" s="1"/>
      <c r="F77" s="1"/>
      <c r="G77" s="170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6"/>
      <c r="D78" s="1"/>
      <c r="E78" s="1"/>
      <c r="F78" s="1"/>
      <c r="G78" s="170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6"/>
      <c r="D79" s="1"/>
      <c r="E79" s="1"/>
      <c r="F79" s="1"/>
      <c r="G79" s="170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6"/>
      <c r="D80" s="1"/>
      <c r="E80" s="1"/>
      <c r="F80" s="1"/>
      <c r="G80" s="170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6"/>
      <c r="D81" s="1"/>
      <c r="E81" s="1"/>
      <c r="F81" s="1"/>
      <c r="G81" s="170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6"/>
      <c r="D82" s="1"/>
      <c r="E82" s="1"/>
      <c r="F82" s="1"/>
      <c r="G82" s="170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6"/>
      <c r="D83" s="1"/>
      <c r="E83" s="1"/>
      <c r="F83" s="1"/>
      <c r="G83" s="170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6"/>
      <c r="D84" s="1"/>
      <c r="E84" s="1"/>
      <c r="F84" s="1"/>
      <c r="G84" s="170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6"/>
      <c r="D85" s="1"/>
      <c r="E85" s="1"/>
      <c r="F85" s="1"/>
      <c r="G85" s="170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6"/>
      <c r="D86" s="1"/>
      <c r="E86" s="1"/>
      <c r="F86" s="1"/>
      <c r="G86" s="170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6"/>
      <c r="D87" s="1"/>
      <c r="E87" s="1"/>
      <c r="F87" s="1"/>
      <c r="G87" s="170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6"/>
      <c r="D88" s="1"/>
      <c r="E88" s="1"/>
      <c r="F88" s="1"/>
      <c r="G88" s="170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6"/>
      <c r="D89" s="1"/>
      <c r="E89" s="1"/>
      <c r="F89" s="1"/>
      <c r="G89" s="170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6"/>
      <c r="D90" s="1"/>
      <c r="E90" s="1"/>
      <c r="F90" s="1"/>
      <c r="G90" s="170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6"/>
      <c r="D91" s="1"/>
      <c r="E91" s="1"/>
      <c r="F91" s="1"/>
      <c r="G91" s="170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6"/>
      <c r="D92" s="1"/>
      <c r="E92" s="1"/>
      <c r="F92" s="1"/>
      <c r="G92" s="170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6"/>
      <c r="D93" s="1"/>
      <c r="E93" s="1"/>
      <c r="F93" s="1"/>
      <c r="G93" s="170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6"/>
      <c r="D94" s="1"/>
      <c r="E94" s="1"/>
      <c r="F94" s="1"/>
      <c r="G94" s="170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6"/>
      <c r="D95" s="1"/>
      <c r="E95" s="1"/>
      <c r="F95" s="1"/>
      <c r="G95" s="170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6"/>
      <c r="D96" s="1"/>
      <c r="E96" s="1"/>
      <c r="F96" s="1"/>
      <c r="G96" s="170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6"/>
      <c r="D97" s="1"/>
      <c r="E97" s="1"/>
      <c r="F97" s="1"/>
      <c r="G97" s="170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6"/>
      <c r="D98" s="1"/>
      <c r="E98" s="1"/>
      <c r="F98" s="1"/>
      <c r="G98" s="170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6"/>
      <c r="D99" s="1"/>
      <c r="E99" s="1"/>
      <c r="F99" s="1"/>
      <c r="G99" s="170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6"/>
      <c r="D100" s="1"/>
      <c r="E100" s="1"/>
      <c r="F100" s="1"/>
      <c r="G100" s="170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6"/>
      <c r="D101" s="1"/>
      <c r="E101" s="1"/>
      <c r="F101" s="1"/>
      <c r="G101" s="170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6"/>
      <c r="D102" s="1"/>
      <c r="E102" s="1"/>
      <c r="F102" s="1"/>
      <c r="G102" s="170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6"/>
      <c r="D103" s="1"/>
      <c r="E103" s="1"/>
      <c r="F103" s="1"/>
      <c r="G103" s="170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6"/>
      <c r="D104" s="1"/>
      <c r="E104" s="1"/>
      <c r="F104" s="1"/>
      <c r="G104" s="170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6"/>
      <c r="D105" s="1"/>
      <c r="E105" s="1"/>
      <c r="F105" s="1"/>
      <c r="G105" s="170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6"/>
      <c r="D106" s="1"/>
      <c r="E106" s="1"/>
      <c r="F106" s="1"/>
      <c r="G106" s="170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6"/>
      <c r="D107" s="1"/>
      <c r="E107" s="1"/>
      <c r="F107" s="1"/>
      <c r="G107" s="170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6"/>
      <c r="D108" s="1"/>
      <c r="E108" s="1"/>
      <c r="F108" s="1"/>
      <c r="G108" s="170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6"/>
      <c r="D109" s="1"/>
      <c r="E109" s="1"/>
      <c r="F109" s="1"/>
      <c r="G109" s="170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6"/>
      <c r="D110" s="1"/>
      <c r="E110" s="1"/>
      <c r="F110" s="1"/>
      <c r="G110" s="170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6"/>
      <c r="D111" s="1"/>
      <c r="E111" s="1"/>
      <c r="F111" s="1"/>
      <c r="G111" s="170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6"/>
      <c r="D112" s="1"/>
      <c r="E112" s="1"/>
      <c r="F112" s="1"/>
      <c r="G112" s="170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6"/>
      <c r="D113" s="1"/>
      <c r="E113" s="1"/>
      <c r="F113" s="1"/>
      <c r="G113" s="170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6"/>
      <c r="D114" s="1"/>
      <c r="E114" s="1"/>
      <c r="F114" s="1"/>
      <c r="G114" s="170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6"/>
      <c r="D115" s="1"/>
      <c r="E115" s="1"/>
      <c r="F115" s="1"/>
      <c r="G115" s="170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6"/>
      <c r="D116" s="1"/>
      <c r="E116" s="1"/>
      <c r="F116" s="1"/>
      <c r="G116" s="170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6"/>
      <c r="D117" s="1"/>
      <c r="E117" s="1"/>
      <c r="F117" s="1"/>
      <c r="G117" s="170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6"/>
      <c r="D118" s="1"/>
      <c r="E118" s="1"/>
      <c r="F118" s="1"/>
      <c r="G118" s="170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6"/>
      <c r="D119" s="1"/>
      <c r="E119" s="1"/>
      <c r="F119" s="1"/>
      <c r="G119" s="170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6"/>
      <c r="D120" s="1"/>
      <c r="E120" s="1"/>
      <c r="F120" s="1"/>
      <c r="G120" s="170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6"/>
      <c r="D121" s="1"/>
      <c r="E121" s="1"/>
      <c r="F121" s="1"/>
      <c r="G121" s="170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6"/>
      <c r="D122" s="1"/>
      <c r="E122" s="1"/>
      <c r="F122" s="1"/>
      <c r="G122" s="170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6"/>
      <c r="D123" s="1"/>
      <c r="E123" s="1"/>
      <c r="F123" s="1"/>
      <c r="G123" s="170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6"/>
      <c r="D124" s="1"/>
      <c r="E124" s="1"/>
      <c r="F124" s="1"/>
      <c r="G124" s="170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6"/>
      <c r="D125" s="1"/>
      <c r="E125" s="1"/>
      <c r="F125" s="1"/>
      <c r="G125" s="170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6"/>
      <c r="D126" s="1"/>
      <c r="E126" s="1"/>
      <c r="F126" s="1"/>
      <c r="G126" s="170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6"/>
      <c r="D127" s="1"/>
      <c r="E127" s="1"/>
      <c r="F127" s="1"/>
      <c r="G127" s="170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6"/>
      <c r="D128" s="1"/>
      <c r="E128" s="1"/>
      <c r="F128" s="1"/>
      <c r="G128" s="170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6"/>
      <c r="D129" s="1"/>
      <c r="E129" s="1"/>
      <c r="F129" s="1"/>
      <c r="G129" s="170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6"/>
      <c r="D130" s="1"/>
      <c r="E130" s="1"/>
      <c r="F130" s="1"/>
      <c r="G130" s="170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6"/>
      <c r="D131" s="1"/>
      <c r="E131" s="1"/>
      <c r="F131" s="1"/>
      <c r="G131" s="170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6"/>
      <c r="D132" s="1"/>
      <c r="E132" s="1"/>
      <c r="F132" s="1"/>
      <c r="G132" s="170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6"/>
      <c r="D133" s="1"/>
      <c r="E133" s="1"/>
      <c r="F133" s="1"/>
      <c r="G133" s="170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6"/>
      <c r="D134" s="1"/>
      <c r="E134" s="1"/>
      <c r="F134" s="1"/>
      <c r="G134" s="170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6"/>
      <c r="D135" s="1"/>
      <c r="E135" s="1"/>
      <c r="F135" s="1"/>
      <c r="G135" s="170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6"/>
      <c r="D136" s="1"/>
      <c r="E136" s="1"/>
      <c r="F136" s="1"/>
      <c r="G136" s="170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6"/>
      <c r="D137" s="1"/>
      <c r="E137" s="1"/>
      <c r="F137" s="1"/>
      <c r="G137" s="170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6"/>
      <c r="D138" s="1"/>
      <c r="E138" s="1"/>
      <c r="F138" s="1"/>
      <c r="G138" s="170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6"/>
      <c r="D139" s="1"/>
      <c r="E139" s="1"/>
      <c r="F139" s="1"/>
      <c r="G139" s="170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6"/>
      <c r="D140" s="1"/>
      <c r="E140" s="1"/>
      <c r="F140" s="1"/>
      <c r="G140" s="170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6"/>
      <c r="D141" s="1"/>
      <c r="E141" s="1"/>
      <c r="F141" s="1"/>
      <c r="G141" s="170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6"/>
      <c r="D142" s="1"/>
      <c r="E142" s="1"/>
      <c r="F142" s="1"/>
      <c r="G142" s="170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6"/>
      <c r="D143" s="1"/>
      <c r="E143" s="1"/>
      <c r="F143" s="1"/>
      <c r="G143" s="170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6"/>
      <c r="D144" s="1"/>
      <c r="E144" s="1"/>
      <c r="F144" s="1"/>
      <c r="G144" s="170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6"/>
      <c r="D145" s="1"/>
      <c r="E145" s="1"/>
      <c r="F145" s="1"/>
      <c r="G145" s="170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6"/>
      <c r="D146" s="1"/>
      <c r="E146" s="1"/>
      <c r="F146" s="1"/>
      <c r="G146" s="170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6"/>
      <c r="D147" s="1"/>
      <c r="E147" s="1"/>
      <c r="F147" s="1"/>
      <c r="G147" s="170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6"/>
      <c r="D148" s="1"/>
      <c r="E148" s="1"/>
      <c r="F148" s="1"/>
      <c r="G148" s="170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6"/>
      <c r="D149" s="1"/>
      <c r="E149" s="1"/>
      <c r="F149" s="1"/>
      <c r="G149" s="170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6"/>
      <c r="D150" s="1"/>
      <c r="E150" s="1"/>
      <c r="F150" s="1"/>
      <c r="G150" s="170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6"/>
      <c r="D151" s="1"/>
      <c r="E151" s="1"/>
      <c r="F151" s="1"/>
      <c r="G151" s="170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6"/>
      <c r="D152" s="1"/>
      <c r="E152" s="1"/>
      <c r="F152" s="1"/>
      <c r="G152" s="170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6"/>
      <c r="D153" s="1"/>
      <c r="E153" s="1"/>
      <c r="F153" s="1"/>
      <c r="G153" s="170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6"/>
      <c r="D154" s="1"/>
      <c r="E154" s="1"/>
      <c r="F154" s="1"/>
      <c r="G154" s="170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6"/>
      <c r="D155" s="1"/>
      <c r="E155" s="1"/>
      <c r="F155" s="1"/>
      <c r="G155" s="170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6"/>
      <c r="D156" s="1"/>
      <c r="E156" s="1"/>
      <c r="F156" s="1"/>
      <c r="G156" s="17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6"/>
      <c r="D157" s="1"/>
      <c r="E157" s="1"/>
      <c r="F157" s="1"/>
      <c r="G157" s="17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6"/>
      <c r="D158" s="1"/>
      <c r="E158" s="1"/>
      <c r="F158" s="1"/>
      <c r="G158" s="17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6"/>
      <c r="D159" s="1"/>
      <c r="E159" s="1"/>
      <c r="F159" s="1"/>
      <c r="G159" s="17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6"/>
      <c r="D160" s="1"/>
      <c r="E160" s="1"/>
      <c r="F160" s="1"/>
      <c r="G160" s="17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6"/>
      <c r="D161" s="1"/>
      <c r="E161" s="1"/>
      <c r="F161" s="1"/>
      <c r="G161" s="17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6"/>
      <c r="D162" s="1"/>
      <c r="E162" s="1"/>
      <c r="F162" s="1"/>
      <c r="G162" s="170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6"/>
      <c r="D163" s="1"/>
      <c r="E163" s="1"/>
      <c r="F163" s="1"/>
      <c r="G163" s="170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6"/>
      <c r="D164" s="1"/>
      <c r="E164" s="1"/>
      <c r="F164" s="1"/>
      <c r="G164" s="170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6"/>
      <c r="D165" s="1"/>
      <c r="E165" s="1"/>
      <c r="F165" s="1"/>
      <c r="G165" s="170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6"/>
      <c r="D166" s="1"/>
      <c r="E166" s="1"/>
      <c r="F166" s="1"/>
      <c r="G166" s="170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6"/>
      <c r="D167" s="1"/>
      <c r="E167" s="1"/>
      <c r="F167" s="1"/>
      <c r="G167" s="170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6"/>
      <c r="D168" s="1"/>
      <c r="E168" s="1"/>
      <c r="F168" s="1"/>
      <c r="G168" s="170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6"/>
      <c r="D169" s="1"/>
      <c r="E169" s="1"/>
      <c r="F169" s="1"/>
      <c r="G169" s="17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6"/>
      <c r="D170" s="1"/>
      <c r="E170" s="1"/>
      <c r="F170" s="1"/>
      <c r="G170" s="17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6"/>
      <c r="D171" s="1"/>
      <c r="E171" s="1"/>
      <c r="F171" s="1"/>
      <c r="G171" s="17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6"/>
      <c r="D172" s="1"/>
      <c r="E172" s="1"/>
      <c r="F172" s="1"/>
      <c r="G172" s="17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6"/>
      <c r="D173" s="1"/>
      <c r="E173" s="1"/>
      <c r="F173" s="1"/>
      <c r="G173" s="17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6"/>
      <c r="D174" s="1"/>
      <c r="E174" s="1"/>
      <c r="F174" s="1"/>
      <c r="G174" s="17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6"/>
      <c r="D175" s="1"/>
      <c r="E175" s="1"/>
      <c r="F175" s="1"/>
      <c r="G175" s="17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6"/>
      <c r="D176" s="1"/>
      <c r="E176" s="1"/>
      <c r="F176" s="1"/>
      <c r="G176" s="170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6"/>
      <c r="D177" s="1"/>
      <c r="E177" s="1"/>
      <c r="F177" s="1"/>
      <c r="G177" s="170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6"/>
      <c r="D178" s="1"/>
      <c r="E178" s="1"/>
      <c r="F178" s="1"/>
      <c r="G178" s="170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6"/>
      <c r="D179" s="1"/>
      <c r="E179" s="1"/>
      <c r="F179" s="1"/>
      <c r="G179" s="170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6"/>
      <c r="D180" s="1"/>
      <c r="E180" s="1"/>
      <c r="F180" s="1"/>
      <c r="G180" s="170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6"/>
      <c r="D181" s="1"/>
      <c r="E181" s="1"/>
      <c r="F181" s="1"/>
      <c r="G181" s="17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6"/>
      <c r="D182" s="1"/>
      <c r="E182" s="1"/>
      <c r="F182" s="1"/>
      <c r="G182" s="170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6"/>
      <c r="D183" s="1"/>
      <c r="E183" s="1"/>
      <c r="F183" s="1"/>
      <c r="G183" s="170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6"/>
      <c r="D184" s="1"/>
      <c r="E184" s="1"/>
      <c r="F184" s="1"/>
      <c r="G184" s="170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6"/>
      <c r="D185" s="1"/>
      <c r="E185" s="1"/>
      <c r="F185" s="1"/>
      <c r="G185" s="170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6"/>
      <c r="D186" s="1"/>
      <c r="E186" s="1"/>
      <c r="F186" s="1"/>
      <c r="G186" s="170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6"/>
      <c r="D187" s="1"/>
      <c r="E187" s="1"/>
      <c r="F187" s="1"/>
      <c r="G187" s="17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C188" s="156"/>
    </row>
    <row r="189" spans="1:21" ht="15.75" customHeight="1" x14ac:dyDescent="0.25">
      <c r="C189" s="156"/>
    </row>
    <row r="190" spans="1:21" ht="15.75" customHeight="1" x14ac:dyDescent="0.25">
      <c r="C190" s="156"/>
    </row>
    <row r="191" spans="1:21" ht="15.75" customHeight="1" x14ac:dyDescent="0.25">
      <c r="C191" s="156"/>
    </row>
    <row r="192" spans="1:21" ht="15.75" customHeight="1" x14ac:dyDescent="0.25">
      <c r="C192" s="156"/>
    </row>
    <row r="193" spans="3:3" ht="15.75" customHeight="1" x14ac:dyDescent="0.25">
      <c r="C193" s="156"/>
    </row>
    <row r="194" spans="3:3" ht="15.75" customHeight="1" x14ac:dyDescent="0.25">
      <c r="C194" s="156"/>
    </row>
    <row r="195" spans="3:3" ht="15.75" customHeight="1" x14ac:dyDescent="0.25">
      <c r="C195" s="156"/>
    </row>
    <row r="196" spans="3:3" ht="15.75" customHeight="1" x14ac:dyDescent="0.25">
      <c r="C196" s="156"/>
    </row>
    <row r="197" spans="3:3" ht="15.75" customHeight="1" x14ac:dyDescent="0.25">
      <c r="C197" s="156"/>
    </row>
    <row r="198" spans="3:3" ht="15.75" customHeight="1" x14ac:dyDescent="0.25">
      <c r="C198" s="156"/>
    </row>
    <row r="199" spans="3:3" ht="15.75" customHeight="1" x14ac:dyDescent="0.25">
      <c r="C199" s="156"/>
    </row>
    <row r="200" spans="3:3" ht="15.75" customHeight="1" x14ac:dyDescent="0.25">
      <c r="C200" s="156"/>
    </row>
    <row r="201" spans="3:3" ht="15.75" customHeight="1" x14ac:dyDescent="0.25">
      <c r="C201" s="156"/>
    </row>
    <row r="202" spans="3:3" ht="15.75" customHeight="1" x14ac:dyDescent="0.25">
      <c r="C202" s="156"/>
    </row>
    <row r="203" spans="3:3" ht="15.75" customHeight="1" x14ac:dyDescent="0.25">
      <c r="C203" s="156"/>
    </row>
    <row r="204" spans="3:3" ht="15.75" customHeight="1" x14ac:dyDescent="0.25">
      <c r="C204" s="156"/>
    </row>
    <row r="205" spans="3:3" ht="15.75" customHeight="1" x14ac:dyDescent="0.25">
      <c r="C205" s="156"/>
    </row>
    <row r="206" spans="3:3" ht="15.75" customHeight="1" x14ac:dyDescent="0.25">
      <c r="C206" s="156"/>
    </row>
    <row r="207" spans="3:3" ht="15.75" customHeight="1" x14ac:dyDescent="0.25">
      <c r="C207" s="156"/>
    </row>
    <row r="208" spans="3:3" ht="15.75" customHeight="1" x14ac:dyDescent="0.25">
      <c r="C208" s="156"/>
    </row>
    <row r="209" spans="3:3" ht="15.75" customHeight="1" x14ac:dyDescent="0.25">
      <c r="C209" s="156"/>
    </row>
    <row r="210" spans="3:3" ht="15.75" customHeight="1" x14ac:dyDescent="0.25">
      <c r="C210" s="156"/>
    </row>
    <row r="211" spans="3:3" ht="15.75" customHeight="1" x14ac:dyDescent="0.25">
      <c r="C211" s="156"/>
    </row>
    <row r="212" spans="3:3" ht="15.75" customHeight="1" x14ac:dyDescent="0.25">
      <c r="C212" s="156"/>
    </row>
    <row r="213" spans="3:3" ht="15.75" customHeight="1" x14ac:dyDescent="0.25">
      <c r="C213" s="156"/>
    </row>
    <row r="214" spans="3:3" ht="15.75" customHeight="1" x14ac:dyDescent="0.25">
      <c r="C214" s="156"/>
    </row>
    <row r="215" spans="3:3" ht="15.75" customHeight="1" x14ac:dyDescent="0.25">
      <c r="C215" s="156"/>
    </row>
    <row r="216" spans="3:3" ht="15.75" customHeight="1" x14ac:dyDescent="0.25">
      <c r="C216" s="156"/>
    </row>
    <row r="217" spans="3:3" ht="15.75" customHeight="1" x14ac:dyDescent="0.25">
      <c r="C217" s="156"/>
    </row>
    <row r="218" spans="3:3" ht="15.75" customHeight="1" x14ac:dyDescent="0.25">
      <c r="C218" s="156"/>
    </row>
    <row r="219" spans="3:3" ht="15.75" customHeight="1" x14ac:dyDescent="0.25">
      <c r="C219" s="156"/>
    </row>
    <row r="220" spans="3:3" ht="15.75" customHeight="1" x14ac:dyDescent="0.25">
      <c r="C220" s="156"/>
    </row>
    <row r="221" spans="3:3" ht="15.75" customHeight="1" x14ac:dyDescent="0.25">
      <c r="C221" s="156"/>
    </row>
    <row r="222" spans="3:3" ht="15.75" customHeight="1" x14ac:dyDescent="0.25">
      <c r="C222" s="156"/>
    </row>
    <row r="223" spans="3:3" ht="15.75" customHeight="1" x14ac:dyDescent="0.25">
      <c r="C223" s="156"/>
    </row>
    <row r="224" spans="3:3" ht="15.75" customHeight="1" x14ac:dyDescent="0.25">
      <c r="C224" s="156"/>
    </row>
    <row r="225" spans="3:3" ht="15.75" customHeight="1" x14ac:dyDescent="0.25">
      <c r="C225" s="156"/>
    </row>
    <row r="226" spans="3:3" ht="15.75" customHeight="1" x14ac:dyDescent="0.25">
      <c r="C226" s="156"/>
    </row>
    <row r="227" spans="3:3" ht="15.75" customHeight="1" x14ac:dyDescent="0.25">
      <c r="C227" s="156"/>
    </row>
    <row r="228" spans="3:3" ht="15.75" customHeight="1" x14ac:dyDescent="0.25">
      <c r="C228" s="156"/>
    </row>
    <row r="229" spans="3:3" ht="15.75" customHeight="1" x14ac:dyDescent="0.25">
      <c r="C229" s="156"/>
    </row>
    <row r="230" spans="3:3" ht="15.75" customHeight="1" x14ac:dyDescent="0.25">
      <c r="C230" s="156"/>
    </row>
    <row r="231" spans="3:3" ht="15.75" customHeight="1" x14ac:dyDescent="0.25">
      <c r="C231" s="156"/>
    </row>
    <row r="232" spans="3:3" ht="15.75" customHeight="1" x14ac:dyDescent="0.25">
      <c r="C232" s="156"/>
    </row>
    <row r="233" spans="3:3" ht="15.75" customHeight="1" x14ac:dyDescent="0.25">
      <c r="C233" s="156"/>
    </row>
    <row r="234" spans="3:3" ht="15.75" customHeight="1" x14ac:dyDescent="0.25">
      <c r="C234" s="156"/>
    </row>
    <row r="235" spans="3:3" ht="15.75" customHeight="1" x14ac:dyDescent="0.25">
      <c r="C235" s="156"/>
    </row>
    <row r="236" spans="3:3" ht="15.75" customHeight="1" x14ac:dyDescent="0.25">
      <c r="C236" s="156"/>
    </row>
    <row r="237" spans="3:3" ht="15.75" customHeight="1" x14ac:dyDescent="0.25">
      <c r="C237" s="156"/>
    </row>
    <row r="238" spans="3:3" ht="15.75" customHeight="1" x14ac:dyDescent="0.25">
      <c r="C238" s="156"/>
    </row>
    <row r="239" spans="3:3" ht="15.75" customHeight="1" x14ac:dyDescent="0.25">
      <c r="C239" s="156"/>
    </row>
    <row r="240" spans="3:3" ht="15.75" customHeight="1" x14ac:dyDescent="0.25">
      <c r="C240" s="156"/>
    </row>
    <row r="241" spans="3:3" ht="15.75" customHeight="1" x14ac:dyDescent="0.25">
      <c r="C241" s="156"/>
    </row>
    <row r="242" spans="3:3" ht="15.75" customHeight="1" x14ac:dyDescent="0.25">
      <c r="C242" s="156"/>
    </row>
    <row r="243" spans="3:3" ht="15.75" customHeight="1" x14ac:dyDescent="0.25">
      <c r="C243" s="156"/>
    </row>
    <row r="244" spans="3:3" ht="15.75" customHeight="1" x14ac:dyDescent="0.25">
      <c r="C244" s="156"/>
    </row>
    <row r="245" spans="3:3" ht="15.75" customHeight="1" x14ac:dyDescent="0.25">
      <c r="C245" s="156"/>
    </row>
    <row r="246" spans="3:3" ht="15.75" customHeight="1" x14ac:dyDescent="0.25">
      <c r="C246" s="156"/>
    </row>
    <row r="247" spans="3:3" ht="15.75" customHeight="1" x14ac:dyDescent="0.25">
      <c r="C247" s="156"/>
    </row>
    <row r="248" spans="3:3" ht="15.75" customHeight="1" x14ac:dyDescent="0.25">
      <c r="C248" s="156"/>
    </row>
    <row r="249" spans="3:3" ht="15.75" customHeight="1" x14ac:dyDescent="0.25">
      <c r="C249" s="156"/>
    </row>
    <row r="250" spans="3:3" ht="15.75" customHeight="1" x14ac:dyDescent="0.25">
      <c r="C250" s="156"/>
    </row>
    <row r="251" spans="3:3" ht="15.75" customHeight="1" x14ac:dyDescent="0.25">
      <c r="C251" s="156"/>
    </row>
    <row r="252" spans="3:3" ht="15.75" customHeight="1" x14ac:dyDescent="0.25">
      <c r="C252" s="156"/>
    </row>
    <row r="253" spans="3:3" ht="15.75" customHeight="1" x14ac:dyDescent="0.25">
      <c r="C253" s="156"/>
    </row>
    <row r="254" spans="3:3" ht="15.75" customHeight="1" x14ac:dyDescent="0.25">
      <c r="C254" s="156"/>
    </row>
    <row r="255" spans="3:3" ht="15.75" customHeight="1" x14ac:dyDescent="0.25">
      <c r="C255" s="156"/>
    </row>
    <row r="256" spans="3:3" ht="15.75" customHeight="1" x14ac:dyDescent="0.25">
      <c r="C256" s="156"/>
    </row>
    <row r="257" spans="3:3" ht="15.75" customHeight="1" x14ac:dyDescent="0.25">
      <c r="C257" s="156"/>
    </row>
    <row r="258" spans="3:3" ht="15.75" customHeight="1" x14ac:dyDescent="0.25">
      <c r="C258" s="156"/>
    </row>
    <row r="259" spans="3:3" ht="15.75" customHeight="1" x14ac:dyDescent="0.25">
      <c r="C259" s="156"/>
    </row>
    <row r="260" spans="3:3" ht="15.75" customHeight="1" x14ac:dyDescent="0.25">
      <c r="C260" s="156"/>
    </row>
    <row r="261" spans="3:3" ht="15.75" customHeight="1" x14ac:dyDescent="0.25">
      <c r="C261" s="156"/>
    </row>
    <row r="262" spans="3:3" ht="15.75" customHeight="1" x14ac:dyDescent="0.25">
      <c r="C262" s="156"/>
    </row>
    <row r="263" spans="3:3" ht="15.75" customHeight="1" x14ac:dyDescent="0.25">
      <c r="C263" s="156"/>
    </row>
    <row r="264" spans="3:3" ht="15.75" customHeight="1" x14ac:dyDescent="0.25">
      <c r="C264" s="156"/>
    </row>
    <row r="265" spans="3:3" ht="15.75" customHeight="1" x14ac:dyDescent="0.25">
      <c r="C265" s="156"/>
    </row>
    <row r="266" spans="3:3" ht="15.75" customHeight="1" x14ac:dyDescent="0.25">
      <c r="C266" s="156"/>
    </row>
    <row r="267" spans="3:3" ht="15.75" customHeight="1" x14ac:dyDescent="0.25">
      <c r="C267" s="156"/>
    </row>
    <row r="268" spans="3:3" ht="15.75" customHeight="1" x14ac:dyDescent="0.25">
      <c r="C268" s="156"/>
    </row>
    <row r="269" spans="3:3" ht="15.75" customHeight="1" x14ac:dyDescent="0.25">
      <c r="C269" s="156"/>
    </row>
    <row r="270" spans="3:3" ht="15.75" customHeight="1" x14ac:dyDescent="0.25">
      <c r="C270" s="156"/>
    </row>
    <row r="271" spans="3:3" ht="15.75" customHeight="1" x14ac:dyDescent="0.25">
      <c r="C271" s="156"/>
    </row>
    <row r="272" spans="3:3" ht="15.75" customHeight="1" x14ac:dyDescent="0.25">
      <c r="C272" s="156"/>
    </row>
    <row r="273" spans="3:3" ht="15.75" customHeight="1" x14ac:dyDescent="0.25">
      <c r="C273" s="156"/>
    </row>
    <row r="274" spans="3:3" ht="15.75" customHeight="1" x14ac:dyDescent="0.25">
      <c r="C274" s="156"/>
    </row>
    <row r="275" spans="3:3" ht="15.75" customHeight="1" x14ac:dyDescent="0.25">
      <c r="C275" s="156"/>
    </row>
    <row r="276" spans="3:3" ht="15.75" customHeight="1" x14ac:dyDescent="0.25">
      <c r="C276" s="156"/>
    </row>
    <row r="277" spans="3:3" ht="15.75" customHeight="1" x14ac:dyDescent="0.25">
      <c r="C277" s="156"/>
    </row>
    <row r="278" spans="3:3" ht="15.75" customHeight="1" x14ac:dyDescent="0.25">
      <c r="C278" s="156"/>
    </row>
    <row r="279" spans="3:3" ht="15.75" customHeight="1" x14ac:dyDescent="0.25">
      <c r="C279" s="156"/>
    </row>
    <row r="280" spans="3:3" ht="15.75" customHeight="1" x14ac:dyDescent="0.25">
      <c r="C280" s="156"/>
    </row>
    <row r="281" spans="3:3" ht="15.75" customHeight="1" x14ac:dyDescent="0.25">
      <c r="C281" s="156"/>
    </row>
    <row r="282" spans="3:3" ht="15.75" customHeight="1" x14ac:dyDescent="0.25">
      <c r="C282" s="156"/>
    </row>
    <row r="283" spans="3:3" ht="15.75" customHeight="1" x14ac:dyDescent="0.25">
      <c r="C283" s="156"/>
    </row>
    <row r="284" spans="3:3" ht="15.75" customHeight="1" x14ac:dyDescent="0.25">
      <c r="C284" s="156"/>
    </row>
    <row r="285" spans="3:3" ht="15.75" customHeight="1" x14ac:dyDescent="0.25">
      <c r="C285" s="156"/>
    </row>
    <row r="286" spans="3:3" ht="15.75" customHeight="1" x14ac:dyDescent="0.25">
      <c r="C286" s="156"/>
    </row>
    <row r="287" spans="3:3" ht="15.75" customHeight="1" x14ac:dyDescent="0.25">
      <c r="C287" s="156"/>
    </row>
    <row r="288" spans="3:3" ht="15.75" customHeight="1" x14ac:dyDescent="0.25">
      <c r="C288" s="156"/>
    </row>
    <row r="289" spans="3:3" ht="15.75" customHeight="1" x14ac:dyDescent="0.25">
      <c r="C289" s="156"/>
    </row>
    <row r="290" spans="3:3" ht="15.75" customHeight="1" x14ac:dyDescent="0.25">
      <c r="C290" s="156"/>
    </row>
    <row r="291" spans="3:3" ht="15.75" customHeight="1" x14ac:dyDescent="0.25">
      <c r="C291" s="156"/>
    </row>
    <row r="292" spans="3:3" ht="15.75" customHeight="1" x14ac:dyDescent="0.25">
      <c r="C292" s="156"/>
    </row>
    <row r="293" spans="3:3" ht="15.75" customHeight="1" x14ac:dyDescent="0.25">
      <c r="C293" s="156"/>
    </row>
    <row r="294" spans="3:3" ht="15.75" customHeight="1" x14ac:dyDescent="0.25">
      <c r="C294" s="156"/>
    </row>
    <row r="295" spans="3:3" ht="15.75" customHeight="1" x14ac:dyDescent="0.25">
      <c r="C295" s="156"/>
    </row>
    <row r="296" spans="3:3" ht="15.75" customHeight="1" x14ac:dyDescent="0.25">
      <c r="C296" s="156"/>
    </row>
    <row r="297" spans="3:3" ht="15.75" customHeight="1" x14ac:dyDescent="0.25">
      <c r="C297" s="156"/>
    </row>
    <row r="298" spans="3:3" ht="15.75" customHeight="1" x14ac:dyDescent="0.25">
      <c r="C298" s="156"/>
    </row>
    <row r="299" spans="3:3" ht="15.75" customHeight="1" x14ac:dyDescent="0.25">
      <c r="C299" s="156"/>
    </row>
    <row r="300" spans="3:3" ht="15.75" customHeight="1" x14ac:dyDescent="0.25">
      <c r="C300" s="156"/>
    </row>
    <row r="301" spans="3:3" ht="15.75" customHeight="1" x14ac:dyDescent="0.25">
      <c r="C301" s="156"/>
    </row>
    <row r="302" spans="3:3" ht="15.75" customHeight="1" x14ac:dyDescent="0.25">
      <c r="C302" s="156"/>
    </row>
    <row r="303" spans="3:3" ht="15.75" customHeight="1" x14ac:dyDescent="0.25">
      <c r="C303" s="156"/>
    </row>
    <row r="304" spans="3:3" ht="15.75" customHeight="1" x14ac:dyDescent="0.25">
      <c r="C304" s="156"/>
    </row>
    <row r="305" spans="3:3" ht="15.75" customHeight="1" x14ac:dyDescent="0.25">
      <c r="C305" s="156"/>
    </row>
    <row r="306" spans="3:3" ht="15.75" customHeight="1" x14ac:dyDescent="0.25">
      <c r="C306" s="156"/>
    </row>
    <row r="307" spans="3:3" ht="15.75" customHeight="1" x14ac:dyDescent="0.25">
      <c r="C307" s="156"/>
    </row>
    <row r="308" spans="3:3" ht="15.75" customHeight="1" x14ac:dyDescent="0.25">
      <c r="C308" s="156"/>
    </row>
    <row r="309" spans="3:3" ht="15.75" customHeight="1" x14ac:dyDescent="0.25">
      <c r="C309" s="156"/>
    </row>
    <row r="310" spans="3:3" ht="15.75" customHeight="1" x14ac:dyDescent="0.25">
      <c r="C310" s="156"/>
    </row>
    <row r="311" spans="3:3" ht="15.75" customHeight="1" x14ac:dyDescent="0.25">
      <c r="C311" s="156"/>
    </row>
    <row r="312" spans="3:3" ht="15.75" customHeight="1" x14ac:dyDescent="0.25">
      <c r="C312" s="156"/>
    </row>
    <row r="313" spans="3:3" ht="15.75" customHeight="1" x14ac:dyDescent="0.25">
      <c r="C313" s="156"/>
    </row>
    <row r="314" spans="3:3" ht="15.75" customHeight="1" x14ac:dyDescent="0.25">
      <c r="C314" s="156"/>
    </row>
    <row r="315" spans="3:3" ht="15.75" customHeight="1" x14ac:dyDescent="0.25">
      <c r="C315" s="156"/>
    </row>
    <row r="316" spans="3:3" ht="15.75" customHeight="1" x14ac:dyDescent="0.25">
      <c r="C316" s="156"/>
    </row>
    <row r="317" spans="3:3" ht="15.75" customHeight="1" x14ac:dyDescent="0.25">
      <c r="C317" s="156"/>
    </row>
    <row r="318" spans="3:3" ht="15.75" customHeight="1" x14ac:dyDescent="0.25">
      <c r="C318" s="156"/>
    </row>
    <row r="319" spans="3:3" ht="15.75" customHeight="1" x14ac:dyDescent="0.25">
      <c r="C319" s="156"/>
    </row>
    <row r="320" spans="3:3" ht="15.75" customHeight="1" x14ac:dyDescent="0.25">
      <c r="C320" s="156"/>
    </row>
    <row r="321" spans="3:3" ht="15.75" customHeight="1" x14ac:dyDescent="0.25">
      <c r="C321" s="156"/>
    </row>
    <row r="322" spans="3:3" ht="15.75" customHeight="1" x14ac:dyDescent="0.25">
      <c r="C322" s="156"/>
    </row>
    <row r="323" spans="3:3" ht="15.75" customHeight="1" x14ac:dyDescent="0.25">
      <c r="C323" s="156"/>
    </row>
    <row r="324" spans="3:3" ht="15.75" customHeight="1" x14ac:dyDescent="0.25">
      <c r="C324" s="156"/>
    </row>
    <row r="325" spans="3:3" ht="15.75" customHeight="1" x14ac:dyDescent="0.25">
      <c r="C325" s="156"/>
    </row>
    <row r="326" spans="3:3" ht="15.75" customHeight="1" x14ac:dyDescent="0.25">
      <c r="C326" s="156"/>
    </row>
    <row r="327" spans="3:3" ht="15.75" customHeight="1" x14ac:dyDescent="0.25">
      <c r="C327" s="156"/>
    </row>
    <row r="328" spans="3:3" ht="15.75" customHeight="1" x14ac:dyDescent="0.25">
      <c r="C328" s="156"/>
    </row>
    <row r="329" spans="3:3" ht="15.75" customHeight="1" x14ac:dyDescent="0.25">
      <c r="C329" s="156"/>
    </row>
    <row r="330" spans="3:3" ht="15.75" customHeight="1" x14ac:dyDescent="0.25">
      <c r="C330" s="156"/>
    </row>
    <row r="331" spans="3:3" ht="15.75" customHeight="1" x14ac:dyDescent="0.25">
      <c r="C331" s="156"/>
    </row>
    <row r="332" spans="3:3" ht="15.75" customHeight="1" x14ac:dyDescent="0.25">
      <c r="C332" s="156"/>
    </row>
    <row r="333" spans="3:3" ht="15.75" customHeight="1" x14ac:dyDescent="0.25">
      <c r="C333" s="156"/>
    </row>
    <row r="334" spans="3:3" ht="15.75" customHeight="1" x14ac:dyDescent="0.25">
      <c r="C334" s="156"/>
    </row>
    <row r="335" spans="3:3" ht="15.75" customHeight="1" x14ac:dyDescent="0.25">
      <c r="C335" s="156"/>
    </row>
    <row r="336" spans="3:3" ht="15.75" customHeight="1" x14ac:dyDescent="0.25">
      <c r="C336" s="156"/>
    </row>
    <row r="337" spans="3:3" ht="15.75" customHeight="1" x14ac:dyDescent="0.25">
      <c r="C337" s="156"/>
    </row>
    <row r="338" spans="3:3" ht="15.75" customHeight="1" x14ac:dyDescent="0.25">
      <c r="C338" s="156"/>
    </row>
    <row r="339" spans="3:3" ht="15.75" customHeight="1" x14ac:dyDescent="0.25">
      <c r="C339" s="156"/>
    </row>
    <row r="340" spans="3:3" ht="15.75" customHeight="1" x14ac:dyDescent="0.25">
      <c r="C340" s="156"/>
    </row>
    <row r="341" spans="3:3" ht="15.75" customHeight="1" x14ac:dyDescent="0.25">
      <c r="C341" s="156"/>
    </row>
    <row r="342" spans="3:3" ht="15.75" customHeight="1" x14ac:dyDescent="0.25">
      <c r="C342" s="156"/>
    </row>
    <row r="343" spans="3:3" ht="15.75" customHeight="1" x14ac:dyDescent="0.25">
      <c r="C343" s="156"/>
    </row>
    <row r="344" spans="3:3" ht="15.75" customHeight="1" x14ac:dyDescent="0.25">
      <c r="C344" s="156"/>
    </row>
    <row r="345" spans="3:3" ht="15.75" customHeight="1" x14ac:dyDescent="0.25">
      <c r="C345" s="156"/>
    </row>
    <row r="346" spans="3:3" ht="15.75" customHeight="1" x14ac:dyDescent="0.25">
      <c r="C346" s="156"/>
    </row>
    <row r="347" spans="3:3" ht="15.75" customHeight="1" x14ac:dyDescent="0.25">
      <c r="C347" s="156"/>
    </row>
    <row r="348" spans="3:3" ht="15.75" customHeight="1" x14ac:dyDescent="0.25">
      <c r="C348" s="156"/>
    </row>
    <row r="349" spans="3:3" ht="15.75" customHeight="1" x14ac:dyDescent="0.25">
      <c r="C349" s="156"/>
    </row>
    <row r="350" spans="3:3" ht="15.75" customHeight="1" x14ac:dyDescent="0.25">
      <c r="C350" s="156"/>
    </row>
    <row r="351" spans="3:3" ht="15.75" customHeight="1" x14ac:dyDescent="0.25">
      <c r="C351" s="156"/>
    </row>
    <row r="352" spans="3:3" ht="15.75" customHeight="1" x14ac:dyDescent="0.25">
      <c r="C352" s="156"/>
    </row>
    <row r="353" spans="3:3" ht="15.75" customHeight="1" x14ac:dyDescent="0.25">
      <c r="C353" s="156"/>
    </row>
    <row r="354" spans="3:3" ht="15.75" customHeight="1" x14ac:dyDescent="0.25">
      <c r="C354" s="156"/>
    </row>
    <row r="355" spans="3:3" ht="15.75" customHeight="1" x14ac:dyDescent="0.25">
      <c r="C355" s="156"/>
    </row>
    <row r="356" spans="3:3" ht="15.75" customHeight="1" x14ac:dyDescent="0.25">
      <c r="C356" s="156"/>
    </row>
    <row r="357" spans="3:3" ht="15.75" customHeight="1" x14ac:dyDescent="0.25">
      <c r="C357" s="156"/>
    </row>
    <row r="358" spans="3:3" ht="15.75" customHeight="1" x14ac:dyDescent="0.25">
      <c r="C358" s="156"/>
    </row>
    <row r="359" spans="3:3" ht="15.75" customHeight="1" x14ac:dyDescent="0.25">
      <c r="C359" s="156"/>
    </row>
    <row r="360" spans="3:3" ht="15.75" customHeight="1" x14ac:dyDescent="0.25">
      <c r="C360" s="156"/>
    </row>
    <row r="361" spans="3:3" ht="15.75" customHeight="1" x14ac:dyDescent="0.25">
      <c r="C361" s="156"/>
    </row>
    <row r="362" spans="3:3" ht="15.75" customHeight="1" x14ac:dyDescent="0.25">
      <c r="C362" s="156"/>
    </row>
    <row r="363" spans="3:3" ht="15.75" customHeight="1" x14ac:dyDescent="0.25">
      <c r="C363" s="156"/>
    </row>
    <row r="364" spans="3:3" ht="15.75" customHeight="1" x14ac:dyDescent="0.25">
      <c r="C364" s="156"/>
    </row>
    <row r="365" spans="3:3" ht="15.75" customHeight="1" x14ac:dyDescent="0.25">
      <c r="C365" s="156"/>
    </row>
    <row r="366" spans="3:3" ht="15.75" customHeight="1" x14ac:dyDescent="0.25">
      <c r="C366" s="156"/>
    </row>
    <row r="367" spans="3:3" ht="15.75" customHeight="1" x14ac:dyDescent="0.25">
      <c r="C367" s="156"/>
    </row>
    <row r="368" spans="3:3" ht="15.75" customHeight="1" x14ac:dyDescent="0.25">
      <c r="C368" s="156"/>
    </row>
    <row r="369" spans="3:3" ht="15.75" customHeight="1" x14ac:dyDescent="0.25">
      <c r="C369" s="156"/>
    </row>
    <row r="370" spans="3:3" ht="15.75" customHeight="1" x14ac:dyDescent="0.25">
      <c r="C370" s="156"/>
    </row>
    <row r="371" spans="3:3" ht="15.75" customHeight="1" x14ac:dyDescent="0.25">
      <c r="C371" s="156"/>
    </row>
    <row r="372" spans="3:3" ht="15.75" customHeight="1" x14ac:dyDescent="0.25">
      <c r="C372" s="156"/>
    </row>
    <row r="373" spans="3:3" ht="15.75" customHeight="1" x14ac:dyDescent="0.25">
      <c r="C373" s="156"/>
    </row>
    <row r="374" spans="3:3" ht="15.75" customHeight="1" x14ac:dyDescent="0.25">
      <c r="C374" s="156"/>
    </row>
    <row r="375" spans="3:3" ht="15.75" customHeight="1" x14ac:dyDescent="0.25">
      <c r="C375" s="156"/>
    </row>
    <row r="376" spans="3:3" ht="15.75" customHeight="1" x14ac:dyDescent="0.25">
      <c r="C376" s="156"/>
    </row>
    <row r="377" spans="3:3" ht="15.75" customHeight="1" x14ac:dyDescent="0.25">
      <c r="C377" s="156"/>
    </row>
    <row r="378" spans="3:3" ht="15.75" customHeight="1" x14ac:dyDescent="0.25">
      <c r="C378" s="156"/>
    </row>
    <row r="379" spans="3:3" ht="15.75" customHeight="1" x14ac:dyDescent="0.25">
      <c r="C379" s="156"/>
    </row>
    <row r="380" spans="3:3" ht="15.75" customHeight="1" x14ac:dyDescent="0.25">
      <c r="C380" s="156"/>
    </row>
    <row r="381" spans="3:3" ht="15.75" customHeight="1" x14ac:dyDescent="0.25">
      <c r="C381" s="156"/>
    </row>
    <row r="382" spans="3:3" ht="15.75" customHeight="1" x14ac:dyDescent="0.25">
      <c r="C382" s="156"/>
    </row>
    <row r="383" spans="3:3" ht="15.75" customHeight="1" x14ac:dyDescent="0.25">
      <c r="C383" s="156"/>
    </row>
    <row r="384" spans="3:3" ht="15.75" customHeight="1" x14ac:dyDescent="0.25">
      <c r="C384" s="156"/>
    </row>
    <row r="385" spans="3:3" ht="15.75" customHeight="1" x14ac:dyDescent="0.25">
      <c r="C385" s="156"/>
    </row>
    <row r="386" spans="3:3" ht="15.75" customHeight="1" x14ac:dyDescent="0.25">
      <c r="C386" s="156"/>
    </row>
    <row r="387" spans="3:3" ht="15.75" customHeight="1" x14ac:dyDescent="0.25">
      <c r="C387" s="156"/>
    </row>
    <row r="388" spans="3:3" ht="15.75" customHeight="1" x14ac:dyDescent="0.25">
      <c r="C388" s="156"/>
    </row>
    <row r="389" spans="3:3" ht="15.75" customHeight="1" x14ac:dyDescent="0.25">
      <c r="C389" s="156"/>
    </row>
    <row r="390" spans="3:3" ht="15.75" customHeight="1" x14ac:dyDescent="0.25">
      <c r="C390" s="156"/>
    </row>
    <row r="391" spans="3:3" ht="15.75" customHeight="1" x14ac:dyDescent="0.25">
      <c r="C391" s="156"/>
    </row>
    <row r="392" spans="3:3" ht="15.75" customHeight="1" x14ac:dyDescent="0.25">
      <c r="C392" s="156"/>
    </row>
    <row r="393" spans="3:3" ht="15.75" customHeight="1" x14ac:dyDescent="0.25">
      <c r="C393" s="156"/>
    </row>
    <row r="394" spans="3:3" ht="15.75" customHeight="1" x14ac:dyDescent="0.25">
      <c r="C394" s="156"/>
    </row>
    <row r="395" spans="3:3" ht="15.75" customHeight="1" x14ac:dyDescent="0.25">
      <c r="C395" s="156"/>
    </row>
    <row r="396" spans="3:3" ht="15.75" customHeight="1" x14ac:dyDescent="0.25">
      <c r="C396" s="156"/>
    </row>
    <row r="397" spans="3:3" ht="15.75" customHeight="1" x14ac:dyDescent="0.25">
      <c r="C397" s="156"/>
    </row>
    <row r="398" spans="3:3" ht="15.75" customHeight="1" x14ac:dyDescent="0.25">
      <c r="C398" s="156"/>
    </row>
    <row r="399" spans="3:3" ht="15.75" customHeight="1" x14ac:dyDescent="0.25">
      <c r="C399" s="156"/>
    </row>
    <row r="400" spans="3:3" ht="15.75" customHeight="1" x14ac:dyDescent="0.25">
      <c r="C400" s="156"/>
    </row>
    <row r="401" spans="3:3" ht="15.75" customHeight="1" x14ac:dyDescent="0.25">
      <c r="C401" s="156"/>
    </row>
    <row r="402" spans="3:3" ht="15.75" customHeight="1" x14ac:dyDescent="0.25">
      <c r="C402" s="156"/>
    </row>
    <row r="403" spans="3:3" ht="15.75" customHeight="1" x14ac:dyDescent="0.25">
      <c r="C403" s="156"/>
    </row>
    <row r="404" spans="3:3" ht="15.75" customHeight="1" x14ac:dyDescent="0.25">
      <c r="C404" s="156"/>
    </row>
    <row r="405" spans="3:3" ht="15.75" customHeight="1" x14ac:dyDescent="0.25">
      <c r="C405" s="156"/>
    </row>
    <row r="406" spans="3:3" ht="15.75" customHeight="1" x14ac:dyDescent="0.25">
      <c r="C406" s="156"/>
    </row>
    <row r="407" spans="3:3" ht="15.75" customHeight="1" x14ac:dyDescent="0.25">
      <c r="C407" s="156"/>
    </row>
    <row r="408" spans="3:3" ht="15.75" customHeight="1" x14ac:dyDescent="0.25">
      <c r="C408" s="156"/>
    </row>
    <row r="409" spans="3:3" ht="15.75" customHeight="1" x14ac:dyDescent="0.25">
      <c r="C409" s="156"/>
    </row>
    <row r="410" spans="3:3" ht="15.75" customHeight="1" x14ac:dyDescent="0.25">
      <c r="C410" s="156"/>
    </row>
    <row r="411" spans="3:3" ht="15.75" customHeight="1" x14ac:dyDescent="0.25">
      <c r="C411" s="156"/>
    </row>
    <row r="412" spans="3:3" ht="15.75" customHeight="1" x14ac:dyDescent="0.25">
      <c r="C412" s="156"/>
    </row>
    <row r="413" spans="3:3" ht="15.75" customHeight="1" x14ac:dyDescent="0.25">
      <c r="C413" s="156"/>
    </row>
    <row r="414" spans="3:3" ht="15.75" customHeight="1" x14ac:dyDescent="0.25">
      <c r="C414" s="156"/>
    </row>
    <row r="415" spans="3:3" ht="15.75" customHeight="1" x14ac:dyDescent="0.25">
      <c r="C415" s="156"/>
    </row>
    <row r="416" spans="3:3" ht="15.75" customHeight="1" x14ac:dyDescent="0.25">
      <c r="C416" s="156"/>
    </row>
    <row r="417" spans="3:3" ht="15.75" customHeight="1" x14ac:dyDescent="0.25">
      <c r="C417" s="156"/>
    </row>
    <row r="418" spans="3:3" ht="15.75" customHeight="1" x14ac:dyDescent="0.25">
      <c r="C418" s="156"/>
    </row>
    <row r="419" spans="3:3" ht="15.75" customHeight="1" x14ac:dyDescent="0.25">
      <c r="C419" s="156"/>
    </row>
    <row r="420" spans="3:3" ht="15.75" customHeight="1" x14ac:dyDescent="0.25">
      <c r="C420" s="156"/>
    </row>
    <row r="421" spans="3:3" ht="15.75" customHeight="1" x14ac:dyDescent="0.25">
      <c r="C421" s="156"/>
    </row>
    <row r="422" spans="3:3" ht="15.75" customHeight="1" x14ac:dyDescent="0.25">
      <c r="C422" s="156"/>
    </row>
    <row r="423" spans="3:3" ht="15.75" customHeight="1" x14ac:dyDescent="0.25">
      <c r="C423" s="156"/>
    </row>
    <row r="424" spans="3:3" ht="15.75" customHeight="1" x14ac:dyDescent="0.25">
      <c r="C424" s="156"/>
    </row>
    <row r="425" spans="3:3" ht="15.75" customHeight="1" x14ac:dyDescent="0.25">
      <c r="C425" s="156"/>
    </row>
    <row r="426" spans="3:3" ht="15.75" customHeight="1" x14ac:dyDescent="0.25">
      <c r="C426" s="156"/>
    </row>
    <row r="427" spans="3:3" ht="15.75" customHeight="1" x14ac:dyDescent="0.25">
      <c r="C427" s="156"/>
    </row>
    <row r="428" spans="3:3" ht="15.75" customHeight="1" x14ac:dyDescent="0.25">
      <c r="C428" s="156"/>
    </row>
    <row r="429" spans="3:3" ht="15.75" customHeight="1" x14ac:dyDescent="0.25">
      <c r="C429" s="156"/>
    </row>
    <row r="430" spans="3:3" ht="15.75" customHeight="1" x14ac:dyDescent="0.25">
      <c r="C430" s="156"/>
    </row>
    <row r="431" spans="3:3" ht="15.75" customHeight="1" x14ac:dyDescent="0.25">
      <c r="C431" s="156"/>
    </row>
    <row r="432" spans="3:3" ht="15.75" customHeight="1" x14ac:dyDescent="0.25">
      <c r="C432" s="156"/>
    </row>
    <row r="433" spans="3:3" ht="15.75" customHeight="1" x14ac:dyDescent="0.25">
      <c r="C433" s="156"/>
    </row>
    <row r="434" spans="3:3" ht="15.75" customHeight="1" x14ac:dyDescent="0.25">
      <c r="C434" s="156"/>
    </row>
    <row r="435" spans="3:3" ht="15.75" customHeight="1" x14ac:dyDescent="0.25">
      <c r="C435" s="156"/>
    </row>
    <row r="436" spans="3:3" ht="15.75" customHeight="1" x14ac:dyDescent="0.25">
      <c r="C436" s="156"/>
    </row>
    <row r="437" spans="3:3" ht="15.75" customHeight="1" x14ac:dyDescent="0.25">
      <c r="C437" s="156"/>
    </row>
    <row r="438" spans="3:3" ht="15.75" customHeight="1" x14ac:dyDescent="0.25">
      <c r="C438" s="156"/>
    </row>
    <row r="439" spans="3:3" ht="15.75" customHeight="1" x14ac:dyDescent="0.25">
      <c r="C439" s="156"/>
    </row>
    <row r="440" spans="3:3" ht="15.75" customHeight="1" x14ac:dyDescent="0.25">
      <c r="C440" s="156"/>
    </row>
    <row r="441" spans="3:3" ht="15.75" customHeight="1" x14ac:dyDescent="0.25">
      <c r="C441" s="156"/>
    </row>
    <row r="442" spans="3:3" ht="15.75" customHeight="1" x14ac:dyDescent="0.25">
      <c r="C442" s="156"/>
    </row>
    <row r="443" spans="3:3" ht="15.75" customHeight="1" x14ac:dyDescent="0.25">
      <c r="C443" s="156"/>
    </row>
    <row r="444" spans="3:3" ht="15.75" customHeight="1" x14ac:dyDescent="0.25">
      <c r="C444" s="156"/>
    </row>
    <row r="445" spans="3:3" ht="15.75" customHeight="1" x14ac:dyDescent="0.25">
      <c r="C445" s="156"/>
    </row>
    <row r="446" spans="3:3" ht="15.75" customHeight="1" x14ac:dyDescent="0.25">
      <c r="C446" s="156"/>
    </row>
    <row r="447" spans="3:3" ht="15.75" customHeight="1" x14ac:dyDescent="0.25">
      <c r="C447" s="156"/>
    </row>
    <row r="448" spans="3:3" ht="15.75" customHeight="1" x14ac:dyDescent="0.25">
      <c r="C448" s="156"/>
    </row>
    <row r="449" spans="3:3" ht="15.75" customHeight="1" x14ac:dyDescent="0.25">
      <c r="C449" s="156"/>
    </row>
    <row r="450" spans="3:3" ht="15.75" customHeight="1" x14ac:dyDescent="0.25">
      <c r="C450" s="156"/>
    </row>
    <row r="451" spans="3:3" ht="15.75" customHeight="1" x14ac:dyDescent="0.25">
      <c r="C451" s="156"/>
    </row>
    <row r="452" spans="3:3" ht="15.75" customHeight="1" x14ac:dyDescent="0.25">
      <c r="C452" s="156"/>
    </row>
    <row r="453" spans="3:3" ht="15.75" customHeight="1" x14ac:dyDescent="0.25">
      <c r="C453" s="156"/>
    </row>
    <row r="454" spans="3:3" ht="15.75" customHeight="1" x14ac:dyDescent="0.25">
      <c r="C454" s="156"/>
    </row>
    <row r="455" spans="3:3" ht="15.75" customHeight="1" x14ac:dyDescent="0.25">
      <c r="C455" s="156"/>
    </row>
    <row r="456" spans="3:3" ht="15.75" customHeight="1" x14ac:dyDescent="0.25">
      <c r="C456" s="156"/>
    </row>
    <row r="457" spans="3:3" ht="15.75" customHeight="1" x14ac:dyDescent="0.25">
      <c r="C457" s="156"/>
    </row>
    <row r="458" spans="3:3" ht="15.75" customHeight="1" x14ac:dyDescent="0.25">
      <c r="C458" s="156"/>
    </row>
    <row r="459" spans="3:3" ht="15.75" customHeight="1" x14ac:dyDescent="0.25">
      <c r="C459" s="156"/>
    </row>
    <row r="460" spans="3:3" ht="15.75" customHeight="1" x14ac:dyDescent="0.25">
      <c r="C460" s="156"/>
    </row>
    <row r="461" spans="3:3" ht="15.75" customHeight="1" x14ac:dyDescent="0.25">
      <c r="C461" s="156"/>
    </row>
    <row r="462" spans="3:3" ht="15.75" customHeight="1" x14ac:dyDescent="0.25">
      <c r="C462" s="156"/>
    </row>
    <row r="463" spans="3:3" ht="15.75" customHeight="1" x14ac:dyDescent="0.25">
      <c r="C463" s="156"/>
    </row>
    <row r="464" spans="3:3" ht="15.75" customHeight="1" x14ac:dyDescent="0.25">
      <c r="C464" s="156"/>
    </row>
    <row r="465" spans="3:3" ht="15.75" customHeight="1" x14ac:dyDescent="0.25">
      <c r="C465" s="156"/>
    </row>
    <row r="466" spans="3:3" ht="15.75" customHeight="1" x14ac:dyDescent="0.25">
      <c r="C466" s="156"/>
    </row>
    <row r="467" spans="3:3" ht="15.75" customHeight="1" x14ac:dyDescent="0.25">
      <c r="C467" s="156"/>
    </row>
    <row r="468" spans="3:3" ht="15.75" customHeight="1" x14ac:dyDescent="0.25">
      <c r="C468" s="156"/>
    </row>
    <row r="469" spans="3:3" ht="15.75" customHeight="1" x14ac:dyDescent="0.25">
      <c r="C469" s="156"/>
    </row>
    <row r="470" spans="3:3" ht="15.75" customHeight="1" x14ac:dyDescent="0.25">
      <c r="C470" s="156"/>
    </row>
    <row r="471" spans="3:3" ht="15.75" customHeight="1" x14ac:dyDescent="0.25">
      <c r="C471" s="156"/>
    </row>
    <row r="472" spans="3:3" ht="15.75" customHeight="1" x14ac:dyDescent="0.25">
      <c r="C472" s="156"/>
    </row>
    <row r="473" spans="3:3" ht="15.75" customHeight="1" x14ac:dyDescent="0.25">
      <c r="C473" s="156"/>
    </row>
    <row r="474" spans="3:3" ht="15.75" customHeight="1" x14ac:dyDescent="0.25">
      <c r="C474" s="156"/>
    </row>
    <row r="475" spans="3:3" ht="15.75" customHeight="1" x14ac:dyDescent="0.25">
      <c r="C475" s="156"/>
    </row>
    <row r="476" spans="3:3" ht="15.75" customHeight="1" x14ac:dyDescent="0.25">
      <c r="C476" s="156"/>
    </row>
    <row r="477" spans="3:3" ht="15.75" customHeight="1" x14ac:dyDescent="0.25">
      <c r="C477" s="156"/>
    </row>
    <row r="478" spans="3:3" ht="15.75" customHeight="1" x14ac:dyDescent="0.25">
      <c r="C478" s="156"/>
    </row>
    <row r="479" spans="3:3" ht="15.75" customHeight="1" x14ac:dyDescent="0.25">
      <c r="C479" s="156"/>
    </row>
    <row r="480" spans="3:3" ht="15.75" customHeight="1" x14ac:dyDescent="0.25">
      <c r="C480" s="156"/>
    </row>
    <row r="481" spans="3:3" ht="15.75" customHeight="1" x14ac:dyDescent="0.25">
      <c r="C481" s="156"/>
    </row>
    <row r="482" spans="3:3" ht="15.75" customHeight="1" x14ac:dyDescent="0.25">
      <c r="C482" s="156"/>
    </row>
    <row r="483" spans="3:3" ht="15.75" customHeight="1" x14ac:dyDescent="0.25">
      <c r="C483" s="156"/>
    </row>
    <row r="484" spans="3:3" ht="15.75" customHeight="1" x14ac:dyDescent="0.25">
      <c r="C484" s="156"/>
    </row>
    <row r="485" spans="3:3" ht="15.75" customHeight="1" x14ac:dyDescent="0.25">
      <c r="C485" s="156"/>
    </row>
    <row r="486" spans="3:3" ht="15.75" customHeight="1" x14ac:dyDescent="0.25">
      <c r="C486" s="156"/>
    </row>
    <row r="487" spans="3:3" ht="15.75" customHeight="1" x14ac:dyDescent="0.25">
      <c r="C487" s="156"/>
    </row>
    <row r="488" spans="3:3" ht="15.75" customHeight="1" x14ac:dyDescent="0.25">
      <c r="C488" s="156"/>
    </row>
    <row r="489" spans="3:3" ht="15.75" customHeight="1" x14ac:dyDescent="0.25">
      <c r="C489" s="156"/>
    </row>
    <row r="490" spans="3:3" ht="15.75" customHeight="1" x14ac:dyDescent="0.25">
      <c r="C490" s="156"/>
    </row>
    <row r="491" spans="3:3" ht="15.75" customHeight="1" x14ac:dyDescent="0.25">
      <c r="C491" s="156"/>
    </row>
    <row r="492" spans="3:3" ht="15.75" customHeight="1" x14ac:dyDescent="0.25">
      <c r="C492" s="156"/>
    </row>
    <row r="493" spans="3:3" ht="15.75" customHeight="1" x14ac:dyDescent="0.25">
      <c r="C493" s="156"/>
    </row>
    <row r="494" spans="3:3" ht="15.75" customHeight="1" x14ac:dyDescent="0.25">
      <c r="C494" s="156"/>
    </row>
    <row r="495" spans="3:3" ht="15.75" customHeight="1" x14ac:dyDescent="0.25">
      <c r="C495" s="156"/>
    </row>
    <row r="496" spans="3:3" ht="15.75" customHeight="1" x14ac:dyDescent="0.25">
      <c r="C496" s="156"/>
    </row>
    <row r="497" spans="3:3" ht="15.75" customHeight="1" x14ac:dyDescent="0.25">
      <c r="C497" s="156"/>
    </row>
    <row r="498" spans="3:3" ht="15.75" customHeight="1" x14ac:dyDescent="0.25">
      <c r="C498" s="156"/>
    </row>
    <row r="499" spans="3:3" ht="15.75" customHeight="1" x14ac:dyDescent="0.25">
      <c r="C499" s="156"/>
    </row>
    <row r="500" spans="3:3" ht="15.75" customHeight="1" x14ac:dyDescent="0.25">
      <c r="C500" s="156"/>
    </row>
    <row r="501" spans="3:3" ht="15.75" customHeight="1" x14ac:dyDescent="0.25">
      <c r="C501" s="156"/>
    </row>
    <row r="502" spans="3:3" ht="15.75" customHeight="1" x14ac:dyDescent="0.25">
      <c r="C502" s="156"/>
    </row>
    <row r="503" spans="3:3" ht="15.75" customHeight="1" x14ac:dyDescent="0.25">
      <c r="C503" s="156"/>
    </row>
    <row r="504" spans="3:3" ht="15.75" customHeight="1" x14ac:dyDescent="0.25">
      <c r="C504" s="156"/>
    </row>
    <row r="505" spans="3:3" ht="15.75" customHeight="1" x14ac:dyDescent="0.25">
      <c r="C505" s="156"/>
    </row>
    <row r="506" spans="3:3" ht="15.75" customHeight="1" x14ac:dyDescent="0.25">
      <c r="C506" s="156"/>
    </row>
    <row r="507" spans="3:3" ht="15.75" customHeight="1" x14ac:dyDescent="0.25">
      <c r="C507" s="156"/>
    </row>
    <row r="508" spans="3:3" ht="15.75" customHeight="1" x14ac:dyDescent="0.25">
      <c r="C508" s="156"/>
    </row>
    <row r="509" spans="3:3" ht="15.75" customHeight="1" x14ac:dyDescent="0.25">
      <c r="C509" s="156"/>
    </row>
    <row r="510" spans="3:3" ht="15.75" customHeight="1" x14ac:dyDescent="0.25">
      <c r="C510" s="156"/>
    </row>
    <row r="511" spans="3:3" ht="15.75" customHeight="1" x14ac:dyDescent="0.25">
      <c r="C511" s="156"/>
    </row>
    <row r="512" spans="3:3" ht="15.75" customHeight="1" x14ac:dyDescent="0.25">
      <c r="C512" s="156"/>
    </row>
    <row r="513" spans="3:3" ht="15.75" customHeight="1" x14ac:dyDescent="0.25">
      <c r="C513" s="156"/>
    </row>
    <row r="514" spans="3:3" ht="15.75" customHeight="1" x14ac:dyDescent="0.25">
      <c r="C514" s="156"/>
    </row>
    <row r="515" spans="3:3" ht="15.75" customHeight="1" x14ac:dyDescent="0.25">
      <c r="C515" s="156"/>
    </row>
    <row r="516" spans="3:3" ht="15.75" customHeight="1" x14ac:dyDescent="0.25">
      <c r="C516" s="156"/>
    </row>
    <row r="517" spans="3:3" ht="15.75" customHeight="1" x14ac:dyDescent="0.25">
      <c r="C517" s="156"/>
    </row>
    <row r="518" spans="3:3" ht="15.75" customHeight="1" x14ac:dyDescent="0.25">
      <c r="C518" s="156"/>
    </row>
    <row r="519" spans="3:3" ht="15.75" customHeight="1" x14ac:dyDescent="0.25">
      <c r="C519" s="156"/>
    </row>
    <row r="520" spans="3:3" ht="15.75" customHeight="1" x14ac:dyDescent="0.25">
      <c r="C520" s="156"/>
    </row>
    <row r="521" spans="3:3" ht="15.75" customHeight="1" x14ac:dyDescent="0.25">
      <c r="C521" s="156"/>
    </row>
    <row r="522" spans="3:3" ht="15.75" customHeight="1" x14ac:dyDescent="0.25">
      <c r="C522" s="156"/>
    </row>
    <row r="523" spans="3:3" ht="15.75" customHeight="1" x14ac:dyDescent="0.25">
      <c r="C523" s="156"/>
    </row>
    <row r="524" spans="3:3" ht="15.75" customHeight="1" x14ac:dyDescent="0.25">
      <c r="C524" s="156"/>
    </row>
    <row r="525" spans="3:3" ht="15.75" customHeight="1" x14ac:dyDescent="0.25">
      <c r="C525" s="156"/>
    </row>
    <row r="526" spans="3:3" ht="15.75" customHeight="1" x14ac:dyDescent="0.25">
      <c r="C526" s="156"/>
    </row>
    <row r="527" spans="3:3" ht="15.75" customHeight="1" x14ac:dyDescent="0.25">
      <c r="C527" s="156"/>
    </row>
    <row r="528" spans="3:3" ht="15.75" customHeight="1" x14ac:dyDescent="0.25">
      <c r="C528" s="156"/>
    </row>
    <row r="529" spans="3:3" ht="15.75" customHeight="1" x14ac:dyDescent="0.25">
      <c r="C529" s="156"/>
    </row>
    <row r="530" spans="3:3" ht="15.75" customHeight="1" x14ac:dyDescent="0.25">
      <c r="C530" s="156"/>
    </row>
    <row r="531" spans="3:3" ht="15.75" customHeight="1" x14ac:dyDescent="0.25">
      <c r="C531" s="156"/>
    </row>
    <row r="532" spans="3:3" ht="15.75" customHeight="1" x14ac:dyDescent="0.25">
      <c r="C532" s="156"/>
    </row>
    <row r="533" spans="3:3" ht="15.75" customHeight="1" x14ac:dyDescent="0.25">
      <c r="C533" s="156"/>
    </row>
    <row r="534" spans="3:3" ht="15.75" customHeight="1" x14ac:dyDescent="0.25">
      <c r="C534" s="156"/>
    </row>
    <row r="535" spans="3:3" ht="15.75" customHeight="1" x14ac:dyDescent="0.25">
      <c r="C535" s="156"/>
    </row>
    <row r="536" spans="3:3" ht="15.75" customHeight="1" x14ac:dyDescent="0.25">
      <c r="C536" s="156"/>
    </row>
    <row r="537" spans="3:3" ht="15.75" customHeight="1" x14ac:dyDescent="0.25">
      <c r="C537" s="156"/>
    </row>
    <row r="538" spans="3:3" ht="15.75" customHeight="1" x14ac:dyDescent="0.25">
      <c r="C538" s="156"/>
    </row>
    <row r="539" spans="3:3" ht="15.75" customHeight="1" x14ac:dyDescent="0.25">
      <c r="C539" s="156"/>
    </row>
    <row r="540" spans="3:3" ht="15.75" customHeight="1" x14ac:dyDescent="0.25">
      <c r="C540" s="156"/>
    </row>
    <row r="541" spans="3:3" ht="15.75" customHeight="1" x14ac:dyDescent="0.25">
      <c r="C541" s="156"/>
    </row>
    <row r="542" spans="3:3" ht="15.75" customHeight="1" x14ac:dyDescent="0.25">
      <c r="C542" s="156"/>
    </row>
    <row r="543" spans="3:3" ht="15.75" customHeight="1" x14ac:dyDescent="0.25">
      <c r="C543" s="156"/>
    </row>
    <row r="544" spans="3:3" ht="15.75" customHeight="1" x14ac:dyDescent="0.25">
      <c r="C544" s="156"/>
    </row>
    <row r="545" spans="3:3" ht="15.75" customHeight="1" x14ac:dyDescent="0.25">
      <c r="C545" s="156"/>
    </row>
    <row r="546" spans="3:3" ht="15.75" customHeight="1" x14ac:dyDescent="0.25">
      <c r="C546" s="156"/>
    </row>
    <row r="547" spans="3:3" ht="15.75" customHeight="1" x14ac:dyDescent="0.25">
      <c r="C547" s="156"/>
    </row>
    <row r="548" spans="3:3" ht="15.75" customHeight="1" x14ac:dyDescent="0.25">
      <c r="C548" s="156"/>
    </row>
    <row r="549" spans="3:3" ht="15.75" customHeight="1" x14ac:dyDescent="0.25">
      <c r="C549" s="156"/>
    </row>
    <row r="550" spans="3:3" ht="15.75" customHeight="1" x14ac:dyDescent="0.25">
      <c r="C550" s="156"/>
    </row>
    <row r="551" spans="3:3" ht="15.75" customHeight="1" x14ac:dyDescent="0.25">
      <c r="C551" s="156"/>
    </row>
    <row r="552" spans="3:3" ht="15.75" customHeight="1" x14ac:dyDescent="0.25">
      <c r="C552" s="156"/>
    </row>
    <row r="553" spans="3:3" ht="15.75" customHeight="1" x14ac:dyDescent="0.25">
      <c r="C553" s="156"/>
    </row>
    <row r="554" spans="3:3" ht="15.75" customHeight="1" x14ac:dyDescent="0.25">
      <c r="C554" s="156"/>
    </row>
    <row r="555" spans="3:3" ht="15.75" customHeight="1" x14ac:dyDescent="0.25">
      <c r="C555" s="156"/>
    </row>
    <row r="556" spans="3:3" ht="15.75" customHeight="1" x14ac:dyDescent="0.25">
      <c r="C556" s="156"/>
    </row>
    <row r="557" spans="3:3" ht="15.75" customHeight="1" x14ac:dyDescent="0.25">
      <c r="C557" s="156"/>
    </row>
    <row r="558" spans="3:3" ht="15.75" customHeight="1" x14ac:dyDescent="0.25">
      <c r="C558" s="156"/>
    </row>
    <row r="559" spans="3:3" ht="15.75" customHeight="1" x14ac:dyDescent="0.25">
      <c r="C559" s="156"/>
    </row>
    <row r="560" spans="3:3" ht="15.75" customHeight="1" x14ac:dyDescent="0.25">
      <c r="C560" s="156"/>
    </row>
    <row r="561" spans="3:3" ht="15.75" customHeight="1" x14ac:dyDescent="0.25">
      <c r="C561" s="156"/>
    </row>
    <row r="562" spans="3:3" ht="15.75" customHeight="1" x14ac:dyDescent="0.25">
      <c r="C562" s="156"/>
    </row>
    <row r="563" spans="3:3" ht="15.75" customHeight="1" x14ac:dyDescent="0.25">
      <c r="C563" s="156"/>
    </row>
    <row r="564" spans="3:3" ht="15.75" customHeight="1" x14ac:dyDescent="0.25">
      <c r="C564" s="156"/>
    </row>
    <row r="565" spans="3:3" ht="15.75" customHeight="1" x14ac:dyDescent="0.25">
      <c r="C565" s="156"/>
    </row>
    <row r="566" spans="3:3" ht="15.75" customHeight="1" x14ac:dyDescent="0.25">
      <c r="C566" s="156"/>
    </row>
    <row r="567" spans="3:3" ht="15.75" customHeight="1" x14ac:dyDescent="0.25">
      <c r="C567" s="156"/>
    </row>
    <row r="568" spans="3:3" ht="15.75" customHeight="1" x14ac:dyDescent="0.25">
      <c r="C568" s="156"/>
    </row>
    <row r="569" spans="3:3" ht="15.75" customHeight="1" x14ac:dyDescent="0.25">
      <c r="C569" s="156"/>
    </row>
    <row r="570" spans="3:3" ht="15.75" customHeight="1" x14ac:dyDescent="0.25">
      <c r="C570" s="156"/>
    </row>
    <row r="571" spans="3:3" ht="15.75" customHeight="1" x14ac:dyDescent="0.25">
      <c r="C571" s="156"/>
    </row>
    <row r="572" spans="3:3" ht="15.75" customHeight="1" x14ac:dyDescent="0.25">
      <c r="C572" s="156"/>
    </row>
    <row r="573" spans="3:3" ht="15.75" customHeight="1" x14ac:dyDescent="0.25">
      <c r="C573" s="156"/>
    </row>
    <row r="574" spans="3:3" ht="15.75" customHeight="1" x14ac:dyDescent="0.25">
      <c r="C574" s="156"/>
    </row>
    <row r="575" spans="3:3" ht="15.75" customHeight="1" x14ac:dyDescent="0.25">
      <c r="C575" s="156"/>
    </row>
    <row r="576" spans="3:3" ht="15.75" customHeight="1" x14ac:dyDescent="0.25">
      <c r="C576" s="156"/>
    </row>
    <row r="577" spans="3:3" ht="15.75" customHeight="1" x14ac:dyDescent="0.25">
      <c r="C577" s="156"/>
    </row>
    <row r="578" spans="3:3" ht="15.75" customHeight="1" x14ac:dyDescent="0.25">
      <c r="C578" s="156"/>
    </row>
    <row r="579" spans="3:3" ht="15.75" customHeight="1" x14ac:dyDescent="0.25">
      <c r="C579" s="156"/>
    </row>
    <row r="580" spans="3:3" ht="15.75" customHeight="1" x14ac:dyDescent="0.25">
      <c r="C580" s="156"/>
    </row>
    <row r="581" spans="3:3" ht="15.75" customHeight="1" x14ac:dyDescent="0.25">
      <c r="C581" s="156"/>
    </row>
    <row r="582" spans="3:3" ht="15.75" customHeight="1" x14ac:dyDescent="0.25">
      <c r="C582" s="156"/>
    </row>
    <row r="583" spans="3:3" ht="15.75" customHeight="1" x14ac:dyDescent="0.25">
      <c r="C583" s="156"/>
    </row>
    <row r="584" spans="3:3" ht="15.75" customHeight="1" x14ac:dyDescent="0.25">
      <c r="C584" s="156"/>
    </row>
    <row r="585" spans="3:3" ht="15.75" customHeight="1" x14ac:dyDescent="0.25">
      <c r="C585" s="156"/>
    </row>
    <row r="586" spans="3:3" ht="15.75" customHeight="1" x14ac:dyDescent="0.25">
      <c r="C586" s="156"/>
    </row>
    <row r="587" spans="3:3" ht="15.75" customHeight="1" x14ac:dyDescent="0.25">
      <c r="C587" s="156"/>
    </row>
    <row r="588" spans="3:3" ht="15.75" customHeight="1" x14ac:dyDescent="0.25">
      <c r="C588" s="156"/>
    </row>
    <row r="589" spans="3:3" ht="15.75" customHeight="1" x14ac:dyDescent="0.25">
      <c r="C589" s="156"/>
    </row>
    <row r="590" spans="3:3" ht="15.75" customHeight="1" x14ac:dyDescent="0.25">
      <c r="C590" s="156"/>
    </row>
    <row r="591" spans="3:3" ht="15.75" customHeight="1" x14ac:dyDescent="0.25">
      <c r="C591" s="156"/>
    </row>
    <row r="592" spans="3:3" ht="15.75" customHeight="1" x14ac:dyDescent="0.25">
      <c r="C592" s="156"/>
    </row>
    <row r="593" spans="3:3" ht="15.75" customHeight="1" x14ac:dyDescent="0.25">
      <c r="C593" s="156"/>
    </row>
    <row r="594" spans="3:3" ht="15.75" customHeight="1" x14ac:dyDescent="0.25">
      <c r="C594" s="156"/>
    </row>
    <row r="595" spans="3:3" ht="15.75" customHeight="1" x14ac:dyDescent="0.25">
      <c r="C595" s="156"/>
    </row>
    <row r="596" spans="3:3" ht="15.75" customHeight="1" x14ac:dyDescent="0.25">
      <c r="C596" s="156"/>
    </row>
    <row r="597" spans="3:3" ht="15.75" customHeight="1" x14ac:dyDescent="0.25">
      <c r="C597" s="156"/>
    </row>
    <row r="598" spans="3:3" ht="15.75" customHeight="1" x14ac:dyDescent="0.25">
      <c r="C598" s="156"/>
    </row>
    <row r="599" spans="3:3" ht="15.75" customHeight="1" x14ac:dyDescent="0.25">
      <c r="C599" s="156"/>
    </row>
    <row r="600" spans="3:3" ht="15.75" customHeight="1" x14ac:dyDescent="0.25">
      <c r="C600" s="156"/>
    </row>
    <row r="601" spans="3:3" ht="15.75" customHeight="1" x14ac:dyDescent="0.25">
      <c r="C601" s="156"/>
    </row>
    <row r="602" spans="3:3" ht="15.75" customHeight="1" x14ac:dyDescent="0.25">
      <c r="C602" s="156"/>
    </row>
    <row r="603" spans="3:3" ht="15.75" customHeight="1" x14ac:dyDescent="0.25">
      <c r="C603" s="156"/>
    </row>
    <row r="604" spans="3:3" ht="15.75" customHeight="1" x14ac:dyDescent="0.25">
      <c r="C604" s="156"/>
    </row>
    <row r="605" spans="3:3" ht="15.75" customHeight="1" x14ac:dyDescent="0.25">
      <c r="C605" s="156"/>
    </row>
    <row r="606" spans="3:3" ht="15.75" customHeight="1" x14ac:dyDescent="0.25">
      <c r="C606" s="156"/>
    </row>
    <row r="607" spans="3:3" ht="15.75" customHeight="1" x14ac:dyDescent="0.25">
      <c r="C607" s="156"/>
    </row>
    <row r="608" spans="3:3" ht="15.75" customHeight="1" x14ac:dyDescent="0.25">
      <c r="C608" s="156"/>
    </row>
    <row r="609" spans="3:3" ht="15.75" customHeight="1" x14ac:dyDescent="0.25">
      <c r="C609" s="156"/>
    </row>
    <row r="610" spans="3:3" ht="15.75" customHeight="1" x14ac:dyDescent="0.25">
      <c r="C610" s="156"/>
    </row>
    <row r="611" spans="3:3" ht="15.75" customHeight="1" x14ac:dyDescent="0.25">
      <c r="C611" s="156"/>
    </row>
    <row r="612" spans="3:3" ht="15.75" customHeight="1" x14ac:dyDescent="0.25">
      <c r="C612" s="156"/>
    </row>
    <row r="613" spans="3:3" ht="15.75" customHeight="1" x14ac:dyDescent="0.25">
      <c r="C613" s="156"/>
    </row>
    <row r="614" spans="3:3" ht="15.75" customHeight="1" x14ac:dyDescent="0.25">
      <c r="C614" s="156"/>
    </row>
    <row r="615" spans="3:3" ht="15.75" customHeight="1" x14ac:dyDescent="0.25">
      <c r="C615" s="156"/>
    </row>
    <row r="616" spans="3:3" ht="15.75" customHeight="1" x14ac:dyDescent="0.25">
      <c r="C616" s="156"/>
    </row>
    <row r="617" spans="3:3" ht="15.75" customHeight="1" x14ac:dyDescent="0.25">
      <c r="C617" s="156"/>
    </row>
    <row r="618" spans="3:3" ht="15.75" customHeight="1" x14ac:dyDescent="0.25">
      <c r="C618" s="156"/>
    </row>
    <row r="619" spans="3:3" ht="15.75" customHeight="1" x14ac:dyDescent="0.25">
      <c r="C619" s="156"/>
    </row>
    <row r="620" spans="3:3" ht="15.75" customHeight="1" x14ac:dyDescent="0.25">
      <c r="C620" s="156"/>
    </row>
    <row r="621" spans="3:3" ht="15.75" customHeight="1" x14ac:dyDescent="0.25">
      <c r="C621" s="156"/>
    </row>
    <row r="622" spans="3:3" ht="15.75" customHeight="1" x14ac:dyDescent="0.25">
      <c r="C622" s="156"/>
    </row>
    <row r="623" spans="3:3" ht="15.75" customHeight="1" x14ac:dyDescent="0.25">
      <c r="C623" s="156"/>
    </row>
    <row r="624" spans="3:3" ht="15.75" customHeight="1" x14ac:dyDescent="0.25">
      <c r="C624" s="156"/>
    </row>
    <row r="625" spans="3:3" ht="15.75" customHeight="1" x14ac:dyDescent="0.25">
      <c r="C625" s="156"/>
    </row>
    <row r="626" spans="3:3" ht="15.75" customHeight="1" x14ac:dyDescent="0.25">
      <c r="C626" s="156"/>
    </row>
    <row r="627" spans="3:3" ht="15.75" customHeight="1" x14ac:dyDescent="0.25">
      <c r="C627" s="156"/>
    </row>
    <row r="628" spans="3:3" ht="15.75" customHeight="1" x14ac:dyDescent="0.25">
      <c r="C628" s="156"/>
    </row>
    <row r="629" spans="3:3" ht="15.75" customHeight="1" x14ac:dyDescent="0.25">
      <c r="C629" s="156"/>
    </row>
    <row r="630" spans="3:3" ht="15.75" customHeight="1" x14ac:dyDescent="0.25">
      <c r="C630" s="156"/>
    </row>
    <row r="631" spans="3:3" ht="15.75" customHeight="1" x14ac:dyDescent="0.25">
      <c r="C631" s="156"/>
    </row>
    <row r="632" spans="3:3" ht="15.75" customHeight="1" x14ac:dyDescent="0.25">
      <c r="C632" s="156"/>
    </row>
    <row r="633" spans="3:3" ht="15.75" customHeight="1" x14ac:dyDescent="0.25">
      <c r="C633" s="156"/>
    </row>
    <row r="634" spans="3:3" ht="15.75" customHeight="1" x14ac:dyDescent="0.25">
      <c r="C634" s="156"/>
    </row>
    <row r="635" spans="3:3" ht="15.75" customHeight="1" x14ac:dyDescent="0.25">
      <c r="C635" s="156"/>
    </row>
    <row r="636" spans="3:3" ht="15.75" customHeight="1" x14ac:dyDescent="0.25">
      <c r="C636" s="156"/>
    </row>
    <row r="637" spans="3:3" ht="15.75" customHeight="1" x14ac:dyDescent="0.25">
      <c r="C637" s="156"/>
    </row>
    <row r="638" spans="3:3" ht="15.75" customHeight="1" x14ac:dyDescent="0.25">
      <c r="C638" s="156"/>
    </row>
    <row r="639" spans="3:3" ht="15.75" customHeight="1" x14ac:dyDescent="0.25">
      <c r="C639" s="156"/>
    </row>
    <row r="640" spans="3:3" ht="15.75" customHeight="1" x14ac:dyDescent="0.25">
      <c r="C640" s="156"/>
    </row>
    <row r="641" spans="3:3" ht="15.75" customHeight="1" x14ac:dyDescent="0.25">
      <c r="C641" s="156"/>
    </row>
    <row r="642" spans="3:3" ht="15.75" customHeight="1" x14ac:dyDescent="0.25">
      <c r="C642" s="156"/>
    </row>
    <row r="643" spans="3:3" ht="15.75" customHeight="1" x14ac:dyDescent="0.25">
      <c r="C643" s="156"/>
    </row>
    <row r="644" spans="3:3" ht="15.75" customHeight="1" x14ac:dyDescent="0.25">
      <c r="C644" s="156"/>
    </row>
    <row r="645" spans="3:3" ht="15.75" customHeight="1" x14ac:dyDescent="0.25">
      <c r="C645" s="156"/>
    </row>
    <row r="646" spans="3:3" ht="15.75" customHeight="1" x14ac:dyDescent="0.25">
      <c r="C646" s="156"/>
    </row>
    <row r="647" spans="3:3" ht="15.75" customHeight="1" x14ac:dyDescent="0.25">
      <c r="C647" s="156"/>
    </row>
    <row r="648" spans="3:3" ht="15.75" customHeight="1" x14ac:dyDescent="0.25">
      <c r="C648" s="156"/>
    </row>
    <row r="649" spans="3:3" ht="15.75" customHeight="1" x14ac:dyDescent="0.25">
      <c r="C649" s="156"/>
    </row>
    <row r="650" spans="3:3" ht="15.75" customHeight="1" x14ac:dyDescent="0.25">
      <c r="C650" s="156"/>
    </row>
    <row r="651" spans="3:3" ht="15.75" customHeight="1" x14ac:dyDescent="0.25">
      <c r="C651" s="156"/>
    </row>
    <row r="652" spans="3:3" ht="15.75" customHeight="1" x14ac:dyDescent="0.25">
      <c r="C652" s="156"/>
    </row>
    <row r="653" spans="3:3" ht="15.75" customHeight="1" x14ac:dyDescent="0.25">
      <c r="C653" s="156"/>
    </row>
    <row r="654" spans="3:3" ht="15.75" customHeight="1" x14ac:dyDescent="0.25">
      <c r="C654" s="156"/>
    </row>
    <row r="655" spans="3:3" ht="15.75" customHeight="1" x14ac:dyDescent="0.25">
      <c r="C655" s="156"/>
    </row>
    <row r="656" spans="3:3" ht="15.75" customHeight="1" x14ac:dyDescent="0.25">
      <c r="C656" s="156"/>
    </row>
    <row r="657" spans="3:3" ht="15.75" customHeight="1" x14ac:dyDescent="0.25">
      <c r="C657" s="156"/>
    </row>
    <row r="658" spans="3:3" ht="15.75" customHeight="1" x14ac:dyDescent="0.25">
      <c r="C658" s="156"/>
    </row>
    <row r="659" spans="3:3" ht="15.75" customHeight="1" x14ac:dyDescent="0.25">
      <c r="C659" s="156"/>
    </row>
    <row r="660" spans="3:3" ht="15.75" customHeight="1" x14ac:dyDescent="0.25">
      <c r="C660" s="156"/>
    </row>
    <row r="661" spans="3:3" ht="15.75" customHeight="1" x14ac:dyDescent="0.25">
      <c r="C661" s="156"/>
    </row>
    <row r="662" spans="3:3" ht="15.75" customHeight="1" x14ac:dyDescent="0.25">
      <c r="C662" s="156"/>
    </row>
    <row r="663" spans="3:3" ht="15.75" customHeight="1" x14ac:dyDescent="0.25">
      <c r="C663" s="156"/>
    </row>
    <row r="664" spans="3:3" ht="15.75" customHeight="1" x14ac:dyDescent="0.25">
      <c r="C664" s="156"/>
    </row>
    <row r="665" spans="3:3" ht="15.75" customHeight="1" x14ac:dyDescent="0.25">
      <c r="C665" s="156"/>
    </row>
    <row r="666" spans="3:3" ht="15.75" customHeight="1" x14ac:dyDescent="0.25">
      <c r="C666" s="156"/>
    </row>
    <row r="667" spans="3:3" ht="15.75" customHeight="1" x14ac:dyDescent="0.25">
      <c r="C667" s="156"/>
    </row>
    <row r="668" spans="3:3" ht="15.75" customHeight="1" x14ac:dyDescent="0.25">
      <c r="C668" s="156"/>
    </row>
    <row r="669" spans="3:3" ht="15.75" customHeight="1" x14ac:dyDescent="0.25">
      <c r="C669" s="156"/>
    </row>
    <row r="670" spans="3:3" ht="15.75" customHeight="1" x14ac:dyDescent="0.25">
      <c r="C670" s="156"/>
    </row>
    <row r="671" spans="3:3" ht="15.75" customHeight="1" x14ac:dyDescent="0.25">
      <c r="C671" s="156"/>
    </row>
    <row r="672" spans="3:3" ht="15.75" customHeight="1" x14ac:dyDescent="0.25">
      <c r="C672" s="156"/>
    </row>
    <row r="673" spans="3:3" ht="15.75" customHeight="1" x14ac:dyDescent="0.25">
      <c r="C673" s="156"/>
    </row>
    <row r="674" spans="3:3" ht="15.75" customHeight="1" x14ac:dyDescent="0.25">
      <c r="C674" s="156"/>
    </row>
    <row r="675" spans="3:3" ht="15.75" customHeight="1" x14ac:dyDescent="0.25">
      <c r="C675" s="156"/>
    </row>
    <row r="676" spans="3:3" ht="15.75" customHeight="1" x14ac:dyDescent="0.25">
      <c r="C676" s="156"/>
    </row>
    <row r="677" spans="3:3" ht="15.75" customHeight="1" x14ac:dyDescent="0.25">
      <c r="C677" s="156"/>
    </row>
    <row r="678" spans="3:3" ht="15.75" customHeight="1" x14ac:dyDescent="0.25">
      <c r="C678" s="156"/>
    </row>
    <row r="679" spans="3:3" ht="15.75" customHeight="1" x14ac:dyDescent="0.25">
      <c r="C679" s="156"/>
    </row>
    <row r="680" spans="3:3" ht="15.75" customHeight="1" x14ac:dyDescent="0.25">
      <c r="C680" s="156"/>
    </row>
    <row r="681" spans="3:3" ht="15.75" customHeight="1" x14ac:dyDescent="0.25">
      <c r="C681" s="156"/>
    </row>
    <row r="682" spans="3:3" ht="15.75" customHeight="1" x14ac:dyDescent="0.25">
      <c r="C682" s="156"/>
    </row>
    <row r="683" spans="3:3" ht="15.75" customHeight="1" x14ac:dyDescent="0.25">
      <c r="C683" s="156"/>
    </row>
    <row r="684" spans="3:3" ht="15.75" customHeight="1" x14ac:dyDescent="0.25">
      <c r="C684" s="156"/>
    </row>
    <row r="685" spans="3:3" ht="15.75" customHeight="1" x14ac:dyDescent="0.25">
      <c r="C685" s="156"/>
    </row>
    <row r="686" spans="3:3" ht="15.75" customHeight="1" x14ac:dyDescent="0.25">
      <c r="C686" s="156"/>
    </row>
    <row r="687" spans="3:3" ht="15.75" customHeight="1" x14ac:dyDescent="0.25">
      <c r="C687" s="156"/>
    </row>
    <row r="688" spans="3:3" ht="15.75" customHeight="1" x14ac:dyDescent="0.25">
      <c r="C688" s="156"/>
    </row>
    <row r="689" spans="3:3" ht="15.75" customHeight="1" x14ac:dyDescent="0.25">
      <c r="C689" s="156"/>
    </row>
    <row r="690" spans="3:3" ht="15.75" customHeight="1" x14ac:dyDescent="0.25">
      <c r="C690" s="156"/>
    </row>
    <row r="691" spans="3:3" ht="15.75" customHeight="1" x14ac:dyDescent="0.25">
      <c r="C691" s="156"/>
    </row>
    <row r="692" spans="3:3" ht="15.75" customHeight="1" x14ac:dyDescent="0.25">
      <c r="C692" s="156"/>
    </row>
    <row r="693" spans="3:3" ht="15.75" customHeight="1" x14ac:dyDescent="0.25">
      <c r="C693" s="156"/>
    </row>
    <row r="694" spans="3:3" ht="15.75" customHeight="1" x14ac:dyDescent="0.25">
      <c r="C694" s="156"/>
    </row>
    <row r="695" spans="3:3" ht="15.75" customHeight="1" x14ac:dyDescent="0.25">
      <c r="C695" s="156"/>
    </row>
    <row r="696" spans="3:3" ht="15.75" customHeight="1" x14ac:dyDescent="0.25">
      <c r="C696" s="156"/>
    </row>
    <row r="697" spans="3:3" ht="15.75" customHeight="1" x14ac:dyDescent="0.25">
      <c r="C697" s="156"/>
    </row>
    <row r="698" spans="3:3" ht="15.75" customHeight="1" x14ac:dyDescent="0.25">
      <c r="C698" s="156"/>
    </row>
    <row r="699" spans="3:3" ht="15.75" customHeight="1" x14ac:dyDescent="0.25">
      <c r="C699" s="156"/>
    </row>
    <row r="700" spans="3:3" ht="15.75" customHeight="1" x14ac:dyDescent="0.25">
      <c r="C700" s="156"/>
    </row>
    <row r="701" spans="3:3" ht="15.75" customHeight="1" x14ac:dyDescent="0.25">
      <c r="C701" s="156"/>
    </row>
    <row r="702" spans="3:3" ht="15.75" customHeight="1" x14ac:dyDescent="0.25">
      <c r="C702" s="156"/>
    </row>
    <row r="703" spans="3:3" ht="15.75" customHeight="1" x14ac:dyDescent="0.25">
      <c r="C703" s="156"/>
    </row>
    <row r="704" spans="3:3" ht="15.75" customHeight="1" x14ac:dyDescent="0.25">
      <c r="C704" s="156"/>
    </row>
    <row r="705" spans="3:3" ht="15.75" customHeight="1" x14ac:dyDescent="0.25">
      <c r="C705" s="156"/>
    </row>
    <row r="706" spans="3:3" ht="15.75" customHeight="1" x14ac:dyDescent="0.25">
      <c r="C706" s="156"/>
    </row>
    <row r="707" spans="3:3" ht="15.75" customHeight="1" x14ac:dyDescent="0.25">
      <c r="C707" s="156"/>
    </row>
    <row r="708" spans="3:3" ht="15.75" customHeight="1" x14ac:dyDescent="0.25">
      <c r="C708" s="156"/>
    </row>
    <row r="709" spans="3:3" ht="15.75" customHeight="1" x14ac:dyDescent="0.25">
      <c r="C709" s="156"/>
    </row>
    <row r="710" spans="3:3" ht="15.75" customHeight="1" x14ac:dyDescent="0.25">
      <c r="C710" s="156"/>
    </row>
    <row r="711" spans="3:3" ht="15.75" customHeight="1" x14ac:dyDescent="0.25">
      <c r="C711" s="156"/>
    </row>
    <row r="712" spans="3:3" ht="15.75" customHeight="1" x14ac:dyDescent="0.25">
      <c r="C712" s="156"/>
    </row>
    <row r="713" spans="3:3" ht="15.75" customHeight="1" x14ac:dyDescent="0.25">
      <c r="C713" s="156"/>
    </row>
    <row r="714" spans="3:3" ht="15.75" customHeight="1" x14ac:dyDescent="0.25">
      <c r="C714" s="156"/>
    </row>
    <row r="715" spans="3:3" ht="15.75" customHeight="1" x14ac:dyDescent="0.25">
      <c r="C715" s="156"/>
    </row>
    <row r="716" spans="3:3" ht="15.75" customHeight="1" x14ac:dyDescent="0.25">
      <c r="C716" s="156"/>
    </row>
    <row r="717" spans="3:3" ht="15.75" customHeight="1" x14ac:dyDescent="0.25">
      <c r="C717" s="156"/>
    </row>
    <row r="718" spans="3:3" ht="15.75" customHeight="1" x14ac:dyDescent="0.25">
      <c r="C718" s="156"/>
    </row>
    <row r="719" spans="3:3" ht="15.75" customHeight="1" x14ac:dyDescent="0.25">
      <c r="C719" s="156"/>
    </row>
    <row r="720" spans="3:3" ht="15.75" customHeight="1" x14ac:dyDescent="0.25">
      <c r="C720" s="156"/>
    </row>
    <row r="721" spans="3:3" ht="15.75" customHeight="1" x14ac:dyDescent="0.25">
      <c r="C721" s="156"/>
    </row>
    <row r="722" spans="3:3" ht="15.75" customHeight="1" x14ac:dyDescent="0.25">
      <c r="C722" s="156"/>
    </row>
    <row r="723" spans="3:3" ht="15.75" customHeight="1" x14ac:dyDescent="0.25">
      <c r="C723" s="156"/>
    </row>
    <row r="724" spans="3:3" ht="15.75" customHeight="1" x14ac:dyDescent="0.25">
      <c r="C724" s="156"/>
    </row>
    <row r="725" spans="3:3" ht="15.75" customHeight="1" x14ac:dyDescent="0.25">
      <c r="C725" s="156"/>
    </row>
    <row r="726" spans="3:3" ht="15.75" customHeight="1" x14ac:dyDescent="0.25">
      <c r="C726" s="156"/>
    </row>
    <row r="727" spans="3:3" ht="15.75" customHeight="1" x14ac:dyDescent="0.25">
      <c r="C727" s="156"/>
    </row>
    <row r="728" spans="3:3" ht="15.75" customHeight="1" x14ac:dyDescent="0.25">
      <c r="C728" s="156"/>
    </row>
    <row r="729" spans="3:3" ht="15.75" customHeight="1" x14ac:dyDescent="0.25">
      <c r="C729" s="156"/>
    </row>
    <row r="730" spans="3:3" ht="15.75" customHeight="1" x14ac:dyDescent="0.25">
      <c r="C730" s="156"/>
    </row>
    <row r="731" spans="3:3" ht="15.75" customHeight="1" x14ac:dyDescent="0.25">
      <c r="C731" s="156"/>
    </row>
    <row r="732" spans="3:3" ht="15.75" customHeight="1" x14ac:dyDescent="0.25">
      <c r="C732" s="156"/>
    </row>
    <row r="733" spans="3:3" ht="15.75" customHeight="1" x14ac:dyDescent="0.25">
      <c r="C733" s="156"/>
    </row>
    <row r="734" spans="3:3" ht="15.75" customHeight="1" x14ac:dyDescent="0.25">
      <c r="C734" s="156"/>
    </row>
    <row r="735" spans="3:3" ht="15.75" customHeight="1" x14ac:dyDescent="0.25">
      <c r="C735" s="156"/>
    </row>
    <row r="736" spans="3:3" ht="15.75" customHeight="1" x14ac:dyDescent="0.25">
      <c r="C736" s="156"/>
    </row>
    <row r="737" spans="3:3" ht="15.75" customHeight="1" x14ac:dyDescent="0.25">
      <c r="C737" s="156"/>
    </row>
    <row r="738" spans="3:3" ht="15.75" customHeight="1" x14ac:dyDescent="0.25">
      <c r="C738" s="156"/>
    </row>
    <row r="739" spans="3:3" ht="15.75" customHeight="1" x14ac:dyDescent="0.25">
      <c r="C739" s="156"/>
    </row>
    <row r="740" spans="3:3" ht="15.75" customHeight="1" x14ac:dyDescent="0.25">
      <c r="C740" s="156"/>
    </row>
    <row r="741" spans="3:3" ht="15.75" customHeight="1" x14ac:dyDescent="0.25">
      <c r="C741" s="156"/>
    </row>
    <row r="742" spans="3:3" ht="15.75" customHeight="1" x14ac:dyDescent="0.25">
      <c r="C742" s="156"/>
    </row>
    <row r="743" spans="3:3" ht="15.75" customHeight="1" x14ac:dyDescent="0.25">
      <c r="C743" s="156"/>
    </row>
    <row r="744" spans="3:3" ht="15.75" customHeight="1" x14ac:dyDescent="0.25">
      <c r="C744" s="156"/>
    </row>
    <row r="745" spans="3:3" ht="15.75" customHeight="1" x14ac:dyDescent="0.25">
      <c r="C745" s="156"/>
    </row>
    <row r="746" spans="3:3" ht="15.75" customHeight="1" x14ac:dyDescent="0.25">
      <c r="C746" s="156"/>
    </row>
    <row r="747" spans="3:3" ht="15.75" customHeight="1" x14ac:dyDescent="0.25">
      <c r="C747" s="156"/>
    </row>
    <row r="748" spans="3:3" ht="15.75" customHeight="1" x14ac:dyDescent="0.25">
      <c r="C748" s="156"/>
    </row>
    <row r="749" spans="3:3" ht="15.75" customHeight="1" x14ac:dyDescent="0.25">
      <c r="C749" s="156"/>
    </row>
    <row r="750" spans="3:3" ht="15.75" customHeight="1" x14ac:dyDescent="0.25">
      <c r="C750" s="156"/>
    </row>
    <row r="751" spans="3:3" ht="15.75" customHeight="1" x14ac:dyDescent="0.25">
      <c r="C751" s="156"/>
    </row>
    <row r="752" spans="3:3" ht="15.75" customHeight="1" x14ac:dyDescent="0.25">
      <c r="C752" s="156"/>
    </row>
    <row r="753" spans="3:3" ht="15.75" customHeight="1" x14ac:dyDescent="0.25">
      <c r="C753" s="156"/>
    </row>
    <row r="754" spans="3:3" ht="15.75" customHeight="1" x14ac:dyDescent="0.25">
      <c r="C754" s="156"/>
    </row>
    <row r="755" spans="3:3" ht="15.75" customHeight="1" x14ac:dyDescent="0.25">
      <c r="C755" s="156"/>
    </row>
    <row r="756" spans="3:3" ht="15.75" customHeight="1" x14ac:dyDescent="0.25">
      <c r="C756" s="156"/>
    </row>
    <row r="757" spans="3:3" ht="15.75" customHeight="1" x14ac:dyDescent="0.25">
      <c r="C757" s="156"/>
    </row>
    <row r="758" spans="3:3" ht="15.75" customHeight="1" x14ac:dyDescent="0.25">
      <c r="C758" s="156"/>
    </row>
    <row r="759" spans="3:3" ht="15.75" customHeight="1" x14ac:dyDescent="0.25">
      <c r="C759" s="156"/>
    </row>
    <row r="760" spans="3:3" ht="15.75" customHeight="1" x14ac:dyDescent="0.25">
      <c r="C760" s="156"/>
    </row>
    <row r="761" spans="3:3" ht="15.75" customHeight="1" x14ac:dyDescent="0.25">
      <c r="C761" s="156"/>
    </row>
    <row r="762" spans="3:3" ht="15.75" customHeight="1" x14ac:dyDescent="0.25">
      <c r="C762" s="156"/>
    </row>
    <row r="763" spans="3:3" ht="15.75" customHeight="1" x14ac:dyDescent="0.25">
      <c r="C763" s="156"/>
    </row>
    <row r="764" spans="3:3" ht="15.75" customHeight="1" x14ac:dyDescent="0.25">
      <c r="C764" s="156"/>
    </row>
    <row r="765" spans="3:3" ht="15.75" customHeight="1" x14ac:dyDescent="0.25">
      <c r="C765" s="156"/>
    </row>
    <row r="766" spans="3:3" ht="15.75" customHeight="1" x14ac:dyDescent="0.25">
      <c r="C766" s="156"/>
    </row>
    <row r="767" spans="3:3" ht="15.75" customHeight="1" x14ac:dyDescent="0.25">
      <c r="C767" s="156"/>
    </row>
    <row r="768" spans="3:3" ht="15.75" customHeight="1" x14ac:dyDescent="0.25">
      <c r="C768" s="156"/>
    </row>
    <row r="769" spans="3:3" ht="15.75" customHeight="1" x14ac:dyDescent="0.25">
      <c r="C769" s="156"/>
    </row>
    <row r="770" spans="3:3" ht="15.75" customHeight="1" x14ac:dyDescent="0.25">
      <c r="C770" s="156"/>
    </row>
    <row r="771" spans="3:3" ht="15.75" customHeight="1" x14ac:dyDescent="0.25">
      <c r="C771" s="156"/>
    </row>
    <row r="772" spans="3:3" ht="15.75" customHeight="1" x14ac:dyDescent="0.25">
      <c r="C772" s="156"/>
    </row>
    <row r="773" spans="3:3" ht="15.75" customHeight="1" x14ac:dyDescent="0.25">
      <c r="C773" s="156"/>
    </row>
    <row r="774" spans="3:3" ht="15.75" customHeight="1" x14ac:dyDescent="0.25">
      <c r="C774" s="156"/>
    </row>
    <row r="775" spans="3:3" ht="15.75" customHeight="1" x14ac:dyDescent="0.25">
      <c r="C775" s="156"/>
    </row>
    <row r="776" spans="3:3" ht="15.75" customHeight="1" x14ac:dyDescent="0.25">
      <c r="C776" s="156"/>
    </row>
    <row r="777" spans="3:3" ht="15.75" customHeight="1" x14ac:dyDescent="0.25">
      <c r="C777" s="156"/>
    </row>
    <row r="778" spans="3:3" ht="15.75" customHeight="1" x14ac:dyDescent="0.25">
      <c r="C778" s="156"/>
    </row>
    <row r="779" spans="3:3" ht="15.75" customHeight="1" x14ac:dyDescent="0.25">
      <c r="C779" s="156"/>
    </row>
    <row r="780" spans="3:3" ht="15.75" customHeight="1" x14ac:dyDescent="0.25">
      <c r="C780" s="156"/>
    </row>
    <row r="781" spans="3:3" ht="15.75" customHeight="1" x14ac:dyDescent="0.25">
      <c r="C781" s="156"/>
    </row>
    <row r="782" spans="3:3" ht="15.75" customHeight="1" x14ac:dyDescent="0.25">
      <c r="C782" s="156"/>
    </row>
    <row r="783" spans="3:3" ht="15.75" customHeight="1" x14ac:dyDescent="0.25">
      <c r="C783" s="156"/>
    </row>
    <row r="784" spans="3:3" ht="15.75" customHeight="1" x14ac:dyDescent="0.25">
      <c r="C784" s="156"/>
    </row>
    <row r="785" spans="3:3" ht="15.75" customHeight="1" x14ac:dyDescent="0.25">
      <c r="C785" s="156"/>
    </row>
    <row r="786" spans="3:3" ht="15.75" customHeight="1" x14ac:dyDescent="0.25">
      <c r="C786" s="156"/>
    </row>
    <row r="787" spans="3:3" ht="15.75" customHeight="1" x14ac:dyDescent="0.25">
      <c r="C787" s="156"/>
    </row>
    <row r="788" spans="3:3" ht="15.75" customHeight="1" x14ac:dyDescent="0.25">
      <c r="C788" s="156"/>
    </row>
    <row r="789" spans="3:3" ht="15.75" customHeight="1" x14ac:dyDescent="0.25">
      <c r="C789" s="156"/>
    </row>
    <row r="790" spans="3:3" ht="15.75" customHeight="1" x14ac:dyDescent="0.25">
      <c r="C790" s="156"/>
    </row>
    <row r="791" spans="3:3" ht="15.75" customHeight="1" x14ac:dyDescent="0.25">
      <c r="C791" s="156"/>
    </row>
    <row r="792" spans="3:3" ht="15.75" customHeight="1" x14ac:dyDescent="0.25">
      <c r="C792" s="156"/>
    </row>
    <row r="793" spans="3:3" ht="15.75" customHeight="1" x14ac:dyDescent="0.25">
      <c r="C793" s="156"/>
    </row>
    <row r="794" spans="3:3" ht="15.75" customHeight="1" x14ac:dyDescent="0.25">
      <c r="C794" s="156"/>
    </row>
    <row r="795" spans="3:3" ht="15.75" customHeight="1" x14ac:dyDescent="0.25">
      <c r="C795" s="156"/>
    </row>
    <row r="796" spans="3:3" ht="15.75" customHeight="1" x14ac:dyDescent="0.25">
      <c r="C796" s="156"/>
    </row>
    <row r="797" spans="3:3" ht="15.75" customHeight="1" x14ac:dyDescent="0.25">
      <c r="C797" s="156"/>
    </row>
    <row r="798" spans="3:3" ht="15.75" customHeight="1" x14ac:dyDescent="0.25">
      <c r="C798" s="156"/>
    </row>
    <row r="799" spans="3:3" ht="15.75" customHeight="1" x14ac:dyDescent="0.25">
      <c r="C799" s="156"/>
    </row>
    <row r="800" spans="3:3" ht="15.75" customHeight="1" x14ac:dyDescent="0.25">
      <c r="C800" s="156"/>
    </row>
    <row r="801" spans="3:3" ht="15.75" customHeight="1" x14ac:dyDescent="0.25">
      <c r="C801" s="156"/>
    </row>
    <row r="802" spans="3:3" ht="15.75" customHeight="1" x14ac:dyDescent="0.25">
      <c r="C802" s="156"/>
    </row>
    <row r="803" spans="3:3" ht="15.75" customHeight="1" x14ac:dyDescent="0.25">
      <c r="C803" s="156"/>
    </row>
    <row r="804" spans="3:3" ht="15.75" customHeight="1" x14ac:dyDescent="0.25">
      <c r="C804" s="156"/>
    </row>
    <row r="805" spans="3:3" ht="15.75" customHeight="1" x14ac:dyDescent="0.25">
      <c r="C805" s="156"/>
    </row>
    <row r="806" spans="3:3" ht="15.75" customHeight="1" x14ac:dyDescent="0.25">
      <c r="C806" s="156"/>
    </row>
    <row r="807" spans="3:3" ht="15.75" customHeight="1" x14ac:dyDescent="0.25">
      <c r="C807" s="156"/>
    </row>
    <row r="808" spans="3:3" ht="15.75" customHeight="1" x14ac:dyDescent="0.25">
      <c r="C808" s="156"/>
    </row>
    <row r="809" spans="3:3" ht="15.75" customHeight="1" x14ac:dyDescent="0.25">
      <c r="C809" s="156"/>
    </row>
    <row r="810" spans="3:3" ht="15.75" customHeight="1" x14ac:dyDescent="0.25">
      <c r="C810" s="156"/>
    </row>
    <row r="811" spans="3:3" ht="15.75" customHeight="1" x14ac:dyDescent="0.25">
      <c r="C811" s="156"/>
    </row>
    <row r="812" spans="3:3" ht="15.75" customHeight="1" x14ac:dyDescent="0.25">
      <c r="C812" s="156"/>
    </row>
    <row r="813" spans="3:3" ht="15.75" customHeight="1" x14ac:dyDescent="0.25">
      <c r="C813" s="156"/>
    </row>
    <row r="814" spans="3:3" ht="15.75" customHeight="1" x14ac:dyDescent="0.25">
      <c r="C814" s="156"/>
    </row>
    <row r="815" spans="3:3" ht="15.75" customHeight="1" x14ac:dyDescent="0.25">
      <c r="C815" s="156"/>
    </row>
    <row r="816" spans="3:3" ht="15.75" customHeight="1" x14ac:dyDescent="0.25">
      <c r="C816" s="156"/>
    </row>
    <row r="817" spans="3:3" ht="15.75" customHeight="1" x14ac:dyDescent="0.25">
      <c r="C817" s="156"/>
    </row>
    <row r="818" spans="3:3" ht="15.75" customHeight="1" x14ac:dyDescent="0.25">
      <c r="C818" s="156"/>
    </row>
    <row r="819" spans="3:3" ht="15.75" customHeight="1" x14ac:dyDescent="0.25">
      <c r="C819" s="156"/>
    </row>
    <row r="820" spans="3:3" ht="15.75" customHeight="1" x14ac:dyDescent="0.25">
      <c r="C820" s="156"/>
    </row>
    <row r="821" spans="3:3" ht="15.75" customHeight="1" x14ac:dyDescent="0.25">
      <c r="C821" s="156"/>
    </row>
    <row r="822" spans="3:3" ht="15.75" customHeight="1" x14ac:dyDescent="0.25">
      <c r="C822" s="156"/>
    </row>
    <row r="823" spans="3:3" ht="15.75" customHeight="1" x14ac:dyDescent="0.25">
      <c r="C823" s="156"/>
    </row>
    <row r="824" spans="3:3" ht="15.75" customHeight="1" x14ac:dyDescent="0.25">
      <c r="C824" s="156"/>
    </row>
    <row r="825" spans="3:3" ht="15.75" customHeight="1" x14ac:dyDescent="0.25">
      <c r="C825" s="156"/>
    </row>
    <row r="826" spans="3:3" ht="15.75" customHeight="1" x14ac:dyDescent="0.25">
      <c r="C826" s="156"/>
    </row>
    <row r="827" spans="3:3" ht="15.75" customHeight="1" x14ac:dyDescent="0.25">
      <c r="C827" s="156"/>
    </row>
    <row r="828" spans="3:3" ht="15.75" customHeight="1" x14ac:dyDescent="0.25">
      <c r="C828" s="156"/>
    </row>
    <row r="829" spans="3:3" ht="15.75" customHeight="1" x14ac:dyDescent="0.25">
      <c r="C829" s="156"/>
    </row>
    <row r="830" spans="3:3" ht="15.75" customHeight="1" x14ac:dyDescent="0.25">
      <c r="C830" s="156"/>
    </row>
    <row r="831" spans="3:3" ht="15.75" customHeight="1" x14ac:dyDescent="0.25">
      <c r="C831" s="156"/>
    </row>
    <row r="832" spans="3:3" ht="15.75" customHeight="1" x14ac:dyDescent="0.25">
      <c r="C832" s="156"/>
    </row>
    <row r="833" spans="3:3" ht="15.75" customHeight="1" x14ac:dyDescent="0.25">
      <c r="C833" s="156"/>
    </row>
    <row r="834" spans="3:3" ht="15.75" customHeight="1" x14ac:dyDescent="0.25">
      <c r="C834" s="156"/>
    </row>
    <row r="835" spans="3:3" ht="15.75" customHeight="1" x14ac:dyDescent="0.25">
      <c r="C835" s="156"/>
    </row>
    <row r="836" spans="3:3" ht="15.75" customHeight="1" x14ac:dyDescent="0.25">
      <c r="C836" s="156"/>
    </row>
    <row r="837" spans="3:3" ht="15.75" customHeight="1" x14ac:dyDescent="0.25">
      <c r="C837" s="156"/>
    </row>
    <row r="838" spans="3:3" ht="15.75" customHeight="1" x14ac:dyDescent="0.25">
      <c r="C838" s="156"/>
    </row>
    <row r="839" spans="3:3" ht="15.75" customHeight="1" x14ac:dyDescent="0.25">
      <c r="C839" s="156"/>
    </row>
    <row r="840" spans="3:3" ht="15.75" customHeight="1" x14ac:dyDescent="0.25">
      <c r="C840" s="156"/>
    </row>
    <row r="841" spans="3:3" ht="15.75" customHeight="1" x14ac:dyDescent="0.25">
      <c r="C841" s="156"/>
    </row>
    <row r="842" spans="3:3" ht="15.75" customHeight="1" x14ac:dyDescent="0.25">
      <c r="C842" s="156"/>
    </row>
    <row r="843" spans="3:3" ht="15.75" customHeight="1" x14ac:dyDescent="0.25">
      <c r="C843" s="156"/>
    </row>
    <row r="844" spans="3:3" ht="15.75" customHeight="1" x14ac:dyDescent="0.25">
      <c r="C844" s="156"/>
    </row>
    <row r="845" spans="3:3" ht="15.75" customHeight="1" x14ac:dyDescent="0.25">
      <c r="C845" s="156"/>
    </row>
    <row r="846" spans="3:3" ht="15.75" customHeight="1" x14ac:dyDescent="0.25">
      <c r="C846" s="156"/>
    </row>
    <row r="847" spans="3:3" ht="15.75" customHeight="1" x14ac:dyDescent="0.25">
      <c r="C847" s="156"/>
    </row>
    <row r="848" spans="3:3" ht="15.75" customHeight="1" x14ac:dyDescent="0.25">
      <c r="C848" s="156"/>
    </row>
    <row r="849" spans="3:3" ht="15.75" customHeight="1" x14ac:dyDescent="0.25">
      <c r="C849" s="156"/>
    </row>
    <row r="850" spans="3:3" ht="15.75" customHeight="1" x14ac:dyDescent="0.25">
      <c r="C850" s="156"/>
    </row>
    <row r="851" spans="3:3" ht="15.75" customHeight="1" x14ac:dyDescent="0.25">
      <c r="C851" s="156"/>
    </row>
    <row r="852" spans="3:3" ht="15.75" customHeight="1" x14ac:dyDescent="0.25">
      <c r="C852" s="156"/>
    </row>
    <row r="853" spans="3:3" ht="15.75" customHeight="1" x14ac:dyDescent="0.25">
      <c r="C853" s="156"/>
    </row>
    <row r="854" spans="3:3" ht="15.75" customHeight="1" x14ac:dyDescent="0.25">
      <c r="C854" s="156"/>
    </row>
    <row r="855" spans="3:3" ht="15.75" customHeight="1" x14ac:dyDescent="0.25">
      <c r="C855" s="156"/>
    </row>
    <row r="856" spans="3:3" ht="15.75" customHeight="1" x14ac:dyDescent="0.25">
      <c r="C856" s="156"/>
    </row>
    <row r="857" spans="3:3" ht="15.75" customHeight="1" x14ac:dyDescent="0.25">
      <c r="C857" s="156"/>
    </row>
    <row r="858" spans="3:3" ht="15.75" customHeight="1" x14ac:dyDescent="0.25">
      <c r="C858" s="156"/>
    </row>
    <row r="859" spans="3:3" ht="15.75" customHeight="1" x14ac:dyDescent="0.25">
      <c r="C859" s="156"/>
    </row>
    <row r="860" spans="3:3" ht="15.75" customHeight="1" x14ac:dyDescent="0.25">
      <c r="C860" s="156"/>
    </row>
    <row r="861" spans="3:3" ht="15.75" customHeight="1" x14ac:dyDescent="0.25">
      <c r="C861" s="156"/>
    </row>
    <row r="862" spans="3:3" ht="15.75" customHeight="1" x14ac:dyDescent="0.25">
      <c r="C862" s="156"/>
    </row>
    <row r="863" spans="3:3" ht="15.75" customHeight="1" x14ac:dyDescent="0.25">
      <c r="C863" s="156"/>
    </row>
    <row r="864" spans="3:3" ht="15.75" customHeight="1" x14ac:dyDescent="0.25">
      <c r="C864" s="156"/>
    </row>
    <row r="865" spans="3:3" ht="15.75" customHeight="1" x14ac:dyDescent="0.25">
      <c r="C865" s="156"/>
    </row>
    <row r="866" spans="3:3" ht="15.75" customHeight="1" x14ac:dyDescent="0.25">
      <c r="C866" s="156"/>
    </row>
    <row r="867" spans="3:3" ht="15.75" customHeight="1" x14ac:dyDescent="0.25">
      <c r="C867" s="156"/>
    </row>
    <row r="868" spans="3:3" ht="15.75" customHeight="1" x14ac:dyDescent="0.25">
      <c r="C868" s="156"/>
    </row>
    <row r="869" spans="3:3" ht="15.75" customHeight="1" x14ac:dyDescent="0.25">
      <c r="C869" s="156"/>
    </row>
    <row r="870" spans="3:3" ht="15.75" customHeight="1" x14ac:dyDescent="0.25">
      <c r="C870" s="156"/>
    </row>
    <row r="871" spans="3:3" ht="15.75" customHeight="1" x14ac:dyDescent="0.25">
      <c r="C871" s="156"/>
    </row>
    <row r="872" spans="3:3" ht="15.75" customHeight="1" x14ac:dyDescent="0.25">
      <c r="C872" s="156"/>
    </row>
    <row r="873" spans="3:3" ht="15.75" customHeight="1" x14ac:dyDescent="0.25">
      <c r="C873" s="156"/>
    </row>
    <row r="874" spans="3:3" ht="15.75" customHeight="1" x14ac:dyDescent="0.25">
      <c r="C874" s="156"/>
    </row>
    <row r="875" spans="3:3" ht="15.75" customHeight="1" x14ac:dyDescent="0.25">
      <c r="C875" s="156"/>
    </row>
    <row r="876" spans="3:3" ht="15.75" customHeight="1" x14ac:dyDescent="0.25">
      <c r="C876" s="156"/>
    </row>
    <row r="877" spans="3:3" ht="15.75" customHeight="1" x14ac:dyDescent="0.25">
      <c r="C877" s="156"/>
    </row>
    <row r="878" spans="3:3" ht="15.75" customHeight="1" x14ac:dyDescent="0.25">
      <c r="C878" s="156"/>
    </row>
    <row r="879" spans="3:3" ht="15.75" customHeight="1" x14ac:dyDescent="0.25">
      <c r="C879" s="156"/>
    </row>
    <row r="880" spans="3:3" ht="15.75" customHeight="1" x14ac:dyDescent="0.25">
      <c r="C880" s="156"/>
    </row>
    <row r="881" spans="3:3" ht="15.75" customHeight="1" x14ac:dyDescent="0.25">
      <c r="C881" s="156"/>
    </row>
    <row r="882" spans="3:3" ht="15.75" customHeight="1" x14ac:dyDescent="0.25">
      <c r="C882" s="156"/>
    </row>
    <row r="883" spans="3:3" ht="15.75" customHeight="1" x14ac:dyDescent="0.25">
      <c r="C883" s="156"/>
    </row>
    <row r="884" spans="3:3" ht="15.75" customHeight="1" x14ac:dyDescent="0.25">
      <c r="C884" s="156"/>
    </row>
    <row r="885" spans="3:3" ht="15.75" customHeight="1" x14ac:dyDescent="0.25">
      <c r="C885" s="156"/>
    </row>
    <row r="886" spans="3:3" ht="15.75" customHeight="1" x14ac:dyDescent="0.25">
      <c r="C886" s="156"/>
    </row>
    <row r="887" spans="3:3" ht="15.75" customHeight="1" x14ac:dyDescent="0.25">
      <c r="C887" s="156"/>
    </row>
    <row r="888" spans="3:3" ht="15.75" customHeight="1" x14ac:dyDescent="0.25">
      <c r="C888" s="156"/>
    </row>
    <row r="889" spans="3:3" ht="15.75" customHeight="1" x14ac:dyDescent="0.25">
      <c r="C889" s="156"/>
    </row>
    <row r="890" spans="3:3" ht="15.75" customHeight="1" x14ac:dyDescent="0.25">
      <c r="C890" s="156"/>
    </row>
    <row r="891" spans="3:3" ht="15.75" customHeight="1" x14ac:dyDescent="0.25">
      <c r="C891" s="156"/>
    </row>
    <row r="892" spans="3:3" ht="15.75" customHeight="1" x14ac:dyDescent="0.25">
      <c r="C892" s="156"/>
    </row>
    <row r="893" spans="3:3" ht="15.75" customHeight="1" x14ac:dyDescent="0.25">
      <c r="C893" s="156"/>
    </row>
    <row r="894" spans="3:3" ht="15.75" customHeight="1" x14ac:dyDescent="0.25">
      <c r="C894" s="156"/>
    </row>
    <row r="895" spans="3:3" ht="15.75" customHeight="1" x14ac:dyDescent="0.25">
      <c r="C895" s="156"/>
    </row>
    <row r="896" spans="3:3" ht="15.75" customHeight="1" x14ac:dyDescent="0.25">
      <c r="C896" s="156"/>
    </row>
    <row r="897" spans="3:3" ht="15.75" customHeight="1" x14ac:dyDescent="0.25">
      <c r="C897" s="156"/>
    </row>
    <row r="898" spans="3:3" ht="15.75" customHeight="1" x14ac:dyDescent="0.25">
      <c r="C898" s="156"/>
    </row>
    <row r="899" spans="3:3" ht="15.75" customHeight="1" x14ac:dyDescent="0.25">
      <c r="C899" s="156"/>
    </row>
    <row r="900" spans="3:3" ht="15.75" customHeight="1" x14ac:dyDescent="0.25">
      <c r="C900" s="156"/>
    </row>
    <row r="901" spans="3:3" ht="15.75" customHeight="1" x14ac:dyDescent="0.25">
      <c r="C901" s="156"/>
    </row>
    <row r="902" spans="3:3" ht="15.75" customHeight="1" x14ac:dyDescent="0.25">
      <c r="C902" s="156"/>
    </row>
    <row r="903" spans="3:3" ht="15.75" customHeight="1" x14ac:dyDescent="0.25">
      <c r="C903" s="156"/>
    </row>
    <row r="904" spans="3:3" ht="15.75" customHeight="1" x14ac:dyDescent="0.25">
      <c r="C904" s="156"/>
    </row>
    <row r="905" spans="3:3" ht="15.75" customHeight="1" x14ac:dyDescent="0.25">
      <c r="C905" s="156"/>
    </row>
    <row r="906" spans="3:3" ht="15.75" customHeight="1" x14ac:dyDescent="0.25">
      <c r="C906" s="156"/>
    </row>
    <row r="907" spans="3:3" ht="15.75" customHeight="1" x14ac:dyDescent="0.25">
      <c r="C907" s="156"/>
    </row>
    <row r="908" spans="3:3" ht="15.75" customHeight="1" x14ac:dyDescent="0.25">
      <c r="C908" s="156"/>
    </row>
    <row r="909" spans="3:3" ht="15.75" customHeight="1" x14ac:dyDescent="0.25">
      <c r="C909" s="156"/>
    </row>
    <row r="910" spans="3:3" ht="15.75" customHeight="1" x14ac:dyDescent="0.25">
      <c r="C910" s="156"/>
    </row>
    <row r="911" spans="3:3" ht="15.75" customHeight="1" x14ac:dyDescent="0.25">
      <c r="C911" s="156"/>
    </row>
    <row r="912" spans="3:3" ht="15.75" customHeight="1" x14ac:dyDescent="0.25">
      <c r="C912" s="156"/>
    </row>
    <row r="913" spans="3:3" ht="15.75" customHeight="1" x14ac:dyDescent="0.25">
      <c r="C913" s="156"/>
    </row>
    <row r="914" spans="3:3" ht="15.75" customHeight="1" x14ac:dyDescent="0.25">
      <c r="C914" s="156"/>
    </row>
    <row r="915" spans="3:3" ht="15.75" customHeight="1" x14ac:dyDescent="0.25">
      <c r="C915" s="156"/>
    </row>
    <row r="916" spans="3:3" ht="15.75" customHeight="1" x14ac:dyDescent="0.25">
      <c r="C916" s="156"/>
    </row>
    <row r="917" spans="3:3" ht="15.75" customHeight="1" x14ac:dyDescent="0.25">
      <c r="C917" s="156"/>
    </row>
    <row r="918" spans="3:3" ht="15.75" customHeight="1" x14ac:dyDescent="0.25">
      <c r="C918" s="156"/>
    </row>
    <row r="919" spans="3:3" ht="15.75" customHeight="1" x14ac:dyDescent="0.25">
      <c r="C919" s="156"/>
    </row>
    <row r="920" spans="3:3" ht="15.75" customHeight="1" x14ac:dyDescent="0.25">
      <c r="C920" s="156"/>
    </row>
    <row r="921" spans="3:3" ht="15.75" customHeight="1" x14ac:dyDescent="0.25">
      <c r="C921" s="156"/>
    </row>
    <row r="922" spans="3:3" ht="15.75" customHeight="1" x14ac:dyDescent="0.25">
      <c r="C922" s="156"/>
    </row>
    <row r="923" spans="3:3" ht="15.75" customHeight="1" x14ac:dyDescent="0.25">
      <c r="C923" s="156"/>
    </row>
    <row r="924" spans="3:3" ht="15.75" customHeight="1" x14ac:dyDescent="0.25">
      <c r="C924" s="156"/>
    </row>
    <row r="925" spans="3:3" ht="15.75" customHeight="1" x14ac:dyDescent="0.25">
      <c r="C925" s="156"/>
    </row>
    <row r="926" spans="3:3" ht="15.75" customHeight="1" x14ac:dyDescent="0.25">
      <c r="C926" s="156"/>
    </row>
    <row r="927" spans="3:3" ht="15.75" customHeight="1" x14ac:dyDescent="0.25">
      <c r="C927" s="156"/>
    </row>
    <row r="928" spans="3:3" ht="15.75" customHeight="1" x14ac:dyDescent="0.25">
      <c r="C928" s="156"/>
    </row>
    <row r="929" spans="3:3" ht="15.75" customHeight="1" x14ac:dyDescent="0.25">
      <c r="C929" s="156"/>
    </row>
    <row r="930" spans="3:3" ht="15.75" customHeight="1" x14ac:dyDescent="0.25">
      <c r="C930" s="156"/>
    </row>
    <row r="931" spans="3:3" ht="15.75" customHeight="1" x14ac:dyDescent="0.25">
      <c r="C931" s="156"/>
    </row>
    <row r="932" spans="3:3" ht="15.75" customHeight="1" x14ac:dyDescent="0.25">
      <c r="C932" s="156"/>
    </row>
    <row r="933" spans="3:3" ht="15.75" customHeight="1" x14ac:dyDescent="0.25">
      <c r="C933" s="156"/>
    </row>
    <row r="934" spans="3:3" ht="15.75" customHeight="1" x14ac:dyDescent="0.25">
      <c r="C934" s="156"/>
    </row>
    <row r="935" spans="3:3" ht="15.75" customHeight="1" x14ac:dyDescent="0.25">
      <c r="C935" s="156"/>
    </row>
    <row r="936" spans="3:3" ht="15.75" customHeight="1" x14ac:dyDescent="0.25">
      <c r="C936" s="156"/>
    </row>
    <row r="937" spans="3:3" ht="15.75" customHeight="1" x14ac:dyDescent="0.25">
      <c r="C937" s="156"/>
    </row>
    <row r="938" spans="3:3" ht="15.75" customHeight="1" x14ac:dyDescent="0.25">
      <c r="C938" s="156"/>
    </row>
    <row r="939" spans="3:3" ht="15.75" customHeight="1" x14ac:dyDescent="0.25">
      <c r="C939" s="156"/>
    </row>
    <row r="940" spans="3:3" ht="15.75" customHeight="1" x14ac:dyDescent="0.25">
      <c r="C940" s="156"/>
    </row>
    <row r="941" spans="3:3" ht="15.75" customHeight="1" x14ac:dyDescent="0.25">
      <c r="C941" s="156"/>
    </row>
    <row r="942" spans="3:3" ht="15.75" customHeight="1" x14ac:dyDescent="0.25">
      <c r="C942" s="156"/>
    </row>
    <row r="943" spans="3:3" ht="15.75" customHeight="1" x14ac:dyDescent="0.25">
      <c r="C943" s="156"/>
    </row>
    <row r="944" spans="3:3" ht="15.75" customHeight="1" x14ac:dyDescent="0.25">
      <c r="C944" s="156"/>
    </row>
    <row r="945" spans="3:3" ht="15.75" customHeight="1" x14ac:dyDescent="0.25">
      <c r="C945" s="156"/>
    </row>
    <row r="946" spans="3:3" ht="15.75" customHeight="1" x14ac:dyDescent="0.25">
      <c r="C946" s="156"/>
    </row>
    <row r="947" spans="3:3" ht="15.75" customHeight="1" x14ac:dyDescent="0.25">
      <c r="C947" s="156"/>
    </row>
    <row r="948" spans="3:3" ht="15.75" customHeight="1" x14ac:dyDescent="0.25">
      <c r="C948" s="156"/>
    </row>
    <row r="949" spans="3:3" ht="15.75" customHeight="1" x14ac:dyDescent="0.25">
      <c r="C949" s="156"/>
    </row>
    <row r="950" spans="3:3" ht="15.75" customHeight="1" x14ac:dyDescent="0.25">
      <c r="C950" s="156"/>
    </row>
    <row r="951" spans="3:3" ht="15.75" customHeight="1" x14ac:dyDescent="0.25">
      <c r="C951" s="156"/>
    </row>
    <row r="952" spans="3:3" ht="15.75" customHeight="1" x14ac:dyDescent="0.25">
      <c r="C952" s="156"/>
    </row>
    <row r="953" spans="3:3" ht="15.75" customHeight="1" x14ac:dyDescent="0.25">
      <c r="C953" s="156"/>
    </row>
    <row r="954" spans="3:3" ht="15.75" customHeight="1" x14ac:dyDescent="0.25">
      <c r="C954" s="156"/>
    </row>
    <row r="955" spans="3:3" ht="15.75" customHeight="1" x14ac:dyDescent="0.25">
      <c r="C955" s="156"/>
    </row>
    <row r="956" spans="3:3" ht="15.75" customHeight="1" x14ac:dyDescent="0.25">
      <c r="C956" s="156"/>
    </row>
    <row r="957" spans="3:3" ht="15.75" customHeight="1" x14ac:dyDescent="0.25">
      <c r="C957" s="156"/>
    </row>
    <row r="958" spans="3:3" ht="15.75" customHeight="1" x14ac:dyDescent="0.25">
      <c r="C958" s="156"/>
    </row>
    <row r="959" spans="3:3" ht="15.75" customHeight="1" x14ac:dyDescent="0.25">
      <c r="C959" s="156"/>
    </row>
    <row r="960" spans="3:3" ht="15.75" customHeight="1" x14ac:dyDescent="0.25">
      <c r="C960" s="156"/>
    </row>
    <row r="961" spans="3:3" ht="15.75" customHeight="1" x14ac:dyDescent="0.25">
      <c r="C961" s="156"/>
    </row>
    <row r="962" spans="3:3" ht="15.75" customHeight="1" x14ac:dyDescent="0.25">
      <c r="C962" s="156"/>
    </row>
    <row r="963" spans="3:3" ht="15.75" customHeight="1" x14ac:dyDescent="0.25">
      <c r="C963" s="156"/>
    </row>
    <row r="964" spans="3:3" ht="15.75" customHeight="1" x14ac:dyDescent="0.25">
      <c r="C964" s="156"/>
    </row>
    <row r="965" spans="3:3" ht="15.75" customHeight="1" x14ac:dyDescent="0.25">
      <c r="C965" s="156"/>
    </row>
    <row r="966" spans="3:3" ht="15.75" customHeight="1" x14ac:dyDescent="0.25">
      <c r="C966" s="156"/>
    </row>
    <row r="967" spans="3:3" ht="15.75" customHeight="1" x14ac:dyDescent="0.25">
      <c r="C967" s="156"/>
    </row>
    <row r="968" spans="3:3" ht="15.75" customHeight="1" x14ac:dyDescent="0.25">
      <c r="C968" s="156"/>
    </row>
    <row r="969" spans="3:3" ht="15.75" customHeight="1" x14ac:dyDescent="0.25">
      <c r="C969" s="156"/>
    </row>
    <row r="970" spans="3:3" ht="15.75" customHeight="1" x14ac:dyDescent="0.25">
      <c r="C970" s="156"/>
    </row>
    <row r="971" spans="3:3" ht="15.75" customHeight="1" x14ac:dyDescent="0.25">
      <c r="C971" s="156"/>
    </row>
    <row r="972" spans="3:3" ht="15.75" customHeight="1" x14ac:dyDescent="0.25">
      <c r="C972" s="156"/>
    </row>
    <row r="973" spans="3:3" ht="15.75" customHeight="1" x14ac:dyDescent="0.25">
      <c r="C973" s="156"/>
    </row>
    <row r="974" spans="3:3" ht="15.75" customHeight="1" x14ac:dyDescent="0.25">
      <c r="C974" s="156"/>
    </row>
    <row r="975" spans="3:3" ht="15.75" customHeight="1" x14ac:dyDescent="0.25">
      <c r="C975" s="156"/>
    </row>
    <row r="976" spans="3:3" ht="15.75" customHeight="1" x14ac:dyDescent="0.25">
      <c r="C976" s="156"/>
    </row>
    <row r="977" spans="3:3" ht="15.75" customHeight="1" x14ac:dyDescent="0.25">
      <c r="C977" s="156"/>
    </row>
    <row r="978" spans="3:3" ht="15.75" customHeight="1" x14ac:dyDescent="0.25">
      <c r="C978" s="156"/>
    </row>
    <row r="979" spans="3:3" ht="15.75" customHeight="1" x14ac:dyDescent="0.25">
      <c r="C979" s="156"/>
    </row>
    <row r="980" spans="3:3" ht="15.75" customHeight="1" x14ac:dyDescent="0.25">
      <c r="C980" s="156"/>
    </row>
    <row r="981" spans="3:3" ht="15.75" customHeight="1" x14ac:dyDescent="0.25">
      <c r="C981" s="156"/>
    </row>
    <row r="982" spans="3:3" ht="15.75" customHeight="1" x14ac:dyDescent="0.25">
      <c r="C982" s="156"/>
    </row>
    <row r="983" spans="3:3" ht="15.75" customHeight="1" x14ac:dyDescent="0.25">
      <c r="C983" s="156"/>
    </row>
    <row r="984" spans="3:3" ht="15.75" customHeight="1" x14ac:dyDescent="0.25">
      <c r="C984" s="156"/>
    </row>
    <row r="985" spans="3:3" ht="15.75" customHeight="1" x14ac:dyDescent="0.25">
      <c r="C985" s="156"/>
    </row>
    <row r="986" spans="3:3" ht="15.75" customHeight="1" x14ac:dyDescent="0.25">
      <c r="C986" s="156"/>
    </row>
    <row r="987" spans="3:3" ht="15.75" customHeight="1" x14ac:dyDescent="0.25">
      <c r="C987" s="156"/>
    </row>
    <row r="988" spans="3:3" ht="15.75" customHeight="1" x14ac:dyDescent="0.25">
      <c r="C988" s="156"/>
    </row>
    <row r="989" spans="3:3" ht="15.75" customHeight="1" x14ac:dyDescent="0.25">
      <c r="C989" s="156"/>
    </row>
    <row r="990" spans="3:3" ht="15.75" customHeight="1" x14ac:dyDescent="0.25">
      <c r="C990" s="156"/>
    </row>
    <row r="991" spans="3:3" ht="15.75" customHeight="1" x14ac:dyDescent="0.25">
      <c r="C991" s="156"/>
    </row>
    <row r="992" spans="3:3" ht="15.75" customHeight="1" x14ac:dyDescent="0.25">
      <c r="C992" s="156"/>
    </row>
    <row r="993" spans="3:3" ht="15.75" customHeight="1" x14ac:dyDescent="0.25">
      <c r="C993" s="156"/>
    </row>
    <row r="994" spans="3:3" ht="15.75" customHeight="1" x14ac:dyDescent="0.25">
      <c r="C994" s="156"/>
    </row>
    <row r="995" spans="3:3" ht="15.75" customHeight="1" x14ac:dyDescent="0.25">
      <c r="C995" s="156"/>
    </row>
    <row r="996" spans="3:3" ht="15.75" customHeight="1" x14ac:dyDescent="0.25">
      <c r="C996" s="156"/>
    </row>
    <row r="997" spans="3:3" ht="15.75" customHeight="1" x14ac:dyDescent="0.25">
      <c r="C997" s="156"/>
    </row>
    <row r="998" spans="3:3" ht="15.75" customHeight="1" x14ac:dyDescent="0.25">
      <c r="C998" s="156"/>
    </row>
    <row r="999" spans="3:3" ht="15.75" customHeight="1" x14ac:dyDescent="0.25">
      <c r="C999" s="156"/>
    </row>
    <row r="1000" spans="3:3" ht="15.75" customHeight="1" x14ac:dyDescent="0.25">
      <c r="C1000" s="156"/>
    </row>
    <row r="1001" spans="3:3" ht="15.75" customHeight="1" x14ac:dyDescent="0.25">
      <c r="C1001" s="156"/>
    </row>
  </sheetData>
  <mergeCells count="8">
    <mergeCell ref="D51:E51"/>
    <mergeCell ref="D52:E52"/>
    <mergeCell ref="D3:E3"/>
    <mergeCell ref="F3:U3"/>
    <mergeCell ref="D4:D5"/>
    <mergeCell ref="E4:E5"/>
    <mergeCell ref="K4:U4"/>
    <mergeCell ref="G4:J4"/>
  </mergeCells>
  <pageMargins left="0.7" right="0.7" top="0.75" bottom="0.75" header="0" footer="0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/>
  <dimension ref="A1:W1000"/>
  <sheetViews>
    <sheetView zoomScale="140" zoomScaleNormal="140" workbookViewId="0"/>
  </sheetViews>
  <sheetFormatPr defaultColWidth="14.42578125" defaultRowHeight="15" customHeight="1" x14ac:dyDescent="0.25"/>
  <cols>
    <col min="1" max="1" width="8.7109375" customWidth="1"/>
    <col min="2" max="2" width="51.7109375" customWidth="1"/>
    <col min="3" max="3" width="73.85546875" customWidth="1"/>
    <col min="4" max="26" width="8.7109375" customWidth="1"/>
  </cols>
  <sheetData>
    <row r="1" spans="1:23" ht="22.9" customHeight="1" x14ac:dyDescent="0.25">
      <c r="A1" s="1"/>
      <c r="B1" s="157" t="s">
        <v>443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4.25" customHeight="1" x14ac:dyDescent="0.25">
      <c r="A2" s="1"/>
      <c r="B2" s="157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4.25" customHeight="1" x14ac:dyDescent="0.25">
      <c r="A3" s="1"/>
      <c r="B3" s="158" t="s">
        <v>444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25" customHeight="1" x14ac:dyDescent="0.25">
      <c r="A4" s="1"/>
      <c r="B4" s="159" t="s">
        <v>586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4.25" customHeight="1" x14ac:dyDescent="0.25">
      <c r="A5" s="1"/>
      <c r="B5" s="159" t="s">
        <v>585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4.25" customHeight="1" x14ac:dyDescent="0.25">
      <c r="A6" s="1"/>
      <c r="B6" s="282" t="s">
        <v>587</v>
      </c>
      <c r="C6" s="283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4.25" customHeight="1" x14ac:dyDescent="0.25">
      <c r="A7" s="1"/>
      <c r="B7" s="157" t="s">
        <v>445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4.25" customHeight="1" x14ac:dyDescent="0.25">
      <c r="A8" s="1"/>
      <c r="B8" s="157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4.25" customHeight="1" x14ac:dyDescent="0.25">
      <c r="A9" s="1"/>
      <c r="B9" s="157" t="s">
        <v>446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"/>
      <c r="B10" s="160" t="s">
        <v>447</v>
      </c>
      <c r="C10" s="161" t="s">
        <v>448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24" x14ac:dyDescent="0.25">
      <c r="A11" s="1"/>
      <c r="B11" s="162" t="s">
        <v>449</v>
      </c>
      <c r="C11" s="608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24" x14ac:dyDescent="0.25">
      <c r="A12" s="1"/>
      <c r="B12" s="163" t="s">
        <v>450</v>
      </c>
      <c r="C12" s="56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"/>
      <c r="B13" s="163" t="s">
        <v>451</v>
      </c>
      <c r="C13" s="56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"/>
      <c r="B14" s="164" t="s">
        <v>452</v>
      </c>
      <c r="C14" s="566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"/>
      <c r="B15" s="165"/>
      <c r="C15" s="566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"/>
      <c r="B16" s="165"/>
      <c r="C16" s="56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"/>
      <c r="B17" s="165"/>
      <c r="C17" s="566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"/>
      <c r="B18" s="164"/>
      <c r="C18" s="56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"/>
      <c r="B19" s="164"/>
      <c r="C19" s="566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"/>
      <c r="B20" s="166"/>
      <c r="C20" s="56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24" x14ac:dyDescent="0.25">
      <c r="A21" s="1"/>
      <c r="B21" s="162" t="s">
        <v>453</v>
      </c>
      <c r="C21" s="609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24" x14ac:dyDescent="0.25">
      <c r="A22" s="1"/>
      <c r="B22" s="163" t="s">
        <v>450</v>
      </c>
      <c r="C22" s="56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"/>
      <c r="B23" s="163" t="s">
        <v>454</v>
      </c>
      <c r="C23" s="56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"/>
      <c r="B24" s="164" t="s">
        <v>452</v>
      </c>
      <c r="C24" s="56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"/>
      <c r="B25" s="163"/>
      <c r="C25" s="56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"/>
      <c r="B26" s="163"/>
      <c r="C26" s="56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"/>
      <c r="B27" s="163"/>
      <c r="C27" s="567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"/>
      <c r="B28" s="162" t="s">
        <v>455</v>
      </c>
      <c r="C28" s="609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24" x14ac:dyDescent="0.25">
      <c r="A29" s="1"/>
      <c r="B29" s="163" t="s">
        <v>456</v>
      </c>
      <c r="C29" s="56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"/>
      <c r="B30" s="163" t="s">
        <v>457</v>
      </c>
      <c r="C30" s="56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"/>
      <c r="B31" s="164" t="s">
        <v>452</v>
      </c>
      <c r="C31" s="570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"/>
      <c r="B32" s="164"/>
      <c r="C32" s="167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"/>
      <c r="B33" s="164"/>
      <c r="C33" s="167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"/>
      <c r="B34" s="164"/>
      <c r="C34" s="167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"/>
      <c r="B35" s="164"/>
      <c r="C35" s="167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"/>
      <c r="B36" s="166"/>
      <c r="C36" s="168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24" x14ac:dyDescent="0.25">
      <c r="A37" s="1"/>
      <c r="B37" s="162" t="s">
        <v>458</v>
      </c>
      <c r="C37" s="610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8" x14ac:dyDescent="0.25">
      <c r="A38" s="1"/>
      <c r="B38" s="163" t="s">
        <v>459</v>
      </c>
      <c r="C38" s="56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"/>
      <c r="B39" s="163" t="s">
        <v>460</v>
      </c>
      <c r="C39" s="56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"/>
      <c r="B40" s="163" t="s">
        <v>461</v>
      </c>
      <c r="C40" s="56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"/>
      <c r="B41" s="163" t="s">
        <v>462</v>
      </c>
      <c r="C41" s="56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"/>
      <c r="B42" s="163" t="s">
        <v>463</v>
      </c>
      <c r="C42" s="56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"/>
      <c r="B43" s="166" t="s">
        <v>452</v>
      </c>
      <c r="C43" s="567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24" x14ac:dyDescent="0.25">
      <c r="A44" s="1"/>
      <c r="B44" s="162" t="s">
        <v>464</v>
      </c>
      <c r="C44" s="610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8" x14ac:dyDescent="0.25">
      <c r="A45" s="1"/>
      <c r="B45" s="163" t="s">
        <v>459</v>
      </c>
      <c r="C45" s="56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"/>
      <c r="B46" s="163" t="s">
        <v>460</v>
      </c>
      <c r="C46" s="56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"/>
      <c r="B47" s="163" t="s">
        <v>461</v>
      </c>
      <c r="C47" s="56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5">
      <c r="A48" s="1"/>
      <c r="B48" s="163" t="s">
        <v>462</v>
      </c>
      <c r="C48" s="56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5">
      <c r="A49" s="1"/>
      <c r="B49" s="163" t="s">
        <v>463</v>
      </c>
      <c r="C49" s="56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5">
      <c r="A50" s="1"/>
      <c r="B50" s="166" t="s">
        <v>452</v>
      </c>
      <c r="C50" s="567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4.25" customHeight="1" x14ac:dyDescent="0.25"/>
    <row r="206" spans="1:23" ht="14.25" customHeight="1" x14ac:dyDescent="0.25"/>
    <row r="207" spans="1:23" ht="14.25" customHeight="1" x14ac:dyDescent="0.25"/>
    <row r="208" spans="1:23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mergeCells count="5">
    <mergeCell ref="C11:C20"/>
    <mergeCell ref="C21:C27"/>
    <mergeCell ref="C28:C31"/>
    <mergeCell ref="C37:C43"/>
    <mergeCell ref="C44:C50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Ведомость</vt:lpstr>
      <vt:lpstr>Таблица 1 (общие примечания)</vt:lpstr>
      <vt:lpstr>Таблица 2 (категории)</vt:lpstr>
      <vt:lpstr>Таблица 4 (коэфф.запаса)</vt:lpstr>
      <vt:lpstr>Таблица 5 (коэфф. по арм.)</vt:lpstr>
      <vt:lpstr>Таблица 6 (типы арм.)</vt:lpstr>
      <vt:lpstr>Таблица 7 (деление ВОР)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Марушкевич Виталий Николаевич</dc:creator>
  <cp:lastModifiedBy>Мачехин Дмитрий Викторович</cp:lastModifiedBy>
  <dcterms:created xsi:type="dcterms:W3CDTF">2024-09-04T19:12:48Z</dcterms:created>
  <dcterms:modified xsi:type="dcterms:W3CDTF">2024-09-23T08:23:22Z</dcterms:modified>
</cp:coreProperties>
</file>