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laevatsh\Documents\ГП-МФС\1 Стандарты\методика расчета длины провода\"/>
    </mc:Choice>
  </mc:AlternateContent>
  <bookViews>
    <workbookView xWindow="0" yWindow="0" windowWidth="28800" windowHeight="13590" tabRatio="918"/>
  </bookViews>
  <sheets>
    <sheet name="Инструкция" sheetId="17" r:id="rId1"/>
    <sheet name="Исходные данные" sheetId="1" r:id="rId2"/>
    <sheet name="Свод" sheetId="2" r:id="rId3"/>
    <sheet name="Квартира МГН1" sheetId="3" state="hidden" r:id="rId4"/>
    <sheet name="Квартира МГН2" sheetId="4" state="hidden" r:id="rId5"/>
    <sheet name="Квартира МГН3" sheetId="5" state="hidden" r:id="rId6"/>
    <sheet name="Квартира МГН4" sheetId="6" state="hidden" r:id="rId7"/>
    <sheet name="Квартира 1" sheetId="7" state="hidden" r:id="rId8"/>
    <sheet name="Квартира 2" sheetId="8" state="hidden" r:id="rId9"/>
    <sheet name="Квартира 3" sheetId="9" state="hidden" r:id="rId10"/>
    <sheet name="Квартира 4" sheetId="10" state="hidden" r:id="rId11"/>
    <sheet name="Квартира 5" sheetId="11" state="hidden" r:id="rId12"/>
    <sheet name="Квартира 6" sheetId="12" state="hidden" r:id="rId13"/>
    <sheet name="Квартира 7" sheetId="13" state="hidden" r:id="rId14"/>
    <sheet name="Квартира 8" sheetId="14" state="hidden" r:id="rId15"/>
    <sheet name="Квартира 9" sheetId="15" state="hidden" r:id="rId16"/>
    <sheet name="Квартира 10" sheetId="16" state="hidden" r:id="rId17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8" i="16" l="1"/>
  <c r="D18" i="16"/>
  <c r="K18" i="15"/>
  <c r="D18" i="15"/>
  <c r="K18" i="14"/>
  <c r="K19" i="14"/>
  <c r="D18" i="14"/>
  <c r="K18" i="13"/>
  <c r="D18" i="13"/>
  <c r="D19" i="13"/>
  <c r="K18" i="12"/>
  <c r="D18" i="12"/>
  <c r="D18" i="11"/>
  <c r="K18" i="11" s="1"/>
  <c r="K19" i="11"/>
  <c r="K18" i="10"/>
  <c r="D18" i="10"/>
  <c r="K18" i="9" l="1"/>
  <c r="D18" i="9"/>
  <c r="K18" i="8"/>
  <c r="D18" i="8"/>
  <c r="K18" i="7"/>
  <c r="D18" i="7"/>
  <c r="K18" i="6"/>
  <c r="D18" i="6"/>
  <c r="D18" i="5"/>
  <c r="D18" i="4"/>
  <c r="K18" i="5"/>
  <c r="K18" i="4"/>
  <c r="D18" i="3"/>
  <c r="K18" i="3" s="1"/>
  <c r="M3" i="16" l="1"/>
  <c r="M5" i="16" l="1"/>
  <c r="M5" i="15"/>
  <c r="M3" i="15"/>
  <c r="M3" i="14"/>
  <c r="M5" i="14"/>
  <c r="M5" i="13"/>
  <c r="M3" i="13"/>
  <c r="M5" i="12"/>
  <c r="M3" i="12"/>
  <c r="M5" i="11"/>
  <c r="M3" i="11"/>
  <c r="M5" i="10"/>
  <c r="M3" i="10"/>
  <c r="M5" i="9"/>
  <c r="M3" i="9"/>
  <c r="M5" i="8"/>
  <c r="M3" i="8"/>
  <c r="M5" i="7"/>
  <c r="M3" i="7"/>
  <c r="M5" i="6"/>
  <c r="M3" i="6"/>
  <c r="M5" i="5"/>
  <c r="M3" i="5"/>
  <c r="M5" i="4"/>
  <c r="M3" i="4"/>
  <c r="M3" i="3"/>
  <c r="M5" i="3"/>
  <c r="M23" i="6" l="1"/>
  <c r="L23" i="6"/>
  <c r="K23" i="6"/>
  <c r="M20" i="6"/>
  <c r="L20" i="6"/>
  <c r="K20" i="6"/>
  <c r="M23" i="5"/>
  <c r="L23" i="5"/>
  <c r="K23" i="5"/>
  <c r="M20" i="5"/>
  <c r="L20" i="5"/>
  <c r="K20" i="5"/>
  <c r="C32" i="2"/>
  <c r="M34" i="7" l="1"/>
  <c r="D35" i="16" l="1"/>
  <c r="M35" i="16" s="1"/>
  <c r="M34" i="16"/>
  <c r="F54" i="16" s="1"/>
  <c r="G29" i="2" s="1"/>
  <c r="D32" i="16"/>
  <c r="L32" i="16" s="1"/>
  <c r="M31" i="16"/>
  <c r="L31" i="16"/>
  <c r="K31" i="16"/>
  <c r="M30" i="16"/>
  <c r="L30" i="16"/>
  <c r="K30" i="16"/>
  <c r="D29" i="16"/>
  <c r="K29" i="16" s="1"/>
  <c r="D28" i="16"/>
  <c r="D27" i="16"/>
  <c r="D26" i="16"/>
  <c r="D25" i="16"/>
  <c r="D24" i="16"/>
  <c r="M23" i="16"/>
  <c r="L23" i="16"/>
  <c r="K23" i="16"/>
  <c r="D22" i="16"/>
  <c r="L22" i="16" s="1"/>
  <c r="D21" i="16"/>
  <c r="L21" i="16" s="1"/>
  <c r="M20" i="16"/>
  <c r="L20" i="16"/>
  <c r="K20" i="16"/>
  <c r="D19" i="16"/>
  <c r="K19" i="16" s="1"/>
  <c r="D17" i="16"/>
  <c r="K17" i="16" s="1"/>
  <c r="D16" i="16"/>
  <c r="K16" i="16" s="1"/>
  <c r="D15" i="16"/>
  <c r="K15" i="16" s="1"/>
  <c r="D14" i="16"/>
  <c r="K14" i="16" s="1"/>
  <c r="M13" i="16"/>
  <c r="L13" i="16"/>
  <c r="K13" i="16"/>
  <c r="D12" i="16"/>
  <c r="M12" i="16" s="1"/>
  <c r="D11" i="16"/>
  <c r="M11" i="16" s="1"/>
  <c r="M10" i="16"/>
  <c r="L10" i="16"/>
  <c r="K10" i="16"/>
  <c r="M9" i="16"/>
  <c r="L9" i="16"/>
  <c r="K9" i="16"/>
  <c r="M8" i="16"/>
  <c r="L8" i="16"/>
  <c r="K8" i="16"/>
  <c r="M7" i="16"/>
  <c r="L7" i="16"/>
  <c r="K7" i="16"/>
  <c r="M6" i="16"/>
  <c r="L6" i="16"/>
  <c r="K6" i="16"/>
  <c r="L5" i="16"/>
  <c r="K5" i="16"/>
  <c r="M4" i="16"/>
  <c r="L4" i="16"/>
  <c r="K4" i="16"/>
  <c r="L3" i="16"/>
  <c r="K3" i="16"/>
  <c r="A1" i="16"/>
  <c r="D35" i="15"/>
  <c r="M35" i="15" s="1"/>
  <c r="M34" i="15"/>
  <c r="D32" i="15"/>
  <c r="K32" i="15" s="1"/>
  <c r="M31" i="15"/>
  <c r="L31" i="15"/>
  <c r="K31" i="15"/>
  <c r="M30" i="15"/>
  <c r="L30" i="15"/>
  <c r="K30" i="15"/>
  <c r="D29" i="15"/>
  <c r="D28" i="15"/>
  <c r="D27" i="15"/>
  <c r="D26" i="15"/>
  <c r="D25" i="15"/>
  <c r="D24" i="15"/>
  <c r="M23" i="15"/>
  <c r="L23" i="15"/>
  <c r="K23" i="15"/>
  <c r="D22" i="15"/>
  <c r="L22" i="15" s="1"/>
  <c r="D21" i="15"/>
  <c r="L21" i="15" s="1"/>
  <c r="M20" i="15"/>
  <c r="L20" i="15"/>
  <c r="K20" i="15"/>
  <c r="D19" i="15"/>
  <c r="K19" i="15" s="1"/>
  <c r="D17" i="15"/>
  <c r="K17" i="15" s="1"/>
  <c r="D16" i="15"/>
  <c r="K16" i="15" s="1"/>
  <c r="D15" i="15"/>
  <c r="K15" i="15" s="1"/>
  <c r="L14" i="15"/>
  <c r="D14" i="15"/>
  <c r="K14" i="15" s="1"/>
  <c r="M13" i="15"/>
  <c r="L13" i="15"/>
  <c r="K13" i="15"/>
  <c r="D12" i="15"/>
  <c r="L12" i="15" s="1"/>
  <c r="D11" i="15"/>
  <c r="M10" i="15"/>
  <c r="L10" i="15"/>
  <c r="K10" i="15"/>
  <c r="M9" i="15"/>
  <c r="L9" i="15"/>
  <c r="K9" i="15"/>
  <c r="M8" i="15"/>
  <c r="L8" i="15"/>
  <c r="K8" i="15"/>
  <c r="M7" i="15"/>
  <c r="L7" i="15"/>
  <c r="K7" i="15"/>
  <c r="M6" i="15"/>
  <c r="L6" i="15"/>
  <c r="K6" i="15"/>
  <c r="L5" i="15"/>
  <c r="K5" i="15"/>
  <c r="M4" i="15"/>
  <c r="L4" i="15"/>
  <c r="K4" i="15"/>
  <c r="L3" i="15"/>
  <c r="K3" i="15"/>
  <c r="A1" i="15"/>
  <c r="D35" i="14"/>
  <c r="M35" i="14" s="1"/>
  <c r="M34" i="14"/>
  <c r="D32" i="14"/>
  <c r="K32" i="14" s="1"/>
  <c r="M31" i="14"/>
  <c r="L31" i="14"/>
  <c r="K31" i="14"/>
  <c r="M30" i="14"/>
  <c r="L30" i="14"/>
  <c r="K30" i="14"/>
  <c r="D29" i="14"/>
  <c r="K29" i="14" s="1"/>
  <c r="D28" i="14"/>
  <c r="K28" i="14" s="1"/>
  <c r="D27" i="14"/>
  <c r="K27" i="14" s="1"/>
  <c r="D26" i="14"/>
  <c r="K26" i="14" s="1"/>
  <c r="D25" i="14"/>
  <c r="K25" i="14" s="1"/>
  <c r="D24" i="14"/>
  <c r="K24" i="14" s="1"/>
  <c r="M23" i="14"/>
  <c r="L23" i="14"/>
  <c r="K23" i="14"/>
  <c r="D22" i="14"/>
  <c r="M22" i="14" s="1"/>
  <c r="D21" i="14"/>
  <c r="M20" i="14"/>
  <c r="L20" i="14"/>
  <c r="K20" i="14"/>
  <c r="D19" i="14"/>
  <c r="D17" i="14"/>
  <c r="K17" i="14" s="1"/>
  <c r="D16" i="14"/>
  <c r="K16" i="14" s="1"/>
  <c r="D15" i="14"/>
  <c r="K15" i="14" s="1"/>
  <c r="D14" i="14"/>
  <c r="K14" i="14" s="1"/>
  <c r="M13" i="14"/>
  <c r="L13" i="14"/>
  <c r="K13" i="14"/>
  <c r="D12" i="14"/>
  <c r="M12" i="14" s="1"/>
  <c r="D11" i="14"/>
  <c r="M11" i="14" s="1"/>
  <c r="M10" i="14"/>
  <c r="L10" i="14"/>
  <c r="K10" i="14"/>
  <c r="M9" i="14"/>
  <c r="L9" i="14"/>
  <c r="K9" i="14"/>
  <c r="M8" i="14"/>
  <c r="L8" i="14"/>
  <c r="K8" i="14"/>
  <c r="M7" i="14"/>
  <c r="L7" i="14"/>
  <c r="K7" i="14"/>
  <c r="M6" i="14"/>
  <c r="L6" i="14"/>
  <c r="K6" i="14"/>
  <c r="L5" i="14"/>
  <c r="K5" i="14"/>
  <c r="M4" i="14"/>
  <c r="L4" i="14"/>
  <c r="K4" i="14"/>
  <c r="L3" i="14"/>
  <c r="K3" i="14"/>
  <c r="A1" i="14"/>
  <c r="D35" i="13"/>
  <c r="M35" i="13" s="1"/>
  <c r="M34" i="13"/>
  <c r="D32" i="13"/>
  <c r="K32" i="13" s="1"/>
  <c r="M31" i="13"/>
  <c r="L31" i="13"/>
  <c r="K31" i="13"/>
  <c r="M30" i="13"/>
  <c r="L30" i="13"/>
  <c r="K30" i="13"/>
  <c r="D29" i="13"/>
  <c r="M29" i="13" s="1"/>
  <c r="D28" i="13"/>
  <c r="M28" i="13" s="1"/>
  <c r="D27" i="13"/>
  <c r="M27" i="13" s="1"/>
  <c r="D26" i="13"/>
  <c r="M26" i="13" s="1"/>
  <c r="D25" i="13"/>
  <c r="M25" i="13" s="1"/>
  <c r="D24" i="13"/>
  <c r="K24" i="13" s="1"/>
  <c r="M23" i="13"/>
  <c r="L23" i="13"/>
  <c r="K23" i="13"/>
  <c r="D22" i="13"/>
  <c r="L22" i="13" s="1"/>
  <c r="D21" i="13"/>
  <c r="L21" i="13" s="1"/>
  <c r="M20" i="13"/>
  <c r="L20" i="13"/>
  <c r="K20" i="13"/>
  <c r="M19" i="13"/>
  <c r="D17" i="13"/>
  <c r="K17" i="13" s="1"/>
  <c r="D16" i="13"/>
  <c r="K16" i="13" s="1"/>
  <c r="D15" i="13"/>
  <c r="L15" i="13" s="1"/>
  <c r="D14" i="13"/>
  <c r="L14" i="13" s="1"/>
  <c r="M13" i="13"/>
  <c r="L13" i="13"/>
  <c r="K13" i="13"/>
  <c r="D12" i="13"/>
  <c r="D11" i="13"/>
  <c r="M10" i="13"/>
  <c r="L10" i="13"/>
  <c r="K10" i="13"/>
  <c r="M9" i="13"/>
  <c r="L9" i="13"/>
  <c r="K9" i="13"/>
  <c r="M8" i="13"/>
  <c r="L8" i="13"/>
  <c r="K8" i="13"/>
  <c r="M7" i="13"/>
  <c r="L7" i="13"/>
  <c r="K7" i="13"/>
  <c r="M6" i="13"/>
  <c r="F50" i="13" s="1"/>
  <c r="F23" i="2" s="1"/>
  <c r="L6" i="13"/>
  <c r="K6" i="13"/>
  <c r="L5" i="13"/>
  <c r="K5" i="13"/>
  <c r="M4" i="13"/>
  <c r="L4" i="13"/>
  <c r="K4" i="13"/>
  <c r="L3" i="13"/>
  <c r="K3" i="13"/>
  <c r="A1" i="13"/>
  <c r="D35" i="12"/>
  <c r="M35" i="12" s="1"/>
  <c r="M34" i="12"/>
  <c r="F54" i="12" s="1"/>
  <c r="G21" i="2" s="1"/>
  <c r="D32" i="12"/>
  <c r="D33" i="12" s="1"/>
  <c r="K33" i="12" s="1"/>
  <c r="M31" i="12"/>
  <c r="L31" i="12"/>
  <c r="K31" i="12"/>
  <c r="M30" i="12"/>
  <c r="L30" i="12"/>
  <c r="K30" i="12"/>
  <c r="D29" i="12"/>
  <c r="K29" i="12" s="1"/>
  <c r="D28" i="12"/>
  <c r="K28" i="12" s="1"/>
  <c r="D27" i="12"/>
  <c r="K27" i="12" s="1"/>
  <c r="D26" i="12"/>
  <c r="K26" i="12" s="1"/>
  <c r="D25" i="12"/>
  <c r="K25" i="12" s="1"/>
  <c r="D24" i="12"/>
  <c r="K24" i="12" s="1"/>
  <c r="M23" i="12"/>
  <c r="L23" i="12"/>
  <c r="K23" i="12"/>
  <c r="D22" i="12"/>
  <c r="K22" i="12" s="1"/>
  <c r="D21" i="12"/>
  <c r="K21" i="12" s="1"/>
  <c r="M20" i="12"/>
  <c r="L20" i="12"/>
  <c r="K20" i="12"/>
  <c r="D19" i="12"/>
  <c r="M19" i="12" s="1"/>
  <c r="D17" i="12"/>
  <c r="K17" i="12" s="1"/>
  <c r="D16" i="12"/>
  <c r="K16" i="12" s="1"/>
  <c r="D15" i="12"/>
  <c r="L15" i="12" s="1"/>
  <c r="D14" i="12"/>
  <c r="L14" i="12" s="1"/>
  <c r="M13" i="12"/>
  <c r="L13" i="12"/>
  <c r="K13" i="12"/>
  <c r="D12" i="12"/>
  <c r="D11" i="12"/>
  <c r="M10" i="12"/>
  <c r="L10" i="12"/>
  <c r="K10" i="12"/>
  <c r="M9" i="12"/>
  <c r="L9" i="12"/>
  <c r="K9" i="12"/>
  <c r="M8" i="12"/>
  <c r="L8" i="12"/>
  <c r="K8" i="12"/>
  <c r="M7" i="12"/>
  <c r="L7" i="12"/>
  <c r="K7" i="12"/>
  <c r="M6" i="12"/>
  <c r="L6" i="12"/>
  <c r="K6" i="12"/>
  <c r="L5" i="12"/>
  <c r="K5" i="12"/>
  <c r="M4" i="12"/>
  <c r="L4" i="12"/>
  <c r="K4" i="12"/>
  <c r="L3" i="12"/>
  <c r="K3" i="12"/>
  <c r="A1" i="12"/>
  <c r="D35" i="11"/>
  <c r="M35" i="11" s="1"/>
  <c r="M34" i="11"/>
  <c r="F54" i="11" s="1"/>
  <c r="G19" i="2" s="1"/>
  <c r="D32" i="11"/>
  <c r="D33" i="11" s="1"/>
  <c r="K33" i="11" s="1"/>
  <c r="M31" i="11"/>
  <c r="L31" i="11"/>
  <c r="K31" i="11"/>
  <c r="M30" i="11"/>
  <c r="L30" i="11"/>
  <c r="K30" i="11"/>
  <c r="D29" i="11"/>
  <c r="K29" i="11" s="1"/>
  <c r="D28" i="11"/>
  <c r="K28" i="11" s="1"/>
  <c r="D27" i="11"/>
  <c r="K27" i="11" s="1"/>
  <c r="D26" i="11"/>
  <c r="K26" i="11" s="1"/>
  <c r="D25" i="11"/>
  <c r="K25" i="11" s="1"/>
  <c r="D24" i="11"/>
  <c r="K24" i="11" s="1"/>
  <c r="M23" i="11"/>
  <c r="L23" i="11"/>
  <c r="K23" i="11"/>
  <c r="D22" i="11"/>
  <c r="K22" i="11" s="1"/>
  <c r="D21" i="11"/>
  <c r="K21" i="11" s="1"/>
  <c r="M20" i="11"/>
  <c r="L20" i="11"/>
  <c r="K20" i="11"/>
  <c r="D19" i="11"/>
  <c r="D17" i="11"/>
  <c r="K17" i="11" s="1"/>
  <c r="D16" i="11"/>
  <c r="K16" i="11" s="1"/>
  <c r="D15" i="11"/>
  <c r="M15" i="11" s="1"/>
  <c r="D14" i="11"/>
  <c r="L14" i="11" s="1"/>
  <c r="M13" i="11"/>
  <c r="L13" i="11"/>
  <c r="K13" i="11"/>
  <c r="D12" i="11"/>
  <c r="D11" i="11"/>
  <c r="M10" i="11"/>
  <c r="L10" i="11"/>
  <c r="K10" i="11"/>
  <c r="M9" i="11"/>
  <c r="L9" i="11"/>
  <c r="K9" i="11"/>
  <c r="M8" i="11"/>
  <c r="L8" i="11"/>
  <c r="K8" i="11"/>
  <c r="M7" i="11"/>
  <c r="L7" i="11"/>
  <c r="K7" i="11"/>
  <c r="M6" i="11"/>
  <c r="L6" i="11"/>
  <c r="K6" i="11"/>
  <c r="L5" i="11"/>
  <c r="K5" i="11"/>
  <c r="M4" i="11"/>
  <c r="L4" i="11"/>
  <c r="K4" i="11"/>
  <c r="L3" i="11"/>
  <c r="K3" i="11"/>
  <c r="A1" i="11"/>
  <c r="D35" i="10"/>
  <c r="M35" i="10" s="1"/>
  <c r="M34" i="10"/>
  <c r="D32" i="10"/>
  <c r="M32" i="10" s="1"/>
  <c r="M31" i="10"/>
  <c r="L31" i="10"/>
  <c r="K31" i="10"/>
  <c r="M30" i="10"/>
  <c r="L30" i="10"/>
  <c r="K30" i="10"/>
  <c r="D29" i="10"/>
  <c r="D28" i="10"/>
  <c r="D27" i="10"/>
  <c r="D26" i="10"/>
  <c r="D25" i="10"/>
  <c r="D24" i="10"/>
  <c r="M23" i="10"/>
  <c r="L23" i="10"/>
  <c r="K23" i="10"/>
  <c r="D22" i="10"/>
  <c r="M22" i="10" s="1"/>
  <c r="D21" i="10"/>
  <c r="M21" i="10" s="1"/>
  <c r="M20" i="10"/>
  <c r="L20" i="10"/>
  <c r="K20" i="10"/>
  <c r="D19" i="10"/>
  <c r="M19" i="10" s="1"/>
  <c r="D17" i="10"/>
  <c r="K17" i="10" s="1"/>
  <c r="D16" i="10"/>
  <c r="K16" i="10" s="1"/>
  <c r="D15" i="10"/>
  <c r="M15" i="10" s="1"/>
  <c r="D14" i="10"/>
  <c r="M14" i="10" s="1"/>
  <c r="M13" i="10"/>
  <c r="L13" i="10"/>
  <c r="K13" i="10"/>
  <c r="D12" i="10"/>
  <c r="D11" i="10"/>
  <c r="M10" i="10"/>
  <c r="L10" i="10"/>
  <c r="K10" i="10"/>
  <c r="M9" i="10"/>
  <c r="L9" i="10"/>
  <c r="K9" i="10"/>
  <c r="M8" i="10"/>
  <c r="L8" i="10"/>
  <c r="K8" i="10"/>
  <c r="M7" i="10"/>
  <c r="L7" i="10"/>
  <c r="K7" i="10"/>
  <c r="M6" i="10"/>
  <c r="L6" i="10"/>
  <c r="K6" i="10"/>
  <c r="L5" i="10"/>
  <c r="K5" i="10"/>
  <c r="M4" i="10"/>
  <c r="L4" i="10"/>
  <c r="K4" i="10"/>
  <c r="L3" i="10"/>
  <c r="K3" i="10"/>
  <c r="A1" i="10"/>
  <c r="D35" i="9"/>
  <c r="M35" i="9" s="1"/>
  <c r="M34" i="9"/>
  <c r="F54" i="9" s="1"/>
  <c r="G15" i="2" s="1"/>
  <c r="D32" i="9"/>
  <c r="M32" i="9" s="1"/>
  <c r="M31" i="9"/>
  <c r="L31" i="9"/>
  <c r="K31" i="9"/>
  <c r="M30" i="9"/>
  <c r="L30" i="9"/>
  <c r="K30" i="9"/>
  <c r="D29" i="9"/>
  <c r="K29" i="9" s="1"/>
  <c r="D28" i="9"/>
  <c r="K28" i="9" s="1"/>
  <c r="D27" i="9"/>
  <c r="K27" i="9" s="1"/>
  <c r="D26" i="9"/>
  <c r="K26" i="9" s="1"/>
  <c r="D25" i="9"/>
  <c r="K25" i="9" s="1"/>
  <c r="D24" i="9"/>
  <c r="K24" i="9" s="1"/>
  <c r="M23" i="9"/>
  <c r="L23" i="9"/>
  <c r="K23" i="9"/>
  <c r="D22" i="9"/>
  <c r="M22" i="9" s="1"/>
  <c r="D21" i="9"/>
  <c r="M21" i="9" s="1"/>
  <c r="M20" i="9"/>
  <c r="L20" i="9"/>
  <c r="K20" i="9"/>
  <c r="D19" i="9"/>
  <c r="M19" i="9" s="1"/>
  <c r="D17" i="9"/>
  <c r="K17" i="9" s="1"/>
  <c r="D16" i="9"/>
  <c r="K16" i="9" s="1"/>
  <c r="D15" i="9"/>
  <c r="M15" i="9" s="1"/>
  <c r="D14" i="9"/>
  <c r="M14" i="9" s="1"/>
  <c r="M13" i="9"/>
  <c r="L13" i="9"/>
  <c r="K13" i="9"/>
  <c r="D12" i="9"/>
  <c r="D11" i="9"/>
  <c r="M10" i="9"/>
  <c r="L10" i="9"/>
  <c r="K10" i="9"/>
  <c r="M9" i="9"/>
  <c r="L9" i="9"/>
  <c r="K9" i="9"/>
  <c r="M8" i="9"/>
  <c r="L8" i="9"/>
  <c r="K8" i="9"/>
  <c r="M7" i="9"/>
  <c r="L7" i="9"/>
  <c r="K7" i="9"/>
  <c r="M6" i="9"/>
  <c r="L6" i="9"/>
  <c r="K6" i="9"/>
  <c r="L5" i="9"/>
  <c r="K5" i="9"/>
  <c r="M4" i="9"/>
  <c r="L4" i="9"/>
  <c r="K4" i="9"/>
  <c r="L3" i="9"/>
  <c r="K3" i="9"/>
  <c r="A1" i="9"/>
  <c r="D35" i="8"/>
  <c r="M35" i="8" s="1"/>
  <c r="M34" i="8"/>
  <c r="F54" i="8" s="1"/>
  <c r="G13" i="2" s="1"/>
  <c r="D32" i="8"/>
  <c r="M32" i="8" s="1"/>
  <c r="M31" i="8"/>
  <c r="L31" i="8"/>
  <c r="K31" i="8"/>
  <c r="M30" i="8"/>
  <c r="L30" i="8"/>
  <c r="K30" i="8"/>
  <c r="D29" i="8"/>
  <c r="K29" i="8" s="1"/>
  <c r="D28" i="8"/>
  <c r="K28" i="8" s="1"/>
  <c r="D27" i="8"/>
  <c r="K27" i="8" s="1"/>
  <c r="D26" i="8"/>
  <c r="K26" i="8" s="1"/>
  <c r="D25" i="8"/>
  <c r="K25" i="8" s="1"/>
  <c r="D24" i="8"/>
  <c r="K24" i="8" s="1"/>
  <c r="M23" i="8"/>
  <c r="L23" i="8"/>
  <c r="K23" i="8"/>
  <c r="D22" i="8"/>
  <c r="K22" i="8" s="1"/>
  <c r="D21" i="8"/>
  <c r="K21" i="8" s="1"/>
  <c r="M20" i="8"/>
  <c r="L20" i="8"/>
  <c r="K20" i="8"/>
  <c r="D19" i="8"/>
  <c r="M19" i="8" s="1"/>
  <c r="D17" i="8"/>
  <c r="K17" i="8" s="1"/>
  <c r="D16" i="8"/>
  <c r="K16" i="8" s="1"/>
  <c r="D15" i="8"/>
  <c r="M15" i="8" s="1"/>
  <c r="D14" i="8"/>
  <c r="M14" i="8" s="1"/>
  <c r="M13" i="8"/>
  <c r="L13" i="8"/>
  <c r="K13" i="8"/>
  <c r="D12" i="8"/>
  <c r="D11" i="8"/>
  <c r="M10" i="8"/>
  <c r="L10" i="8"/>
  <c r="K10" i="8"/>
  <c r="M9" i="8"/>
  <c r="L9" i="8"/>
  <c r="K9" i="8"/>
  <c r="M8" i="8"/>
  <c r="L8" i="8"/>
  <c r="K8" i="8"/>
  <c r="M7" i="8"/>
  <c r="L7" i="8"/>
  <c r="K7" i="8"/>
  <c r="M6" i="8"/>
  <c r="L6" i="8"/>
  <c r="K6" i="8"/>
  <c r="L5" i="8"/>
  <c r="K5" i="8"/>
  <c r="M4" i="8"/>
  <c r="L4" i="8"/>
  <c r="K4" i="8"/>
  <c r="L3" i="8"/>
  <c r="K3" i="8"/>
  <c r="A1" i="8"/>
  <c r="D35" i="7"/>
  <c r="M35" i="7" s="1"/>
  <c r="D32" i="7"/>
  <c r="M32" i="7" s="1"/>
  <c r="M31" i="7"/>
  <c r="L31" i="7"/>
  <c r="K31" i="7"/>
  <c r="M30" i="7"/>
  <c r="L30" i="7"/>
  <c r="K30" i="7"/>
  <c r="D29" i="7"/>
  <c r="D28" i="7"/>
  <c r="D27" i="7"/>
  <c r="D26" i="7"/>
  <c r="D25" i="7"/>
  <c r="D24" i="7"/>
  <c r="M23" i="7"/>
  <c r="L23" i="7"/>
  <c r="K23" i="7"/>
  <c r="D22" i="7"/>
  <c r="L22" i="7" s="1"/>
  <c r="D21" i="7"/>
  <c r="L21" i="7" s="1"/>
  <c r="M20" i="7"/>
  <c r="L20" i="7"/>
  <c r="K20" i="7"/>
  <c r="D19" i="7"/>
  <c r="M19" i="7" s="1"/>
  <c r="D17" i="7"/>
  <c r="K17" i="7" s="1"/>
  <c r="D16" i="7"/>
  <c r="K16" i="7" s="1"/>
  <c r="D15" i="7"/>
  <c r="M15" i="7" s="1"/>
  <c r="D14" i="7"/>
  <c r="M14" i="7" s="1"/>
  <c r="M13" i="7"/>
  <c r="L13" i="7"/>
  <c r="K13" i="7"/>
  <c r="D12" i="7"/>
  <c r="D11" i="7"/>
  <c r="M10" i="7"/>
  <c r="L10" i="7"/>
  <c r="K10" i="7"/>
  <c r="M9" i="7"/>
  <c r="L9" i="7"/>
  <c r="K9" i="7"/>
  <c r="M8" i="7"/>
  <c r="L8" i="7"/>
  <c r="K8" i="7"/>
  <c r="M7" i="7"/>
  <c r="L7" i="7"/>
  <c r="K7" i="7"/>
  <c r="M6" i="7"/>
  <c r="L6" i="7"/>
  <c r="K6" i="7"/>
  <c r="L5" i="7"/>
  <c r="K5" i="7"/>
  <c r="M4" i="7"/>
  <c r="L4" i="7"/>
  <c r="K4" i="7"/>
  <c r="L3" i="7"/>
  <c r="K3" i="7"/>
  <c r="A1" i="7"/>
  <c r="D35" i="6"/>
  <c r="M35" i="6" s="1"/>
  <c r="M34" i="6"/>
  <c r="F54" i="6" s="1"/>
  <c r="D32" i="6"/>
  <c r="D33" i="6" s="1"/>
  <c r="K33" i="6" s="1"/>
  <c r="M31" i="6"/>
  <c r="L31" i="6"/>
  <c r="K31" i="6"/>
  <c r="M30" i="6"/>
  <c r="L30" i="6"/>
  <c r="K30" i="6"/>
  <c r="D29" i="6"/>
  <c r="M29" i="6" s="1"/>
  <c r="D28" i="6"/>
  <c r="M28" i="6" s="1"/>
  <c r="D27" i="6"/>
  <c r="M27" i="6" s="1"/>
  <c r="D26" i="6"/>
  <c r="M26" i="6" s="1"/>
  <c r="D25" i="6"/>
  <c r="M25" i="6" s="1"/>
  <c r="D24" i="6"/>
  <c r="M24" i="6" s="1"/>
  <c r="D22" i="6"/>
  <c r="D21" i="6"/>
  <c r="D19" i="6"/>
  <c r="D17" i="6"/>
  <c r="K17" i="6" s="1"/>
  <c r="D16" i="6"/>
  <c r="K16" i="6" s="1"/>
  <c r="D15" i="6"/>
  <c r="L15" i="6" s="1"/>
  <c r="D14" i="6"/>
  <c r="L14" i="6" s="1"/>
  <c r="M13" i="6"/>
  <c r="L13" i="6"/>
  <c r="K13" i="6"/>
  <c r="D12" i="6"/>
  <c r="M12" i="6" s="1"/>
  <c r="D11" i="6"/>
  <c r="M11" i="6" s="1"/>
  <c r="M10" i="6"/>
  <c r="L10" i="6"/>
  <c r="K10" i="6"/>
  <c r="M9" i="6"/>
  <c r="L9" i="6"/>
  <c r="K9" i="6"/>
  <c r="M8" i="6"/>
  <c r="L8" i="6"/>
  <c r="K8" i="6"/>
  <c r="M7" i="6"/>
  <c r="L7" i="6"/>
  <c r="K7" i="6"/>
  <c r="M6" i="6"/>
  <c r="L6" i="6"/>
  <c r="K6" i="6"/>
  <c r="L5" i="6"/>
  <c r="K5" i="6"/>
  <c r="M4" i="6"/>
  <c r="L4" i="6"/>
  <c r="K4" i="6"/>
  <c r="L3" i="6"/>
  <c r="K3" i="6"/>
  <c r="A1" i="6"/>
  <c r="D35" i="5"/>
  <c r="M35" i="5" s="1"/>
  <c r="M34" i="5"/>
  <c r="F54" i="5" s="1"/>
  <c r="D32" i="5"/>
  <c r="D33" i="5" s="1"/>
  <c r="K33" i="5" s="1"/>
  <c r="M31" i="5"/>
  <c r="L31" i="5"/>
  <c r="K31" i="5"/>
  <c r="M30" i="5"/>
  <c r="L30" i="5"/>
  <c r="K30" i="5"/>
  <c r="D29" i="5"/>
  <c r="M29" i="5" s="1"/>
  <c r="D28" i="5"/>
  <c r="M28" i="5" s="1"/>
  <c r="D27" i="5"/>
  <c r="M27" i="5" s="1"/>
  <c r="D26" i="5"/>
  <c r="M26" i="5" s="1"/>
  <c r="D25" i="5"/>
  <c r="L25" i="5" s="1"/>
  <c r="D24" i="5"/>
  <c r="L24" i="5" s="1"/>
  <c r="D22" i="5"/>
  <c r="D21" i="5"/>
  <c r="D19" i="5"/>
  <c r="D17" i="5"/>
  <c r="K17" i="5" s="1"/>
  <c r="D16" i="5"/>
  <c r="K16" i="5" s="1"/>
  <c r="D15" i="5"/>
  <c r="L15" i="5" s="1"/>
  <c r="D14" i="5"/>
  <c r="L14" i="5" s="1"/>
  <c r="M13" i="5"/>
  <c r="L13" i="5"/>
  <c r="K13" i="5"/>
  <c r="D12" i="5"/>
  <c r="M12" i="5" s="1"/>
  <c r="D11" i="5"/>
  <c r="M10" i="5"/>
  <c r="L10" i="5"/>
  <c r="K10" i="5"/>
  <c r="M9" i="5"/>
  <c r="L9" i="5"/>
  <c r="K9" i="5"/>
  <c r="M8" i="5"/>
  <c r="L8" i="5"/>
  <c r="K8" i="5"/>
  <c r="M7" i="5"/>
  <c r="L7" i="5"/>
  <c r="K7" i="5"/>
  <c r="M6" i="5"/>
  <c r="L6" i="5"/>
  <c r="K6" i="5"/>
  <c r="L5" i="5"/>
  <c r="K5" i="5"/>
  <c r="M4" i="5"/>
  <c r="L4" i="5"/>
  <c r="K4" i="5"/>
  <c r="L3" i="5"/>
  <c r="K3" i="5"/>
  <c r="A1" i="5"/>
  <c r="D35" i="4"/>
  <c r="M35" i="4" s="1"/>
  <c r="M34" i="4"/>
  <c r="F54" i="4" s="1"/>
  <c r="D32" i="4"/>
  <c r="D33" i="4" s="1"/>
  <c r="K33" i="4" s="1"/>
  <c r="M31" i="4"/>
  <c r="L31" i="4"/>
  <c r="K31" i="4"/>
  <c r="M30" i="4"/>
  <c r="L30" i="4"/>
  <c r="K30" i="4"/>
  <c r="D29" i="4"/>
  <c r="L29" i="4" s="1"/>
  <c r="D28" i="4"/>
  <c r="L28" i="4" s="1"/>
  <c r="D27" i="4"/>
  <c r="L27" i="4" s="1"/>
  <c r="D26" i="4"/>
  <c r="L26" i="4" s="1"/>
  <c r="D25" i="4"/>
  <c r="L25" i="4" s="1"/>
  <c r="D24" i="4"/>
  <c r="L24" i="4" s="1"/>
  <c r="M23" i="4"/>
  <c r="L23" i="4"/>
  <c r="K23" i="4"/>
  <c r="D22" i="4"/>
  <c r="K22" i="4" s="1"/>
  <c r="D21" i="4"/>
  <c r="K21" i="4" s="1"/>
  <c r="M20" i="4"/>
  <c r="L20" i="4"/>
  <c r="K20" i="4"/>
  <c r="D19" i="4"/>
  <c r="K19" i="4" s="1"/>
  <c r="D17" i="4"/>
  <c r="K17" i="4" s="1"/>
  <c r="D16" i="4"/>
  <c r="K16" i="4" s="1"/>
  <c r="D15" i="4"/>
  <c r="K15" i="4" s="1"/>
  <c r="D14" i="4"/>
  <c r="K14" i="4" s="1"/>
  <c r="M13" i="4"/>
  <c r="L13" i="4"/>
  <c r="K13" i="4"/>
  <c r="D12" i="4"/>
  <c r="M12" i="4" s="1"/>
  <c r="D11" i="4"/>
  <c r="M11" i="4" s="1"/>
  <c r="M10" i="4"/>
  <c r="L10" i="4"/>
  <c r="K10" i="4"/>
  <c r="M9" i="4"/>
  <c r="L9" i="4"/>
  <c r="K9" i="4"/>
  <c r="M8" i="4"/>
  <c r="L8" i="4"/>
  <c r="K8" i="4"/>
  <c r="M7" i="4"/>
  <c r="L7" i="4"/>
  <c r="K7" i="4"/>
  <c r="M6" i="4"/>
  <c r="L6" i="4"/>
  <c r="K6" i="4"/>
  <c r="L5" i="4"/>
  <c r="K5" i="4"/>
  <c r="M4" i="4"/>
  <c r="L4" i="4"/>
  <c r="K4" i="4"/>
  <c r="L3" i="4"/>
  <c r="K3" i="4"/>
  <c r="A1" i="4"/>
  <c r="D35" i="3"/>
  <c r="M35" i="3" s="1"/>
  <c r="M34" i="3"/>
  <c r="F54" i="3" s="1"/>
  <c r="D32" i="3"/>
  <c r="D33" i="3" s="1"/>
  <c r="K33" i="3" s="1"/>
  <c r="M31" i="3"/>
  <c r="L31" i="3"/>
  <c r="K31" i="3"/>
  <c r="M30" i="3"/>
  <c r="L30" i="3"/>
  <c r="K30" i="3"/>
  <c r="D29" i="3"/>
  <c r="L29" i="3" s="1"/>
  <c r="D28" i="3"/>
  <c r="L28" i="3" s="1"/>
  <c r="D27" i="3"/>
  <c r="L27" i="3" s="1"/>
  <c r="D26" i="3"/>
  <c r="L26" i="3" s="1"/>
  <c r="D25" i="3"/>
  <c r="L25" i="3" s="1"/>
  <c r="D24" i="3"/>
  <c r="L24" i="3" s="1"/>
  <c r="M23" i="3"/>
  <c r="L23" i="3"/>
  <c r="K23" i="3"/>
  <c r="D22" i="3"/>
  <c r="K22" i="3" s="1"/>
  <c r="D21" i="3"/>
  <c r="K21" i="3" s="1"/>
  <c r="M20" i="3"/>
  <c r="L20" i="3"/>
  <c r="K20" i="3"/>
  <c r="D19" i="3"/>
  <c r="K19" i="3" s="1"/>
  <c r="D17" i="3"/>
  <c r="K17" i="3" s="1"/>
  <c r="D16" i="3"/>
  <c r="K16" i="3" s="1"/>
  <c r="D15" i="3"/>
  <c r="M15" i="3" s="1"/>
  <c r="D14" i="3"/>
  <c r="L14" i="3" s="1"/>
  <c r="M13" i="3"/>
  <c r="L13" i="3"/>
  <c r="K13" i="3"/>
  <c r="D12" i="3"/>
  <c r="M12" i="3" s="1"/>
  <c r="D11" i="3"/>
  <c r="M11" i="3" s="1"/>
  <c r="M10" i="3"/>
  <c r="L10" i="3"/>
  <c r="K10" i="3"/>
  <c r="M9" i="3"/>
  <c r="L9" i="3"/>
  <c r="K9" i="3"/>
  <c r="M8" i="3"/>
  <c r="L8" i="3"/>
  <c r="K8" i="3"/>
  <c r="M7" i="3"/>
  <c r="L7" i="3"/>
  <c r="K7" i="3"/>
  <c r="M6" i="3"/>
  <c r="L6" i="3"/>
  <c r="K6" i="3"/>
  <c r="L5" i="3"/>
  <c r="K5" i="3"/>
  <c r="M4" i="3"/>
  <c r="L4" i="3"/>
  <c r="K4" i="3"/>
  <c r="L3" i="3"/>
  <c r="K3" i="3"/>
  <c r="A1" i="3"/>
  <c r="A28" i="2"/>
  <c r="A29" i="2" s="1"/>
  <c r="A26" i="2"/>
  <c r="A27" i="2" s="1"/>
  <c r="A24" i="2"/>
  <c r="A25" i="2" s="1"/>
  <c r="A22" i="2"/>
  <c r="A23" i="2" s="1"/>
  <c r="A20" i="2"/>
  <c r="A21" i="2" s="1"/>
  <c r="A18" i="2"/>
  <c r="A19" i="2" s="1"/>
  <c r="A16" i="2"/>
  <c r="A17" i="2" s="1"/>
  <c r="A14" i="2"/>
  <c r="A15" i="2" s="1"/>
  <c r="A12" i="2"/>
  <c r="A13" i="2" s="1"/>
  <c r="A10" i="2"/>
  <c r="A11" i="2" s="1"/>
  <c r="A9" i="2"/>
  <c r="A8" i="2"/>
  <c r="A7" i="2"/>
  <c r="A6" i="2"/>
  <c r="M14" i="14" l="1"/>
  <c r="K27" i="5"/>
  <c r="L11" i="4"/>
  <c r="K29" i="4"/>
  <c r="M32" i="4"/>
  <c r="K12" i="5"/>
  <c r="L29" i="6"/>
  <c r="K27" i="4"/>
  <c r="L12" i="5"/>
  <c r="L27" i="5"/>
  <c r="E43" i="5" s="1"/>
  <c r="L22" i="8"/>
  <c r="L19" i="10"/>
  <c r="M14" i="11"/>
  <c r="L11" i="8"/>
  <c r="M11" i="8"/>
  <c r="E50" i="4"/>
  <c r="K25" i="4"/>
  <c r="D50" i="4" s="1"/>
  <c r="K11" i="5"/>
  <c r="M11" i="5"/>
  <c r="F42" i="5" s="1"/>
  <c r="K25" i="5"/>
  <c r="D50" i="5" s="1"/>
  <c r="L11" i="7"/>
  <c r="M11" i="7"/>
  <c r="L15" i="9"/>
  <c r="K21" i="9"/>
  <c r="K22" i="9"/>
  <c r="L11" i="10"/>
  <c r="M11" i="10"/>
  <c r="L21" i="11"/>
  <c r="L11" i="12"/>
  <c r="M11" i="12"/>
  <c r="L19" i="14"/>
  <c r="K11" i="15"/>
  <c r="M11" i="15"/>
  <c r="M21" i="15"/>
  <c r="M22" i="16"/>
  <c r="L14" i="4"/>
  <c r="K25" i="6"/>
  <c r="D50" i="6" s="1"/>
  <c r="K14" i="8"/>
  <c r="L11" i="9"/>
  <c r="M11" i="9"/>
  <c r="L21" i="9"/>
  <c r="L22" i="9"/>
  <c r="L11" i="11"/>
  <c r="M11" i="11"/>
  <c r="L11" i="13"/>
  <c r="M11" i="13"/>
  <c r="E50" i="5"/>
  <c r="F50" i="6"/>
  <c r="L25" i="6"/>
  <c r="E41" i="6" s="1"/>
  <c r="E9" i="2" s="1"/>
  <c r="D50" i="9"/>
  <c r="D15" i="2" s="1"/>
  <c r="L32" i="11"/>
  <c r="M21" i="12"/>
  <c r="M15" i="16"/>
  <c r="L19" i="16"/>
  <c r="L15" i="3"/>
  <c r="M19" i="3"/>
  <c r="K15" i="3"/>
  <c r="K14" i="3"/>
  <c r="L19" i="3"/>
  <c r="K15" i="11"/>
  <c r="L12" i="13"/>
  <c r="M12" i="13"/>
  <c r="L27" i="13"/>
  <c r="E52" i="13" s="1"/>
  <c r="L12" i="14"/>
  <c r="L19" i="15"/>
  <c r="M32" i="15"/>
  <c r="L14" i="16"/>
  <c r="K12" i="6"/>
  <c r="K32" i="8"/>
  <c r="L12" i="11"/>
  <c r="M12" i="11"/>
  <c r="L19" i="11"/>
  <c r="K12" i="4"/>
  <c r="K26" i="4"/>
  <c r="M14" i="5"/>
  <c r="L28" i="5"/>
  <c r="L12" i="6"/>
  <c r="K11" i="7"/>
  <c r="K15" i="7"/>
  <c r="L19" i="8"/>
  <c r="L12" i="4"/>
  <c r="E42" i="4" s="1"/>
  <c r="L26" i="6"/>
  <c r="L15" i="7"/>
  <c r="M21" i="7"/>
  <c r="K15" i="9"/>
  <c r="L32" i="9"/>
  <c r="L15" i="11"/>
  <c r="K11" i="12"/>
  <c r="M15" i="12"/>
  <c r="L21" i="12"/>
  <c r="L12" i="9"/>
  <c r="M12" i="9"/>
  <c r="K11" i="6"/>
  <c r="M22" i="7"/>
  <c r="K12" i="9"/>
  <c r="M21" i="16"/>
  <c r="L12" i="7"/>
  <c r="M12" i="7"/>
  <c r="M14" i="3"/>
  <c r="K24" i="4"/>
  <c r="D49" i="4" s="1"/>
  <c r="K28" i="4"/>
  <c r="D53" i="4" s="1"/>
  <c r="L11" i="6"/>
  <c r="L12" i="10"/>
  <c r="M12" i="10"/>
  <c r="L32" i="10"/>
  <c r="K14" i="11"/>
  <c r="D53" i="11" s="1"/>
  <c r="L22" i="12"/>
  <c r="K11" i="14"/>
  <c r="L11" i="15"/>
  <c r="L12" i="12"/>
  <c r="M12" i="12"/>
  <c r="K29" i="6"/>
  <c r="L12" i="8"/>
  <c r="M12" i="8"/>
  <c r="M22" i="12"/>
  <c r="M14" i="13"/>
  <c r="L11" i="14"/>
  <c r="L14" i="14"/>
  <c r="K12" i="15"/>
  <c r="M12" i="15"/>
  <c r="M14" i="12"/>
  <c r="M15" i="13"/>
  <c r="M21" i="13"/>
  <c r="K12" i="14"/>
  <c r="M22" i="15"/>
  <c r="K11" i="16"/>
  <c r="K12" i="16"/>
  <c r="M14" i="16"/>
  <c r="M19" i="16"/>
  <c r="M32" i="16"/>
  <c r="L11" i="16"/>
  <c r="L12" i="16"/>
  <c r="L15" i="16"/>
  <c r="L15" i="15"/>
  <c r="M15" i="15"/>
  <c r="M14" i="15"/>
  <c r="M19" i="15"/>
  <c r="L32" i="15"/>
  <c r="L15" i="14"/>
  <c r="L32" i="14"/>
  <c r="M15" i="14"/>
  <c r="M32" i="14"/>
  <c r="M19" i="14"/>
  <c r="K12" i="13"/>
  <c r="K19" i="13"/>
  <c r="K26" i="13"/>
  <c r="K14" i="13"/>
  <c r="K15" i="13"/>
  <c r="L19" i="13"/>
  <c r="M22" i="13"/>
  <c r="D33" i="13"/>
  <c r="K33" i="13" s="1"/>
  <c r="K11" i="13"/>
  <c r="K27" i="13"/>
  <c r="D52" i="13" s="1"/>
  <c r="K14" i="12"/>
  <c r="K15" i="12"/>
  <c r="L19" i="12"/>
  <c r="L32" i="12"/>
  <c r="K12" i="12"/>
  <c r="K19" i="12"/>
  <c r="K32" i="12"/>
  <c r="D55" i="12" s="1"/>
  <c r="D50" i="12"/>
  <c r="D21" i="2" s="1"/>
  <c r="D52" i="12"/>
  <c r="M32" i="12"/>
  <c r="D43" i="11"/>
  <c r="K11" i="11"/>
  <c r="M19" i="11"/>
  <c r="L22" i="11"/>
  <c r="M32" i="11"/>
  <c r="M22" i="11"/>
  <c r="K12" i="11"/>
  <c r="M21" i="11"/>
  <c r="K32" i="11"/>
  <c r="K15" i="10"/>
  <c r="K21" i="10"/>
  <c r="K22" i="10"/>
  <c r="K14" i="10"/>
  <c r="L15" i="10"/>
  <c r="L21" i="10"/>
  <c r="L22" i="10"/>
  <c r="L14" i="10"/>
  <c r="K19" i="10"/>
  <c r="K14" i="9"/>
  <c r="K11" i="9"/>
  <c r="L14" i="9"/>
  <c r="K19" i="9"/>
  <c r="D40" i="9" s="1"/>
  <c r="K14" i="2" s="1"/>
  <c r="L19" i="9"/>
  <c r="K32" i="9"/>
  <c r="L15" i="8"/>
  <c r="M21" i="8"/>
  <c r="D50" i="8"/>
  <c r="D13" i="2" s="1"/>
  <c r="K11" i="8"/>
  <c r="L14" i="8"/>
  <c r="K19" i="8"/>
  <c r="D40" i="8" s="1"/>
  <c r="K12" i="2" s="1"/>
  <c r="L32" i="8"/>
  <c r="K12" i="8"/>
  <c r="D51" i="8" s="1"/>
  <c r="K15" i="8"/>
  <c r="L21" i="8"/>
  <c r="M22" i="8"/>
  <c r="K21" i="7"/>
  <c r="K22" i="7"/>
  <c r="K19" i="7"/>
  <c r="L32" i="7"/>
  <c r="M15" i="6"/>
  <c r="M19" i="6"/>
  <c r="F40" i="6" s="1"/>
  <c r="M9" i="2" s="1"/>
  <c r="L19" i="6"/>
  <c r="K19" i="6"/>
  <c r="K24" i="6"/>
  <c r="K28" i="6"/>
  <c r="K21" i="6"/>
  <c r="M21" i="6"/>
  <c r="L21" i="6"/>
  <c r="L24" i="6"/>
  <c r="K27" i="6"/>
  <c r="D52" i="6" s="1"/>
  <c r="L28" i="6"/>
  <c r="M14" i="6"/>
  <c r="L22" i="6"/>
  <c r="K22" i="6"/>
  <c r="M22" i="6"/>
  <c r="K26" i="6"/>
  <c r="L27" i="6"/>
  <c r="E43" i="6" s="1"/>
  <c r="L11" i="5"/>
  <c r="L19" i="5"/>
  <c r="K19" i="5"/>
  <c r="M19" i="5"/>
  <c r="K24" i="5"/>
  <c r="K26" i="5"/>
  <c r="M21" i="5"/>
  <c r="L21" i="5"/>
  <c r="K21" i="5"/>
  <c r="L26" i="5"/>
  <c r="K29" i="5"/>
  <c r="M15" i="5"/>
  <c r="K22" i="5"/>
  <c r="M22" i="5"/>
  <c r="L22" i="5"/>
  <c r="E53" i="5" s="1"/>
  <c r="K28" i="5"/>
  <c r="L29" i="5"/>
  <c r="M32" i="5"/>
  <c r="F55" i="5" s="1"/>
  <c r="D52" i="14"/>
  <c r="F43" i="13"/>
  <c r="D55" i="11"/>
  <c r="D52" i="11"/>
  <c r="D52" i="9"/>
  <c r="D52" i="8"/>
  <c r="F51" i="6"/>
  <c r="F45" i="6"/>
  <c r="G9" i="2" s="1"/>
  <c r="D52" i="5"/>
  <c r="F52" i="6"/>
  <c r="F52" i="5"/>
  <c r="D52" i="4"/>
  <c r="M19" i="4"/>
  <c r="E52" i="4"/>
  <c r="K11" i="4"/>
  <c r="L15" i="4"/>
  <c r="M15" i="4"/>
  <c r="M14" i="4"/>
  <c r="L19" i="4"/>
  <c r="K28" i="3"/>
  <c r="K26" i="3"/>
  <c r="M32" i="3"/>
  <c r="K24" i="3"/>
  <c r="D40" i="3" s="1"/>
  <c r="K6" i="2" s="1"/>
  <c r="K25" i="3"/>
  <c r="D50" i="3" s="1"/>
  <c r="K27" i="3"/>
  <c r="D52" i="3" s="1"/>
  <c r="K29" i="3"/>
  <c r="K32" i="3"/>
  <c r="L11" i="3"/>
  <c r="L12" i="3"/>
  <c r="L32" i="3"/>
  <c r="E55" i="3" s="1"/>
  <c r="E50" i="3"/>
  <c r="E52" i="3"/>
  <c r="D40" i="4"/>
  <c r="K7" i="2" s="1"/>
  <c r="D49" i="3"/>
  <c r="L21" i="3"/>
  <c r="L22" i="3"/>
  <c r="M24" i="3"/>
  <c r="M25" i="3"/>
  <c r="F50" i="3" s="1"/>
  <c r="M26" i="3"/>
  <c r="F51" i="3" s="1"/>
  <c r="M27" i="3"/>
  <c r="F52" i="3" s="1"/>
  <c r="M28" i="3"/>
  <c r="M29" i="3"/>
  <c r="E41" i="3"/>
  <c r="E6" i="2" s="1"/>
  <c r="L21" i="4"/>
  <c r="L22" i="4"/>
  <c r="E53" i="4" s="1"/>
  <c r="M24" i="4"/>
  <c r="M25" i="4"/>
  <c r="F41" i="4" s="1"/>
  <c r="F7" i="2" s="1"/>
  <c r="M26" i="4"/>
  <c r="F51" i="4" s="1"/>
  <c r="M27" i="4"/>
  <c r="F52" i="4" s="1"/>
  <c r="M28" i="4"/>
  <c r="M29" i="4"/>
  <c r="K32" i="4"/>
  <c r="D55" i="4" s="1"/>
  <c r="E41" i="4"/>
  <c r="E7" i="2" s="1"/>
  <c r="K14" i="5"/>
  <c r="K15" i="5"/>
  <c r="M24" i="5"/>
  <c r="M25" i="5"/>
  <c r="F50" i="5" s="1"/>
  <c r="K32" i="5"/>
  <c r="E41" i="5"/>
  <c r="E8" i="2" s="1"/>
  <c r="K14" i="6"/>
  <c r="K15" i="6"/>
  <c r="K32" i="6"/>
  <c r="D55" i="6" s="1"/>
  <c r="F42" i="6"/>
  <c r="K12" i="7"/>
  <c r="L19" i="7"/>
  <c r="K25" i="7"/>
  <c r="D50" i="7" s="1"/>
  <c r="D11" i="2" s="1"/>
  <c r="M25" i="7"/>
  <c r="F50" i="7" s="1"/>
  <c r="F11" i="2" s="1"/>
  <c r="L25" i="7"/>
  <c r="E50" i="7" s="1"/>
  <c r="E11" i="2" s="1"/>
  <c r="K29" i="7"/>
  <c r="M29" i="7"/>
  <c r="F55" i="7" s="1"/>
  <c r="L29" i="7"/>
  <c r="K11" i="3"/>
  <c r="K12" i="3"/>
  <c r="M21" i="3"/>
  <c r="M22" i="3"/>
  <c r="M21" i="4"/>
  <c r="M22" i="4"/>
  <c r="L32" i="4"/>
  <c r="E55" i="4" s="1"/>
  <c r="D43" i="4"/>
  <c r="L32" i="5"/>
  <c r="F41" i="5"/>
  <c r="F8" i="2" s="1"/>
  <c r="D43" i="5"/>
  <c r="L32" i="6"/>
  <c r="F41" i="6"/>
  <c r="F9" i="2" s="1"/>
  <c r="K26" i="7"/>
  <c r="M26" i="7"/>
  <c r="L26" i="7"/>
  <c r="F54" i="7"/>
  <c r="G11" i="2" s="1"/>
  <c r="F45" i="7"/>
  <c r="G10" i="2" s="1"/>
  <c r="E43" i="3"/>
  <c r="E43" i="4"/>
  <c r="M32" i="6"/>
  <c r="F55" i="6" s="1"/>
  <c r="K14" i="7"/>
  <c r="K27" i="7"/>
  <c r="D43" i="7" s="1"/>
  <c r="M27" i="7"/>
  <c r="F52" i="7" s="1"/>
  <c r="L27" i="7"/>
  <c r="E43" i="7" s="1"/>
  <c r="D41" i="3"/>
  <c r="D6" i="2" s="1"/>
  <c r="F45" i="3"/>
  <c r="G6" i="2" s="1"/>
  <c r="F45" i="4"/>
  <c r="G7" i="2" s="1"/>
  <c r="D41" i="5"/>
  <c r="D8" i="2" s="1"/>
  <c r="F43" i="5"/>
  <c r="F45" i="5"/>
  <c r="G8" i="2" s="1"/>
  <c r="D41" i="6"/>
  <c r="D9" i="2" s="1"/>
  <c r="F43" i="6"/>
  <c r="L14" i="7"/>
  <c r="K24" i="7"/>
  <c r="M24" i="7"/>
  <c r="F49" i="7" s="1"/>
  <c r="M11" i="2" s="1"/>
  <c r="L24" i="7"/>
  <c r="K28" i="7"/>
  <c r="M28" i="7"/>
  <c r="L28" i="7"/>
  <c r="D33" i="7"/>
  <c r="K33" i="7" s="1"/>
  <c r="L24" i="8"/>
  <c r="L25" i="8"/>
  <c r="E50" i="8" s="1"/>
  <c r="E13" i="2" s="1"/>
  <c r="L26" i="8"/>
  <c r="L27" i="8"/>
  <c r="E52" i="8" s="1"/>
  <c r="L28" i="8"/>
  <c r="L29" i="8"/>
  <c r="D33" i="8"/>
  <c r="K33" i="8" s="1"/>
  <c r="D55" i="8" s="1"/>
  <c r="D41" i="8"/>
  <c r="D12" i="2" s="1"/>
  <c r="F45" i="8"/>
  <c r="G12" i="2" s="1"/>
  <c r="L24" i="9"/>
  <c r="L25" i="9"/>
  <c r="E41" i="9" s="1"/>
  <c r="E14" i="2" s="1"/>
  <c r="L26" i="9"/>
  <c r="L27" i="9"/>
  <c r="E52" i="9" s="1"/>
  <c r="L28" i="9"/>
  <c r="L29" i="9"/>
  <c r="E55" i="9" s="1"/>
  <c r="D33" i="9"/>
  <c r="K33" i="9" s="1"/>
  <c r="D41" i="9"/>
  <c r="D14" i="2" s="1"/>
  <c r="F45" i="9"/>
  <c r="G14" i="2" s="1"/>
  <c r="K26" i="10"/>
  <c r="M26" i="10"/>
  <c r="L26" i="10"/>
  <c r="F54" i="10"/>
  <c r="G17" i="2" s="1"/>
  <c r="F45" i="10"/>
  <c r="G16" i="2" s="1"/>
  <c r="D50" i="11"/>
  <c r="D19" i="2" s="1"/>
  <c r="D49" i="12"/>
  <c r="K21" i="2" s="1"/>
  <c r="K32" i="7"/>
  <c r="M24" i="8"/>
  <c r="M25" i="8"/>
  <c r="F41" i="8" s="1"/>
  <c r="F12" i="2" s="1"/>
  <c r="M26" i="8"/>
  <c r="M27" i="8"/>
  <c r="F43" i="8" s="1"/>
  <c r="M28" i="8"/>
  <c r="F53" i="8" s="1"/>
  <c r="M29" i="8"/>
  <c r="F55" i="8" s="1"/>
  <c r="M24" i="9"/>
  <c r="F49" i="9" s="1"/>
  <c r="M15" i="2" s="1"/>
  <c r="M25" i="9"/>
  <c r="F50" i="9" s="1"/>
  <c r="F15" i="2" s="1"/>
  <c r="M26" i="9"/>
  <c r="M27" i="9"/>
  <c r="F52" i="9" s="1"/>
  <c r="M28" i="9"/>
  <c r="F53" i="9" s="1"/>
  <c r="M29" i="9"/>
  <c r="F55" i="9" s="1"/>
  <c r="K27" i="10"/>
  <c r="D52" i="10" s="1"/>
  <c r="M27" i="10"/>
  <c r="F43" i="10" s="1"/>
  <c r="L27" i="10"/>
  <c r="E52" i="10" s="1"/>
  <c r="D43" i="8"/>
  <c r="D43" i="9"/>
  <c r="K11" i="10"/>
  <c r="K12" i="10"/>
  <c r="K24" i="10"/>
  <c r="M24" i="10"/>
  <c r="F40" i="10" s="1"/>
  <c r="M16" i="2" s="1"/>
  <c r="L24" i="10"/>
  <c r="K28" i="10"/>
  <c r="M28" i="10"/>
  <c r="F44" i="10" s="1"/>
  <c r="L28" i="10"/>
  <c r="K25" i="10"/>
  <c r="D50" i="10" s="1"/>
  <c r="D17" i="2" s="1"/>
  <c r="M25" i="10"/>
  <c r="F50" i="10" s="1"/>
  <c r="F17" i="2" s="1"/>
  <c r="L25" i="10"/>
  <c r="E41" i="10" s="1"/>
  <c r="E16" i="2" s="1"/>
  <c r="K29" i="10"/>
  <c r="M29" i="10"/>
  <c r="F55" i="10" s="1"/>
  <c r="L29" i="10"/>
  <c r="D49" i="11"/>
  <c r="K19" i="2" s="1"/>
  <c r="D33" i="10"/>
  <c r="K33" i="10" s="1"/>
  <c r="L24" i="11"/>
  <c r="E49" i="11" s="1"/>
  <c r="L19" i="2" s="1"/>
  <c r="L25" i="11"/>
  <c r="E50" i="11" s="1"/>
  <c r="E19" i="2" s="1"/>
  <c r="L26" i="11"/>
  <c r="L27" i="11"/>
  <c r="E52" i="11" s="1"/>
  <c r="L28" i="11"/>
  <c r="L29" i="11"/>
  <c r="D41" i="11"/>
  <c r="D18" i="2" s="1"/>
  <c r="F45" i="11"/>
  <c r="G18" i="2" s="1"/>
  <c r="L24" i="12"/>
  <c r="E49" i="12" s="1"/>
  <c r="L21" i="2" s="1"/>
  <c r="L25" i="12"/>
  <c r="E50" i="12" s="1"/>
  <c r="E21" i="2" s="1"/>
  <c r="L26" i="12"/>
  <c r="L27" i="12"/>
  <c r="E52" i="12" s="1"/>
  <c r="L28" i="12"/>
  <c r="L29" i="12"/>
  <c r="D41" i="12"/>
  <c r="D20" i="2" s="1"/>
  <c r="F45" i="12"/>
  <c r="G20" i="2" s="1"/>
  <c r="K21" i="13"/>
  <c r="K22" i="13"/>
  <c r="L24" i="13"/>
  <c r="L25" i="13"/>
  <c r="E41" i="13" s="1"/>
  <c r="E22" i="2" s="1"/>
  <c r="K28" i="13"/>
  <c r="L29" i="13"/>
  <c r="L32" i="13"/>
  <c r="D43" i="13"/>
  <c r="L22" i="14"/>
  <c r="K22" i="14"/>
  <c r="D53" i="14" s="1"/>
  <c r="D43" i="14"/>
  <c r="K27" i="15"/>
  <c r="D52" i="15" s="1"/>
  <c r="M27" i="15"/>
  <c r="F43" i="15" s="1"/>
  <c r="L27" i="15"/>
  <c r="F54" i="15"/>
  <c r="G27" i="2" s="1"/>
  <c r="F45" i="15"/>
  <c r="G26" i="2" s="1"/>
  <c r="K24" i="16"/>
  <c r="M24" i="16"/>
  <c r="L24" i="16"/>
  <c r="K28" i="16"/>
  <c r="M28" i="16"/>
  <c r="L28" i="16"/>
  <c r="K32" i="10"/>
  <c r="M24" i="11"/>
  <c r="M25" i="11"/>
  <c r="M26" i="11"/>
  <c r="M27" i="11"/>
  <c r="F52" i="11" s="1"/>
  <c r="M28" i="11"/>
  <c r="F53" i="11" s="1"/>
  <c r="M29" i="11"/>
  <c r="F55" i="11" s="1"/>
  <c r="D40" i="11"/>
  <c r="K18" i="2" s="1"/>
  <c r="M24" i="12"/>
  <c r="F49" i="12" s="1"/>
  <c r="M21" i="2" s="1"/>
  <c r="M25" i="12"/>
  <c r="M26" i="12"/>
  <c r="M27" i="12"/>
  <c r="F43" i="12" s="1"/>
  <c r="M28" i="12"/>
  <c r="M29" i="12"/>
  <c r="D40" i="12"/>
  <c r="K20" i="2" s="1"/>
  <c r="M24" i="13"/>
  <c r="F49" i="13" s="1"/>
  <c r="M23" i="2" s="1"/>
  <c r="L28" i="13"/>
  <c r="E53" i="13" s="1"/>
  <c r="M32" i="13"/>
  <c r="F55" i="13" s="1"/>
  <c r="F41" i="13"/>
  <c r="F22" i="2" s="1"/>
  <c r="E43" i="13"/>
  <c r="D50" i="14"/>
  <c r="D25" i="2" s="1"/>
  <c r="D41" i="14"/>
  <c r="D24" i="2" s="1"/>
  <c r="M24" i="14"/>
  <c r="L24" i="14"/>
  <c r="M26" i="14"/>
  <c r="F42" i="14" s="1"/>
  <c r="L26" i="14"/>
  <c r="M28" i="14"/>
  <c r="L28" i="14"/>
  <c r="K24" i="15"/>
  <c r="M24" i="15"/>
  <c r="F40" i="15" s="1"/>
  <c r="M26" i="2" s="1"/>
  <c r="L24" i="15"/>
  <c r="K28" i="15"/>
  <c r="M28" i="15"/>
  <c r="L28" i="15"/>
  <c r="K25" i="16"/>
  <c r="D41" i="16" s="1"/>
  <c r="D28" i="2" s="1"/>
  <c r="M25" i="16"/>
  <c r="F50" i="16" s="1"/>
  <c r="F29" i="2" s="1"/>
  <c r="L25" i="16"/>
  <c r="E50" i="16" s="1"/>
  <c r="E29" i="2" s="1"/>
  <c r="D43" i="12"/>
  <c r="L21" i="14"/>
  <c r="K21" i="14"/>
  <c r="D40" i="14" s="1"/>
  <c r="K24" i="2" s="1"/>
  <c r="F54" i="14"/>
  <c r="G25" i="2" s="1"/>
  <c r="F45" i="14"/>
  <c r="G24" i="2" s="1"/>
  <c r="E52" i="15"/>
  <c r="E43" i="15"/>
  <c r="K25" i="15"/>
  <c r="D41" i="15" s="1"/>
  <c r="D26" i="2" s="1"/>
  <c r="M25" i="15"/>
  <c r="L25" i="15"/>
  <c r="E50" i="15" s="1"/>
  <c r="E27" i="2" s="1"/>
  <c r="K29" i="15"/>
  <c r="M29" i="15"/>
  <c r="L29" i="15"/>
  <c r="E40" i="15"/>
  <c r="L26" i="2" s="1"/>
  <c r="K26" i="16"/>
  <c r="M26" i="16"/>
  <c r="F42" i="16" s="1"/>
  <c r="L26" i="16"/>
  <c r="F52" i="13"/>
  <c r="K25" i="13"/>
  <c r="D41" i="13" s="1"/>
  <c r="D22" i="2" s="1"/>
  <c r="L26" i="13"/>
  <c r="K29" i="13"/>
  <c r="D55" i="13" s="1"/>
  <c r="F54" i="13"/>
  <c r="G23" i="2" s="1"/>
  <c r="F45" i="13"/>
  <c r="G22" i="2" s="1"/>
  <c r="M21" i="14"/>
  <c r="M25" i="14"/>
  <c r="L25" i="14"/>
  <c r="E50" i="14" s="1"/>
  <c r="E25" i="2" s="1"/>
  <c r="M27" i="14"/>
  <c r="F52" i="14" s="1"/>
  <c r="L27" i="14"/>
  <c r="E52" i="14" s="1"/>
  <c r="M29" i="14"/>
  <c r="L29" i="14"/>
  <c r="K26" i="15"/>
  <c r="M26" i="15"/>
  <c r="F51" i="15" s="1"/>
  <c r="L26" i="15"/>
  <c r="K27" i="16"/>
  <c r="D43" i="16" s="1"/>
  <c r="M27" i="16"/>
  <c r="F43" i="16" s="1"/>
  <c r="L27" i="16"/>
  <c r="E43" i="16" s="1"/>
  <c r="D33" i="14"/>
  <c r="K33" i="14" s="1"/>
  <c r="D55" i="14" s="1"/>
  <c r="K21" i="15"/>
  <c r="K22" i="15"/>
  <c r="D33" i="15"/>
  <c r="K33" i="15" s="1"/>
  <c r="K21" i="16"/>
  <c r="K22" i="16"/>
  <c r="L29" i="16"/>
  <c r="E55" i="16" s="1"/>
  <c r="D33" i="16"/>
  <c r="K33" i="16" s="1"/>
  <c r="F45" i="16"/>
  <c r="G28" i="2" s="1"/>
  <c r="M29" i="16"/>
  <c r="F55" i="16" s="1"/>
  <c r="K32" i="16"/>
  <c r="D40" i="15" l="1"/>
  <c r="K26" i="2" s="1"/>
  <c r="D44" i="14"/>
  <c r="H24" i="2" s="1"/>
  <c r="E43" i="9"/>
  <c r="E44" i="9"/>
  <c r="D44" i="8"/>
  <c r="E55" i="6"/>
  <c r="E42" i="5"/>
  <c r="D51" i="5"/>
  <c r="F55" i="4"/>
  <c r="F53" i="12"/>
  <c r="E49" i="16"/>
  <c r="L29" i="2" s="1"/>
  <c r="E49" i="13"/>
  <c r="L23" i="2" s="1"/>
  <c r="F40" i="8"/>
  <c r="M12" i="2" s="1"/>
  <c r="E51" i="8"/>
  <c r="F41" i="7"/>
  <c r="F10" i="2" s="1"/>
  <c r="E52" i="5"/>
  <c r="D49" i="9"/>
  <c r="K15" i="2" s="1"/>
  <c r="E49" i="5"/>
  <c r="E53" i="6"/>
  <c r="D53" i="8"/>
  <c r="F40" i="16"/>
  <c r="M28" i="2" s="1"/>
  <c r="E55" i="12"/>
  <c r="E55" i="10"/>
  <c r="D40" i="7"/>
  <c r="K10" i="2" s="1"/>
  <c r="D44" i="4"/>
  <c r="D42" i="5"/>
  <c r="D49" i="8"/>
  <c r="K13" i="2" s="1"/>
  <c r="D51" i="6"/>
  <c r="D53" i="16"/>
  <c r="F44" i="14"/>
  <c r="D49" i="13"/>
  <c r="K23" i="2" s="1"/>
  <c r="D44" i="10"/>
  <c r="E49" i="8"/>
  <c r="L13" i="2" s="1"/>
  <c r="D44" i="3"/>
  <c r="E40" i="9"/>
  <c r="L14" i="2" s="1"/>
  <c r="D53" i="9"/>
  <c r="E40" i="10"/>
  <c r="L16" i="2" s="1"/>
  <c r="D42" i="11"/>
  <c r="D42" i="13"/>
  <c r="D40" i="10"/>
  <c r="K16" i="2" s="1"/>
  <c r="E53" i="9"/>
  <c r="F51" i="7"/>
  <c r="F40" i="5"/>
  <c r="M8" i="2" s="1"/>
  <c r="F52" i="15"/>
  <c r="D50" i="16"/>
  <c r="D29" i="2" s="1"/>
  <c r="D40" i="13"/>
  <c r="K22" i="2" s="1"/>
  <c r="E50" i="13"/>
  <c r="E23" i="2" s="1"/>
  <c r="D42" i="16"/>
  <c r="D50" i="15"/>
  <c r="D27" i="2" s="1"/>
  <c r="D44" i="11"/>
  <c r="E51" i="12"/>
  <c r="E51" i="11"/>
  <c r="F52" i="10"/>
  <c r="E53" i="8"/>
  <c r="E53" i="3"/>
  <c r="E51" i="6"/>
  <c r="D42" i="4"/>
  <c r="H7" i="2" s="1"/>
  <c r="F44" i="16"/>
  <c r="J28" i="2" s="1"/>
  <c r="F42" i="15"/>
  <c r="F55" i="14"/>
  <c r="E55" i="11"/>
  <c r="E42" i="9"/>
  <c r="I14" i="2" s="1"/>
  <c r="D43" i="6"/>
  <c r="E49" i="3"/>
  <c r="F49" i="14"/>
  <c r="M25" i="2" s="1"/>
  <c r="E42" i="13"/>
  <c r="E55" i="15"/>
  <c r="D41" i="7"/>
  <c r="D10" i="2" s="1"/>
  <c r="E44" i="5"/>
  <c r="I8" i="2" s="1"/>
  <c r="D42" i="7"/>
  <c r="E50" i="6"/>
  <c r="F53" i="6"/>
  <c r="E42" i="14"/>
  <c r="E51" i="4"/>
  <c r="E42" i="6"/>
  <c r="E41" i="16"/>
  <c r="E28" i="2" s="1"/>
  <c r="F43" i="14"/>
  <c r="J24" i="2" s="1"/>
  <c r="F53" i="16"/>
  <c r="E44" i="12"/>
  <c r="E43" i="8"/>
  <c r="E49" i="10"/>
  <c r="L17" i="2" s="1"/>
  <c r="E51" i="10"/>
  <c r="D41" i="4"/>
  <c r="D7" i="2" s="1"/>
  <c r="E51" i="7"/>
  <c r="F53" i="13"/>
  <c r="E42" i="15"/>
  <c r="I26" i="2" s="1"/>
  <c r="D55" i="16"/>
  <c r="D40" i="5"/>
  <c r="K8" i="2" s="1"/>
  <c r="D49" i="6"/>
  <c r="D51" i="9"/>
  <c r="F44" i="12"/>
  <c r="D43" i="3"/>
  <c r="D55" i="3"/>
  <c r="E44" i="15"/>
  <c r="D42" i="15"/>
  <c r="F44" i="15"/>
  <c r="D51" i="14"/>
  <c r="H25" i="2" s="1"/>
  <c r="D44" i="9"/>
  <c r="D53" i="6"/>
  <c r="F44" i="6"/>
  <c r="J9" i="2" s="1"/>
  <c r="E51" i="15"/>
  <c r="E51" i="14"/>
  <c r="E55" i="13"/>
  <c r="D53" i="3"/>
  <c r="D51" i="4"/>
  <c r="E40" i="8"/>
  <c r="L12" i="2" s="1"/>
  <c r="E42" i="7"/>
  <c r="D55" i="5"/>
  <c r="D49" i="5"/>
  <c r="D53" i="12"/>
  <c r="D42" i="14"/>
  <c r="F40" i="11"/>
  <c r="M18" i="2" s="1"/>
  <c r="D51" i="13"/>
  <c r="E40" i="4"/>
  <c r="L7" i="2" s="1"/>
  <c r="E49" i="15"/>
  <c r="L27" i="2" s="1"/>
  <c r="E53" i="11"/>
  <c r="E44" i="13"/>
  <c r="F55" i="15"/>
  <c r="E55" i="14"/>
  <c r="E43" i="12"/>
  <c r="D44" i="12"/>
  <c r="F44" i="13"/>
  <c r="D42" i="8"/>
  <c r="H12" i="2" s="1"/>
  <c r="E55" i="8"/>
  <c r="F49" i="16"/>
  <c r="M29" i="2" s="1"/>
  <c r="E44" i="16"/>
  <c r="F53" i="7"/>
  <c r="J11" i="2" s="1"/>
  <c r="E49" i="6"/>
  <c r="D51" i="12"/>
  <c r="F53" i="15"/>
  <c r="D40" i="16"/>
  <c r="K28" i="2" s="1"/>
  <c r="E51" i="16"/>
  <c r="E49" i="14"/>
  <c r="L25" i="2" s="1"/>
  <c r="E44" i="10"/>
  <c r="F44" i="5"/>
  <c r="J8" i="2" s="1"/>
  <c r="D42" i="6"/>
  <c r="F49" i="6"/>
  <c r="D51" i="11"/>
  <c r="H19" i="2" s="1"/>
  <c r="D44" i="16"/>
  <c r="E40" i="16"/>
  <c r="L28" i="2" s="1"/>
  <c r="F40" i="14"/>
  <c r="M24" i="2" s="1"/>
  <c r="E40" i="13"/>
  <c r="L22" i="2" s="1"/>
  <c r="D44" i="13"/>
  <c r="H22" i="2" s="1"/>
  <c r="E41" i="12"/>
  <c r="E20" i="2" s="1"/>
  <c r="D42" i="12"/>
  <c r="H20" i="2" s="1"/>
  <c r="F55" i="12"/>
  <c r="E42" i="11"/>
  <c r="D49" i="10"/>
  <c r="K17" i="2" s="1"/>
  <c r="D42" i="9"/>
  <c r="H14" i="2" s="1"/>
  <c r="E51" i="9"/>
  <c r="E49" i="9"/>
  <c r="L15" i="2" s="1"/>
  <c r="D55" i="9"/>
  <c r="F49" i="8"/>
  <c r="M13" i="2" s="1"/>
  <c r="F44" i="8"/>
  <c r="E44" i="8"/>
  <c r="D51" i="7"/>
  <c r="E53" i="7"/>
  <c r="E55" i="7"/>
  <c r="E41" i="7"/>
  <c r="E10" i="2" s="1"/>
  <c r="E52" i="6"/>
  <c r="F51" i="5"/>
  <c r="E55" i="5"/>
  <c r="D53" i="5"/>
  <c r="E51" i="5"/>
  <c r="E52" i="16"/>
  <c r="D52" i="16"/>
  <c r="F51" i="16"/>
  <c r="E53" i="16"/>
  <c r="E41" i="15"/>
  <c r="E26" i="2" s="1"/>
  <c r="D44" i="15"/>
  <c r="D55" i="15"/>
  <c r="D49" i="15"/>
  <c r="K27" i="2" s="1"/>
  <c r="D43" i="15"/>
  <c r="E41" i="14"/>
  <c r="E24" i="2" s="1"/>
  <c r="D49" i="14"/>
  <c r="K25" i="2" s="1"/>
  <c r="D53" i="13"/>
  <c r="E51" i="13"/>
  <c r="F44" i="11"/>
  <c r="E44" i="11"/>
  <c r="F43" i="11"/>
  <c r="F53" i="10"/>
  <c r="F41" i="10"/>
  <c r="F16" i="2" s="1"/>
  <c r="D41" i="10"/>
  <c r="D16" i="2" s="1"/>
  <c r="F41" i="9"/>
  <c r="F14" i="2" s="1"/>
  <c r="E41" i="8"/>
  <c r="E12" i="2" s="1"/>
  <c r="H13" i="2"/>
  <c r="F49" i="4"/>
  <c r="E44" i="6"/>
  <c r="D44" i="6"/>
  <c r="F43" i="4"/>
  <c r="F40" i="4"/>
  <c r="M7" i="2" s="1"/>
  <c r="E49" i="4"/>
  <c r="F53" i="5"/>
  <c r="F44" i="4"/>
  <c r="F53" i="4"/>
  <c r="F55" i="3"/>
  <c r="E51" i="3"/>
  <c r="F49" i="3"/>
  <c r="F53" i="3"/>
  <c r="F43" i="3"/>
  <c r="F44" i="3"/>
  <c r="E42" i="3"/>
  <c r="E44" i="3"/>
  <c r="E40" i="3"/>
  <c r="L6" i="2" s="1"/>
  <c r="F40" i="3"/>
  <c r="M6" i="2" s="1"/>
  <c r="D49" i="7"/>
  <c r="K11" i="2" s="1"/>
  <c r="E52" i="7"/>
  <c r="D53" i="7"/>
  <c r="F42" i="7"/>
  <c r="D44" i="7"/>
  <c r="H10" i="2" s="1"/>
  <c r="F50" i="14"/>
  <c r="F25" i="2" s="1"/>
  <c r="F41" i="14"/>
  <c r="F24" i="2" s="1"/>
  <c r="F50" i="15"/>
  <c r="F27" i="2" s="1"/>
  <c r="F41" i="15"/>
  <c r="F26" i="2" s="1"/>
  <c r="E42" i="16"/>
  <c r="I28" i="2" s="1"/>
  <c r="F51" i="14"/>
  <c r="F52" i="16"/>
  <c r="F49" i="15"/>
  <c r="M27" i="2" s="1"/>
  <c r="D51" i="15"/>
  <c r="D50" i="13"/>
  <c r="D23" i="2" s="1"/>
  <c r="D49" i="16"/>
  <c r="K29" i="2" s="1"/>
  <c r="D51" i="16"/>
  <c r="D53" i="15"/>
  <c r="E40" i="14"/>
  <c r="L24" i="2" s="1"/>
  <c r="E53" i="15"/>
  <c r="E50" i="10"/>
  <c r="E17" i="2" s="1"/>
  <c r="F52" i="12"/>
  <c r="E43" i="10"/>
  <c r="E53" i="12"/>
  <c r="D53" i="10"/>
  <c r="F49" i="11"/>
  <c r="M19" i="2" s="1"/>
  <c r="D43" i="10"/>
  <c r="F52" i="8"/>
  <c r="G32" i="2"/>
  <c r="F49" i="2" s="1"/>
  <c r="E53" i="10"/>
  <c r="F49" i="10"/>
  <c r="M17" i="2" s="1"/>
  <c r="E50" i="9"/>
  <c r="E15" i="2" s="1"/>
  <c r="D52" i="7"/>
  <c r="F40" i="12"/>
  <c r="M20" i="2" s="1"/>
  <c r="F53" i="14"/>
  <c r="E40" i="11"/>
  <c r="L18" i="2" s="1"/>
  <c r="E43" i="14"/>
  <c r="E41" i="11"/>
  <c r="E18" i="2" s="1"/>
  <c r="F51" i="11"/>
  <c r="J19" i="2" s="1"/>
  <c r="F42" i="11"/>
  <c r="D55" i="10"/>
  <c r="F44" i="7"/>
  <c r="D51" i="10"/>
  <c r="D42" i="10"/>
  <c r="F43" i="9"/>
  <c r="F40" i="9"/>
  <c r="M14" i="2" s="1"/>
  <c r="E44" i="7"/>
  <c r="F40" i="7"/>
  <c r="M10" i="2" s="1"/>
  <c r="E42" i="8"/>
  <c r="E40" i="5"/>
  <c r="L8" i="2" s="1"/>
  <c r="E44" i="4"/>
  <c r="I7" i="2" s="1"/>
  <c r="D55" i="7"/>
  <c r="E49" i="7"/>
  <c r="L11" i="2" s="1"/>
  <c r="E40" i="7"/>
  <c r="L10" i="2" s="1"/>
  <c r="E40" i="6"/>
  <c r="L9" i="2" s="1"/>
  <c r="F42" i="3"/>
  <c r="E42" i="10"/>
  <c r="F43" i="7"/>
  <c r="F41" i="3"/>
  <c r="F6" i="2" s="1"/>
  <c r="F50" i="8"/>
  <c r="F13" i="2" s="1"/>
  <c r="D40" i="6"/>
  <c r="K9" i="2" s="1"/>
  <c r="F42" i="4"/>
  <c r="F49" i="5"/>
  <c r="F50" i="4"/>
  <c r="F50" i="12"/>
  <c r="F21" i="2" s="1"/>
  <c r="F41" i="12"/>
  <c r="F20" i="2" s="1"/>
  <c r="E53" i="14"/>
  <c r="E44" i="14"/>
  <c r="F51" i="12"/>
  <c r="F42" i="12"/>
  <c r="J20" i="2" s="1"/>
  <c r="E42" i="12"/>
  <c r="F41" i="16"/>
  <c r="F28" i="2" s="1"/>
  <c r="E43" i="11"/>
  <c r="E40" i="12"/>
  <c r="L20" i="2" s="1"/>
  <c r="F50" i="11"/>
  <c r="F19" i="2" s="1"/>
  <c r="F41" i="11"/>
  <c r="F18" i="2" s="1"/>
  <c r="F51" i="13"/>
  <c r="F42" i="13"/>
  <c r="F44" i="9"/>
  <c r="F40" i="13"/>
  <c r="M22" i="2" s="1"/>
  <c r="F51" i="10"/>
  <c r="F42" i="10"/>
  <c r="J16" i="2" s="1"/>
  <c r="F51" i="9"/>
  <c r="J15" i="2" s="1"/>
  <c r="F42" i="9"/>
  <c r="F51" i="8"/>
  <c r="F42" i="8"/>
  <c r="J12" i="2" s="1"/>
  <c r="D51" i="3"/>
  <c r="D42" i="3"/>
  <c r="D44" i="5"/>
  <c r="H26" i="2" l="1"/>
  <c r="I22" i="2"/>
  <c r="J22" i="2"/>
  <c r="H18" i="2"/>
  <c r="I17" i="2"/>
  <c r="H16" i="2"/>
  <c r="H15" i="2"/>
  <c r="I13" i="2"/>
  <c r="H8" i="2"/>
  <c r="I19" i="2"/>
  <c r="J23" i="2"/>
  <c r="I15" i="2"/>
  <c r="H28" i="2"/>
  <c r="H6" i="2"/>
  <c r="J27" i="2"/>
  <c r="I10" i="2"/>
  <c r="H29" i="2"/>
  <c r="I9" i="2"/>
  <c r="I25" i="2"/>
  <c r="I21" i="2"/>
  <c r="H21" i="2"/>
  <c r="I23" i="2"/>
  <c r="J26" i="2"/>
  <c r="I18" i="2"/>
  <c r="H9" i="2"/>
  <c r="I20" i="2"/>
  <c r="I12" i="2"/>
  <c r="H23" i="2"/>
  <c r="I27" i="2"/>
  <c r="J17" i="2"/>
  <c r="D32" i="2"/>
  <c r="F39" i="2" s="1"/>
  <c r="I11" i="2"/>
  <c r="J29" i="2"/>
  <c r="J18" i="2"/>
  <c r="I29" i="2"/>
  <c r="J21" i="2"/>
  <c r="I16" i="2"/>
  <c r="J25" i="2"/>
  <c r="I24" i="2"/>
  <c r="E32" i="2"/>
  <c r="F44" i="2" s="1"/>
  <c r="J13" i="2"/>
  <c r="J7" i="2"/>
  <c r="I6" i="2"/>
  <c r="J6" i="2"/>
  <c r="K32" i="2"/>
  <c r="F37" i="2" s="1"/>
  <c r="M32" i="2"/>
  <c r="F47" i="2" s="1"/>
  <c r="J10" i="2"/>
  <c r="H11" i="2"/>
  <c r="L32" i="2"/>
  <c r="F42" i="2" s="1"/>
  <c r="H17" i="2"/>
  <c r="H27" i="2"/>
  <c r="J14" i="2"/>
  <c r="F32" i="2"/>
  <c r="F50" i="2" s="1"/>
  <c r="I32" i="2" l="1"/>
  <c r="F43" i="2" s="1"/>
  <c r="J32" i="2"/>
  <c r="F48" i="2" s="1"/>
  <c r="H32" i="2"/>
  <c r="F38" i="2" s="1"/>
</calcChain>
</file>

<file path=xl/sharedStrings.xml><?xml version="1.0" encoding="utf-8"?>
<sst xmlns="http://schemas.openxmlformats.org/spreadsheetml/2006/main" count="1536" uniqueCount="133">
  <si>
    <t xml:space="preserve">Для подсчета провода в квартирах необходимо заполнить все красные ячейки. </t>
  </si>
  <si>
    <t xml:space="preserve"> - ячейка для заполнения</t>
  </si>
  <si>
    <t>Таблица заполняется на каждую секцию дома</t>
  </si>
  <si>
    <t>В таблице приведено максимальное количество квартир на секцию(башню)</t>
  </si>
  <si>
    <t>В случае, если в секции(башне) квартир меньше, чем в таблице, необходимо заполнить необходимые квартиры, все остальные квартиры оставить без заполнения</t>
  </si>
  <si>
    <t>Квартира МГН1</t>
  </si>
  <si>
    <t>Розетки в комнатах одинарные, шт</t>
  </si>
  <si>
    <t>Розетки в комнатах двойные, шт</t>
  </si>
  <si>
    <t>Розетка с/у бытовая, шт</t>
  </si>
  <si>
    <t>Розетка с/у под эл.полотенцесуш., шт</t>
  </si>
  <si>
    <t>Выключатель одноклавишный, шт</t>
  </si>
  <si>
    <t>Выключатель двуклавишный, шт</t>
  </si>
  <si>
    <t xml:space="preserve">Кол-во светильников в холле, шт </t>
  </si>
  <si>
    <t>Кол-во люстр пятирожковых, шт</t>
  </si>
  <si>
    <t>Кол-во светильников в с/у, шт</t>
  </si>
  <si>
    <t>Длина провода в перекрытии гр.1, мм</t>
  </si>
  <si>
    <t>Длина провода в стяжке пола гр.2, мм</t>
  </si>
  <si>
    <t>Длина провода в стяжке пола гр.3, мм</t>
  </si>
  <si>
    <t>Длина провода в стяжке пола гр.4, мм</t>
  </si>
  <si>
    <t>Длина провода в перекрытии гр.5, мм</t>
  </si>
  <si>
    <t>Длина провода в перекрытии гр.6, мм</t>
  </si>
  <si>
    <t>Кол-во установок ОВ, шт</t>
  </si>
  <si>
    <t>Провод от ЩК к КУП, мм</t>
  </si>
  <si>
    <t>Кол-во уст. изд/ Длина кабеля, мм</t>
  </si>
  <si>
    <t>Квартира МГН2</t>
  </si>
  <si>
    <t>Квартира МГН3</t>
  </si>
  <si>
    <t>Квартира МГН4</t>
  </si>
  <si>
    <t>Квартира 1</t>
  </si>
  <si>
    <t>Квартира 2</t>
  </si>
  <si>
    <t>Длина провода в перекрытии гр.1, м</t>
  </si>
  <si>
    <t>Длина провода в стяжке пола гр.2, м</t>
  </si>
  <si>
    <t>Длина провода в стяжке пола гр.3, м</t>
  </si>
  <si>
    <t>Длина провода в стяжке пола гр.4, м</t>
  </si>
  <si>
    <t>Длина провода в перекрытии гр.5, м</t>
  </si>
  <si>
    <t>Длина провода в перекрытии гр.6, м</t>
  </si>
  <si>
    <t>Провод от ЩК к КУП, м</t>
  </si>
  <si>
    <t>Квартира 3</t>
  </si>
  <si>
    <t>Квартира 4</t>
  </si>
  <si>
    <t>Квартира 5</t>
  </si>
  <si>
    <t>Квартира 6</t>
  </si>
  <si>
    <t>Квартира 7</t>
  </si>
  <si>
    <t>Квартира 8</t>
  </si>
  <si>
    <t>Квартира 9</t>
  </si>
  <si>
    <t>Квартира 10</t>
  </si>
  <si>
    <t>Суммарное значение провода на дом</t>
  </si>
  <si>
    <t>Наименование группы</t>
  </si>
  <si>
    <t>Наличие вентиляции</t>
  </si>
  <si>
    <t>Кол-во квартир</t>
  </si>
  <si>
    <t>Провод белый, м</t>
  </si>
  <si>
    <t>Провод синий, м</t>
  </si>
  <si>
    <t>Провод ж/з, м</t>
  </si>
  <si>
    <t>Сеч. провода</t>
  </si>
  <si>
    <t>Без вентиляции</t>
  </si>
  <si>
    <t>С вентиляцией</t>
  </si>
  <si>
    <t>Квартира Н</t>
  </si>
  <si>
    <t>СУММА</t>
  </si>
  <si>
    <t>Для копирования в спецификацию</t>
  </si>
  <si>
    <t>Провод одножильный с медной жилой в ПВХ изоляции не распространяющий горение с низким дымо и газовыделением, белого цвета, сечением:</t>
  </si>
  <si>
    <t>Марка</t>
  </si>
  <si>
    <t>Ед. изм</t>
  </si>
  <si>
    <t>Кол-во</t>
  </si>
  <si>
    <t>1х1,5</t>
  </si>
  <si>
    <t>ПуВнг( А)-LS</t>
  </si>
  <si>
    <t>м</t>
  </si>
  <si>
    <t>1х2,5</t>
  </si>
  <si>
    <t>1х6</t>
  </si>
  <si>
    <t>Провод одножильный с медной жилой в ПВХ изоляции не распространяющий горение с низким дымо и газовыделением, синего цвета, сечением:</t>
  </si>
  <si>
    <t>Провод одножильный с медной жилой в ПВХ изоляции не распространяющий горение с низким дымо и газовыделением, желто-зеленого цвета, сечением:</t>
  </si>
  <si>
    <t>1х4</t>
  </si>
  <si>
    <t>ДАННЫЕ В ТАБЛИЦЕ НЕ МЕНЯТЬ!</t>
  </si>
  <si>
    <t>Наименование потребителя</t>
  </si>
  <si>
    <t>№ группы подк</t>
  </si>
  <si>
    <t>Выпуск для подкл, мм</t>
  </si>
  <si>
    <t>Опуск провода, верт, мм</t>
  </si>
  <si>
    <t>Стяжка пола, мм</t>
  </si>
  <si>
    <t>Подъем провода верт, мм</t>
  </si>
  <si>
    <t>Запас провода</t>
  </si>
  <si>
    <t>Подкл. к ЩК, мм</t>
  </si>
  <si>
    <t>Итого длина провода бел, мм</t>
  </si>
  <si>
    <t>Итого длина провода син, мм</t>
  </si>
  <si>
    <t>Итого длина провода ж/з, мм</t>
  </si>
  <si>
    <t>Розетки холла</t>
  </si>
  <si>
    <t>Розетки в шкафу СС</t>
  </si>
  <si>
    <t>Розетки двойные на фартуке кухни</t>
  </si>
  <si>
    <t>Розетка кухни под плиту</t>
  </si>
  <si>
    <t>Розетка кухни под вытяжку</t>
  </si>
  <si>
    <t>Розетка кухни под ТВ</t>
  </si>
  <si>
    <t>Розетка кухни под холодильник</t>
  </si>
  <si>
    <t>Розетка кухни около стола</t>
  </si>
  <si>
    <t>Розетки в комнатах одинарные</t>
  </si>
  <si>
    <t>Розетки в комнатах двойные</t>
  </si>
  <si>
    <t>Розетка с/у под стир. машину</t>
  </si>
  <si>
    <t>Розетка с/у бытовая</t>
  </si>
  <si>
    <t>Розетка с/у под эл.полотенцесуш.</t>
  </si>
  <si>
    <t>Выключатель одноклавишный</t>
  </si>
  <si>
    <t>Выключатель двуклавишный</t>
  </si>
  <si>
    <t xml:space="preserve">Кол-во светильников в холле </t>
  </si>
  <si>
    <t>Кол-во люстр трехрожковых</t>
  </si>
  <si>
    <t>Кол-во люстр пятирожковых</t>
  </si>
  <si>
    <t>Кол-во светильников в с/у</t>
  </si>
  <si>
    <t>Кол-во бра в с/у</t>
  </si>
  <si>
    <t>Длина провода в перекрытии гр.1</t>
  </si>
  <si>
    <t>Длина провода в стяжке пола гр.2</t>
  </si>
  <si>
    <t>Длина провода в стяжке пола гр.3</t>
  </si>
  <si>
    <t>Длина провода в стяжке пола гр.4</t>
  </si>
  <si>
    <t>Длина провода в перекрытии гр.5</t>
  </si>
  <si>
    <t>Длина провода в перекрытии гр.6</t>
  </si>
  <si>
    <t>Провод на звонок</t>
  </si>
  <si>
    <t>Кнопка звонка</t>
  </si>
  <si>
    <t>Кол-во вентиляторов ОВ</t>
  </si>
  <si>
    <t>Выключатель для вытяжки</t>
  </si>
  <si>
    <t>Провод от КУП до ванны и труб</t>
  </si>
  <si>
    <t>Провод к КУП и от КУП до розетки</t>
  </si>
  <si>
    <t>Квартира 1. Без принудительной вентиляцией. Суммарное значение провода</t>
  </si>
  <si>
    <t>Группа освещения</t>
  </si>
  <si>
    <t>Группа плиты</t>
  </si>
  <si>
    <t>Розеточная группа комнат</t>
  </si>
  <si>
    <t>Розеточная группа кухни и коридора</t>
  </si>
  <si>
    <t>Электрооборудование СУ</t>
  </si>
  <si>
    <t>Квартира 1. С принудительной вентиляцией. Суммарное значение провода</t>
  </si>
  <si>
    <t>Вентиляция</t>
  </si>
  <si>
    <t>Провод голубой, м</t>
  </si>
  <si>
    <t>перемычка для розеток внутри щита 400 мм</t>
  </si>
  <si>
    <t>выпуск к светильнику 200 мм + выпуск на распаечную коробку 150 мм</t>
  </si>
  <si>
    <t>учтен дополнительный выпуск на двойные розетки</t>
  </si>
  <si>
    <t>Переключатель проходной</t>
  </si>
  <si>
    <t>Переключатель проходной, шт</t>
  </si>
  <si>
    <t>добавлены проходные переключатели</t>
  </si>
  <si>
    <t>Переключатель походной</t>
  </si>
  <si>
    <t>Для корректной работы таблицы необходимо заполнить следующие поля:</t>
  </si>
  <si>
    <t>1. На вкладке "Исходные данные" запоняются ячейки помеченные цветом;</t>
  </si>
  <si>
    <t>2. На вкладке "Свод" заполняется столбец "количество квартир", указывается количество однотипных квартир в жилом доме в соответствии с квартирографией и вкладкой "Исходные данные";</t>
  </si>
  <si>
    <t>3. Данные из таблицы "Для копирования в спецификацию" на вкладке "Свод" переносятся в спецификацию.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</si>
</sst>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0"/>
      <color rgb="FF000000"/>
      <name val="Arial"/>
    </font>
    <font>
      <b/>
      <sz val="12"/>
      <color theme="1"/>
      <name val="Arial"/>
    </font>
    <font>
      <sz val="10"/>
      <color theme="1"/>
      <name val="Arial"/>
    </font>
    <font>
      <sz val="10"/>
      <color theme="1"/>
      <name val="Arial"/>
    </font>
    <font>
      <b/>
      <sz val="10"/>
      <color theme="1"/>
      <name val="Arial"/>
    </font>
    <font>
      <sz val="10"/>
      <color theme="1"/>
      <name val="Times New Roman"/>
    </font>
    <font>
      <b/>
      <sz val="14"/>
      <color theme="1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i/>
      <sz val="10"/>
      <color theme="1"/>
      <name val="Times New Roman"/>
    </font>
    <font>
      <sz val="14"/>
      <color theme="1"/>
      <name val="Times New Roman"/>
    </font>
    <font>
      <sz val="10"/>
      <name val="Arial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D9EAD3"/>
        <bgColor rgb="FFD9EAD3"/>
      </patternFill>
    </fill>
    <fill>
      <patternFill patternType="solid">
        <fgColor rgb="FFD0E0E3"/>
        <bgColor rgb="FFD0E0E3"/>
      </patternFill>
    </fill>
    <fill>
      <patternFill patternType="solid">
        <fgColor rgb="FF93C47D"/>
        <bgColor rgb="FF93C47D"/>
      </patternFill>
    </fill>
    <fill>
      <patternFill patternType="solid">
        <fgColor rgb="FFFFD966"/>
        <bgColor rgb="FFFFD966"/>
      </patternFill>
    </fill>
    <fill>
      <patternFill patternType="solid">
        <fgColor theme="4" tint="0.59999389629810485"/>
        <bgColor theme="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3" fillId="0" borderId="0" xfId="0" applyFont="1" applyAlignment="1"/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6" fillId="0" borderId="0" xfId="0" applyFont="1" applyAlignment="1"/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1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8" fillId="0" borderId="0" xfId="0" applyFont="1" applyAlignment="1">
      <alignment horizontal="left" vertical="center"/>
    </xf>
    <xf numFmtId="0" fontId="7" fillId="0" borderId="1" xfId="0" applyFont="1" applyBorder="1" applyAlignment="1"/>
    <xf numFmtId="0" fontId="3" fillId="5" borderId="0" xfId="0" applyFont="1" applyFill="1" applyAlignment="1">
      <alignment horizontal="center"/>
    </xf>
    <xf numFmtId="1" fontId="3" fillId="5" borderId="0" xfId="0" applyNumberFormat="1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1" fontId="3" fillId="5" borderId="0" xfId="0" applyNumberFormat="1" applyFont="1" applyFill="1" applyAlignment="1">
      <alignment horizontal="center"/>
    </xf>
    <xf numFmtId="0" fontId="10" fillId="0" borderId="0" xfId="0" applyFont="1" applyAlignment="1"/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/>
    </xf>
    <xf numFmtId="0" fontId="8" fillId="7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/>
    <xf numFmtId="0" fontId="7" fillId="0" borderId="3" xfId="0" applyFont="1" applyBorder="1" applyAlignment="1"/>
    <xf numFmtId="0" fontId="3" fillId="5" borderId="0" xfId="0" applyFont="1" applyFill="1" applyBorder="1" applyAlignment="1">
      <alignment horizontal="center"/>
    </xf>
    <xf numFmtId="0" fontId="3" fillId="6" borderId="0" xfId="0" applyFont="1" applyFill="1" applyBorder="1" applyAlignment="1">
      <alignment horizontal="center"/>
    </xf>
    <xf numFmtId="1" fontId="3" fillId="5" borderId="0" xfId="0" applyNumberFormat="1" applyFont="1" applyFill="1" applyBorder="1" applyAlignment="1">
      <alignment horizontal="center"/>
    </xf>
    <xf numFmtId="0" fontId="7" fillId="0" borderId="4" xfId="0" applyFont="1" applyBorder="1" applyAlignment="1"/>
    <xf numFmtId="0" fontId="8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7" fillId="0" borderId="2" xfId="0" applyFont="1" applyBorder="1" applyAlignment="1">
      <alignment vertical="center" wrapText="1"/>
    </xf>
    <xf numFmtId="0" fontId="11" fillId="0" borderId="3" xfId="0" applyFont="1" applyBorder="1"/>
    <xf numFmtId="0" fontId="7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2">
    <dxf>
      <fill>
        <patternFill patternType="solid">
          <fgColor rgb="FFF4C7C3"/>
          <bgColor rgb="FFF4C7C3"/>
        </patternFill>
      </fill>
    </dxf>
    <dxf>
      <fill>
        <patternFill patternType="solid">
          <fgColor rgb="FFF4C7C3"/>
          <bgColor rgb="FFF4C7C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6"/>
  <sheetViews>
    <sheetView tabSelected="1" workbookViewId="0">
      <selection activeCell="A11" sqref="A11"/>
    </sheetView>
  </sheetViews>
  <sheetFormatPr defaultRowHeight="12.75" x14ac:dyDescent="0.2"/>
  <cols>
    <col min="1" max="1" width="69.7109375" style="51" customWidth="1"/>
  </cols>
  <sheetData>
    <row r="3" spans="1:1" x14ac:dyDescent="0.2">
      <c r="A3" s="52" t="s">
        <v>129</v>
      </c>
    </row>
    <row r="4" spans="1:1" x14ac:dyDescent="0.2">
      <c r="A4" s="52" t="s">
        <v>130</v>
      </c>
    </row>
    <row r="5" spans="1:1" ht="38.25" x14ac:dyDescent="0.2">
      <c r="A5" s="52" t="s">
        <v>131</v>
      </c>
    </row>
    <row r="6" spans="1:1" ht="25.5" x14ac:dyDescent="0.2">
      <c r="A6" s="52" t="s">
        <v>132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S1010"/>
  <sheetViews>
    <sheetView workbookViewId="0">
      <selection activeCell="H14" sqref="H14"/>
    </sheetView>
  </sheetViews>
  <sheetFormatPr defaultColWidth="14.42578125" defaultRowHeight="15.75" customHeight="1" x14ac:dyDescent="0.2"/>
  <cols>
    <col min="1" max="1" width="17.5703125" customWidth="1"/>
    <col min="2" max="5" width="11.5703125" customWidth="1"/>
    <col min="6" max="6" width="15.85546875" customWidth="1"/>
    <col min="7" max="8" width="14.140625" customWidth="1"/>
    <col min="9" max="19" width="11.5703125" customWidth="1"/>
  </cols>
  <sheetData>
    <row r="1" spans="1:19" ht="15.7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2.75" x14ac:dyDescent="0.2">
      <c r="B2" s="3"/>
      <c r="C2" s="4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2.75" x14ac:dyDescent="0.2">
      <c r="A3" s="5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2.75" x14ac:dyDescent="0.2">
      <c r="A4" s="5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12.75" x14ac:dyDescent="0.2">
      <c r="A5" s="5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2.75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51" x14ac:dyDescent="0.2">
      <c r="A7" s="6" t="s">
        <v>5</v>
      </c>
      <c r="B7" s="7" t="s">
        <v>6</v>
      </c>
      <c r="C7" s="7" t="s">
        <v>7</v>
      </c>
      <c r="D7" s="7" t="s">
        <v>8</v>
      </c>
      <c r="E7" s="7" t="s">
        <v>9</v>
      </c>
      <c r="F7" s="7" t="s">
        <v>10</v>
      </c>
      <c r="G7" s="7" t="s">
        <v>11</v>
      </c>
      <c r="H7" s="7" t="s">
        <v>126</v>
      </c>
      <c r="I7" s="7" t="s">
        <v>12</v>
      </c>
      <c r="J7" s="7" t="s">
        <v>13</v>
      </c>
      <c r="K7" s="7" t="s">
        <v>14</v>
      </c>
      <c r="L7" s="7" t="s">
        <v>15</v>
      </c>
      <c r="M7" s="7" t="s">
        <v>16</v>
      </c>
      <c r="N7" s="7" t="s">
        <v>17</v>
      </c>
      <c r="O7" s="7" t="s">
        <v>18</v>
      </c>
      <c r="P7" s="7" t="s">
        <v>19</v>
      </c>
      <c r="Q7" s="7" t="s">
        <v>20</v>
      </c>
      <c r="R7" s="7" t="s">
        <v>21</v>
      </c>
      <c r="S7" s="7" t="s">
        <v>22</v>
      </c>
    </row>
    <row r="8" spans="1:19" ht="25.5" x14ac:dyDescent="0.2">
      <c r="A8" s="8" t="s">
        <v>23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2.75" x14ac:dyDescent="0.2">
      <c r="A9" s="9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51" x14ac:dyDescent="0.2">
      <c r="A10" s="6" t="s">
        <v>24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126</v>
      </c>
      <c r="I10" s="7" t="s">
        <v>12</v>
      </c>
      <c r="J10" s="7" t="s">
        <v>13</v>
      </c>
      <c r="K10" s="7" t="s">
        <v>14</v>
      </c>
      <c r="L10" s="7" t="s">
        <v>15</v>
      </c>
      <c r="M10" s="7" t="s">
        <v>16</v>
      </c>
      <c r="N10" s="7" t="s">
        <v>17</v>
      </c>
      <c r="O10" s="7" t="s">
        <v>18</v>
      </c>
      <c r="P10" s="7" t="s">
        <v>19</v>
      </c>
      <c r="Q10" s="7" t="s">
        <v>20</v>
      </c>
      <c r="R10" s="7" t="s">
        <v>21</v>
      </c>
      <c r="S10" s="7" t="s">
        <v>22</v>
      </c>
    </row>
    <row r="11" spans="1:19" ht="25.5" x14ac:dyDescent="0.2">
      <c r="A11" s="8" t="s">
        <v>23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2.75" x14ac:dyDescent="0.2">
      <c r="A12" s="9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51" x14ac:dyDescent="0.2">
      <c r="A13" s="6" t="s">
        <v>25</v>
      </c>
      <c r="B13" s="7" t="s">
        <v>6</v>
      </c>
      <c r="C13" s="7" t="s">
        <v>7</v>
      </c>
      <c r="D13" s="7" t="s">
        <v>8</v>
      </c>
      <c r="E13" s="7" t="s">
        <v>9</v>
      </c>
      <c r="F13" s="7" t="s">
        <v>10</v>
      </c>
      <c r="G13" s="7" t="s">
        <v>11</v>
      </c>
      <c r="H13" s="7" t="s">
        <v>126</v>
      </c>
      <c r="I13" s="7" t="s">
        <v>12</v>
      </c>
      <c r="J13" s="7" t="s">
        <v>13</v>
      </c>
      <c r="K13" s="7" t="s">
        <v>14</v>
      </c>
      <c r="L13" s="7" t="s">
        <v>15</v>
      </c>
      <c r="M13" s="7" t="s">
        <v>16</v>
      </c>
      <c r="N13" s="7" t="s">
        <v>17</v>
      </c>
      <c r="O13" s="7" t="s">
        <v>18</v>
      </c>
      <c r="P13" s="7" t="s">
        <v>19</v>
      </c>
      <c r="Q13" s="7" t="s">
        <v>20</v>
      </c>
      <c r="R13" s="7" t="s">
        <v>21</v>
      </c>
      <c r="S13" s="7" t="s">
        <v>22</v>
      </c>
    </row>
    <row r="14" spans="1:19" ht="25.5" x14ac:dyDescent="0.2">
      <c r="A14" s="8" t="s">
        <v>23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2.75" x14ac:dyDescent="0.2">
      <c r="A15" s="9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51" x14ac:dyDescent="0.2">
      <c r="A16" s="6" t="s">
        <v>26</v>
      </c>
      <c r="B16" s="7" t="s">
        <v>6</v>
      </c>
      <c r="C16" s="7" t="s">
        <v>7</v>
      </c>
      <c r="D16" s="7" t="s">
        <v>8</v>
      </c>
      <c r="E16" s="7" t="s">
        <v>9</v>
      </c>
      <c r="F16" s="7" t="s">
        <v>10</v>
      </c>
      <c r="G16" s="7" t="s">
        <v>11</v>
      </c>
      <c r="H16" s="7" t="s">
        <v>126</v>
      </c>
      <c r="I16" s="7" t="s">
        <v>12</v>
      </c>
      <c r="J16" s="7" t="s">
        <v>13</v>
      </c>
      <c r="K16" s="7" t="s">
        <v>14</v>
      </c>
      <c r="L16" s="7" t="s">
        <v>15</v>
      </c>
      <c r="M16" s="7" t="s">
        <v>16</v>
      </c>
      <c r="N16" s="7" t="s">
        <v>17</v>
      </c>
      <c r="O16" s="7" t="s">
        <v>18</v>
      </c>
      <c r="P16" s="7" t="s">
        <v>19</v>
      </c>
      <c r="Q16" s="7" t="s">
        <v>20</v>
      </c>
      <c r="R16" s="7" t="s">
        <v>21</v>
      </c>
      <c r="S16" s="7" t="s">
        <v>22</v>
      </c>
    </row>
    <row r="17" spans="1:19" ht="25.5" x14ac:dyDescent="0.2">
      <c r="A17" s="8" t="s">
        <v>23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2.75" x14ac:dyDescent="0.2">
      <c r="A18" s="9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51" x14ac:dyDescent="0.2">
      <c r="A19" s="6" t="s">
        <v>27</v>
      </c>
      <c r="B19" s="7" t="s">
        <v>6</v>
      </c>
      <c r="C19" s="7" t="s">
        <v>7</v>
      </c>
      <c r="D19" s="7" t="s">
        <v>8</v>
      </c>
      <c r="E19" s="7" t="s">
        <v>9</v>
      </c>
      <c r="F19" s="7" t="s">
        <v>10</v>
      </c>
      <c r="G19" s="7" t="s">
        <v>11</v>
      </c>
      <c r="H19" s="7" t="s">
        <v>126</v>
      </c>
      <c r="I19" s="7" t="s">
        <v>12</v>
      </c>
      <c r="J19" s="7" t="s">
        <v>13</v>
      </c>
      <c r="K19" s="7" t="s">
        <v>14</v>
      </c>
      <c r="L19" s="7" t="s">
        <v>15</v>
      </c>
      <c r="M19" s="7" t="s">
        <v>16</v>
      </c>
      <c r="N19" s="7" t="s">
        <v>17</v>
      </c>
      <c r="O19" s="7" t="s">
        <v>18</v>
      </c>
      <c r="P19" s="7" t="s">
        <v>19</v>
      </c>
      <c r="Q19" s="7" t="s">
        <v>20</v>
      </c>
      <c r="R19" s="7" t="s">
        <v>21</v>
      </c>
      <c r="S19" s="7" t="s">
        <v>22</v>
      </c>
    </row>
    <row r="20" spans="1:19" ht="25.5" x14ac:dyDescent="0.2">
      <c r="A20" s="8" t="s">
        <v>23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2.75" x14ac:dyDescent="0.2">
      <c r="A21" s="9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51" x14ac:dyDescent="0.2">
      <c r="A22" s="6" t="s">
        <v>28</v>
      </c>
      <c r="B22" s="7" t="s">
        <v>6</v>
      </c>
      <c r="C22" s="7" t="s">
        <v>7</v>
      </c>
      <c r="D22" s="7" t="s">
        <v>8</v>
      </c>
      <c r="E22" s="7" t="s">
        <v>9</v>
      </c>
      <c r="F22" s="7" t="s">
        <v>10</v>
      </c>
      <c r="G22" s="7" t="s">
        <v>11</v>
      </c>
      <c r="H22" s="7" t="s">
        <v>126</v>
      </c>
      <c r="I22" s="7" t="s">
        <v>12</v>
      </c>
      <c r="J22" s="7" t="s">
        <v>13</v>
      </c>
      <c r="K22" s="7" t="s">
        <v>14</v>
      </c>
      <c r="L22" s="7" t="s">
        <v>29</v>
      </c>
      <c r="M22" s="7" t="s">
        <v>30</v>
      </c>
      <c r="N22" s="7" t="s">
        <v>31</v>
      </c>
      <c r="O22" s="7" t="s">
        <v>32</v>
      </c>
      <c r="P22" s="7" t="s">
        <v>33</v>
      </c>
      <c r="Q22" s="7" t="s">
        <v>34</v>
      </c>
      <c r="R22" s="7" t="s">
        <v>21</v>
      </c>
      <c r="S22" s="7" t="s">
        <v>35</v>
      </c>
    </row>
    <row r="23" spans="1:19" ht="25.5" x14ac:dyDescent="0.2">
      <c r="A23" s="8" t="s">
        <v>23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2.75" x14ac:dyDescent="0.2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51" x14ac:dyDescent="0.2">
      <c r="A25" s="6" t="s">
        <v>36</v>
      </c>
      <c r="B25" s="7" t="s">
        <v>6</v>
      </c>
      <c r="C25" s="7" t="s">
        <v>7</v>
      </c>
      <c r="D25" s="7" t="s">
        <v>8</v>
      </c>
      <c r="E25" s="7" t="s">
        <v>9</v>
      </c>
      <c r="F25" s="7" t="s">
        <v>10</v>
      </c>
      <c r="G25" s="7" t="s">
        <v>11</v>
      </c>
      <c r="H25" s="7" t="s">
        <v>126</v>
      </c>
      <c r="I25" s="7" t="s">
        <v>12</v>
      </c>
      <c r="J25" s="7" t="s">
        <v>13</v>
      </c>
      <c r="K25" s="7" t="s">
        <v>14</v>
      </c>
      <c r="L25" s="7" t="s">
        <v>15</v>
      </c>
      <c r="M25" s="7" t="s">
        <v>16</v>
      </c>
      <c r="N25" s="7" t="s">
        <v>17</v>
      </c>
      <c r="O25" s="7" t="s">
        <v>18</v>
      </c>
      <c r="P25" s="7" t="s">
        <v>19</v>
      </c>
      <c r="Q25" s="7" t="s">
        <v>20</v>
      </c>
      <c r="R25" s="7" t="s">
        <v>21</v>
      </c>
      <c r="S25" s="7" t="s">
        <v>22</v>
      </c>
    </row>
    <row r="26" spans="1:19" ht="25.5" x14ac:dyDescent="0.2">
      <c r="A26" s="8" t="s">
        <v>23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2.75" x14ac:dyDescent="0.2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51" x14ac:dyDescent="0.2">
      <c r="A28" s="6" t="s">
        <v>37</v>
      </c>
      <c r="B28" s="7" t="s">
        <v>6</v>
      </c>
      <c r="C28" s="7" t="s">
        <v>7</v>
      </c>
      <c r="D28" s="7" t="s">
        <v>8</v>
      </c>
      <c r="E28" s="7" t="s">
        <v>9</v>
      </c>
      <c r="F28" s="7" t="s">
        <v>10</v>
      </c>
      <c r="G28" s="7" t="s">
        <v>11</v>
      </c>
      <c r="H28" s="7" t="s">
        <v>126</v>
      </c>
      <c r="I28" s="7" t="s">
        <v>12</v>
      </c>
      <c r="J28" s="7" t="s">
        <v>13</v>
      </c>
      <c r="K28" s="7" t="s">
        <v>14</v>
      </c>
      <c r="L28" s="7" t="s">
        <v>15</v>
      </c>
      <c r="M28" s="7" t="s">
        <v>16</v>
      </c>
      <c r="N28" s="7" t="s">
        <v>17</v>
      </c>
      <c r="O28" s="7" t="s">
        <v>18</v>
      </c>
      <c r="P28" s="7" t="s">
        <v>19</v>
      </c>
      <c r="Q28" s="7" t="s">
        <v>20</v>
      </c>
      <c r="R28" s="7" t="s">
        <v>21</v>
      </c>
      <c r="S28" s="7" t="s">
        <v>22</v>
      </c>
    </row>
    <row r="29" spans="1:19" ht="25.5" x14ac:dyDescent="0.2">
      <c r="A29" s="8" t="s">
        <v>23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2.75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51" x14ac:dyDescent="0.2">
      <c r="A31" s="6" t="s">
        <v>38</v>
      </c>
      <c r="B31" s="7" t="s">
        <v>6</v>
      </c>
      <c r="C31" s="7" t="s">
        <v>7</v>
      </c>
      <c r="D31" s="7" t="s">
        <v>8</v>
      </c>
      <c r="E31" s="7" t="s">
        <v>9</v>
      </c>
      <c r="F31" s="7" t="s">
        <v>10</v>
      </c>
      <c r="G31" s="7" t="s">
        <v>11</v>
      </c>
      <c r="H31" s="7" t="s">
        <v>126</v>
      </c>
      <c r="I31" s="7" t="s">
        <v>12</v>
      </c>
      <c r="J31" s="7" t="s">
        <v>13</v>
      </c>
      <c r="K31" s="7" t="s">
        <v>14</v>
      </c>
      <c r="L31" s="7" t="s">
        <v>15</v>
      </c>
      <c r="M31" s="7" t="s">
        <v>16</v>
      </c>
      <c r="N31" s="7" t="s">
        <v>17</v>
      </c>
      <c r="O31" s="7" t="s">
        <v>18</v>
      </c>
      <c r="P31" s="7" t="s">
        <v>19</v>
      </c>
      <c r="Q31" s="7" t="s">
        <v>20</v>
      </c>
      <c r="R31" s="7" t="s">
        <v>21</v>
      </c>
      <c r="S31" s="7" t="s">
        <v>22</v>
      </c>
    </row>
    <row r="32" spans="1:19" ht="25.5" x14ac:dyDescent="0.2">
      <c r="A32" s="8" t="s">
        <v>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2.75" x14ac:dyDescent="0.2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51" x14ac:dyDescent="0.2">
      <c r="A34" s="6" t="s">
        <v>39</v>
      </c>
      <c r="B34" s="7" t="s">
        <v>6</v>
      </c>
      <c r="C34" s="7" t="s">
        <v>7</v>
      </c>
      <c r="D34" s="7" t="s">
        <v>8</v>
      </c>
      <c r="E34" s="7" t="s">
        <v>9</v>
      </c>
      <c r="F34" s="7" t="s">
        <v>10</v>
      </c>
      <c r="G34" s="7" t="s">
        <v>11</v>
      </c>
      <c r="H34" s="7" t="s">
        <v>126</v>
      </c>
      <c r="I34" s="7" t="s">
        <v>12</v>
      </c>
      <c r="J34" s="7" t="s">
        <v>13</v>
      </c>
      <c r="K34" s="7" t="s">
        <v>14</v>
      </c>
      <c r="L34" s="7" t="s">
        <v>15</v>
      </c>
      <c r="M34" s="7" t="s">
        <v>16</v>
      </c>
      <c r="N34" s="7" t="s">
        <v>17</v>
      </c>
      <c r="O34" s="7" t="s">
        <v>18</v>
      </c>
      <c r="P34" s="7" t="s">
        <v>19</v>
      </c>
      <c r="Q34" s="7" t="s">
        <v>20</v>
      </c>
      <c r="R34" s="7" t="s">
        <v>21</v>
      </c>
      <c r="S34" s="7" t="s">
        <v>22</v>
      </c>
    </row>
    <row r="35" spans="1:19" ht="25.5" x14ac:dyDescent="0.2">
      <c r="A35" s="8" t="s">
        <v>23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2.75" x14ac:dyDescent="0.2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51" x14ac:dyDescent="0.2">
      <c r="A37" s="6" t="s">
        <v>40</v>
      </c>
      <c r="B37" s="7" t="s">
        <v>6</v>
      </c>
      <c r="C37" s="7" t="s">
        <v>7</v>
      </c>
      <c r="D37" s="7" t="s">
        <v>8</v>
      </c>
      <c r="E37" s="7" t="s">
        <v>9</v>
      </c>
      <c r="F37" s="7" t="s">
        <v>10</v>
      </c>
      <c r="G37" s="7" t="s">
        <v>11</v>
      </c>
      <c r="H37" s="7" t="s">
        <v>126</v>
      </c>
      <c r="I37" s="7" t="s">
        <v>12</v>
      </c>
      <c r="J37" s="7" t="s">
        <v>13</v>
      </c>
      <c r="K37" s="7" t="s">
        <v>14</v>
      </c>
      <c r="L37" s="7" t="s">
        <v>15</v>
      </c>
      <c r="M37" s="7" t="s">
        <v>16</v>
      </c>
      <c r="N37" s="7" t="s">
        <v>17</v>
      </c>
      <c r="O37" s="7" t="s">
        <v>18</v>
      </c>
      <c r="P37" s="7" t="s">
        <v>19</v>
      </c>
      <c r="Q37" s="7" t="s">
        <v>20</v>
      </c>
      <c r="R37" s="7" t="s">
        <v>21</v>
      </c>
      <c r="S37" s="7" t="s">
        <v>22</v>
      </c>
    </row>
    <row r="38" spans="1:19" ht="25.5" x14ac:dyDescent="0.2">
      <c r="A38" s="8" t="s">
        <v>23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12.75" x14ac:dyDescent="0.2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51" x14ac:dyDescent="0.2">
      <c r="A40" s="6" t="s">
        <v>41</v>
      </c>
      <c r="B40" s="7" t="s">
        <v>6</v>
      </c>
      <c r="C40" s="7" t="s">
        <v>7</v>
      </c>
      <c r="D40" s="7" t="s">
        <v>8</v>
      </c>
      <c r="E40" s="7" t="s">
        <v>9</v>
      </c>
      <c r="F40" s="7" t="s">
        <v>10</v>
      </c>
      <c r="G40" s="7" t="s">
        <v>11</v>
      </c>
      <c r="H40" s="7" t="s">
        <v>126</v>
      </c>
      <c r="I40" s="7" t="s">
        <v>12</v>
      </c>
      <c r="J40" s="7" t="s">
        <v>13</v>
      </c>
      <c r="K40" s="7" t="s">
        <v>14</v>
      </c>
      <c r="L40" s="7" t="s">
        <v>15</v>
      </c>
      <c r="M40" s="7" t="s">
        <v>16</v>
      </c>
      <c r="N40" s="7" t="s">
        <v>17</v>
      </c>
      <c r="O40" s="7" t="s">
        <v>18</v>
      </c>
      <c r="P40" s="7" t="s">
        <v>19</v>
      </c>
      <c r="Q40" s="7" t="s">
        <v>20</v>
      </c>
      <c r="R40" s="7" t="s">
        <v>21</v>
      </c>
      <c r="S40" s="7" t="s">
        <v>22</v>
      </c>
    </row>
    <row r="41" spans="1:19" ht="25.5" x14ac:dyDescent="0.2">
      <c r="A41" s="8" t="s">
        <v>23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ht="12.75" x14ac:dyDescent="0.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51" x14ac:dyDescent="0.2">
      <c r="A43" s="6" t="s">
        <v>42</v>
      </c>
      <c r="B43" s="7" t="s">
        <v>6</v>
      </c>
      <c r="C43" s="7" t="s">
        <v>7</v>
      </c>
      <c r="D43" s="7" t="s">
        <v>8</v>
      </c>
      <c r="E43" s="7" t="s">
        <v>9</v>
      </c>
      <c r="F43" s="7" t="s">
        <v>10</v>
      </c>
      <c r="G43" s="7" t="s">
        <v>11</v>
      </c>
      <c r="H43" s="7" t="s">
        <v>126</v>
      </c>
      <c r="I43" s="7" t="s">
        <v>12</v>
      </c>
      <c r="J43" s="7" t="s">
        <v>13</v>
      </c>
      <c r="K43" s="7" t="s">
        <v>14</v>
      </c>
      <c r="L43" s="7" t="s">
        <v>15</v>
      </c>
      <c r="M43" s="7" t="s">
        <v>16</v>
      </c>
      <c r="N43" s="7" t="s">
        <v>17</v>
      </c>
      <c r="O43" s="7" t="s">
        <v>18</v>
      </c>
      <c r="P43" s="7" t="s">
        <v>19</v>
      </c>
      <c r="Q43" s="7" t="s">
        <v>20</v>
      </c>
      <c r="R43" s="7" t="s">
        <v>21</v>
      </c>
      <c r="S43" s="7" t="s">
        <v>22</v>
      </c>
    </row>
    <row r="44" spans="1:19" ht="25.5" x14ac:dyDescent="0.2">
      <c r="A44" s="8" t="s">
        <v>23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</row>
    <row r="45" spans="1:19" ht="12.75" x14ac:dyDescent="0.2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51" x14ac:dyDescent="0.2">
      <c r="A46" s="6" t="s">
        <v>43</v>
      </c>
      <c r="B46" s="7" t="s">
        <v>6</v>
      </c>
      <c r="C46" s="7" t="s">
        <v>7</v>
      </c>
      <c r="D46" s="7" t="s">
        <v>8</v>
      </c>
      <c r="E46" s="7" t="s">
        <v>9</v>
      </c>
      <c r="F46" s="7" t="s">
        <v>10</v>
      </c>
      <c r="G46" s="7" t="s">
        <v>11</v>
      </c>
      <c r="H46" s="7" t="s">
        <v>126</v>
      </c>
      <c r="I46" s="7" t="s">
        <v>12</v>
      </c>
      <c r="J46" s="7" t="s">
        <v>13</v>
      </c>
      <c r="K46" s="7" t="s">
        <v>14</v>
      </c>
      <c r="L46" s="7" t="s">
        <v>15</v>
      </c>
      <c r="M46" s="7" t="s">
        <v>16</v>
      </c>
      <c r="N46" s="7" t="s">
        <v>17</v>
      </c>
      <c r="O46" s="7" t="s">
        <v>18</v>
      </c>
      <c r="P46" s="7" t="s">
        <v>19</v>
      </c>
      <c r="Q46" s="7" t="s">
        <v>20</v>
      </c>
      <c r="R46" s="7" t="s">
        <v>21</v>
      </c>
      <c r="S46" s="7" t="s">
        <v>22</v>
      </c>
    </row>
    <row r="47" spans="1:19" ht="25.5" x14ac:dyDescent="0.2">
      <c r="A47" s="8" t="s">
        <v>23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ht="12.75" x14ac:dyDescent="0.2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2:19" ht="12.75" x14ac:dyDescent="0.2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2:19" ht="12.75" x14ac:dyDescent="0.2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2:19" ht="12.75" x14ac:dyDescent="0.2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2:19" ht="12.75" x14ac:dyDescent="0.2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2:19" ht="12.75" x14ac:dyDescent="0.2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2:19" ht="12.75" x14ac:dyDescent="0.2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2:19" ht="12.75" x14ac:dyDescent="0.2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2:19" ht="12.75" x14ac:dyDescent="0.2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2:19" ht="12.75" x14ac:dyDescent="0.2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2:19" ht="12.75" x14ac:dyDescent="0.2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2:19" ht="12.75" x14ac:dyDescent="0.2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2:19" ht="12.75" x14ac:dyDescent="0.2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2:19" ht="12.75" x14ac:dyDescent="0.2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2:19" ht="12.75" x14ac:dyDescent="0.2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2:19" ht="12.75" x14ac:dyDescent="0.2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2:19" ht="12.75" x14ac:dyDescent="0.2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2:19" ht="12.75" x14ac:dyDescent="0.2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2:19" ht="12.75" x14ac:dyDescent="0.2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2:19" ht="12.75" x14ac:dyDescent="0.2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2:19" ht="12.75" x14ac:dyDescent="0.2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2:19" ht="12.75" x14ac:dyDescent="0.2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2:19" ht="12.75" x14ac:dyDescent="0.2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2:19" ht="12.75" x14ac:dyDescent="0.2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2:19" ht="12.75" x14ac:dyDescent="0.2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2:19" ht="12.75" x14ac:dyDescent="0.2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2:19" ht="12.75" x14ac:dyDescent="0.2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2:19" ht="12.75" x14ac:dyDescent="0.2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2:19" ht="12.75" x14ac:dyDescent="0.2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2:19" ht="12.75" x14ac:dyDescent="0.2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2:19" ht="12.75" x14ac:dyDescent="0.2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2:19" ht="12.75" x14ac:dyDescent="0.2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2:19" ht="12.75" x14ac:dyDescent="0.2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2:19" ht="12.75" x14ac:dyDescent="0.2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2:19" ht="12.75" x14ac:dyDescent="0.2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2:19" ht="12.75" x14ac:dyDescent="0.2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2:19" ht="12.75" x14ac:dyDescent="0.2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2:19" ht="12.75" x14ac:dyDescent="0.2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2:19" ht="12.75" x14ac:dyDescent="0.2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2:19" ht="12.75" x14ac:dyDescent="0.2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2:19" ht="12.75" x14ac:dyDescent="0.2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2:19" ht="12.75" x14ac:dyDescent="0.2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2:19" ht="12.75" x14ac:dyDescent="0.2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2:19" ht="12.75" x14ac:dyDescent="0.2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2:19" ht="12.75" x14ac:dyDescent="0.2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2:19" ht="12.75" x14ac:dyDescent="0.2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2:19" ht="12.75" x14ac:dyDescent="0.2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2:19" ht="12.75" x14ac:dyDescent="0.2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2:19" ht="12.75" x14ac:dyDescent="0.2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2:19" ht="12.75" x14ac:dyDescent="0.2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2:19" ht="12.75" x14ac:dyDescent="0.2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2:19" ht="12.75" x14ac:dyDescent="0.2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2:19" ht="12.75" x14ac:dyDescent="0.2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2:19" ht="12.75" x14ac:dyDescent="0.2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2:19" ht="12.75" x14ac:dyDescent="0.2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2:19" ht="12.75" x14ac:dyDescent="0.2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2:19" ht="12.75" x14ac:dyDescent="0.2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2:19" ht="12.75" x14ac:dyDescent="0.2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2:19" ht="12.75" x14ac:dyDescent="0.2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2:19" ht="12.75" x14ac:dyDescent="0.2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2:19" ht="12.75" x14ac:dyDescent="0.2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2:19" ht="12.75" x14ac:dyDescent="0.2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2:19" ht="12.75" x14ac:dyDescent="0.2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2:19" ht="12.75" x14ac:dyDescent="0.2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2:19" ht="12.75" x14ac:dyDescent="0.2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2:19" ht="12.75" x14ac:dyDescent="0.2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2:19" ht="12.75" x14ac:dyDescent="0.2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2:19" ht="12.75" x14ac:dyDescent="0.2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2:19" ht="12.75" x14ac:dyDescent="0.2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2:19" ht="12.75" x14ac:dyDescent="0.2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2:19" ht="12.75" x14ac:dyDescent="0.2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2:19" ht="12.75" x14ac:dyDescent="0.2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2:19" ht="12.75" x14ac:dyDescent="0.2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2:19" ht="12.75" x14ac:dyDescent="0.2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2:19" ht="12.75" x14ac:dyDescent="0.2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2:19" ht="12.75" x14ac:dyDescent="0.2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2:19" ht="12.75" x14ac:dyDescent="0.2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2:19" ht="12.75" x14ac:dyDescent="0.2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2:19" ht="12.75" x14ac:dyDescent="0.2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2:19" ht="12.75" x14ac:dyDescent="0.2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2:19" ht="12.75" x14ac:dyDescent="0.2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2:19" ht="12.75" x14ac:dyDescent="0.2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2:19" ht="12.75" x14ac:dyDescent="0.2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2:19" ht="12.75" x14ac:dyDescent="0.2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2:19" ht="12.75" x14ac:dyDescent="0.2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2:19" ht="12.75" x14ac:dyDescent="0.2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2:19" ht="12.75" x14ac:dyDescent="0.2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2:19" ht="12.75" x14ac:dyDescent="0.2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2:19" ht="12.75" x14ac:dyDescent="0.2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2:19" ht="12.75" x14ac:dyDescent="0.2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2:19" ht="12.75" x14ac:dyDescent="0.2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2:19" ht="12.75" x14ac:dyDescent="0.2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2:19" ht="12.75" x14ac:dyDescent="0.2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2:19" ht="12.75" x14ac:dyDescent="0.2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2:19" ht="12.75" x14ac:dyDescent="0.2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2:19" ht="12.75" x14ac:dyDescent="0.2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2:19" ht="12.75" x14ac:dyDescent="0.2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2:19" ht="12.75" x14ac:dyDescent="0.2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2:19" ht="12.75" x14ac:dyDescent="0.2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2:19" ht="12.75" x14ac:dyDescent="0.2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2:19" ht="12.75" x14ac:dyDescent="0.2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2:19" ht="12.75" x14ac:dyDescent="0.2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2:19" ht="12.75" x14ac:dyDescent="0.2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2:19" ht="12.75" x14ac:dyDescent="0.2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2:19" ht="12.75" x14ac:dyDescent="0.2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2:19" ht="12.75" x14ac:dyDescent="0.2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2:19" ht="12.75" x14ac:dyDescent="0.2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2:19" ht="12.75" x14ac:dyDescent="0.2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2:19" ht="12.75" x14ac:dyDescent="0.2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2:19" ht="12.75" x14ac:dyDescent="0.2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2:19" ht="12.75" x14ac:dyDescent="0.2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2:19" ht="12.75" x14ac:dyDescent="0.2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2:19" ht="12.75" x14ac:dyDescent="0.2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2:19" ht="12.75" x14ac:dyDescent="0.2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2:19" ht="12.75" x14ac:dyDescent="0.2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2:19" ht="12.75" x14ac:dyDescent="0.2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2:19" ht="12.75" x14ac:dyDescent="0.2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2:19" ht="12.75" x14ac:dyDescent="0.2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2:19" ht="12.75" x14ac:dyDescent="0.2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2:19" ht="12.75" x14ac:dyDescent="0.2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2:19" ht="12.75" x14ac:dyDescent="0.2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2:19" ht="12.75" x14ac:dyDescent="0.2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2:19" ht="12.75" x14ac:dyDescent="0.2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2:19" ht="12.75" x14ac:dyDescent="0.2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2:19" ht="12.75" x14ac:dyDescent="0.2"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2:19" ht="12.75" x14ac:dyDescent="0.2"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2:19" ht="12.75" x14ac:dyDescent="0.2"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2:19" ht="12.75" x14ac:dyDescent="0.2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2:19" ht="12.75" x14ac:dyDescent="0.2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2:19" ht="12.75" x14ac:dyDescent="0.2"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2:19" ht="12.75" x14ac:dyDescent="0.2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2:19" ht="12.75" x14ac:dyDescent="0.2"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2:19" ht="12.75" x14ac:dyDescent="0.2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2:19" ht="12.75" x14ac:dyDescent="0.2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2:19" ht="12.75" x14ac:dyDescent="0.2"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2:19" ht="12.75" x14ac:dyDescent="0.2"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2:19" ht="12.75" x14ac:dyDescent="0.2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2:19" ht="12.75" x14ac:dyDescent="0.2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2:19" ht="12.75" x14ac:dyDescent="0.2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2:19" ht="12.75" x14ac:dyDescent="0.2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2:19" ht="12.75" x14ac:dyDescent="0.2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2:19" ht="12.75" x14ac:dyDescent="0.2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2:19" ht="12.75" x14ac:dyDescent="0.2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2:19" ht="12.75" x14ac:dyDescent="0.2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2:19" ht="12.75" x14ac:dyDescent="0.2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2:19" ht="12.75" x14ac:dyDescent="0.2"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2:19" ht="12.75" x14ac:dyDescent="0.2"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2:19" ht="12.75" x14ac:dyDescent="0.2"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2:19" ht="12.75" x14ac:dyDescent="0.2"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2:19" ht="12.75" x14ac:dyDescent="0.2"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2:19" ht="12.75" x14ac:dyDescent="0.2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2:19" ht="12.75" x14ac:dyDescent="0.2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2:19" ht="12.75" x14ac:dyDescent="0.2"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2:19" ht="12.75" x14ac:dyDescent="0.2"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2:19" ht="12.75" x14ac:dyDescent="0.2"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2:19" ht="12.75" x14ac:dyDescent="0.2"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2:19" ht="12.75" x14ac:dyDescent="0.2"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2:19" ht="12.75" x14ac:dyDescent="0.2"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2:19" ht="12.75" x14ac:dyDescent="0.2"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2:19" ht="12.75" x14ac:dyDescent="0.2"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2:19" ht="12.75" x14ac:dyDescent="0.2"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2:19" ht="12.75" x14ac:dyDescent="0.2"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2:19" ht="12.75" x14ac:dyDescent="0.2"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2:19" ht="12.75" x14ac:dyDescent="0.2"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2:19" ht="12.75" x14ac:dyDescent="0.2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2:19" ht="12.75" x14ac:dyDescent="0.2"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2:19" ht="12.75" x14ac:dyDescent="0.2"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2:19" ht="12.75" x14ac:dyDescent="0.2"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2:19" ht="12.75" x14ac:dyDescent="0.2"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2:19" ht="12.75" x14ac:dyDescent="0.2"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2:19" ht="12.75" x14ac:dyDescent="0.2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2:19" ht="12.75" x14ac:dyDescent="0.2"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2:19" ht="12.75" x14ac:dyDescent="0.2"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2:19" ht="12.75" x14ac:dyDescent="0.2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2:19" ht="12.75" x14ac:dyDescent="0.2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2:19" ht="12.75" x14ac:dyDescent="0.2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2:19" ht="12.75" x14ac:dyDescent="0.2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2:19" ht="12.75" x14ac:dyDescent="0.2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2:19" ht="12.75" x14ac:dyDescent="0.2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2:19" ht="12.75" x14ac:dyDescent="0.2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2:19" ht="12.75" x14ac:dyDescent="0.2"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2:19" ht="12.75" x14ac:dyDescent="0.2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2:19" ht="12.75" x14ac:dyDescent="0.2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2:19" ht="12.75" x14ac:dyDescent="0.2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2:19" ht="12.75" x14ac:dyDescent="0.2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2:19" ht="12.75" x14ac:dyDescent="0.2"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2:19" ht="12.75" x14ac:dyDescent="0.2"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2:19" ht="12.75" x14ac:dyDescent="0.2"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2:19" ht="12.75" x14ac:dyDescent="0.2"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2:19" ht="12.75" x14ac:dyDescent="0.2"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2:19" ht="12.75" x14ac:dyDescent="0.2"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2:19" ht="12.75" x14ac:dyDescent="0.2"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2:19" ht="12.75" x14ac:dyDescent="0.2"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2:19" ht="12.75" x14ac:dyDescent="0.2"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2:19" ht="12.75" x14ac:dyDescent="0.2"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2:19" ht="12.75" x14ac:dyDescent="0.2"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2:19" ht="12.75" x14ac:dyDescent="0.2"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2:19" ht="12.75" x14ac:dyDescent="0.2"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2:19" ht="12.75" x14ac:dyDescent="0.2"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2:19" ht="12.75" x14ac:dyDescent="0.2"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2:19" ht="12.75" x14ac:dyDescent="0.2"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2:19" ht="12.75" x14ac:dyDescent="0.2"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2:19" ht="12.75" x14ac:dyDescent="0.2"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2:19" ht="12.75" x14ac:dyDescent="0.2"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2:19" ht="12.75" x14ac:dyDescent="0.2"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2:19" ht="12.75" x14ac:dyDescent="0.2"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2:19" ht="12.75" x14ac:dyDescent="0.2"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2:19" ht="12.75" x14ac:dyDescent="0.2"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2:19" ht="12.75" x14ac:dyDescent="0.2"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2:19" ht="12.75" x14ac:dyDescent="0.2"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2:19" ht="12.75" x14ac:dyDescent="0.2"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2:19" ht="12.75" x14ac:dyDescent="0.2"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2:19" ht="12.75" x14ac:dyDescent="0.2"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2:19" ht="12.75" x14ac:dyDescent="0.2"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2:19" ht="12.75" x14ac:dyDescent="0.2"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2:19" ht="12.75" x14ac:dyDescent="0.2"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2:19" ht="12.75" x14ac:dyDescent="0.2"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2:19" ht="12.75" x14ac:dyDescent="0.2"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2:19" ht="12.75" x14ac:dyDescent="0.2"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2:19" ht="12.75" x14ac:dyDescent="0.2"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2:19" ht="12.75" x14ac:dyDescent="0.2"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2:19" ht="12.75" x14ac:dyDescent="0.2"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2:19" ht="12.75" x14ac:dyDescent="0.2"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2:19" ht="12.75" x14ac:dyDescent="0.2"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2:19" ht="12.75" x14ac:dyDescent="0.2"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2:19" ht="12.75" x14ac:dyDescent="0.2"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2:19" ht="12.75" x14ac:dyDescent="0.2"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2:19" ht="12.75" x14ac:dyDescent="0.2"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2:19" ht="12.75" x14ac:dyDescent="0.2"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2:19" ht="12.75" x14ac:dyDescent="0.2"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2:19" ht="12.75" x14ac:dyDescent="0.2"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2:19" ht="12.75" x14ac:dyDescent="0.2"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2:19" ht="12.75" x14ac:dyDescent="0.2"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2:19" ht="12.75" x14ac:dyDescent="0.2"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2:19" ht="12.75" x14ac:dyDescent="0.2"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2:19" ht="12.75" x14ac:dyDescent="0.2"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2:19" ht="12.75" x14ac:dyDescent="0.2"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2:19" ht="12.75" x14ac:dyDescent="0.2"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2:19" ht="12.75" x14ac:dyDescent="0.2"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2:19" ht="12.75" x14ac:dyDescent="0.2"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2:19" ht="12.75" x14ac:dyDescent="0.2"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2:19" ht="12.75" x14ac:dyDescent="0.2"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2:19" ht="12.75" x14ac:dyDescent="0.2"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2:19" ht="12.75" x14ac:dyDescent="0.2"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2:19" ht="12.75" x14ac:dyDescent="0.2"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2:19" ht="12.75" x14ac:dyDescent="0.2"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2:19" ht="12.75" x14ac:dyDescent="0.2"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2:19" ht="12.75" x14ac:dyDescent="0.2"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2:19" ht="12.75" x14ac:dyDescent="0.2"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2:19" ht="12.75" x14ac:dyDescent="0.2"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2:19" ht="12.75" x14ac:dyDescent="0.2"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2:19" ht="12.75" x14ac:dyDescent="0.2"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2:19" ht="12.75" x14ac:dyDescent="0.2"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2:19" ht="12.75" x14ac:dyDescent="0.2"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2:19" ht="12.75" x14ac:dyDescent="0.2"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2:19" ht="12.75" x14ac:dyDescent="0.2"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2:19" ht="12.75" x14ac:dyDescent="0.2"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2:19" ht="12.75" x14ac:dyDescent="0.2"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2:19" ht="12.75" x14ac:dyDescent="0.2"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2:19" ht="12.75" x14ac:dyDescent="0.2"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2:19" ht="12.75" x14ac:dyDescent="0.2"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2:19" ht="12.75" x14ac:dyDescent="0.2"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2:19" ht="12.75" x14ac:dyDescent="0.2"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2:19" ht="12.75" x14ac:dyDescent="0.2"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2:19" ht="12.75" x14ac:dyDescent="0.2"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2:19" ht="12.75" x14ac:dyDescent="0.2"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2:19" ht="12.75" x14ac:dyDescent="0.2"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2:19" ht="12.75" x14ac:dyDescent="0.2"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2:19" ht="12.75" x14ac:dyDescent="0.2"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2:19" ht="12.75" x14ac:dyDescent="0.2"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2:19" ht="12.75" x14ac:dyDescent="0.2"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2:19" ht="12.75" x14ac:dyDescent="0.2"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2:19" ht="12.75" x14ac:dyDescent="0.2"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2:19" ht="12.75" x14ac:dyDescent="0.2"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2:19" ht="12.75" x14ac:dyDescent="0.2"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2:19" ht="12.75" x14ac:dyDescent="0.2"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2:19" ht="12.75" x14ac:dyDescent="0.2"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2:19" ht="12.75" x14ac:dyDescent="0.2"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2:19" ht="12.75" x14ac:dyDescent="0.2"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2:19" ht="12.75" x14ac:dyDescent="0.2"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2:19" ht="12.75" x14ac:dyDescent="0.2"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2:19" ht="12.75" x14ac:dyDescent="0.2"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2:19" ht="12.75" x14ac:dyDescent="0.2"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2:19" ht="12.75" x14ac:dyDescent="0.2"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2:19" ht="12.75" x14ac:dyDescent="0.2"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2:19" ht="12.75" x14ac:dyDescent="0.2"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2:19" ht="12.75" x14ac:dyDescent="0.2"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2:19" ht="12.75" x14ac:dyDescent="0.2"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2:19" ht="12.75" x14ac:dyDescent="0.2"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2:19" ht="12.75" x14ac:dyDescent="0.2"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2:19" ht="12.75" x14ac:dyDescent="0.2"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2:19" ht="12.75" x14ac:dyDescent="0.2"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2:19" ht="12.75" x14ac:dyDescent="0.2"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2:19" ht="12.75" x14ac:dyDescent="0.2"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2:19" ht="12.75" x14ac:dyDescent="0.2"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2:19" ht="12.75" x14ac:dyDescent="0.2"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2:19" ht="12.75" x14ac:dyDescent="0.2"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2:19" ht="12.75" x14ac:dyDescent="0.2"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2:19" ht="12.75" x14ac:dyDescent="0.2"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2:19" ht="12.75" x14ac:dyDescent="0.2"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2:19" ht="12.75" x14ac:dyDescent="0.2"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2:19" ht="12.75" x14ac:dyDescent="0.2"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2:19" ht="12.75" x14ac:dyDescent="0.2"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2:19" ht="12.75" x14ac:dyDescent="0.2"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2:19" ht="12.75" x14ac:dyDescent="0.2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2:19" ht="12.75" x14ac:dyDescent="0.2"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2:19" ht="12.75" x14ac:dyDescent="0.2"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2:19" ht="12.75" x14ac:dyDescent="0.2"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2:19" ht="12.75" x14ac:dyDescent="0.2"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2:19" ht="12.75" x14ac:dyDescent="0.2"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2:19" ht="12.75" x14ac:dyDescent="0.2"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2:19" ht="12.75" x14ac:dyDescent="0.2"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2:19" ht="12.75" x14ac:dyDescent="0.2"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2:19" ht="12.75" x14ac:dyDescent="0.2"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2:19" ht="12.75" x14ac:dyDescent="0.2"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2:19" ht="12.75" x14ac:dyDescent="0.2"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2:19" ht="12.75" x14ac:dyDescent="0.2"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2:19" ht="12.75" x14ac:dyDescent="0.2"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2:19" ht="12.75" x14ac:dyDescent="0.2"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2:19" ht="12.75" x14ac:dyDescent="0.2"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2:19" ht="12.75" x14ac:dyDescent="0.2"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2:19" ht="12.75" x14ac:dyDescent="0.2"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2:19" ht="12.75" x14ac:dyDescent="0.2"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2:19" ht="12.75" x14ac:dyDescent="0.2"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2:19" ht="12.75" x14ac:dyDescent="0.2"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2:19" ht="12.75" x14ac:dyDescent="0.2"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2:19" ht="12.75" x14ac:dyDescent="0.2"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2:19" ht="12.75" x14ac:dyDescent="0.2"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2:19" ht="12.75" x14ac:dyDescent="0.2"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2:19" ht="12.75" x14ac:dyDescent="0.2"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2:19" ht="12.75" x14ac:dyDescent="0.2"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2:19" ht="12.75" x14ac:dyDescent="0.2"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2:19" ht="12.75" x14ac:dyDescent="0.2"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2:19" ht="12.75" x14ac:dyDescent="0.2"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2:19" ht="12.75" x14ac:dyDescent="0.2"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2:19" ht="12.75" x14ac:dyDescent="0.2"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2:19" ht="12.75" x14ac:dyDescent="0.2"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2:19" ht="12.75" x14ac:dyDescent="0.2"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2:19" ht="12.75" x14ac:dyDescent="0.2"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2:19" ht="12.75" x14ac:dyDescent="0.2"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2:19" ht="12.75" x14ac:dyDescent="0.2"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2:19" ht="12.75" x14ac:dyDescent="0.2"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2:19" ht="12.75" x14ac:dyDescent="0.2"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2:19" ht="12.75" x14ac:dyDescent="0.2"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2:19" ht="12.75" x14ac:dyDescent="0.2"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2:19" ht="12.75" x14ac:dyDescent="0.2"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2:19" ht="12.75" x14ac:dyDescent="0.2"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2:19" ht="12.75" x14ac:dyDescent="0.2"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2:19" ht="12.75" x14ac:dyDescent="0.2"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2:19" ht="12.75" x14ac:dyDescent="0.2"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2:19" ht="12.75" x14ac:dyDescent="0.2"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2:19" ht="12.75" x14ac:dyDescent="0.2"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2:19" ht="12.75" x14ac:dyDescent="0.2"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2:19" ht="12.75" x14ac:dyDescent="0.2"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2:19" ht="12.75" x14ac:dyDescent="0.2"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2:19" ht="12.75" x14ac:dyDescent="0.2"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2:19" ht="12.75" x14ac:dyDescent="0.2"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2:19" ht="12.75" x14ac:dyDescent="0.2"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2:19" ht="12.75" x14ac:dyDescent="0.2"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2:19" ht="12.75" x14ac:dyDescent="0.2"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2:19" ht="12.75" x14ac:dyDescent="0.2"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2:19" ht="12.75" x14ac:dyDescent="0.2"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2:19" ht="12.75" x14ac:dyDescent="0.2"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2:19" ht="12.75" x14ac:dyDescent="0.2"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2:19" ht="12.75" x14ac:dyDescent="0.2"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2:19" ht="12.75" x14ac:dyDescent="0.2"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2:19" ht="12.75" x14ac:dyDescent="0.2"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2:19" ht="12.75" x14ac:dyDescent="0.2"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2:19" ht="12.75" x14ac:dyDescent="0.2"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2:19" ht="12.75" x14ac:dyDescent="0.2"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2:19" ht="12.75" x14ac:dyDescent="0.2"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2:19" ht="12.75" x14ac:dyDescent="0.2"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2:19" ht="12.75" x14ac:dyDescent="0.2"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2:19" ht="12.75" x14ac:dyDescent="0.2"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2:19" ht="12.75" x14ac:dyDescent="0.2"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2:19" ht="12.75" x14ac:dyDescent="0.2"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2:19" ht="12.75" x14ac:dyDescent="0.2"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2:19" ht="12.75" x14ac:dyDescent="0.2"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2:19" ht="12.75" x14ac:dyDescent="0.2"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2:19" ht="12.75" x14ac:dyDescent="0.2"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2:19" ht="12.75" x14ac:dyDescent="0.2"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2:19" ht="12.75" x14ac:dyDescent="0.2"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2:19" ht="12.75" x14ac:dyDescent="0.2"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2:19" ht="12.75" x14ac:dyDescent="0.2"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2:19" ht="12.75" x14ac:dyDescent="0.2"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2:19" ht="12.75" x14ac:dyDescent="0.2"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2:19" ht="12.75" x14ac:dyDescent="0.2"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2:19" ht="12.75" x14ac:dyDescent="0.2"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2:19" ht="12.75" x14ac:dyDescent="0.2"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2:19" ht="12.75" x14ac:dyDescent="0.2"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2:19" ht="12.75" x14ac:dyDescent="0.2"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2:19" ht="12.75" x14ac:dyDescent="0.2"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2:19" ht="12.75" x14ac:dyDescent="0.2"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2:19" ht="12.75" x14ac:dyDescent="0.2"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2:19" ht="12.75" x14ac:dyDescent="0.2"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2:19" ht="12.75" x14ac:dyDescent="0.2"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2:19" ht="12.75" x14ac:dyDescent="0.2"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2:19" ht="12.75" x14ac:dyDescent="0.2"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2:19" ht="12.75" x14ac:dyDescent="0.2"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2:19" ht="12.75" x14ac:dyDescent="0.2"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2:19" ht="12.75" x14ac:dyDescent="0.2"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2:19" ht="12.75" x14ac:dyDescent="0.2"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2:19" ht="12.75" x14ac:dyDescent="0.2"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2:19" ht="12.75" x14ac:dyDescent="0.2"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2:19" ht="12.75" x14ac:dyDescent="0.2"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2:19" ht="12.75" x14ac:dyDescent="0.2"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2:19" ht="12.75" x14ac:dyDescent="0.2"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2:19" ht="12.75" x14ac:dyDescent="0.2"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2:19" ht="12.75" x14ac:dyDescent="0.2"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2:19" ht="12.75" x14ac:dyDescent="0.2"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2:19" ht="12.75" x14ac:dyDescent="0.2"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2:19" ht="12.75" x14ac:dyDescent="0.2"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2:19" ht="12.75" x14ac:dyDescent="0.2"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2:19" ht="12.75" x14ac:dyDescent="0.2"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2:19" ht="12.75" x14ac:dyDescent="0.2"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2:19" ht="12.75" x14ac:dyDescent="0.2"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2:19" ht="12.75" x14ac:dyDescent="0.2"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2:19" ht="12.75" x14ac:dyDescent="0.2"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2:19" ht="12.75" x14ac:dyDescent="0.2"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2:19" ht="12.75" x14ac:dyDescent="0.2"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2:19" ht="12.75" x14ac:dyDescent="0.2"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2:19" ht="12.75" x14ac:dyDescent="0.2"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2:19" ht="12.75" x14ac:dyDescent="0.2"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2:19" ht="12.75" x14ac:dyDescent="0.2"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2:19" ht="12.75" x14ac:dyDescent="0.2"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2:19" ht="12.75" x14ac:dyDescent="0.2"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2:19" ht="12.75" x14ac:dyDescent="0.2"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2:19" ht="12.75" x14ac:dyDescent="0.2"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2:19" ht="12.75" x14ac:dyDescent="0.2"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2:19" ht="12.75" x14ac:dyDescent="0.2"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2:19" ht="12.75" x14ac:dyDescent="0.2"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2:19" ht="12.75" x14ac:dyDescent="0.2"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2:19" ht="12.75" x14ac:dyDescent="0.2"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2:19" ht="12.75" x14ac:dyDescent="0.2"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2:19" ht="12.75" x14ac:dyDescent="0.2"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2:19" ht="12.75" x14ac:dyDescent="0.2"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2:19" ht="12.75" x14ac:dyDescent="0.2"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2:19" ht="12.75" x14ac:dyDescent="0.2"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2:19" ht="12.75" x14ac:dyDescent="0.2"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2:19" ht="12.75" x14ac:dyDescent="0.2"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2:19" ht="12.75" x14ac:dyDescent="0.2"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2:19" ht="12.75" x14ac:dyDescent="0.2"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2:19" ht="12.75" x14ac:dyDescent="0.2"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2:19" ht="12.75" x14ac:dyDescent="0.2"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2:19" ht="12.75" x14ac:dyDescent="0.2"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2:19" ht="12.75" x14ac:dyDescent="0.2"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2:19" ht="12.75" x14ac:dyDescent="0.2"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2:19" ht="12.75" x14ac:dyDescent="0.2"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2:19" ht="12.75" x14ac:dyDescent="0.2"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2:19" ht="12.75" x14ac:dyDescent="0.2"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2:19" ht="12.75" x14ac:dyDescent="0.2"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2:19" ht="12.75" x14ac:dyDescent="0.2"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2:19" ht="12.75" x14ac:dyDescent="0.2"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2:19" ht="12.75" x14ac:dyDescent="0.2"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2:19" ht="12.75" x14ac:dyDescent="0.2"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2:19" ht="12.75" x14ac:dyDescent="0.2"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2:19" ht="12.75" x14ac:dyDescent="0.2"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2:19" ht="12.75" x14ac:dyDescent="0.2"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2:19" ht="12.75" x14ac:dyDescent="0.2"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2:19" ht="12.75" x14ac:dyDescent="0.2"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2:19" ht="12.75" x14ac:dyDescent="0.2"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2:19" ht="12.75" x14ac:dyDescent="0.2"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2:19" ht="12.75" x14ac:dyDescent="0.2"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2:19" ht="12.75" x14ac:dyDescent="0.2"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2:19" ht="12.75" x14ac:dyDescent="0.2"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2:19" ht="12.75" x14ac:dyDescent="0.2"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2:19" ht="12.75" x14ac:dyDescent="0.2"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2:19" ht="12.75" x14ac:dyDescent="0.2"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2:19" ht="12.75" x14ac:dyDescent="0.2"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2:19" ht="12.75" x14ac:dyDescent="0.2"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2:19" ht="12.75" x14ac:dyDescent="0.2"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2:19" ht="12.75" x14ac:dyDescent="0.2"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2:19" ht="12.75" x14ac:dyDescent="0.2"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2:19" ht="12.75" x14ac:dyDescent="0.2"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2:19" ht="12.75" x14ac:dyDescent="0.2"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2:19" ht="12.75" x14ac:dyDescent="0.2"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2:19" ht="12.75" x14ac:dyDescent="0.2"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2:19" ht="12.75" x14ac:dyDescent="0.2"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2:19" ht="12.75" x14ac:dyDescent="0.2"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2:19" ht="12.75" x14ac:dyDescent="0.2"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2:19" ht="12.75" x14ac:dyDescent="0.2"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2:19" ht="12.75" x14ac:dyDescent="0.2"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2:19" ht="12.75" x14ac:dyDescent="0.2"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2:19" ht="12.75" x14ac:dyDescent="0.2"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2:19" ht="12.75" x14ac:dyDescent="0.2"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2:19" ht="12.75" x14ac:dyDescent="0.2"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2:19" ht="12.75" x14ac:dyDescent="0.2"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2:19" ht="12.75" x14ac:dyDescent="0.2"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2:19" ht="12.75" x14ac:dyDescent="0.2"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2:19" ht="12.75" x14ac:dyDescent="0.2"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2:19" ht="12.75" x14ac:dyDescent="0.2"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2:19" ht="12.75" x14ac:dyDescent="0.2"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2:19" ht="12.75" x14ac:dyDescent="0.2"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2:19" ht="12.75" x14ac:dyDescent="0.2"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2:19" ht="12.75" x14ac:dyDescent="0.2"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2:19" ht="12.75" x14ac:dyDescent="0.2"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2:19" ht="12.75" x14ac:dyDescent="0.2"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2:19" ht="12.75" x14ac:dyDescent="0.2"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2:19" ht="12.75" x14ac:dyDescent="0.2"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2:19" ht="12.75" x14ac:dyDescent="0.2"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2:19" ht="12.75" x14ac:dyDescent="0.2"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2:19" ht="12.75" x14ac:dyDescent="0.2"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2:19" ht="12.75" x14ac:dyDescent="0.2"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2:19" ht="12.75" x14ac:dyDescent="0.2"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2:19" ht="12.75" x14ac:dyDescent="0.2"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2:19" ht="12.75" x14ac:dyDescent="0.2"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2:19" ht="12.75" x14ac:dyDescent="0.2"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2:19" ht="12.75" x14ac:dyDescent="0.2"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2:19" ht="12.75" x14ac:dyDescent="0.2"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2:19" ht="12.75" x14ac:dyDescent="0.2"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2:19" ht="12.75" x14ac:dyDescent="0.2"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2:19" ht="12.75" x14ac:dyDescent="0.2"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2:19" ht="12.75" x14ac:dyDescent="0.2"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2:19" ht="12.75" x14ac:dyDescent="0.2"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2:19" ht="12.75" x14ac:dyDescent="0.2"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2:19" ht="12.75" x14ac:dyDescent="0.2"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2:19" ht="12.75" x14ac:dyDescent="0.2"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2:19" ht="12.75" x14ac:dyDescent="0.2"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2:19" ht="12.75" x14ac:dyDescent="0.2"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2:19" ht="12.75" x14ac:dyDescent="0.2"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2:19" ht="12.75" x14ac:dyDescent="0.2"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2:19" ht="12.75" x14ac:dyDescent="0.2"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2:19" ht="12.75" x14ac:dyDescent="0.2"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2:19" ht="12.75" x14ac:dyDescent="0.2"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2:19" ht="12.75" x14ac:dyDescent="0.2"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2:19" ht="12.75" x14ac:dyDescent="0.2"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2:19" ht="12.75" x14ac:dyDescent="0.2"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2:19" ht="12.75" x14ac:dyDescent="0.2"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2:19" ht="12.75" x14ac:dyDescent="0.2"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2:19" ht="12.75" x14ac:dyDescent="0.2"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2:19" ht="12.75" x14ac:dyDescent="0.2"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2:19" ht="12.75" x14ac:dyDescent="0.2"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2:19" ht="12.75" x14ac:dyDescent="0.2"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2:19" ht="12.75" x14ac:dyDescent="0.2"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2:19" ht="12.75" x14ac:dyDescent="0.2"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2:19" ht="12.75" x14ac:dyDescent="0.2"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2:19" ht="12.75" x14ac:dyDescent="0.2"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2:19" ht="12.75" x14ac:dyDescent="0.2"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2:19" ht="12.75" x14ac:dyDescent="0.2"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2:19" ht="12.75" x14ac:dyDescent="0.2"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2:19" ht="12.75" x14ac:dyDescent="0.2"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2:19" ht="12.75" x14ac:dyDescent="0.2"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2:19" ht="12.75" x14ac:dyDescent="0.2"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2:19" ht="12.75" x14ac:dyDescent="0.2"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2:19" ht="12.75" x14ac:dyDescent="0.2"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2:19" ht="12.75" x14ac:dyDescent="0.2"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2:19" ht="12.75" x14ac:dyDescent="0.2"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2:19" ht="12.75" x14ac:dyDescent="0.2"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2:19" ht="12.75" x14ac:dyDescent="0.2"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2:19" ht="12.75" x14ac:dyDescent="0.2"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2:19" ht="12.75" x14ac:dyDescent="0.2"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2:19" ht="12.75" x14ac:dyDescent="0.2"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2:19" ht="12.75" x14ac:dyDescent="0.2"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2:19" ht="12.75" x14ac:dyDescent="0.2"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2:19" ht="12.75" x14ac:dyDescent="0.2"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2:19" ht="12.75" x14ac:dyDescent="0.2"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2:19" ht="12.75" x14ac:dyDescent="0.2"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2:19" ht="12.75" x14ac:dyDescent="0.2"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2:19" ht="12.75" x14ac:dyDescent="0.2"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2:19" ht="12.75" x14ac:dyDescent="0.2"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2:19" ht="12.75" x14ac:dyDescent="0.2"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2:19" ht="12.75" x14ac:dyDescent="0.2"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2:19" ht="12.75" x14ac:dyDescent="0.2"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2:19" ht="12.75" x14ac:dyDescent="0.2"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2:19" ht="12.75" x14ac:dyDescent="0.2"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2:19" ht="12.75" x14ac:dyDescent="0.2"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2:19" ht="12.75" x14ac:dyDescent="0.2"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2:19" ht="12.75" x14ac:dyDescent="0.2"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2:19" ht="12.75" x14ac:dyDescent="0.2"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2:19" ht="12.75" x14ac:dyDescent="0.2"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2:19" ht="12.75" x14ac:dyDescent="0.2"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2:19" ht="12.75" x14ac:dyDescent="0.2"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2:19" ht="12.75" x14ac:dyDescent="0.2"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2:19" ht="12.75" x14ac:dyDescent="0.2"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2:19" ht="12.75" x14ac:dyDescent="0.2"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2:19" ht="12.75" x14ac:dyDescent="0.2"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2:19" ht="12.75" x14ac:dyDescent="0.2"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2:19" ht="12.75" x14ac:dyDescent="0.2"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2:19" ht="12.75" x14ac:dyDescent="0.2"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2:19" ht="12.75" x14ac:dyDescent="0.2"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2:19" ht="12.75" x14ac:dyDescent="0.2"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2:19" ht="12.75" x14ac:dyDescent="0.2"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2:19" ht="12.75" x14ac:dyDescent="0.2"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2:19" ht="12.75" x14ac:dyDescent="0.2"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2:19" ht="12.75" x14ac:dyDescent="0.2"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2:19" ht="12.75" x14ac:dyDescent="0.2"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2:19" ht="12.75" x14ac:dyDescent="0.2"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2:19" ht="12.75" x14ac:dyDescent="0.2"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2:19" ht="12.75" x14ac:dyDescent="0.2"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2:19" ht="12.75" x14ac:dyDescent="0.2"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2:19" ht="12.75" x14ac:dyDescent="0.2"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2:19" ht="12.75" x14ac:dyDescent="0.2"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2:19" ht="12.75" x14ac:dyDescent="0.2"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2:19" ht="12.75" x14ac:dyDescent="0.2"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2:19" ht="12.75" x14ac:dyDescent="0.2"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2:19" ht="12.75" x14ac:dyDescent="0.2"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2:19" ht="12.75" x14ac:dyDescent="0.2"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2:19" ht="12.75" x14ac:dyDescent="0.2"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2:19" ht="12.75" x14ac:dyDescent="0.2"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2:19" ht="12.75" x14ac:dyDescent="0.2"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2:19" ht="12.75" x14ac:dyDescent="0.2"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2:19" ht="12.75" x14ac:dyDescent="0.2"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2:19" ht="12.75" x14ac:dyDescent="0.2"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2:19" ht="12.75" x14ac:dyDescent="0.2"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2:19" ht="12.75" x14ac:dyDescent="0.2"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2:19" ht="12.75" x14ac:dyDescent="0.2"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2:19" ht="12.75" x14ac:dyDescent="0.2"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2:19" ht="12.75" x14ac:dyDescent="0.2"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2:19" ht="12.75" x14ac:dyDescent="0.2"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2:19" ht="12.75" x14ac:dyDescent="0.2"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2:19" ht="12.75" x14ac:dyDescent="0.2"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2:19" ht="12.75" x14ac:dyDescent="0.2"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2:19" ht="12.75" x14ac:dyDescent="0.2"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2:19" ht="12.75" x14ac:dyDescent="0.2"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2:19" ht="12.75" x14ac:dyDescent="0.2"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2:19" ht="12.75" x14ac:dyDescent="0.2"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2:19" ht="12.75" x14ac:dyDescent="0.2"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2:19" ht="12.75" x14ac:dyDescent="0.2"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2:19" ht="12.75" x14ac:dyDescent="0.2"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2:19" ht="12.75" x14ac:dyDescent="0.2"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2:19" ht="12.75" x14ac:dyDescent="0.2"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2:19" ht="12.75" x14ac:dyDescent="0.2"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2:19" ht="12.75" x14ac:dyDescent="0.2"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2:19" ht="12.75" x14ac:dyDescent="0.2"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2:19" ht="12.75" x14ac:dyDescent="0.2"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2:19" ht="12.75" x14ac:dyDescent="0.2"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2:19" ht="12.75" x14ac:dyDescent="0.2"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2:19" ht="12.75" x14ac:dyDescent="0.2"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2:19" ht="12.75" x14ac:dyDescent="0.2"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2:19" ht="12.75" x14ac:dyDescent="0.2"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2:19" ht="12.75" x14ac:dyDescent="0.2"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2:19" ht="12.75" x14ac:dyDescent="0.2"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2:19" ht="12.75" x14ac:dyDescent="0.2"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2:19" ht="12.75" x14ac:dyDescent="0.2"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2:19" ht="12.75" x14ac:dyDescent="0.2"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2:19" ht="12.75" x14ac:dyDescent="0.2"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2:19" ht="12.75" x14ac:dyDescent="0.2"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2:19" ht="12.75" x14ac:dyDescent="0.2"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2:19" ht="12.75" x14ac:dyDescent="0.2"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2:19" ht="12.75" x14ac:dyDescent="0.2"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2:19" ht="12.75" x14ac:dyDescent="0.2"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2:19" ht="12.75" x14ac:dyDescent="0.2"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2:19" ht="12.75" x14ac:dyDescent="0.2"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2:19" ht="12.75" x14ac:dyDescent="0.2"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2:19" ht="12.75" x14ac:dyDescent="0.2"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2:19" ht="12.75" x14ac:dyDescent="0.2"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2:19" ht="12.75" x14ac:dyDescent="0.2"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2:19" ht="12.75" x14ac:dyDescent="0.2"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2:19" ht="12.75" x14ac:dyDescent="0.2"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2:19" ht="12.75" x14ac:dyDescent="0.2"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2:19" ht="12.75" x14ac:dyDescent="0.2"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2:19" ht="12.75" x14ac:dyDescent="0.2"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2:19" ht="12.75" x14ac:dyDescent="0.2"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2:19" ht="12.75" x14ac:dyDescent="0.2"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2:19" ht="12.75" x14ac:dyDescent="0.2"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2:19" ht="12.75" x14ac:dyDescent="0.2"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2:19" ht="12.75" x14ac:dyDescent="0.2"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2:19" ht="12.75" x14ac:dyDescent="0.2"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2:19" ht="12.75" x14ac:dyDescent="0.2"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2:19" ht="12.75" x14ac:dyDescent="0.2"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2:19" ht="12.75" x14ac:dyDescent="0.2"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2:19" ht="12.75" x14ac:dyDescent="0.2"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2:19" ht="12.75" x14ac:dyDescent="0.2"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2:19" ht="12.75" x14ac:dyDescent="0.2"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2:19" ht="12.75" x14ac:dyDescent="0.2"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2:19" ht="12.75" x14ac:dyDescent="0.2"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2:19" ht="12.75" x14ac:dyDescent="0.2"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2:19" ht="12.75" x14ac:dyDescent="0.2"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2:19" ht="12.75" x14ac:dyDescent="0.2"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2:19" ht="12.75" x14ac:dyDescent="0.2"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2:19" ht="12.75" x14ac:dyDescent="0.2"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2:19" ht="12.75" x14ac:dyDescent="0.2"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2:19" ht="12.75" x14ac:dyDescent="0.2"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2:19" ht="12.75" x14ac:dyDescent="0.2"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2:19" ht="12.75" x14ac:dyDescent="0.2"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2:19" ht="12.75" x14ac:dyDescent="0.2"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2:19" ht="12.75" x14ac:dyDescent="0.2"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2:19" ht="12.75" x14ac:dyDescent="0.2"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2:19" ht="12.75" x14ac:dyDescent="0.2"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2:19" ht="12.75" x14ac:dyDescent="0.2"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2:19" ht="12.75" x14ac:dyDescent="0.2"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2:19" ht="12.75" x14ac:dyDescent="0.2"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2:19" ht="12.75" x14ac:dyDescent="0.2"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2:19" ht="12.75" x14ac:dyDescent="0.2"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2:19" ht="12.75" x14ac:dyDescent="0.2"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2:19" ht="12.75" x14ac:dyDescent="0.2"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2:19" ht="12.75" x14ac:dyDescent="0.2"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2:19" ht="12.75" x14ac:dyDescent="0.2"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2:19" ht="12.75" x14ac:dyDescent="0.2"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2:19" ht="12.75" x14ac:dyDescent="0.2"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2:19" ht="12.75" x14ac:dyDescent="0.2"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2:19" ht="12.75" x14ac:dyDescent="0.2"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2:19" ht="12.75" x14ac:dyDescent="0.2"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2:19" ht="12.75" x14ac:dyDescent="0.2"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2:19" ht="12.75" x14ac:dyDescent="0.2"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2:19" ht="12.75" x14ac:dyDescent="0.2"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2:19" ht="12.75" x14ac:dyDescent="0.2"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2:19" ht="12.75" x14ac:dyDescent="0.2"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2:19" ht="12.75" x14ac:dyDescent="0.2"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2:19" ht="12.75" x14ac:dyDescent="0.2"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2:19" ht="12.75" x14ac:dyDescent="0.2"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2:19" ht="12.75" x14ac:dyDescent="0.2"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2:19" ht="12.75" x14ac:dyDescent="0.2"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2:19" ht="12.75" x14ac:dyDescent="0.2"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2:19" ht="12.75" x14ac:dyDescent="0.2"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2:19" ht="12.75" x14ac:dyDescent="0.2"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2:19" ht="12.75" x14ac:dyDescent="0.2"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2:19" ht="12.75" x14ac:dyDescent="0.2"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2:19" ht="12.75" x14ac:dyDescent="0.2"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2:19" ht="12.75" x14ac:dyDescent="0.2"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2:19" ht="12.75" x14ac:dyDescent="0.2"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2:19" ht="12.75" x14ac:dyDescent="0.2"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2:19" ht="12.75" x14ac:dyDescent="0.2"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2:19" ht="12.75" x14ac:dyDescent="0.2"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2:19" ht="12.75" x14ac:dyDescent="0.2"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2:19" ht="12.75" x14ac:dyDescent="0.2"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2:19" ht="12.75" x14ac:dyDescent="0.2"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2:19" ht="12.75" x14ac:dyDescent="0.2"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2:19" ht="12.75" x14ac:dyDescent="0.2"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2:19" ht="12.75" x14ac:dyDescent="0.2"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2:19" ht="12.75" x14ac:dyDescent="0.2"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2:19" ht="12.75" x14ac:dyDescent="0.2"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2:19" ht="12.75" x14ac:dyDescent="0.2"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2:19" ht="12.75" x14ac:dyDescent="0.2"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2:19" ht="12.75" x14ac:dyDescent="0.2"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2:19" ht="12.75" x14ac:dyDescent="0.2"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2:19" ht="12.75" x14ac:dyDescent="0.2"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2:19" ht="12.75" x14ac:dyDescent="0.2"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2:19" ht="12.75" x14ac:dyDescent="0.2"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2:19" ht="12.75" x14ac:dyDescent="0.2"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2:19" ht="12.75" x14ac:dyDescent="0.2"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2:19" ht="12.75" x14ac:dyDescent="0.2"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2:19" ht="12.75" x14ac:dyDescent="0.2"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2:19" ht="12.75" x14ac:dyDescent="0.2"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2:19" ht="12.75" x14ac:dyDescent="0.2"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2:19" ht="12.75" x14ac:dyDescent="0.2"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2:19" ht="12.75" x14ac:dyDescent="0.2"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2:19" ht="12.75" x14ac:dyDescent="0.2"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2:19" ht="12.75" x14ac:dyDescent="0.2"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2:19" ht="12.75" x14ac:dyDescent="0.2"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2:19" ht="12.75" x14ac:dyDescent="0.2"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2:19" ht="12.75" x14ac:dyDescent="0.2"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2:19" ht="12.75" x14ac:dyDescent="0.2"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2:19" ht="12.75" x14ac:dyDescent="0.2"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2:19" ht="12.75" x14ac:dyDescent="0.2"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2:19" ht="12.75" x14ac:dyDescent="0.2"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2:19" ht="12.75" x14ac:dyDescent="0.2"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2:19" ht="12.75" x14ac:dyDescent="0.2"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2:19" ht="12.75" x14ac:dyDescent="0.2"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2:19" ht="12.75" x14ac:dyDescent="0.2"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2:19" ht="12.75" x14ac:dyDescent="0.2"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2:19" ht="12.75" x14ac:dyDescent="0.2"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2:19" ht="12.75" x14ac:dyDescent="0.2"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2:19" ht="12.75" x14ac:dyDescent="0.2"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2:19" ht="12.75" x14ac:dyDescent="0.2"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2:19" ht="12.75" x14ac:dyDescent="0.2"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2:19" ht="12.75" x14ac:dyDescent="0.2"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2:19" ht="12.75" x14ac:dyDescent="0.2"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2:19" ht="12.75" x14ac:dyDescent="0.2"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2:19" ht="12.75" x14ac:dyDescent="0.2"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2:19" ht="12.75" x14ac:dyDescent="0.2"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2:19" ht="12.75" x14ac:dyDescent="0.2"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2:19" ht="12.75" x14ac:dyDescent="0.2"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2:19" ht="12.75" x14ac:dyDescent="0.2"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2:19" ht="12.75" x14ac:dyDescent="0.2"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2:19" ht="12.75" x14ac:dyDescent="0.2"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2:19" ht="12.75" x14ac:dyDescent="0.2"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2:19" ht="12.75" x14ac:dyDescent="0.2"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2:19" ht="12.75" x14ac:dyDescent="0.2"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2:19" ht="12.75" x14ac:dyDescent="0.2"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2:19" ht="12.75" x14ac:dyDescent="0.2"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2:19" ht="12.75" x14ac:dyDescent="0.2"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2:19" ht="12.75" x14ac:dyDescent="0.2"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2:19" ht="12.75" x14ac:dyDescent="0.2"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2:19" ht="12.75" x14ac:dyDescent="0.2"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2:19" ht="12.75" x14ac:dyDescent="0.2"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2:19" ht="12.75" x14ac:dyDescent="0.2"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2:19" ht="12.75" x14ac:dyDescent="0.2"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2:19" ht="12.75" x14ac:dyDescent="0.2"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2:19" ht="12.75" x14ac:dyDescent="0.2"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2:19" ht="12.75" x14ac:dyDescent="0.2"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2:19" ht="12.75" x14ac:dyDescent="0.2"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2:19" ht="12.75" x14ac:dyDescent="0.2"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2:19" ht="12.75" x14ac:dyDescent="0.2"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2:19" ht="12.75" x14ac:dyDescent="0.2"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2:19" ht="12.75" x14ac:dyDescent="0.2"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2:19" ht="12.75" x14ac:dyDescent="0.2"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2:19" ht="12.75" x14ac:dyDescent="0.2"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2:19" ht="12.75" x14ac:dyDescent="0.2"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2:19" ht="12.75" x14ac:dyDescent="0.2"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2:19" ht="12.75" x14ac:dyDescent="0.2"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2:19" ht="12.75" x14ac:dyDescent="0.2"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2:19" ht="12.75" x14ac:dyDescent="0.2"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2:19" ht="12.75" x14ac:dyDescent="0.2"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2:19" ht="12.75" x14ac:dyDescent="0.2"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2:19" ht="12.75" x14ac:dyDescent="0.2"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2:19" ht="12.75" x14ac:dyDescent="0.2"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2:19" ht="12.75" x14ac:dyDescent="0.2"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2:19" ht="12.75" x14ac:dyDescent="0.2"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2:19" ht="12.75" x14ac:dyDescent="0.2"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2:19" ht="12.75" x14ac:dyDescent="0.2"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2:19" ht="12.75" x14ac:dyDescent="0.2"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2:19" ht="12.75" x14ac:dyDescent="0.2"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2:19" ht="12.75" x14ac:dyDescent="0.2"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2:19" ht="12.75" x14ac:dyDescent="0.2"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2:19" ht="12.75" x14ac:dyDescent="0.2"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2:19" ht="12.75" x14ac:dyDescent="0.2"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2:19" ht="12.75" x14ac:dyDescent="0.2"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2:19" ht="12.75" x14ac:dyDescent="0.2"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2:19" ht="12.75" x14ac:dyDescent="0.2"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2:19" ht="12.75" x14ac:dyDescent="0.2"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2:19" ht="12.75" x14ac:dyDescent="0.2"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2:19" ht="12.75" x14ac:dyDescent="0.2"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2:19" ht="12.75" x14ac:dyDescent="0.2"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2:19" ht="12.75" x14ac:dyDescent="0.2"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2:19" ht="12.75" x14ac:dyDescent="0.2"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2:19" ht="12.75" x14ac:dyDescent="0.2"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2:19" ht="12.75" x14ac:dyDescent="0.2"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2:19" ht="12.75" x14ac:dyDescent="0.2"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2:19" ht="12.75" x14ac:dyDescent="0.2"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2:19" ht="12.75" x14ac:dyDescent="0.2"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2:19" ht="12.75" x14ac:dyDescent="0.2"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2:19" ht="12.75" x14ac:dyDescent="0.2"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2:19" ht="12.75" x14ac:dyDescent="0.2"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2:19" ht="12.75" x14ac:dyDescent="0.2"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2:19" ht="12.75" x14ac:dyDescent="0.2"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2:19" ht="12.75" x14ac:dyDescent="0.2"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2:19" ht="12.75" x14ac:dyDescent="0.2"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2:19" ht="12.75" x14ac:dyDescent="0.2"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2:19" ht="12.75" x14ac:dyDescent="0.2"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2:19" ht="12.75" x14ac:dyDescent="0.2"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2:19" ht="12.75" x14ac:dyDescent="0.2"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2:19" ht="12.75" x14ac:dyDescent="0.2"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2:19" ht="12.75" x14ac:dyDescent="0.2"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2:19" ht="12.75" x14ac:dyDescent="0.2"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2:19" ht="12.75" x14ac:dyDescent="0.2"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2:19" ht="12.75" x14ac:dyDescent="0.2"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2:19" ht="12.75" x14ac:dyDescent="0.2"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2:19" ht="12.75" x14ac:dyDescent="0.2"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2:19" ht="12.75" x14ac:dyDescent="0.2"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2:19" ht="12.75" x14ac:dyDescent="0.2"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2:19" ht="12.75" x14ac:dyDescent="0.2"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2:19" ht="12.75" x14ac:dyDescent="0.2"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2:19" ht="12.75" x14ac:dyDescent="0.2"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2:19" ht="12.75" x14ac:dyDescent="0.2"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2:19" ht="12.75" x14ac:dyDescent="0.2"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2:19" ht="12.75" x14ac:dyDescent="0.2"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2:19" ht="12.75" x14ac:dyDescent="0.2"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2:19" ht="12.75" x14ac:dyDescent="0.2"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2:19" ht="12.75" x14ac:dyDescent="0.2"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2:19" ht="12.75" x14ac:dyDescent="0.2"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2:19" ht="12.75" x14ac:dyDescent="0.2"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2:19" ht="12.75" x14ac:dyDescent="0.2"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2:19" ht="12.75" x14ac:dyDescent="0.2"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2:19" ht="12.75" x14ac:dyDescent="0.2"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2:19" ht="12.75" x14ac:dyDescent="0.2"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2:19" ht="12.75" x14ac:dyDescent="0.2"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2:19" ht="12.75" x14ac:dyDescent="0.2"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2:19" ht="12.75" x14ac:dyDescent="0.2"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2:19" ht="12.75" x14ac:dyDescent="0.2"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2:19" ht="12.75" x14ac:dyDescent="0.2"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2:19" ht="12.75" x14ac:dyDescent="0.2"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2:19" ht="12.75" x14ac:dyDescent="0.2"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2:19" ht="12.75" x14ac:dyDescent="0.2"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2:19" ht="12.75" x14ac:dyDescent="0.2"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2:19" ht="12.75" x14ac:dyDescent="0.2"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2:19" ht="12.75" x14ac:dyDescent="0.2"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2:19" ht="12.75" x14ac:dyDescent="0.2"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2:19" ht="12.75" x14ac:dyDescent="0.2"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2:19" ht="12.75" x14ac:dyDescent="0.2"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2:19" ht="12.75" x14ac:dyDescent="0.2"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2:19" ht="12.75" x14ac:dyDescent="0.2"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2:19" ht="12.75" x14ac:dyDescent="0.2"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2:19" ht="12.75" x14ac:dyDescent="0.2"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2:19" ht="12.75" x14ac:dyDescent="0.2"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2:19" ht="12.75" x14ac:dyDescent="0.2"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2:19" ht="12.75" x14ac:dyDescent="0.2"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2:19" ht="12.75" x14ac:dyDescent="0.2"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2:19" ht="12.75" x14ac:dyDescent="0.2"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2:19" ht="12.75" x14ac:dyDescent="0.2"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2:19" ht="12.75" x14ac:dyDescent="0.2"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2:19" ht="12.75" x14ac:dyDescent="0.2"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2:19" ht="12.75" x14ac:dyDescent="0.2"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2:19" ht="12.75" x14ac:dyDescent="0.2"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2:19" ht="12.75" x14ac:dyDescent="0.2"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2:19" ht="12.75" x14ac:dyDescent="0.2"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2:19" ht="12.75" x14ac:dyDescent="0.2"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2:19" ht="12.75" x14ac:dyDescent="0.2"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2:19" ht="12.75" x14ac:dyDescent="0.2"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2:19" ht="12.75" x14ac:dyDescent="0.2"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2:19" ht="12.75" x14ac:dyDescent="0.2"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2:19" ht="12.75" x14ac:dyDescent="0.2"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2:19" ht="12.75" x14ac:dyDescent="0.2"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2:19" ht="12.75" x14ac:dyDescent="0.2"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2:19" ht="12.75" x14ac:dyDescent="0.2"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2:19" ht="12.75" x14ac:dyDescent="0.2"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2:19" ht="12.75" x14ac:dyDescent="0.2"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2:19" ht="12.75" x14ac:dyDescent="0.2"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2:19" ht="12.75" x14ac:dyDescent="0.2"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2:19" ht="12.75" x14ac:dyDescent="0.2"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2:19" ht="12.75" x14ac:dyDescent="0.2"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2:19" ht="12.75" x14ac:dyDescent="0.2"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2:19" ht="12.75" x14ac:dyDescent="0.2"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2:19" ht="12.75" x14ac:dyDescent="0.2"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2:19" ht="12.75" x14ac:dyDescent="0.2"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2:19" ht="12.75" x14ac:dyDescent="0.2"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2:19" ht="12.75" x14ac:dyDescent="0.2"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2:19" ht="12.75" x14ac:dyDescent="0.2"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2:19" ht="12.75" x14ac:dyDescent="0.2"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2:19" ht="12.75" x14ac:dyDescent="0.2"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2:19" ht="12.75" x14ac:dyDescent="0.2"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2:19" ht="12.75" x14ac:dyDescent="0.2"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2:19" ht="12.75" x14ac:dyDescent="0.2"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2:19" ht="12.75" x14ac:dyDescent="0.2"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2:19" ht="12.75" x14ac:dyDescent="0.2"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2:19" ht="12.75" x14ac:dyDescent="0.2"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2:19" ht="12.75" x14ac:dyDescent="0.2"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2:19" ht="12.75" x14ac:dyDescent="0.2"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2:19" ht="12.75" x14ac:dyDescent="0.2"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2:19" ht="12.75" x14ac:dyDescent="0.2"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2:19" ht="12.75" x14ac:dyDescent="0.2"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2:19" ht="12.75" x14ac:dyDescent="0.2"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2:19" ht="12.75" x14ac:dyDescent="0.2"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2:19" ht="12.75" x14ac:dyDescent="0.2"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2:19" ht="12.75" x14ac:dyDescent="0.2"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2:19" ht="12.75" x14ac:dyDescent="0.2"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2:19" ht="12.75" x14ac:dyDescent="0.2"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2:19" ht="12.75" x14ac:dyDescent="0.2"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2:19" ht="12.75" x14ac:dyDescent="0.2"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2:19" ht="12.75" x14ac:dyDescent="0.2"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2:19" ht="12.75" x14ac:dyDescent="0.2"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2:19" ht="12.75" x14ac:dyDescent="0.2"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2:19" ht="12.75" x14ac:dyDescent="0.2"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2:19" ht="12.75" x14ac:dyDescent="0.2"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2:19" ht="12.75" x14ac:dyDescent="0.2"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2:19" ht="12.75" x14ac:dyDescent="0.2"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2:19" ht="12.75" x14ac:dyDescent="0.2"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2:19" ht="12.75" x14ac:dyDescent="0.2"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2:19" ht="12.75" x14ac:dyDescent="0.2"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2:19" ht="12.75" x14ac:dyDescent="0.2"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2:19" ht="12.75" x14ac:dyDescent="0.2"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2:19" ht="12.75" x14ac:dyDescent="0.2"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2:19" ht="12.75" x14ac:dyDescent="0.2"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2:19" ht="12.75" x14ac:dyDescent="0.2"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2:19" ht="12.75" x14ac:dyDescent="0.2"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  <row r="993" spans="2:19" ht="12.75" x14ac:dyDescent="0.2"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</row>
    <row r="994" spans="2:19" ht="12.75" x14ac:dyDescent="0.2"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</row>
    <row r="995" spans="2:19" ht="12.75" x14ac:dyDescent="0.2"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</row>
    <row r="996" spans="2:19" ht="12.75" x14ac:dyDescent="0.2"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</row>
    <row r="997" spans="2:19" ht="12.75" x14ac:dyDescent="0.2"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</row>
    <row r="998" spans="2:19" ht="12.75" x14ac:dyDescent="0.2"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</row>
    <row r="999" spans="2:19" ht="12.75" x14ac:dyDescent="0.2"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</row>
    <row r="1000" spans="2:19" ht="12.75" x14ac:dyDescent="0.2"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</row>
    <row r="1001" spans="2:19" ht="12.75" x14ac:dyDescent="0.2"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</row>
    <row r="1002" spans="2:19" ht="12.75" x14ac:dyDescent="0.2"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</row>
    <row r="1003" spans="2:19" ht="12.75" x14ac:dyDescent="0.2"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</row>
    <row r="1004" spans="2:19" ht="12.75" x14ac:dyDescent="0.2"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</row>
    <row r="1005" spans="2:19" ht="12.75" x14ac:dyDescent="0.2"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</row>
    <row r="1006" spans="2:19" ht="12.75" x14ac:dyDescent="0.2"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</row>
    <row r="1007" spans="2:19" ht="12.75" x14ac:dyDescent="0.2"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</row>
    <row r="1008" spans="2:19" ht="12.75" x14ac:dyDescent="0.2"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</row>
    <row r="1009" spans="2:19" ht="12.75" x14ac:dyDescent="0.2"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</row>
    <row r="1010" spans="2:19" ht="12.75" x14ac:dyDescent="0.2"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</row>
  </sheetData>
  <conditionalFormatting sqref="B2 B8:S8 B11:S11 B14:S14 B17:S17 B20:S20 B23:S23 B26:S26 B29:S29 B32:S32 B35:S35 B38:S38 B41:S41 B44:S44 B47:S47">
    <cfRule type="containsBlanks" dxfId="1" priority="1">
      <formula>LEN(TRIM(B2))=0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2:M50"/>
  <sheetViews>
    <sheetView workbookViewId="0">
      <pane ySplit="5" topLeftCell="A6" activePane="bottomLeft" state="frozen"/>
      <selection pane="bottomLeft" activeCell="A35" sqref="A35"/>
    </sheetView>
  </sheetViews>
  <sheetFormatPr defaultColWidth="14.42578125" defaultRowHeight="15.75" customHeight="1" x14ac:dyDescent="0.2"/>
  <cols>
    <col min="1" max="1" width="44.140625" customWidth="1"/>
    <col min="2" max="2" width="17.140625" customWidth="1"/>
  </cols>
  <sheetData>
    <row r="2" spans="1:13" ht="12.75" x14ac:dyDescent="0.2">
      <c r="B2" s="3"/>
      <c r="C2" s="4" t="s">
        <v>1</v>
      </c>
    </row>
    <row r="3" spans="1:13" ht="15.75" customHeight="1" x14ac:dyDescent="0.3">
      <c r="A3" s="10" t="s">
        <v>44</v>
      </c>
    </row>
    <row r="4" spans="1:13" ht="37.5" customHeight="1" x14ac:dyDescent="0.2">
      <c r="A4" s="12" t="s">
        <v>45</v>
      </c>
      <c r="B4" s="12" t="s">
        <v>46</v>
      </c>
      <c r="C4" s="12" t="s">
        <v>47</v>
      </c>
      <c r="D4" s="12" t="s">
        <v>48</v>
      </c>
      <c r="E4" s="13" t="s">
        <v>49</v>
      </c>
      <c r="F4" s="14" t="s">
        <v>50</v>
      </c>
      <c r="G4" s="14" t="s">
        <v>50</v>
      </c>
      <c r="H4" s="12" t="s">
        <v>48</v>
      </c>
      <c r="I4" s="13" t="s">
        <v>49</v>
      </c>
      <c r="J4" s="14" t="s">
        <v>50</v>
      </c>
      <c r="K4" s="12" t="s">
        <v>48</v>
      </c>
      <c r="L4" s="13" t="s">
        <v>49</v>
      </c>
      <c r="M4" s="14" t="s">
        <v>50</v>
      </c>
    </row>
    <row r="5" spans="1:13" ht="15.75" customHeight="1" x14ac:dyDescent="0.25">
      <c r="A5" s="11" t="s">
        <v>51</v>
      </c>
      <c r="B5" s="15"/>
      <c r="C5" s="15"/>
      <c r="D5" s="16">
        <v>6</v>
      </c>
      <c r="E5" s="16">
        <v>6</v>
      </c>
      <c r="F5" s="16">
        <v>6</v>
      </c>
      <c r="G5" s="16">
        <v>4</v>
      </c>
      <c r="H5" s="16">
        <v>2.5</v>
      </c>
      <c r="I5" s="16">
        <v>2.5</v>
      </c>
      <c r="J5" s="16">
        <v>2.5</v>
      </c>
      <c r="K5" s="16">
        <v>1.5</v>
      </c>
      <c r="L5" s="16">
        <v>1.5</v>
      </c>
      <c r="M5" s="16">
        <v>1.5</v>
      </c>
    </row>
    <row r="6" spans="1:13" ht="15.75" customHeight="1" x14ac:dyDescent="0.25">
      <c r="A6" s="11" t="str">
        <f>'Исходные данные'!A7</f>
        <v>Квартира МГН1</v>
      </c>
      <c r="B6" s="17" t="s">
        <v>52</v>
      </c>
      <c r="C6" s="3">
        <v>1</v>
      </c>
      <c r="D6" s="17">
        <f>SUMIF('Квартира МГН1'!$C$40:$C$45,6,'Квартира МГН1'!D$40:D$45)*$C6</f>
        <v>2.4750000000000001</v>
      </c>
      <c r="E6" s="17">
        <f>SUMIF('Квартира МГН1'!$C$40:$C$45,6,'Квартира МГН1'!E$40:E$45)*$C6</f>
        <v>2.4750000000000001</v>
      </c>
      <c r="F6" s="17">
        <f>SUMIF('Квартира МГН1'!$C$40:$C$45,6,'Квартира МГН1'!F$40:F$45)*$C6</f>
        <v>2.4750000000000001</v>
      </c>
      <c r="G6" s="17">
        <f>SUMIF('Квартира МГН1'!$C$40:$C$45,4,'Квартира МГН1'!F$40:F$45)*$C6</f>
        <v>6.6000000000000014</v>
      </c>
      <c r="H6" s="17">
        <f>SUMIF('Квартира МГН1'!$C$40:$C$45,2.5,'Квартира МГН1'!D$40:D$45)*$C6</f>
        <v>35.090000000000003</v>
      </c>
      <c r="I6" s="17">
        <f>SUMIF('Квартира МГН1'!$C$40:$C$45,2.5,'Квартира МГН1'!E$40:E$45)*$C6</f>
        <v>35.090000000000003</v>
      </c>
      <c r="J6" s="17">
        <f>SUMIF('Квартира МГН1'!$C$40:$C$45,2.5,'Квартира МГН1'!F$40:F$45)*$C6</f>
        <v>51.150000000000006</v>
      </c>
      <c r="K6" s="17">
        <f>SUMIF('Квартира МГН1'!$C$40:$C$45,1.5,'Квартира МГН1'!D$40:D$45)*$C6</f>
        <v>3.4650000000000007</v>
      </c>
      <c r="L6" s="17">
        <f>SUMIF('Квартира МГН1'!$C$40:$C$45,1.5,'Квартира МГН1'!E$40:E$45)*$C6</f>
        <v>3.4650000000000007</v>
      </c>
      <c r="M6" s="17">
        <f>SUMIF('Квартира МГН1'!$C$40:$C$45,1.5,'Квартира МГН1'!F$40:F$45)*$C6</f>
        <v>3.4650000000000007</v>
      </c>
    </row>
    <row r="7" spans="1:13" ht="15.75" customHeight="1" x14ac:dyDescent="0.25">
      <c r="A7" s="11" t="str">
        <f>'Исходные данные'!A10</f>
        <v>Квартира МГН2</v>
      </c>
      <c r="B7" s="17" t="s">
        <v>52</v>
      </c>
      <c r="C7" s="3"/>
      <c r="D7" s="17">
        <f>SUMIF('Квартира МГН2'!$C$40:$C$45,6,'Квартира МГН2'!D$40:D$45)*$C7</f>
        <v>0</v>
      </c>
      <c r="E7" s="17">
        <f>SUMIF('Квартира МГН2'!$C$40:$C$45,6,'Квартира МГН2'!E$40:E$45)*$C7</f>
        <v>0</v>
      </c>
      <c r="F7" s="17">
        <f>SUMIF('Квартира МГН2'!$C$40:$C$45,6,'Квартира МГН2'!F$40:F$45)*$C7</f>
        <v>0</v>
      </c>
      <c r="G7" s="17">
        <f>SUMIF('Квартира МГН2'!$C$40:$C$45,4,'Квартира МГН2'!F$40:F$45)*$C7</f>
        <v>0</v>
      </c>
      <c r="H7" s="17">
        <f>SUMIF('Квартира МГН2'!$C$40:$C$45,2.5,'Квартира МГН2'!D$40:D$45)*$C7</f>
        <v>0</v>
      </c>
      <c r="I7" s="17">
        <f>SUMIF('Квартира МГН2'!$C$40:$C$45,2.5,'Квартира МГН2'!E$40:E$45)*$C7</f>
        <v>0</v>
      </c>
      <c r="J7" s="17">
        <f>SUMIF('Квартира МГН2'!$C$40:$C$45,2.5,'Квартира МГН2'!F$40:F$45)*$C7</f>
        <v>0</v>
      </c>
      <c r="K7" s="17">
        <f>SUMIF('Квартира МГН2'!$C$40:$C$45,1.5,'Квартира МГН2'!D$40:D$45)*$C7</f>
        <v>0</v>
      </c>
      <c r="L7" s="17">
        <f>SUMIF('Квартира МГН2'!$C$40:$C$45,1.5,'Квартира МГН2'!E$40:E$45)*$C7</f>
        <v>0</v>
      </c>
      <c r="M7" s="17">
        <f>SUMIF('Квартира МГН2'!$C$40:$C$45,1.5,'Квартира МГН2'!F$40:F$45)*$C7</f>
        <v>0</v>
      </c>
    </row>
    <row r="8" spans="1:13" ht="15.75" customHeight="1" x14ac:dyDescent="0.25">
      <c r="A8" s="11" t="str">
        <f>'Исходные данные'!A13</f>
        <v>Квартира МГН3</v>
      </c>
      <c r="B8" s="17" t="s">
        <v>52</v>
      </c>
      <c r="C8" s="3"/>
      <c r="D8" s="17">
        <f>SUMIF('Квартира МГН3'!$C$40:$C$45,6,'Квартира МГН3'!D$40:D$45)*$C8</f>
        <v>0</v>
      </c>
      <c r="E8" s="17">
        <f>SUMIF('Квартира МГН3'!$C$40:$C$45,6,'Квартира МГН3'!E$40:E$45)*$C8</f>
        <v>0</v>
      </c>
      <c r="F8" s="17">
        <f>SUMIF('Квартира МГН3'!$C$40:$C$45,6,'Квартира МГН3'!F$40:F$45)*$C8</f>
        <v>0</v>
      </c>
      <c r="G8" s="17">
        <f>SUMIF('Квартира МГН3'!$C$40:$C$45,4,'Квартира МГН3'!F$40:F$45)*$C8</f>
        <v>0</v>
      </c>
      <c r="H8" s="17">
        <f>SUMIF('Квартира МГН3'!$C$40:$C$45,2.5,'Квартира МГН3'!D$40:D$45)*$C8</f>
        <v>0</v>
      </c>
      <c r="I8" s="17">
        <f>SUMIF('Квартира МГН3'!$C$40:$C$45,2.5,'Квартира МГН3'!E$40:E$45)*$C8</f>
        <v>0</v>
      </c>
      <c r="J8" s="17">
        <f>SUMIF('Квартира МГН3'!$C$40:$C$45,2.5,'Квартира МГН3'!F$40:F$45)*$C8</f>
        <v>0</v>
      </c>
      <c r="K8" s="17">
        <f>SUMIF('Квартира МГН3'!$C$40:$C$45,1.5,'Квартира МГН3'!D$40:D$45)*$C8</f>
        <v>0</v>
      </c>
      <c r="L8" s="17">
        <f>SUMIF('Квартира МГН3'!$C$40:$C$45,1.5,'Квартира МГН3'!E$40:E$45)*$C8</f>
        <v>0</v>
      </c>
      <c r="M8" s="17">
        <f>SUMIF('Квартира МГН3'!$C$40:$C$45,1.5,'Квартира МГН3'!F$40:F$45)*$C8</f>
        <v>0</v>
      </c>
    </row>
    <row r="9" spans="1:13" ht="15.75" customHeight="1" x14ac:dyDescent="0.25">
      <c r="A9" s="11" t="str">
        <f>'Исходные данные'!A16</f>
        <v>Квартира МГН4</v>
      </c>
      <c r="B9" s="17" t="s">
        <v>52</v>
      </c>
      <c r="C9" s="3"/>
      <c r="D9" s="17">
        <f>SUMIF('Квартира МГН4'!$C$40:$C$45,6,'Квартира МГН4'!D$40:D$45)*$C9</f>
        <v>0</v>
      </c>
      <c r="E9" s="17">
        <f>SUMIF('Квартира МГН4'!$C$40:$C$45,6,'Квартира МГН4'!E$40:E$45)*$C9</f>
        <v>0</v>
      </c>
      <c r="F9" s="17">
        <f>SUMIF('Квартира МГН4'!$C$40:$C$45,6,'Квартира МГН4'!F$40:F$45)*$C9</f>
        <v>0</v>
      </c>
      <c r="G9" s="17">
        <f>SUMIF('Квартира МГН4'!$C$40:$C$45,4,'Квартира МГН4'!F$40:F$45)*$C9</f>
        <v>0</v>
      </c>
      <c r="H9" s="17">
        <f>SUMIF('Квартира МГН4'!$C$40:$C$45,2.5,'Квартира МГН4'!D$40:D$45)*$C9</f>
        <v>0</v>
      </c>
      <c r="I9" s="17">
        <f>SUMIF('Квартира МГН4'!$C$40:$C$45,2.5,'Квартира МГН4'!E$40:E$45)*$C9</f>
        <v>0</v>
      </c>
      <c r="J9" s="17">
        <f>SUMIF('Квартира МГН4'!$C$40:$C$45,2.5,'Квартира МГН4'!F$40:F$45)*$C9</f>
        <v>0</v>
      </c>
      <c r="K9" s="17">
        <f>SUMIF('Квартира МГН4'!$C$40:$C$45,1.5,'Квартира МГН4'!D$40:D$45)*$C9</f>
        <v>0</v>
      </c>
      <c r="L9" s="17">
        <f>SUMIF('Квартира МГН4'!$C$40:$C$45,1.5,'Квартира МГН4'!E$40:E$45)*$C9</f>
        <v>0</v>
      </c>
      <c r="M9" s="17">
        <f>SUMIF('Квартира МГН4'!$C$40:$C$45,1.5,'Квартира МГН4'!F$40:F$45)*$C9</f>
        <v>0</v>
      </c>
    </row>
    <row r="10" spans="1:13" x14ac:dyDescent="0.25">
      <c r="A10" s="11" t="str">
        <f>'Исходные данные'!A19</f>
        <v>Квартира 1</v>
      </c>
      <c r="B10" s="17" t="s">
        <v>52</v>
      </c>
      <c r="C10" s="3"/>
      <c r="D10" s="17">
        <f>SUMIF('Квартира 1'!$C$40:$C$45,6,'Квартира 1'!D$40:D$45)*$C10</f>
        <v>0</v>
      </c>
      <c r="E10" s="17">
        <f>SUMIF('Квартира 1'!$C$40:$C$45,6,'Квартира 1'!E$40:E$45)*$C10</f>
        <v>0</v>
      </c>
      <c r="F10" s="17">
        <f>SUMIF('Квартира 1'!$C$40:$C$45,6,'Квартира 1'!F$40:F$45)*$C10</f>
        <v>0</v>
      </c>
      <c r="G10" s="17">
        <f>SUMIF('Квартира 1'!$C$40:$C$45,4,'Квартира 1'!F$40:F$45)*$C10</f>
        <v>0</v>
      </c>
      <c r="H10" s="17">
        <f>SUMIF('Квартира 1'!$C$40:$C$45,2.5,'Квартира 1'!D$40:D$45)*$C10</f>
        <v>0</v>
      </c>
      <c r="I10" s="17">
        <f>SUMIF('Квартира 1'!$C$40:$C$45,2.5,'Квартира 1'!E$40:E$45)*$C10</f>
        <v>0</v>
      </c>
      <c r="J10" s="17">
        <f>SUMIF('Квартира 1'!$C$40:$C$45,2.5,'Квартира 1'!F$40:F$45)*$C10</f>
        <v>0</v>
      </c>
      <c r="K10" s="17">
        <f>SUMIF('Квартира 1'!$C$40:$C$45,1.5,'Квартира 1'!D$40:D$45)*$C10</f>
        <v>0</v>
      </c>
      <c r="L10" s="17">
        <f>SUMIF('Квартира 1'!$C$40:$C$45,1.5,'Квартира 1'!E$40:E$45)*$C10</f>
        <v>0</v>
      </c>
      <c r="M10" s="17">
        <f>SUMIF('Квартира 1'!$C$40:$C$45,1.5,'Квартира 1'!F$40:F$45)*$C10</f>
        <v>0</v>
      </c>
    </row>
    <row r="11" spans="1:13" x14ac:dyDescent="0.25">
      <c r="A11" s="11" t="str">
        <f>A10</f>
        <v>Квартира 1</v>
      </c>
      <c r="B11" s="17" t="s">
        <v>53</v>
      </c>
      <c r="C11" s="3"/>
      <c r="D11" s="17">
        <f>SUMIF('Квартира 1'!$C$49:$C$55,6,'Квартира 1'!D$49:D$55)*$C11</f>
        <v>0</v>
      </c>
      <c r="E11" s="17">
        <f>SUMIF('Квартира 1'!$C$49:$C$55,6,'Квартира 1'!E$49:E$55)*$C11</f>
        <v>0</v>
      </c>
      <c r="F11" s="17">
        <f>SUMIF('Квартира 1'!$C$49:$C$55,6,'Квартира 1'!F$49:F$55)*$C11</f>
        <v>0</v>
      </c>
      <c r="G11" s="17">
        <f>SUMIF('Квартира 1'!$C$49:$C$55,4,'Квартира 1'!F$49:F$55)*$C11</f>
        <v>0</v>
      </c>
      <c r="H11" s="17">
        <f>SUMIF('Квартира 1'!$C$49:$C$55,2.5,'Квартира 1'!D$49:D$55)*$C11</f>
        <v>0</v>
      </c>
      <c r="I11" s="17">
        <f>SUMIF('Квартира 1'!$C$49:$C$55,2.5,'Квартира 1'!E$49:E$55)*$C11</f>
        <v>0</v>
      </c>
      <c r="J11" s="17">
        <f>SUMIF('Квартира 1'!$C$49:$C$55,2.5,'Квартира 1'!F$49:F$55)*$C11</f>
        <v>0</v>
      </c>
      <c r="K11" s="17">
        <f>SUMIF('Квартира 1'!$C$49:$C$55,1.5,'Квартира 1'!D$49:D$55)*$C11</f>
        <v>0</v>
      </c>
      <c r="L11" s="17">
        <f>SUMIF('Квартира 1'!$C$49:$C$55,1.5,'Квартира 1'!E$49:E$55)*$C11</f>
        <v>0</v>
      </c>
      <c r="M11" s="17">
        <f>SUMIF('Квартира 1'!$C$49:$C$55,1.5,'Квартира 1'!F$49:F$55)*$C11</f>
        <v>0</v>
      </c>
    </row>
    <row r="12" spans="1:13" x14ac:dyDescent="0.25">
      <c r="A12" s="11" t="str">
        <f>'Исходные данные'!A22</f>
        <v>Квартира 2</v>
      </c>
      <c r="B12" s="17" t="s">
        <v>52</v>
      </c>
      <c r="C12" s="3"/>
      <c r="D12" s="17">
        <f>SUMIF('Квартира 2'!$C$40:$C$45,6,'Квартира 2'!D$40:D$45)*$C12</f>
        <v>0</v>
      </c>
      <c r="E12" s="17">
        <f>SUMIF('Квартира 2'!$C$40:$C$45,6,'Квартира 2'!E$40:E$45)*$C12</f>
        <v>0</v>
      </c>
      <c r="F12" s="17">
        <f>SUMIF('Квартира 2'!$C$40:$C$45,6,'Квартира 2'!F$40:F$45)*$C12</f>
        <v>0</v>
      </c>
      <c r="G12" s="17">
        <f>SUMIF('Квартира 2'!$C$40:$C$45,4,'Квартира 2'!F$40:F$45)*$C12</f>
        <v>0</v>
      </c>
      <c r="H12" s="17">
        <f>SUMIF('Квартира 2'!$C$40:$C$45,2.5,'Квартира 2'!D$40:D$45)*$C12</f>
        <v>0</v>
      </c>
      <c r="I12" s="17">
        <f>SUMIF('Квартира 2'!$C$40:$C$45,2.5,'Квартира 2'!E$40:E$45)*$C12</f>
        <v>0</v>
      </c>
      <c r="J12" s="17">
        <f>SUMIF('Квартира 2'!$C$40:$C$45,2.5,'Квартира 2'!F$40:F$45)*$C12</f>
        <v>0</v>
      </c>
      <c r="K12" s="17">
        <f>SUMIF('Квартира 2'!$C$40:$C$45,1.5,'Квартира 2'!D$40:D$45)*$C12</f>
        <v>0</v>
      </c>
      <c r="L12" s="17">
        <f>SUMIF('Квартира 2'!$C$40:$C$45,1.5,'Квартира 2'!E$40:E$45)*$C12</f>
        <v>0</v>
      </c>
      <c r="M12" s="17">
        <f>SUMIF('Квартира 2'!$C$40:$C$45,1.5,'Квартира 2'!F$40:F$45)*$C12</f>
        <v>0</v>
      </c>
    </row>
    <row r="13" spans="1:13" x14ac:dyDescent="0.25">
      <c r="A13" s="11" t="str">
        <f>A12</f>
        <v>Квартира 2</v>
      </c>
      <c r="B13" s="17" t="s">
        <v>53</v>
      </c>
      <c r="C13" s="3"/>
      <c r="D13" s="17">
        <f>SUMIF('Квартира 2'!$C$49:$C$55,6,'Квартира 2'!D$49:D$55)*$C13</f>
        <v>0</v>
      </c>
      <c r="E13" s="17">
        <f>SUMIF('Квартира 2'!$C$49:$C$55,6,'Квартира 2'!E$49:E$55)*$C13</f>
        <v>0</v>
      </c>
      <c r="F13" s="17">
        <f>SUMIF('Квартира 2'!$C$49:$C$55,6,'Квартира 2'!F$49:F$55)*$C13</f>
        <v>0</v>
      </c>
      <c r="G13" s="17">
        <f>SUMIF('Квартира 2'!$C$49:$C$55,4,'Квартира 2'!F$49:F$55)*$C13</f>
        <v>0</v>
      </c>
      <c r="H13" s="17">
        <f>SUMIF('Квартира 2'!$C$49:$C$55,2.5,'Квартира 2'!D$49:D$55)*$C13</f>
        <v>0</v>
      </c>
      <c r="I13" s="17">
        <f>SUMIF('Квартира 2'!$C$49:$C$55,2.5,'Квартира 2'!E$49:E$55)*$C13</f>
        <v>0</v>
      </c>
      <c r="J13" s="17">
        <f>SUMIF('Квартира 2'!$C$49:$C$55,2.5,'Квартира 2'!F$49:F$55)*$C13</f>
        <v>0</v>
      </c>
      <c r="K13" s="17">
        <f>SUMIF('Квартира 2'!$C$49:$C$55,1.5,'Квартира 2'!D$49:D$55)*$C13</f>
        <v>0</v>
      </c>
      <c r="L13" s="17">
        <f>SUMIF('Квартира 2'!$C$49:$C$55,1.5,'Квартира 2'!E$49:E$55)*$C13</f>
        <v>0</v>
      </c>
      <c r="M13" s="17">
        <f>SUMIF('Квартира 2'!$C$49:$C$55,1.5,'Квартира 2'!F$49:F$55)*$C13</f>
        <v>0</v>
      </c>
    </row>
    <row r="14" spans="1:13" x14ac:dyDescent="0.25">
      <c r="A14" s="11" t="str">
        <f>'Исходные данные'!A25</f>
        <v>Квартира 3</v>
      </c>
      <c r="B14" s="17" t="s">
        <v>52</v>
      </c>
      <c r="C14" s="3"/>
      <c r="D14" s="17">
        <f>SUMIF('Квартира 3'!$C$40:$C$45,6,'Квартира 3'!D$40:D$45)*$C14</f>
        <v>0</v>
      </c>
      <c r="E14" s="17">
        <f>SUMIF('Квартира 3'!$C$40:$C$45,6,'Квартира 3'!E$40:E$45)*$C14</f>
        <v>0</v>
      </c>
      <c r="F14" s="17">
        <f>SUMIF('Квартира 3'!$C$40:$C$45,6,'Квартира 3'!F$40:F$45)*$C14</f>
        <v>0</v>
      </c>
      <c r="G14" s="17">
        <f>SUMIF('Квартира 3'!$C$40:$C$45,4,'Квартира 3'!F$40:F$45)*$C14</f>
        <v>0</v>
      </c>
      <c r="H14" s="17">
        <f>SUMIF('Квартира 3'!$C$40:$C$45,2.5,'Квартира 3'!D$40:D$45)*$C14</f>
        <v>0</v>
      </c>
      <c r="I14" s="17">
        <f>SUMIF('Квартира 3'!$C$40:$C$45,2.5,'Квартира 3'!E$40:E$45)*$C14</f>
        <v>0</v>
      </c>
      <c r="J14" s="17">
        <f>SUMIF('Квартира 3'!$C$40:$C$45,2.5,'Квартира 3'!F$40:F$45)*$C14</f>
        <v>0</v>
      </c>
      <c r="K14" s="17">
        <f>SUMIF('Квартира 3'!$C$40:$C$45,1.5,'Квартира 3'!D$40:D$45)*$C14</f>
        <v>0</v>
      </c>
      <c r="L14" s="17">
        <f>SUMIF('Квартира 3'!$C$40:$C$45,1.5,'Квартира 3'!E$40:E$45)*$C14</f>
        <v>0</v>
      </c>
      <c r="M14" s="17">
        <f>SUMIF('Квартира 3'!$C$40:$C$45,1.5,'Квартира 3'!F$40:F$45)*$C14</f>
        <v>0</v>
      </c>
    </row>
    <row r="15" spans="1:13" x14ac:dyDescent="0.25">
      <c r="A15" s="11" t="str">
        <f>A14</f>
        <v>Квартира 3</v>
      </c>
      <c r="B15" s="17" t="s">
        <v>53</v>
      </c>
      <c r="C15" s="3"/>
      <c r="D15" s="17">
        <f>SUMIF('Квартира 3'!$C$49:$C$55,6,'Квартира 3'!D$49:D$55)*$C15</f>
        <v>0</v>
      </c>
      <c r="E15" s="17">
        <f>SUMIF('Квартира 3'!$C$49:$C$55,6,'Квартира 3'!E$49:E$55)*$C15</f>
        <v>0</v>
      </c>
      <c r="F15" s="17">
        <f>SUMIF('Квартира 3'!$C$49:$C$55,6,'Квартира 3'!F$49:F$55)*$C15</f>
        <v>0</v>
      </c>
      <c r="G15" s="17">
        <f>SUMIF('Квартира 3'!$C$49:$C$55,4,'Квартира 3'!F$49:F$55)*$C15</f>
        <v>0</v>
      </c>
      <c r="H15" s="17">
        <f>SUMIF('Квартира 3'!$C$49:$C$55,2.5,'Квартира 3'!D$49:D$55)*$C15</f>
        <v>0</v>
      </c>
      <c r="I15" s="17">
        <f>SUMIF('Квартира 3'!$C$49:$C$55,2.5,'Квартира 3'!E$49:E$55)*$C15</f>
        <v>0</v>
      </c>
      <c r="J15" s="17">
        <f>SUMIF('Квартира 3'!$C$49:$C$55,2.5,'Квартира 3'!F$49:F$55)*$C15</f>
        <v>0</v>
      </c>
      <c r="K15" s="17">
        <f>SUMIF('Квартира 3'!$C$49:$C$55,1.5,'Квартира 3'!D$49:D$55)*$C15</f>
        <v>0</v>
      </c>
      <c r="L15" s="17">
        <f>SUMIF('Квартира 3'!$C$49:$C$55,1.5,'Квартира 3'!E$49:E$55)*$C15</f>
        <v>0</v>
      </c>
      <c r="M15" s="17">
        <f>SUMIF('Квартира 3'!$C$49:$C$55,1.5,'Квартира 3'!F$49:F$55)*$C15</f>
        <v>0</v>
      </c>
    </row>
    <row r="16" spans="1:13" x14ac:dyDescent="0.25">
      <c r="A16" s="11" t="str">
        <f>'Исходные данные'!A28</f>
        <v>Квартира 4</v>
      </c>
      <c r="B16" s="17" t="s">
        <v>52</v>
      </c>
      <c r="C16" s="3"/>
      <c r="D16" s="17">
        <f>SUMIF('Квартира 4'!$C$40:$C$45,6,'Квартира 4'!D$40:D$45)*$C16</f>
        <v>0</v>
      </c>
      <c r="E16" s="17">
        <f>SUMIF('Квартира 4'!$C$40:$C$45,6,'Квартира 4'!E$40:E$45)*$C16</f>
        <v>0</v>
      </c>
      <c r="F16" s="17">
        <f>SUMIF('Квартира 4'!$C$40:$C$45,6,'Квартира 4'!F$40:F$45)*$C16</f>
        <v>0</v>
      </c>
      <c r="G16" s="17">
        <f>SUMIF('Квартира 4'!$C$40:$C$45,4,'Квартира 4'!F$40:F$45)*$C16</f>
        <v>0</v>
      </c>
      <c r="H16" s="17">
        <f>SUMIF('Квартира 4'!$C$40:$C$45,2.5,'Квартира 4'!D$40:D$45)*$C16</f>
        <v>0</v>
      </c>
      <c r="I16" s="17">
        <f>SUMIF('Квартира 4'!$C$40:$C$45,2.5,'Квартира 4'!E$40:E$45)*$C16</f>
        <v>0</v>
      </c>
      <c r="J16" s="17">
        <f>SUMIF('Квартира 4'!$C$40:$C$45,2.5,'Квартира 4'!F$40:F$45)*$C16</f>
        <v>0</v>
      </c>
      <c r="K16" s="17">
        <f>SUMIF('Квартира 4'!$C$40:$C$45,1.5,'Квартира 4'!D$40:D$45)*$C16</f>
        <v>0</v>
      </c>
      <c r="L16" s="17">
        <f>SUMIF('Квартира 4'!$C$40:$C$45,1.5,'Квартира 4'!E$40:E$45)*$C16</f>
        <v>0</v>
      </c>
      <c r="M16" s="17">
        <f>SUMIF('Квартира 4'!$C$40:$C$45,1.5,'Квартира 4'!F$40:F$45)*$C16</f>
        <v>0</v>
      </c>
    </row>
    <row r="17" spans="1:13" x14ac:dyDescent="0.25">
      <c r="A17" s="11" t="str">
        <f>A16</f>
        <v>Квартира 4</v>
      </c>
      <c r="B17" s="17" t="s">
        <v>53</v>
      </c>
      <c r="C17" s="3"/>
      <c r="D17" s="17">
        <f>SUMIF('Квартира 4'!$C$49:$C$55,6,'Квартира 4'!D$49:D$55)*$C17</f>
        <v>0</v>
      </c>
      <c r="E17" s="17">
        <f>SUMIF('Квартира 4'!$C$49:$C$55,6,'Квартира 4'!E$49:E$55)*$C17</f>
        <v>0</v>
      </c>
      <c r="F17" s="17">
        <f>SUMIF('Квартира 4'!$C$49:$C$55,6,'Квартира 4'!F$49:F$55)*$C17</f>
        <v>0</v>
      </c>
      <c r="G17" s="17">
        <f>SUMIF('Квартира 4'!$C$49:$C$55,4,'Квартира 4'!F$49:F$55)*$C17</f>
        <v>0</v>
      </c>
      <c r="H17" s="17">
        <f>SUMIF('Квартира 4'!$C$49:$C$55,2.5,'Квартира 4'!D$49:D$55)*$C17</f>
        <v>0</v>
      </c>
      <c r="I17" s="17">
        <f>SUMIF('Квартира 4'!$C$49:$C$55,2.5,'Квартира 4'!E$49:E$55)*$C17</f>
        <v>0</v>
      </c>
      <c r="J17" s="17">
        <f>SUMIF('Квартира 4'!$C$49:$C$55,2.5,'Квартира 4'!F$49:F$55)*$C17</f>
        <v>0</v>
      </c>
      <c r="K17" s="17">
        <f>SUMIF('Квартира 4'!$C$49:$C$55,1.5,'Квартира 4'!D$49:D$55)*$C17</f>
        <v>0</v>
      </c>
      <c r="L17" s="17">
        <f>SUMIF('Квартира 4'!$C$49:$C$55,1.5,'Квартира 4'!E$49:E$55)*$C17</f>
        <v>0</v>
      </c>
      <c r="M17" s="17">
        <f>SUMIF('Квартира 4'!$C$49:$C$55,1.5,'Квартира 4'!F$49:F$55)*$C17</f>
        <v>0</v>
      </c>
    </row>
    <row r="18" spans="1:13" x14ac:dyDescent="0.25">
      <c r="A18" s="11" t="str">
        <f>'Исходные данные'!A31</f>
        <v>Квартира 5</v>
      </c>
      <c r="B18" s="17" t="s">
        <v>52</v>
      </c>
      <c r="C18" s="3"/>
      <c r="D18" s="17">
        <f>SUMIF('Квартира 5'!$C$40:$C$45,6,'Квартира 5'!D$40:D$45)*$C18</f>
        <v>0</v>
      </c>
      <c r="E18" s="17">
        <f>SUMIF('Квартира 5'!$C$40:$C$45,6,'Квартира 5'!E$40:E$45)*$C18</f>
        <v>0</v>
      </c>
      <c r="F18" s="17">
        <f>SUMIF('Квартира 5'!$C$40:$C$45,6,'Квартира 5'!F$40:F$45)*$C18</f>
        <v>0</v>
      </c>
      <c r="G18" s="17">
        <f>SUMIF('Квартира 5'!$C$40:$C$45,4,'Квартира 5'!F$40:F$45)*$C18</f>
        <v>0</v>
      </c>
      <c r="H18" s="17">
        <f>SUMIF('Квартира 5'!$C$40:$C$45,2.5,'Квартира 5'!D$40:D$45)*$C18</f>
        <v>0</v>
      </c>
      <c r="I18" s="17">
        <f>SUMIF('Квартира 5'!$C$40:$C$45,2.5,'Квартира 5'!E$40:E$45)*$C18</f>
        <v>0</v>
      </c>
      <c r="J18" s="17">
        <f>SUMIF('Квартира 5'!$C$40:$C$45,2.5,'Квартира 5'!F$40:F$45)*$C18</f>
        <v>0</v>
      </c>
      <c r="K18" s="17">
        <f>SUMIF('Квартира 5'!$C$40:$C$45,1.5,'Квартира 5'!D$40:D$45)*$C18</f>
        <v>0</v>
      </c>
      <c r="L18" s="17">
        <f>SUMIF('Квартира 5'!$C$40:$C$45,1.5,'Квартира 5'!E$40:E$45)*$C18</f>
        <v>0</v>
      </c>
      <c r="M18" s="17">
        <f>SUMIF('Квартира 5'!$C$40:$C$45,1.5,'Квартира 5'!F$40:F$45)*$C18</f>
        <v>0</v>
      </c>
    </row>
    <row r="19" spans="1:13" x14ac:dyDescent="0.25">
      <c r="A19" s="11" t="str">
        <f>A18</f>
        <v>Квартира 5</v>
      </c>
      <c r="B19" s="17" t="s">
        <v>53</v>
      </c>
      <c r="C19" s="3"/>
      <c r="D19" s="17">
        <f>SUMIF('Квартира 5'!$C$49:$C$55,6,'Квартира 5'!D$49:D$55)*$C19</f>
        <v>0</v>
      </c>
      <c r="E19" s="17">
        <f>SUMIF('Квартира 5'!$C$49:$C$55,6,'Квартира 5'!E$49:E$55)*$C19</f>
        <v>0</v>
      </c>
      <c r="F19" s="17">
        <f>SUMIF('Квартира 5'!$C$49:$C$55,6,'Квартира 5'!F$49:F$55)*$C19</f>
        <v>0</v>
      </c>
      <c r="G19" s="17">
        <f>SUMIF('Квартира 5'!$C$49:$C$55,4,'Квартира 5'!F$49:F$55)*$C19</f>
        <v>0</v>
      </c>
      <c r="H19" s="17">
        <f>SUMIF('Квартира 5'!$C$49:$C$55,2.5,'Квартира 5'!D$49:D$55)*$C19</f>
        <v>0</v>
      </c>
      <c r="I19" s="17">
        <f>SUMIF('Квартира 5'!$C$49:$C$55,2.5,'Квартира 5'!E$49:E$55)*$C19</f>
        <v>0</v>
      </c>
      <c r="J19" s="17">
        <f>SUMIF('Квартира 5'!$C$49:$C$55,2.5,'Квартира 5'!F$49:F$55)*$C19</f>
        <v>0</v>
      </c>
      <c r="K19" s="17">
        <f>SUMIF('Квартира 5'!$C$49:$C$55,1.5,'Квартира 5'!D$49:D$55)*$C19</f>
        <v>0</v>
      </c>
      <c r="L19" s="17">
        <f>SUMIF('Квартира 5'!$C$49:$C$55,1.5,'Квартира 5'!E$49:E$55)*$C19</f>
        <v>0</v>
      </c>
      <c r="M19" s="17">
        <f>SUMIF('Квартира 5'!$C$49:$C$55,1.5,'Квартира 5'!F$49:F$55)*$C19</f>
        <v>0</v>
      </c>
    </row>
    <row r="20" spans="1:13" x14ac:dyDescent="0.25">
      <c r="A20" s="11" t="str">
        <f>'Исходные данные'!A34</f>
        <v>Квартира 6</v>
      </c>
      <c r="B20" s="17" t="s">
        <v>52</v>
      </c>
      <c r="C20" s="3"/>
      <c r="D20" s="17">
        <f>SUMIF('Квартира 6'!$C$40:$C$45,6,'Квартира 6'!D$40:D$45)*$C20</f>
        <v>0</v>
      </c>
      <c r="E20" s="17">
        <f>SUMIF('Квартира 6'!$C$40:$C$45,6,'Квартира 6'!E$40:E$45)*$C20</f>
        <v>0</v>
      </c>
      <c r="F20" s="17">
        <f>SUMIF('Квартира 6'!$C$40:$C$45,6,'Квартира 6'!F$40:F$45)*$C20</f>
        <v>0</v>
      </c>
      <c r="G20" s="17">
        <f>SUMIF('Квартира 6'!$C$40:$C$45,4,'Квартира 6'!F$40:F$45)*$C20</f>
        <v>0</v>
      </c>
      <c r="H20" s="17">
        <f>SUMIF('Квартира 6'!$C$40:$C$45,2.5,'Квартира 6'!D$40:D$45)*$C20</f>
        <v>0</v>
      </c>
      <c r="I20" s="17">
        <f>SUMIF('Квартира 6'!$C$40:$C$45,2.5,'Квартира 6'!E$40:E$45)*$C20</f>
        <v>0</v>
      </c>
      <c r="J20" s="17">
        <f>SUMIF('Квартира 6'!$C$40:$C$45,2.5,'Квартира 6'!F$40:F$45)*$C20</f>
        <v>0</v>
      </c>
      <c r="K20" s="17">
        <f>SUMIF('Квартира 6'!$C$40:$C$45,1.5,'Квартира 6'!D$40:D$45)*$C20</f>
        <v>0</v>
      </c>
      <c r="L20" s="17">
        <f>SUMIF('Квартира 6'!$C$40:$C$45,1.5,'Квартира 6'!E$40:E$45)*$C20</f>
        <v>0</v>
      </c>
      <c r="M20" s="17">
        <f>SUMIF('Квартира 6'!$C$40:$C$45,1.5,'Квартира 6'!F$40:F$45)*$C20</f>
        <v>0</v>
      </c>
    </row>
    <row r="21" spans="1:13" x14ac:dyDescent="0.25">
      <c r="A21" s="11" t="str">
        <f>A20</f>
        <v>Квартира 6</v>
      </c>
      <c r="B21" s="17" t="s">
        <v>53</v>
      </c>
      <c r="C21" s="3"/>
      <c r="D21" s="17">
        <f>SUMIF('Квартира 6'!$C$49:$C$55,6,'Квартира 6'!D$49:D$55)*$C21</f>
        <v>0</v>
      </c>
      <c r="E21" s="17">
        <f>SUMIF('Квартира 6'!$C$49:$C$55,6,'Квартира 6'!E$49:E$55)*$C21</f>
        <v>0</v>
      </c>
      <c r="F21" s="17">
        <f>SUMIF('Квартира 6'!$C$49:$C$55,6,'Квартира 6'!F$49:F$55)*$C21</f>
        <v>0</v>
      </c>
      <c r="G21" s="17">
        <f>SUMIF('Квартира 6'!$C$49:$C$55,4,'Квартира 6'!F$49:F$55)*$C21</f>
        <v>0</v>
      </c>
      <c r="H21" s="17">
        <f>SUMIF('Квартира 6'!$C$49:$C$55,2.5,'Квартира 6'!D$49:D$55)*$C21</f>
        <v>0</v>
      </c>
      <c r="I21" s="17">
        <f>SUMIF('Квартира 6'!$C$49:$C$55,2.5,'Квартира 6'!E$49:E$55)*$C21</f>
        <v>0</v>
      </c>
      <c r="J21" s="17">
        <f>SUMIF('Квартира 6'!$C$49:$C$55,2.5,'Квартира 6'!F$49:F$55)*$C21</f>
        <v>0</v>
      </c>
      <c r="K21" s="17">
        <f>SUMIF('Квартира 6'!$C$49:$C$55,1.5,'Квартира 6'!D$49:D$55)*$C21</f>
        <v>0</v>
      </c>
      <c r="L21" s="17">
        <f>SUMIF('Квартира 6'!$C$49:$C$55,1.5,'Квартира 6'!E$49:E$55)*$C21</f>
        <v>0</v>
      </c>
      <c r="M21" s="17">
        <f>SUMIF('Квартира 6'!$C$49:$C$55,1.5,'Квартира 6'!F$49:F$55)*$C21</f>
        <v>0</v>
      </c>
    </row>
    <row r="22" spans="1:13" x14ac:dyDescent="0.25">
      <c r="A22" s="11" t="str">
        <f>'Исходные данные'!A37</f>
        <v>Квартира 7</v>
      </c>
      <c r="B22" s="17" t="s">
        <v>52</v>
      </c>
      <c r="C22" s="3"/>
      <c r="D22" s="17">
        <f>SUMIF('Квартира 7'!$C$40:$C$45,6,'Квартира 7'!D$40:D$45)*$C22</f>
        <v>0</v>
      </c>
      <c r="E22" s="17">
        <f>SUMIF('Квартира 7'!$C$40:$C$45,6,'Квартира 7'!E$40:E$45)*$C22</f>
        <v>0</v>
      </c>
      <c r="F22" s="17">
        <f>SUMIF('Квартира 7'!$C$40:$C$45,6,'Квартира 7'!F$40:F$45)*$C22</f>
        <v>0</v>
      </c>
      <c r="G22" s="17">
        <f>SUMIF('Квартира 7'!$C$40:$C$45,4,'Квартира 7'!F$40:F$45)*$C22</f>
        <v>0</v>
      </c>
      <c r="H22" s="17">
        <f>SUMIF('Квартира 7'!$C$40:$C$45,2.5,'Квартира 7'!D$40:D$45)*$C22</f>
        <v>0</v>
      </c>
      <c r="I22" s="17">
        <f>SUMIF('Квартира 7'!$C$40:$C$45,2.5,'Квартира 7'!E$40:E$45)*$C22</f>
        <v>0</v>
      </c>
      <c r="J22" s="17">
        <f>SUMIF('Квартира 7'!$C$40:$C$45,2.5,'Квартира 7'!F$40:F$45)*$C22</f>
        <v>0</v>
      </c>
      <c r="K22" s="17">
        <f>SUMIF('Квартира 7'!$C$40:$C$45,1.5,'Квартира 7'!D$40:D$45)*$C22</f>
        <v>0</v>
      </c>
      <c r="L22" s="17">
        <f>SUMIF('Квартира 7'!$C$40:$C$45,1.5,'Квартира 7'!E$40:E$45)*$C22</f>
        <v>0</v>
      </c>
      <c r="M22" s="17">
        <f>SUMIF('Квартира 7'!$C$40:$C$45,1.5,'Квартира 7'!F$40:F$45)*$C22</f>
        <v>0</v>
      </c>
    </row>
    <row r="23" spans="1:13" x14ac:dyDescent="0.25">
      <c r="A23" s="11" t="str">
        <f>A22</f>
        <v>Квартира 7</v>
      </c>
      <c r="B23" s="17" t="s">
        <v>53</v>
      </c>
      <c r="C23" s="3"/>
      <c r="D23" s="17">
        <f>SUMIF('Квартира 7'!$C$49:$C$55,6,'Квартира 7'!D$49:D$55)*$C23</f>
        <v>0</v>
      </c>
      <c r="E23" s="17">
        <f>SUMIF('Квартира 7'!$C$49:$C$55,6,'Квартира 7'!E$49:E$55)*$C23</f>
        <v>0</v>
      </c>
      <c r="F23" s="17">
        <f>SUMIF('Квартира 7'!$C$49:$C$55,6,'Квартира 7'!F$49:F$55)*$C23</f>
        <v>0</v>
      </c>
      <c r="G23" s="17">
        <f>SUMIF('Квартира 7'!$C$49:$C$55,4,'Квартира 7'!F$49:F$55)*$C23</f>
        <v>0</v>
      </c>
      <c r="H23" s="17">
        <f>SUMIF('Квартира 7'!$C$49:$C$55,2.5,'Квартира 7'!D$49:D$55)*$C23</f>
        <v>0</v>
      </c>
      <c r="I23" s="17">
        <f>SUMIF('Квартира 7'!$C$49:$C$55,2.5,'Квартира 7'!E$49:E$55)*$C23</f>
        <v>0</v>
      </c>
      <c r="J23" s="17">
        <f>SUMIF('Квартира 7'!$C$49:$C$55,2.5,'Квартира 7'!F$49:F$55)*$C23</f>
        <v>0</v>
      </c>
      <c r="K23" s="17">
        <f>SUMIF('Квартира 7'!$C$49:$C$55,1.5,'Квартира 7'!D$49:D$55)*$C23</f>
        <v>0</v>
      </c>
      <c r="L23" s="17">
        <f>SUMIF('Квартира 7'!$C$49:$C$55,1.5,'Квартира 7'!E$49:E$55)*$C23</f>
        <v>0</v>
      </c>
      <c r="M23" s="17">
        <f>SUMIF('Квартира 7'!$C$49:$C$55,1.5,'Квартира 7'!F$49:F$55)*$C23</f>
        <v>0</v>
      </c>
    </row>
    <row r="24" spans="1:13" x14ac:dyDescent="0.25">
      <c r="A24" s="11" t="str">
        <f>'Исходные данные'!A40</f>
        <v>Квартира 8</v>
      </c>
      <c r="B24" s="17" t="s">
        <v>52</v>
      </c>
      <c r="C24" s="3"/>
      <c r="D24" s="17">
        <f>SUMIF('Квартира 8'!$C$40:$C$45,6,'Квартира 8'!D$40:D$45)*$C24</f>
        <v>0</v>
      </c>
      <c r="E24" s="17">
        <f>SUMIF('Квартира 8'!$C$40:$C$45,6,'Квартира 8'!E$40:E$45)*$C24</f>
        <v>0</v>
      </c>
      <c r="F24" s="17">
        <f>SUMIF('Квартира 8'!$C$40:$C$45,6,'Квартира 8'!F$40:F$45)*$C24</f>
        <v>0</v>
      </c>
      <c r="G24" s="17">
        <f>SUMIF('Квартира 8'!$C$40:$C$45,4,'Квартира 8'!F$40:F$45)*$C24</f>
        <v>0</v>
      </c>
      <c r="H24" s="17">
        <f>SUMIF('Квартира 8'!$C$40:$C$45,2.5,'Квартира 8'!D$40:D$45)*$C24</f>
        <v>0</v>
      </c>
      <c r="I24" s="17">
        <f>SUMIF('Квартира 8'!$C$40:$C$45,2.5,'Квартира 8'!E$40:E$45)*$C24</f>
        <v>0</v>
      </c>
      <c r="J24" s="17">
        <f>SUMIF('Квартира 8'!$C$40:$C$45,2.5,'Квартира 8'!F$40:F$45)*$C24</f>
        <v>0</v>
      </c>
      <c r="K24" s="17">
        <f>SUMIF('Квартира 8'!$C$40:$C$45,1.5,'Квартира 8'!D$40:D$45)*$C24</f>
        <v>0</v>
      </c>
      <c r="L24" s="17">
        <f>SUMIF('Квартира 8'!$C$40:$C$45,1.5,'Квартира 8'!E$40:E$45)*$C24</f>
        <v>0</v>
      </c>
      <c r="M24" s="17">
        <f>SUMIF('Квартира 8'!$C$40:$C$45,1.5,'Квартира 8'!F$40:F$45)*$C24</f>
        <v>0</v>
      </c>
    </row>
    <row r="25" spans="1:13" x14ac:dyDescent="0.25">
      <c r="A25" s="11" t="str">
        <f>A24</f>
        <v>Квартира 8</v>
      </c>
      <c r="B25" s="17" t="s">
        <v>53</v>
      </c>
      <c r="C25" s="3"/>
      <c r="D25" s="17">
        <f>SUMIF('Квартира 8'!$C$49:$C$55,6,'Квартира 8'!D$49:D$55)*$C25</f>
        <v>0</v>
      </c>
      <c r="E25" s="17">
        <f>SUMIF('Квартира 8'!$C$49:$C$55,6,'Квартира 8'!E$49:E$55)*$C25</f>
        <v>0</v>
      </c>
      <c r="F25" s="17">
        <f>SUMIF('Квартира 8'!$C$49:$C$55,6,'Квартира 8'!F$49:F$55)*$C25</f>
        <v>0</v>
      </c>
      <c r="G25" s="17">
        <f>SUMIF('Квартира 8'!$C$49:$C$55,4,'Квартира 8'!F$49:F$55)*$C25</f>
        <v>0</v>
      </c>
      <c r="H25" s="17">
        <f>SUMIF('Квартира 8'!$C$49:$C$55,2.5,'Квартира 8'!D$49:D$55)*$C25</f>
        <v>0</v>
      </c>
      <c r="I25" s="17">
        <f>SUMIF('Квартира 8'!$C$49:$C$55,2.5,'Квартира 8'!E$49:E$55)*$C25</f>
        <v>0</v>
      </c>
      <c r="J25" s="17">
        <f>SUMIF('Квартира 8'!$C$49:$C$55,2.5,'Квартира 8'!F$49:F$55)*$C25</f>
        <v>0</v>
      </c>
      <c r="K25" s="17">
        <f>SUMIF('Квартира 8'!$C$49:$C$55,1.5,'Квартира 8'!D$49:D$55)*$C25</f>
        <v>0</v>
      </c>
      <c r="L25" s="17">
        <f>SUMIF('Квартира 8'!$C$49:$C$55,1.5,'Квартира 8'!E$49:E$55)*$C25</f>
        <v>0</v>
      </c>
      <c r="M25" s="17">
        <f>SUMIF('Квартира 8'!$C$49:$C$55,1.5,'Квартира 8'!F$49:F$55)*$C25</f>
        <v>0</v>
      </c>
    </row>
    <row r="26" spans="1:13" x14ac:dyDescent="0.25">
      <c r="A26" s="11" t="str">
        <f>'Исходные данные'!A43</f>
        <v>Квартира 9</v>
      </c>
      <c r="B26" s="17" t="s">
        <v>52</v>
      </c>
      <c r="C26" s="3"/>
      <c r="D26" s="17">
        <f>SUMIF('Квартира 9'!$C$40:$C$45,6,'Квартира 9'!D$40:D$45)*$C26</f>
        <v>0</v>
      </c>
      <c r="E26" s="17">
        <f>SUMIF('Квартира 9'!$C$40:$C$45,6,'Квартира 9'!E$40:E$45)*$C26</f>
        <v>0</v>
      </c>
      <c r="F26" s="17">
        <f>SUMIF('Квартира 9'!$C$40:$C$45,6,'Квартира 9'!F$40:F$45)*$C26</f>
        <v>0</v>
      </c>
      <c r="G26" s="17">
        <f>SUMIF('Квартира 9'!$C$40:$C$45,4,'Квартира 9'!F$40:F$45)*$C26</f>
        <v>0</v>
      </c>
      <c r="H26" s="17">
        <f>SUMIF('Квартира 9'!$C$40:$C$45,2.5,'Квартира 9'!D$40:D$45)*$C26</f>
        <v>0</v>
      </c>
      <c r="I26" s="17">
        <f>SUMIF('Квартира 9'!$C$40:$C$45,2.5,'Квартира 9'!E$40:E$45)*$C26</f>
        <v>0</v>
      </c>
      <c r="J26" s="17">
        <f>SUMIF('Квартира 9'!$C$40:$C$45,2.5,'Квартира 9'!F$40:F$45)*$C26</f>
        <v>0</v>
      </c>
      <c r="K26" s="17">
        <f>SUMIF('Квартира 9'!$C$40:$C$45,1.5,'Квартира 9'!D$40:D$45)*$C26</f>
        <v>0</v>
      </c>
      <c r="L26" s="17">
        <f>SUMIF('Квартира 9'!$C$40:$C$45,1.5,'Квартира 9'!E$40:E$45)*$C26</f>
        <v>0</v>
      </c>
      <c r="M26" s="17">
        <f>SUMIF('Квартира 9'!$C$40:$C$45,1.5,'Квартира 9'!F$40:F$45)*$C26</f>
        <v>0</v>
      </c>
    </row>
    <row r="27" spans="1:13" x14ac:dyDescent="0.25">
      <c r="A27" s="11" t="str">
        <f>A26</f>
        <v>Квартира 9</v>
      </c>
      <c r="B27" s="17" t="s">
        <v>53</v>
      </c>
      <c r="C27" s="3"/>
      <c r="D27" s="17">
        <f>SUMIF('Квартира 9'!$C$49:$C$55,6,'Квартира 9'!D$49:D$55)*$C27</f>
        <v>0</v>
      </c>
      <c r="E27" s="17">
        <f>SUMIF('Квартира 9'!$C$49:$C$55,6,'Квартира 9'!E$49:E$55)*$C27</f>
        <v>0</v>
      </c>
      <c r="F27" s="17">
        <f>SUMIF('Квартира 9'!$C$49:$C$55,6,'Квартира 9'!F$49:F$55)*$C27</f>
        <v>0</v>
      </c>
      <c r="G27" s="17">
        <f>SUMIF('Квартира 9'!$C$49:$C$55,4,'Квартира 9'!F$49:F$55)*$C27</f>
        <v>0</v>
      </c>
      <c r="H27" s="17">
        <f>SUMIF('Квартира 9'!$C$49:$C$55,2.5,'Квартира 9'!D$49:D$55)*$C27</f>
        <v>0</v>
      </c>
      <c r="I27" s="17">
        <f>SUMIF('Квартира 9'!$C$49:$C$55,2.5,'Квартира 9'!E$49:E$55)*$C27</f>
        <v>0</v>
      </c>
      <c r="J27" s="17">
        <f>SUMIF('Квартира 9'!$C$49:$C$55,2.5,'Квартира 9'!F$49:F$55)*$C27</f>
        <v>0</v>
      </c>
      <c r="K27" s="17">
        <f>SUMIF('Квартира 9'!$C$49:$C$55,1.5,'Квартира 9'!D$49:D$55)*$C27</f>
        <v>0</v>
      </c>
      <c r="L27" s="17">
        <f>SUMIF('Квартира 9'!$C$49:$C$55,1.5,'Квартира 9'!E$49:E$55)*$C27</f>
        <v>0</v>
      </c>
      <c r="M27" s="17">
        <f>SUMIF('Квартира 9'!$C$49:$C$55,1.5,'Квартира 9'!F$49:F$55)*$C27</f>
        <v>0</v>
      </c>
    </row>
    <row r="28" spans="1:13" x14ac:dyDescent="0.25">
      <c r="A28" s="11" t="str">
        <f>'Исходные данные'!A46</f>
        <v>Квартира 10</v>
      </c>
      <c r="B28" s="17" t="s">
        <v>52</v>
      </c>
      <c r="C28" s="3"/>
      <c r="D28" s="17">
        <f>SUMIF('Квартира 10'!$C$40:$C$45,6,'Квартира 10'!D$40:D$45)*$C28</f>
        <v>0</v>
      </c>
      <c r="E28" s="17">
        <f>SUMIF('Квартира 10'!$C$40:$C$45,6,'Квартира 10'!E$40:E$45)*$C28</f>
        <v>0</v>
      </c>
      <c r="F28" s="17">
        <f>SUMIF('Квартира 10'!$C$40:$C$45,6,'Квартира 10'!F$40:F$45)*$C28</f>
        <v>0</v>
      </c>
      <c r="G28" s="17">
        <f>SUMIF('Квартира 10'!$C$40:$C$45,4,'Квартира 10'!F$40:F$45)*$C28</f>
        <v>0</v>
      </c>
      <c r="H28" s="17">
        <f>SUMIF('Квартира 10'!$C$40:$C$45,2.5,'Квартира 10'!D$40:D$45)*$C28</f>
        <v>0</v>
      </c>
      <c r="I28" s="17">
        <f>SUMIF('Квартира 10'!$C$40:$C$45,2.5,'Квартира 10'!E$40:E$45)*$C28</f>
        <v>0</v>
      </c>
      <c r="J28" s="17">
        <f>SUMIF('Квартира 10'!$C$40:$C$45,2.5,'Квартира 10'!F$40:F$45)*$C28</f>
        <v>0</v>
      </c>
      <c r="K28" s="17">
        <f>SUMIF('Квартира 10'!$C$40:$C$45,1.5,'Квартира 10'!D$40:D$45)*$C28</f>
        <v>0</v>
      </c>
      <c r="L28" s="17">
        <f>SUMIF('Квартира 10'!$C$40:$C$45,1.5,'Квартира 10'!E$40:E$45)*$C28</f>
        <v>0</v>
      </c>
      <c r="M28" s="17">
        <f>SUMIF('Квартира 10'!$C$40:$C$45,1.5,'Квартира 10'!F$40:F$45)*$C28</f>
        <v>0</v>
      </c>
    </row>
    <row r="29" spans="1:13" x14ac:dyDescent="0.25">
      <c r="A29" s="11" t="str">
        <f>A28</f>
        <v>Квартира 10</v>
      </c>
      <c r="B29" s="17" t="s">
        <v>53</v>
      </c>
      <c r="C29" s="3"/>
      <c r="D29" s="17">
        <f>SUMIF('Квартира 10'!$C$49:$C$55,6,'Квартира 10'!D$49:D$55)*$C29</f>
        <v>0</v>
      </c>
      <c r="E29" s="17">
        <f>SUMIF('Квартира 10'!$C$49:$C$55,6,'Квартира 10'!E$49:E$55)*$C29</f>
        <v>0</v>
      </c>
      <c r="F29" s="17">
        <f>SUMIF('Квартира 10'!$C$49:$C$55,6,'Квартира 10'!F$49:F$55)*$C29</f>
        <v>0</v>
      </c>
      <c r="G29" s="17">
        <f>SUMIF('Квартира 10'!$C$49:$C$55,4,'Квартира 10'!F$49:F$55)*$C29</f>
        <v>0</v>
      </c>
      <c r="H29" s="17">
        <f>SUMIF('Квартира 10'!$C$49:$C$55,2.5,'Квартира 10'!D$49:D$55)*$C29</f>
        <v>0</v>
      </c>
      <c r="I29" s="17">
        <f>SUMIF('Квартира 10'!$C$49:$C$55,2.5,'Квартира 10'!E$49:E$55)*$C29</f>
        <v>0</v>
      </c>
      <c r="J29" s="17">
        <f>SUMIF('Квартира 10'!$C$49:$C$55,2.5,'Квартира 10'!F$49:F$55)*$C29</f>
        <v>0</v>
      </c>
      <c r="K29" s="17">
        <f>SUMIF('Квартира 10'!$C$49:$C$55,1.5,'Квартира 10'!D$49:D$55)*$C29</f>
        <v>0</v>
      </c>
      <c r="L29" s="17">
        <f>SUMIF('Квартира 10'!$C$49:$C$55,1.5,'Квартира 10'!E$49:E$55)*$C29</f>
        <v>0</v>
      </c>
      <c r="M29" s="17">
        <f>SUMIF('Квартира 10'!$C$49:$C$55,1.5,'Квартира 10'!F$49:F$55)*$C29</f>
        <v>0</v>
      </c>
    </row>
    <row r="30" spans="1:13" x14ac:dyDescent="0.25">
      <c r="A30" s="11" t="s">
        <v>54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</row>
    <row r="32" spans="1:13" x14ac:dyDescent="0.25">
      <c r="A32" s="18" t="s">
        <v>55</v>
      </c>
      <c r="B32" s="19"/>
      <c r="C32" s="19">
        <f t="shared" ref="C32:M32" si="0">SUM(C6:C30)</f>
        <v>1</v>
      </c>
      <c r="D32" s="19">
        <f t="shared" si="0"/>
        <v>2.4750000000000001</v>
      </c>
      <c r="E32" s="19">
        <f t="shared" si="0"/>
        <v>2.4750000000000001</v>
      </c>
      <c r="F32" s="19">
        <f t="shared" si="0"/>
        <v>2.4750000000000001</v>
      </c>
      <c r="G32" s="19">
        <f t="shared" si="0"/>
        <v>6.6000000000000014</v>
      </c>
      <c r="H32" s="19">
        <f t="shared" si="0"/>
        <v>35.090000000000003</v>
      </c>
      <c r="I32" s="19">
        <f t="shared" si="0"/>
        <v>35.090000000000003</v>
      </c>
      <c r="J32" s="19">
        <f t="shared" si="0"/>
        <v>51.150000000000006</v>
      </c>
      <c r="K32" s="19">
        <f t="shared" si="0"/>
        <v>3.4650000000000007</v>
      </c>
      <c r="L32" s="19">
        <f t="shared" si="0"/>
        <v>3.4650000000000007</v>
      </c>
      <c r="M32" s="19">
        <f t="shared" si="0"/>
        <v>3.4650000000000007</v>
      </c>
    </row>
    <row r="35" spans="1:6" x14ac:dyDescent="0.25">
      <c r="A35" s="1" t="s">
        <v>56</v>
      </c>
    </row>
    <row r="36" spans="1:6" ht="38.25" x14ac:dyDescent="0.2">
      <c r="A36" s="20" t="s">
        <v>57</v>
      </c>
      <c r="B36" s="21"/>
      <c r="C36" s="21"/>
      <c r="D36" s="21" t="s">
        <v>58</v>
      </c>
      <c r="E36" s="21" t="s">
        <v>59</v>
      </c>
      <c r="F36" s="21" t="s">
        <v>60</v>
      </c>
    </row>
    <row r="37" spans="1:6" ht="12.75" x14ac:dyDescent="0.2">
      <c r="A37" s="20" t="s">
        <v>61</v>
      </c>
      <c r="B37" s="21"/>
      <c r="C37" s="21"/>
      <c r="D37" s="21" t="s">
        <v>62</v>
      </c>
      <c r="E37" s="21" t="s">
        <v>63</v>
      </c>
      <c r="F37" s="22">
        <f>K32</f>
        <v>3.4650000000000007</v>
      </c>
    </row>
    <row r="38" spans="1:6" ht="12.75" x14ac:dyDescent="0.2">
      <c r="A38" s="20" t="s">
        <v>64</v>
      </c>
      <c r="B38" s="21"/>
      <c r="C38" s="21"/>
      <c r="D38" s="21" t="s">
        <v>62</v>
      </c>
      <c r="E38" s="21" t="s">
        <v>63</v>
      </c>
      <c r="F38" s="22">
        <f>H32</f>
        <v>35.090000000000003</v>
      </c>
    </row>
    <row r="39" spans="1:6" ht="12.75" x14ac:dyDescent="0.2">
      <c r="A39" s="20" t="s">
        <v>65</v>
      </c>
      <c r="B39" s="21"/>
      <c r="C39" s="21"/>
      <c r="D39" s="21" t="s">
        <v>62</v>
      </c>
      <c r="E39" s="21" t="s">
        <v>63</v>
      </c>
      <c r="F39" s="22">
        <f>D32</f>
        <v>2.4750000000000001</v>
      </c>
    </row>
    <row r="40" spans="1:6" ht="12.75" x14ac:dyDescent="0.2">
      <c r="A40" s="23"/>
      <c r="B40" s="23"/>
      <c r="C40" s="23"/>
      <c r="D40" s="23"/>
      <c r="E40" s="23"/>
      <c r="F40" s="23"/>
    </row>
    <row r="41" spans="1:6" ht="38.25" x14ac:dyDescent="0.2">
      <c r="A41" s="20" t="s">
        <v>66</v>
      </c>
      <c r="B41" s="21"/>
      <c r="C41" s="21"/>
      <c r="D41" s="21" t="s">
        <v>58</v>
      </c>
      <c r="E41" s="21" t="s">
        <v>59</v>
      </c>
      <c r="F41" s="21" t="s">
        <v>60</v>
      </c>
    </row>
    <row r="42" spans="1:6" ht="12.75" x14ac:dyDescent="0.2">
      <c r="A42" s="20" t="s">
        <v>61</v>
      </c>
      <c r="B42" s="21"/>
      <c r="C42" s="21"/>
      <c r="D42" s="21" t="s">
        <v>62</v>
      </c>
      <c r="E42" s="21" t="s">
        <v>63</v>
      </c>
      <c r="F42" s="22">
        <f>L32</f>
        <v>3.4650000000000007</v>
      </c>
    </row>
    <row r="43" spans="1:6" ht="12.75" x14ac:dyDescent="0.2">
      <c r="A43" s="20" t="s">
        <v>64</v>
      </c>
      <c r="B43" s="21"/>
      <c r="C43" s="21"/>
      <c r="D43" s="21" t="s">
        <v>62</v>
      </c>
      <c r="E43" s="21" t="s">
        <v>63</v>
      </c>
      <c r="F43" s="22">
        <f>I32</f>
        <v>35.090000000000003</v>
      </c>
    </row>
    <row r="44" spans="1:6" ht="12.75" x14ac:dyDescent="0.2">
      <c r="A44" s="20" t="s">
        <v>65</v>
      </c>
      <c r="B44" s="21"/>
      <c r="C44" s="21"/>
      <c r="D44" s="21" t="s">
        <v>62</v>
      </c>
      <c r="E44" s="21" t="s">
        <v>63</v>
      </c>
      <c r="F44" s="22">
        <f>E32</f>
        <v>2.4750000000000001</v>
      </c>
    </row>
    <row r="45" spans="1:6" ht="12.75" x14ac:dyDescent="0.2">
      <c r="A45" s="23"/>
      <c r="B45" s="23"/>
      <c r="C45" s="23"/>
      <c r="D45" s="23"/>
      <c r="E45" s="23"/>
      <c r="F45" s="23"/>
    </row>
    <row r="46" spans="1:6" ht="51" x14ac:dyDescent="0.2">
      <c r="A46" s="20" t="s">
        <v>67</v>
      </c>
      <c r="B46" s="21"/>
      <c r="C46" s="21"/>
      <c r="D46" s="21" t="s">
        <v>58</v>
      </c>
      <c r="E46" s="21" t="s">
        <v>59</v>
      </c>
      <c r="F46" s="21" t="s">
        <v>60</v>
      </c>
    </row>
    <row r="47" spans="1:6" ht="12.75" x14ac:dyDescent="0.2">
      <c r="A47" s="20" t="s">
        <v>61</v>
      </c>
      <c r="B47" s="21"/>
      <c r="C47" s="21"/>
      <c r="D47" s="21" t="s">
        <v>62</v>
      </c>
      <c r="E47" s="21" t="s">
        <v>63</v>
      </c>
      <c r="F47" s="22">
        <f>M32</f>
        <v>3.4650000000000007</v>
      </c>
    </row>
    <row r="48" spans="1:6" ht="12.75" x14ac:dyDescent="0.2">
      <c r="A48" s="20" t="s">
        <v>64</v>
      </c>
      <c r="B48" s="21"/>
      <c r="C48" s="21"/>
      <c r="D48" s="21" t="s">
        <v>62</v>
      </c>
      <c r="E48" s="21" t="s">
        <v>63</v>
      </c>
      <c r="F48" s="22">
        <f>J32</f>
        <v>51.150000000000006</v>
      </c>
    </row>
    <row r="49" spans="1:6" ht="12.75" x14ac:dyDescent="0.2">
      <c r="A49" s="20" t="s">
        <v>68</v>
      </c>
      <c r="B49" s="21"/>
      <c r="C49" s="21"/>
      <c r="D49" s="21" t="s">
        <v>62</v>
      </c>
      <c r="E49" s="21" t="s">
        <v>63</v>
      </c>
      <c r="F49" s="22">
        <f>G32</f>
        <v>6.6000000000000014</v>
      </c>
    </row>
    <row r="50" spans="1:6" ht="12.75" x14ac:dyDescent="0.2">
      <c r="A50" s="20" t="s">
        <v>65</v>
      </c>
      <c r="B50" s="21"/>
      <c r="C50" s="21"/>
      <c r="D50" s="21" t="s">
        <v>62</v>
      </c>
      <c r="E50" s="21" t="s">
        <v>63</v>
      </c>
      <c r="F50" s="22">
        <f>F32</f>
        <v>2.4750000000000001</v>
      </c>
    </row>
  </sheetData>
  <conditionalFormatting sqref="B2 C6:C29">
    <cfRule type="containsBlanks" dxfId="0" priority="1">
      <formula>LEN(TRIM(B2))=0</formula>
    </cfRule>
  </conditionalFormatting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55"/>
  <sheetViews>
    <sheetView zoomScaleNormal="100" workbookViewId="0">
      <pane ySplit="2" topLeftCell="A3" activePane="bottomLeft" state="frozen"/>
      <selection pane="bottomLeft" activeCell="A18" sqref="A18"/>
    </sheetView>
  </sheetViews>
  <sheetFormatPr defaultColWidth="14.42578125" defaultRowHeight="15.75" customHeight="1" x14ac:dyDescent="0.2"/>
  <cols>
    <col min="1" max="1" width="36.28515625" customWidth="1"/>
    <col min="2" max="3" width="10.140625" customWidth="1"/>
    <col min="4" max="4" width="11.5703125" customWidth="1"/>
    <col min="5" max="13" width="10.140625" customWidth="1"/>
  </cols>
  <sheetData>
    <row r="1" spans="1:14" ht="15.75" customHeight="1" x14ac:dyDescent="0.25">
      <c r="A1" s="24" t="str">
        <f>'Исходные данные'!A7</f>
        <v>Квартира МГН1</v>
      </c>
      <c r="B1" s="27" t="s">
        <v>69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</row>
    <row r="2" spans="1:14" ht="63.75" customHeight="1" x14ac:dyDescent="0.2">
      <c r="A2" s="36" t="s">
        <v>70</v>
      </c>
      <c r="B2" s="12" t="s">
        <v>71</v>
      </c>
      <c r="C2" s="12" t="s">
        <v>51</v>
      </c>
      <c r="D2" s="12" t="s">
        <v>23</v>
      </c>
      <c r="E2" s="12" t="s">
        <v>72</v>
      </c>
      <c r="F2" s="12" t="s">
        <v>73</v>
      </c>
      <c r="G2" s="12" t="s">
        <v>74</v>
      </c>
      <c r="H2" s="12" t="s">
        <v>75</v>
      </c>
      <c r="I2" s="12" t="s">
        <v>76</v>
      </c>
      <c r="J2" s="12" t="s">
        <v>77</v>
      </c>
      <c r="K2" s="12" t="s">
        <v>78</v>
      </c>
      <c r="L2" s="12" t="s">
        <v>79</v>
      </c>
      <c r="M2" s="12" t="s">
        <v>80</v>
      </c>
      <c r="N2" s="26"/>
    </row>
    <row r="3" spans="1:14" ht="15.75" customHeight="1" x14ac:dyDescent="0.25">
      <c r="A3" s="28" t="s">
        <v>81</v>
      </c>
      <c r="B3" s="29">
        <v>4</v>
      </c>
      <c r="C3" s="29">
        <v>2.5</v>
      </c>
      <c r="D3" s="29">
        <v>2</v>
      </c>
      <c r="E3" s="31">
        <v>150</v>
      </c>
      <c r="F3" s="29">
        <v>800</v>
      </c>
      <c r="G3" s="29">
        <v>200</v>
      </c>
      <c r="H3" s="29">
        <v>800</v>
      </c>
      <c r="I3" s="29">
        <v>1.1000000000000001</v>
      </c>
      <c r="J3" s="29">
        <v>1600</v>
      </c>
      <c r="K3" s="30">
        <f t="shared" ref="K3:L3" si="0">(($H3+$E3+$F3+$G3)*$D3+$J3)*$I3</f>
        <v>6050.0000000000009</v>
      </c>
      <c r="L3" s="30">
        <f t="shared" si="0"/>
        <v>6050.0000000000009</v>
      </c>
      <c r="M3" s="30">
        <f>(($H3+$E3+$F3+$G3)*$D3+E3+$J3)*$I3</f>
        <v>6215.0000000000009</v>
      </c>
      <c r="N3" t="s">
        <v>124</v>
      </c>
    </row>
    <row r="4" spans="1:14" ht="15.75" customHeight="1" x14ac:dyDescent="0.25">
      <c r="A4" s="28" t="s">
        <v>82</v>
      </c>
      <c r="B4" s="29">
        <v>4</v>
      </c>
      <c r="C4" s="29">
        <v>2.5</v>
      </c>
      <c r="D4" s="29">
        <v>2</v>
      </c>
      <c r="E4" s="29">
        <v>400</v>
      </c>
      <c r="F4" s="31"/>
      <c r="G4" s="29"/>
      <c r="H4" s="29"/>
      <c r="I4" s="29">
        <v>1.1000000000000001</v>
      </c>
      <c r="J4" s="29">
        <v>1200</v>
      </c>
      <c r="K4" s="30">
        <f t="shared" ref="K4:M4" si="1">(($H4+$E4+$F4+$G4)*$D4+$J4)*$I4</f>
        <v>2200</v>
      </c>
      <c r="L4" s="30">
        <f t="shared" si="1"/>
        <v>2200</v>
      </c>
      <c r="M4" s="30">
        <f t="shared" si="1"/>
        <v>2200</v>
      </c>
      <c r="N4" t="s">
        <v>122</v>
      </c>
    </row>
    <row r="5" spans="1:14" ht="15.75" customHeight="1" x14ac:dyDescent="0.25">
      <c r="A5" s="28" t="s">
        <v>83</v>
      </c>
      <c r="B5" s="29">
        <v>4</v>
      </c>
      <c r="C5" s="29">
        <v>2.5</v>
      </c>
      <c r="D5" s="29">
        <v>2</v>
      </c>
      <c r="E5" s="31">
        <v>400</v>
      </c>
      <c r="F5" s="29">
        <v>1050</v>
      </c>
      <c r="G5" s="29">
        <v>200</v>
      </c>
      <c r="H5" s="29">
        <v>1050</v>
      </c>
      <c r="I5" s="29">
        <v>1.1000000000000001</v>
      </c>
      <c r="J5" s="31"/>
      <c r="K5" s="30">
        <f t="shared" ref="K5:L5" si="2">(($H5+$E5+$F5+$G5)*$D5+$J5)*$I5</f>
        <v>5940.0000000000009</v>
      </c>
      <c r="L5" s="30">
        <f t="shared" si="2"/>
        <v>5940.0000000000009</v>
      </c>
      <c r="M5" s="33">
        <f>(($H5+$E5+$F5+$G5)*$D5+E5+$J5)*$I5</f>
        <v>6380.0000000000009</v>
      </c>
      <c r="N5" t="s">
        <v>124</v>
      </c>
    </row>
    <row r="6" spans="1:14" ht="15.75" customHeight="1" x14ac:dyDescent="0.25">
      <c r="A6" s="28" t="s">
        <v>84</v>
      </c>
      <c r="B6" s="29">
        <v>2</v>
      </c>
      <c r="C6" s="29">
        <v>6</v>
      </c>
      <c r="D6" s="29">
        <v>1</v>
      </c>
      <c r="E6" s="29">
        <v>150</v>
      </c>
      <c r="F6" s="31"/>
      <c r="G6" s="29">
        <v>100</v>
      </c>
      <c r="H6" s="29">
        <v>400</v>
      </c>
      <c r="I6" s="29">
        <v>1.1000000000000001</v>
      </c>
      <c r="J6" s="29">
        <v>1600</v>
      </c>
      <c r="K6" s="30">
        <f t="shared" ref="K6:M6" si="3">(($H6+$E6+$F6+$G6)*$D6+$J6)*$I6</f>
        <v>2475</v>
      </c>
      <c r="L6" s="30">
        <f t="shared" si="3"/>
        <v>2475</v>
      </c>
      <c r="M6" s="30">
        <f t="shared" si="3"/>
        <v>2475</v>
      </c>
    </row>
    <row r="7" spans="1:14" x14ac:dyDescent="0.25">
      <c r="A7" s="28" t="s">
        <v>85</v>
      </c>
      <c r="B7" s="29">
        <v>4</v>
      </c>
      <c r="C7" s="29">
        <v>2.5</v>
      </c>
      <c r="D7" s="29">
        <v>1</v>
      </c>
      <c r="E7" s="29">
        <v>150</v>
      </c>
      <c r="F7" s="29">
        <v>2550</v>
      </c>
      <c r="G7" s="29">
        <v>100</v>
      </c>
      <c r="H7" s="29">
        <v>2550</v>
      </c>
      <c r="I7" s="29">
        <v>1.1000000000000001</v>
      </c>
      <c r="J7" s="31"/>
      <c r="K7" s="30">
        <f t="shared" ref="K7:M7" si="4">(($H7+$E7+$F7+$G7)*$D7+$J7)*$I7</f>
        <v>5885.0000000000009</v>
      </c>
      <c r="L7" s="30">
        <f t="shared" si="4"/>
        <v>5885.0000000000009</v>
      </c>
      <c r="M7" s="30">
        <f t="shared" si="4"/>
        <v>5885.0000000000009</v>
      </c>
    </row>
    <row r="8" spans="1:14" x14ac:dyDescent="0.25">
      <c r="A8" s="28" t="s">
        <v>86</v>
      </c>
      <c r="B8" s="29">
        <v>4</v>
      </c>
      <c r="C8" s="29">
        <v>2.5</v>
      </c>
      <c r="D8" s="29">
        <v>1</v>
      </c>
      <c r="E8" s="29">
        <v>400</v>
      </c>
      <c r="F8" s="29"/>
      <c r="G8" s="29">
        <v>100</v>
      </c>
      <c r="H8" s="29">
        <v>800</v>
      </c>
      <c r="I8" s="39">
        <v>1.1000000000000001</v>
      </c>
      <c r="J8" s="31"/>
      <c r="K8" s="30">
        <f t="shared" ref="K8:M8" si="5">(($H8+$E8+$F8+$G8)*$D8+$J8)*$I8</f>
        <v>1430.0000000000002</v>
      </c>
      <c r="L8" s="30">
        <f t="shared" si="5"/>
        <v>1430.0000000000002</v>
      </c>
      <c r="M8" s="30">
        <f t="shared" si="5"/>
        <v>1430.0000000000002</v>
      </c>
    </row>
    <row r="9" spans="1:14" x14ac:dyDescent="0.25">
      <c r="A9" s="28" t="s">
        <v>87</v>
      </c>
      <c r="B9" s="29">
        <v>4</v>
      </c>
      <c r="C9" s="29">
        <v>2.5</v>
      </c>
      <c r="D9" s="29">
        <v>1</v>
      </c>
      <c r="E9" s="29">
        <v>150</v>
      </c>
      <c r="F9" s="29">
        <v>800</v>
      </c>
      <c r="G9" s="29">
        <v>100</v>
      </c>
      <c r="H9" s="29">
        <v>800</v>
      </c>
      <c r="I9" s="29">
        <v>1.1000000000000001</v>
      </c>
      <c r="J9" s="31"/>
      <c r="K9" s="30">
        <f t="shared" ref="K9:M9" si="6">(($H9+$E9+$F9+$G9)*$D9+$J9)*$I9</f>
        <v>2035.0000000000002</v>
      </c>
      <c r="L9" s="30">
        <f t="shared" si="6"/>
        <v>2035.0000000000002</v>
      </c>
      <c r="M9" s="30">
        <f t="shared" si="6"/>
        <v>2035.0000000000002</v>
      </c>
    </row>
    <row r="10" spans="1:14" x14ac:dyDescent="0.25">
      <c r="A10" s="28" t="s">
        <v>88</v>
      </c>
      <c r="B10" s="29">
        <v>4</v>
      </c>
      <c r="C10" s="29">
        <v>2.5</v>
      </c>
      <c r="D10" s="29">
        <v>1</v>
      </c>
      <c r="E10" s="29">
        <v>400</v>
      </c>
      <c r="F10" s="29">
        <v>800</v>
      </c>
      <c r="G10" s="29">
        <v>100</v>
      </c>
      <c r="H10" s="29">
        <v>800</v>
      </c>
      <c r="I10" s="29">
        <v>1.1000000000000001</v>
      </c>
      <c r="J10" s="31"/>
      <c r="K10" s="30">
        <f t="shared" ref="K10:M10" si="7">(($H10+$E10+$F10+$G10)*$D10+$J10)*$I10</f>
        <v>2310</v>
      </c>
      <c r="L10" s="30">
        <f t="shared" si="7"/>
        <v>2310</v>
      </c>
      <c r="M10" s="30">
        <f t="shared" si="7"/>
        <v>2310</v>
      </c>
    </row>
    <row r="11" spans="1:14" x14ac:dyDescent="0.25">
      <c r="A11" s="28" t="s">
        <v>89</v>
      </c>
      <c r="B11" s="29">
        <v>3</v>
      </c>
      <c r="C11" s="29">
        <v>2.5</v>
      </c>
      <c r="D11" s="32">
        <f>'Исходные данные'!B8</f>
        <v>0</v>
      </c>
      <c r="E11" s="31">
        <v>150</v>
      </c>
      <c r="F11" s="29">
        <v>800</v>
      </c>
      <c r="G11" s="29">
        <v>200</v>
      </c>
      <c r="H11" s="29">
        <v>800</v>
      </c>
      <c r="I11" s="29">
        <v>1.1000000000000001</v>
      </c>
      <c r="J11" s="29">
        <v>1600</v>
      </c>
      <c r="K11" s="30">
        <f t="shared" ref="K11:L11" si="8">(($H11+$E11+$F11+$G11)*$D11+$J11)*$I11</f>
        <v>1760.0000000000002</v>
      </c>
      <c r="L11" s="30">
        <f t="shared" si="8"/>
        <v>1760.0000000000002</v>
      </c>
      <c r="M11" s="33">
        <f>(($H11+$E11+$F11+$G11)*$D11+E11+$J11)*$I11</f>
        <v>1925.0000000000002</v>
      </c>
      <c r="N11" t="s">
        <v>124</v>
      </c>
    </row>
    <row r="12" spans="1:14" x14ac:dyDescent="0.25">
      <c r="A12" s="28" t="s">
        <v>90</v>
      </c>
      <c r="B12" s="29">
        <v>3</v>
      </c>
      <c r="C12" s="29">
        <v>2.5</v>
      </c>
      <c r="D12" s="32">
        <f>'Исходные данные'!C8</f>
        <v>0</v>
      </c>
      <c r="E12" s="31">
        <v>400</v>
      </c>
      <c r="F12" s="29">
        <v>800</v>
      </c>
      <c r="G12" s="29">
        <v>200</v>
      </c>
      <c r="H12" s="29">
        <v>800</v>
      </c>
      <c r="I12" s="29">
        <v>1.1000000000000001</v>
      </c>
      <c r="J12" s="29"/>
      <c r="K12" s="30">
        <f t="shared" ref="K12:L12" si="9">(($H12+$E12+$F12+$G12)*$D12+$J12)*$I12</f>
        <v>0</v>
      </c>
      <c r="L12" s="30">
        <f t="shared" si="9"/>
        <v>0</v>
      </c>
      <c r="M12" s="33">
        <f>(($H12+$E12+$F12+$G12)*$D12+E12+$J12)*$I12</f>
        <v>440.00000000000006</v>
      </c>
      <c r="N12" t="s">
        <v>124</v>
      </c>
    </row>
    <row r="13" spans="1:14" x14ac:dyDescent="0.25">
      <c r="A13" s="28" t="s">
        <v>91</v>
      </c>
      <c r="B13" s="29">
        <v>5</v>
      </c>
      <c r="C13" s="29">
        <v>2.5</v>
      </c>
      <c r="D13" s="29">
        <v>1</v>
      </c>
      <c r="E13" s="29">
        <v>150</v>
      </c>
      <c r="F13" s="29">
        <v>1900</v>
      </c>
      <c r="G13" s="29">
        <v>100</v>
      </c>
      <c r="H13" s="29">
        <v>1900</v>
      </c>
      <c r="I13" s="29">
        <v>1.1000000000000001</v>
      </c>
      <c r="J13" s="29">
        <v>1900</v>
      </c>
      <c r="K13" s="30">
        <f t="shared" ref="K13:M13" si="10">(($H13+$E13+$F13+$G13)*$D13+$J13)*$I13</f>
        <v>6545.0000000000009</v>
      </c>
      <c r="L13" s="30">
        <f t="shared" si="10"/>
        <v>6545.0000000000009</v>
      </c>
      <c r="M13" s="30">
        <f t="shared" si="10"/>
        <v>6545.0000000000009</v>
      </c>
    </row>
    <row r="14" spans="1:14" x14ac:dyDescent="0.25">
      <c r="A14" s="28" t="s">
        <v>92</v>
      </c>
      <c r="B14" s="29">
        <v>5</v>
      </c>
      <c r="C14" s="29">
        <v>2.5</v>
      </c>
      <c r="D14" s="32">
        <f>'Исходные данные'!D8</f>
        <v>0</v>
      </c>
      <c r="E14" s="29">
        <v>150</v>
      </c>
      <c r="F14" s="29"/>
      <c r="G14" s="29">
        <v>100</v>
      </c>
      <c r="H14" s="29">
        <v>1900</v>
      </c>
      <c r="I14" s="29">
        <v>1.1000000000000001</v>
      </c>
      <c r="J14" s="31"/>
      <c r="K14" s="30">
        <f t="shared" ref="K14:M14" si="11">(($H14+$E14+$F14+$G14)*$D14+$J14)*$I14</f>
        <v>0</v>
      </c>
      <c r="L14" s="30">
        <f t="shared" si="11"/>
        <v>0</v>
      </c>
      <c r="M14" s="30">
        <f t="shared" si="11"/>
        <v>0</v>
      </c>
    </row>
    <row r="15" spans="1:14" x14ac:dyDescent="0.25">
      <c r="A15" s="28" t="s">
        <v>93</v>
      </c>
      <c r="B15" s="29">
        <v>5</v>
      </c>
      <c r="C15" s="29">
        <v>2.5</v>
      </c>
      <c r="D15" s="32">
        <f>'Исходные данные'!E8</f>
        <v>0</v>
      </c>
      <c r="E15" s="29">
        <v>150</v>
      </c>
      <c r="F15" s="29">
        <v>1900</v>
      </c>
      <c r="G15" s="29">
        <v>100</v>
      </c>
      <c r="H15" s="29">
        <v>1900</v>
      </c>
      <c r="I15" s="29">
        <v>1.1000000000000001</v>
      </c>
      <c r="J15" s="31"/>
      <c r="K15" s="30">
        <f t="shared" ref="K15:M15" si="12">(($H15+$E15+$F15+$G15)*$D15+$J15)*$I15</f>
        <v>0</v>
      </c>
      <c r="L15" s="30">
        <f t="shared" si="12"/>
        <v>0</v>
      </c>
      <c r="M15" s="30">
        <f t="shared" si="12"/>
        <v>0</v>
      </c>
    </row>
    <row r="16" spans="1:14" x14ac:dyDescent="0.25">
      <c r="A16" s="28" t="s">
        <v>94</v>
      </c>
      <c r="B16" s="29">
        <v>1</v>
      </c>
      <c r="C16" s="29">
        <v>1.5</v>
      </c>
      <c r="D16" s="32">
        <f>'Исходные данные'!F8</f>
        <v>0</v>
      </c>
      <c r="E16" s="29">
        <v>150</v>
      </c>
      <c r="F16" s="31"/>
      <c r="G16" s="31"/>
      <c r="H16" s="29">
        <v>1900</v>
      </c>
      <c r="I16" s="29">
        <v>1.1000000000000001</v>
      </c>
      <c r="J16" s="29">
        <v>1900</v>
      </c>
      <c r="K16" s="30">
        <f>IF(D16=0,0,IF(D16&gt;0,((H16+E16+F16)*D16)*2)+J16)*I16</f>
        <v>0</v>
      </c>
      <c r="L16" s="30"/>
      <c r="M16" s="30"/>
    </row>
    <row r="17" spans="1:14" x14ac:dyDescent="0.25">
      <c r="A17" s="41" t="s">
        <v>95</v>
      </c>
      <c r="B17" s="29">
        <v>1</v>
      </c>
      <c r="C17" s="29">
        <v>1.5</v>
      </c>
      <c r="D17" s="32">
        <f>'Исходные данные'!G8</f>
        <v>0</v>
      </c>
      <c r="E17" s="29">
        <v>150</v>
      </c>
      <c r="F17" s="31"/>
      <c r="G17" s="31"/>
      <c r="H17" s="29">
        <v>1900</v>
      </c>
      <c r="I17" s="29">
        <v>1.1000000000000001</v>
      </c>
      <c r="J17" s="31"/>
      <c r="K17" s="30">
        <f>((((H17+E17+F17)*D17)*3)+J17)*I17</f>
        <v>0</v>
      </c>
      <c r="L17" s="30"/>
      <c r="M17" s="30"/>
    </row>
    <row r="18" spans="1:14" x14ac:dyDescent="0.25">
      <c r="A18" s="28" t="s">
        <v>125</v>
      </c>
      <c r="B18" s="43">
        <v>1</v>
      </c>
      <c r="C18" s="43">
        <v>1.5</v>
      </c>
      <c r="D18" s="44">
        <f>'Исходные данные'!H8</f>
        <v>0</v>
      </c>
      <c r="E18" s="43">
        <v>150</v>
      </c>
      <c r="F18" s="43"/>
      <c r="G18" s="43"/>
      <c r="H18" s="43">
        <v>1900</v>
      </c>
      <c r="I18" s="43">
        <v>1.1000000000000001</v>
      </c>
      <c r="J18" s="43"/>
      <c r="K18" s="45">
        <f>((((H18+E18+F18)*D18)*3)+J18)*I18</f>
        <v>0</v>
      </c>
      <c r="L18" s="45"/>
      <c r="M18" s="45"/>
      <c r="N18" t="s">
        <v>127</v>
      </c>
    </row>
    <row r="19" spans="1:14" x14ac:dyDescent="0.25">
      <c r="A19" s="42" t="s">
        <v>96</v>
      </c>
      <c r="B19" s="29">
        <v>1</v>
      </c>
      <c r="C19" s="29">
        <v>1.5</v>
      </c>
      <c r="D19" s="32">
        <f>'Исходные данные'!I8</f>
        <v>0</v>
      </c>
      <c r="E19" s="29">
        <v>350</v>
      </c>
      <c r="F19" s="31"/>
      <c r="G19" s="31"/>
      <c r="H19" s="31"/>
      <c r="I19" s="29">
        <v>1.1000000000000001</v>
      </c>
      <c r="J19" s="31"/>
      <c r="K19" s="30">
        <f t="shared" ref="K19:K23" si="13">((H19+E19+F19)*D19+J19)*I19</f>
        <v>0</v>
      </c>
      <c r="L19" s="30">
        <f t="shared" ref="L19:M19" si="14">(($H19+$E19+$F19)*$D19+$J19)*$I19</f>
        <v>0</v>
      </c>
      <c r="M19" s="30">
        <f t="shared" si="14"/>
        <v>0</v>
      </c>
      <c r="N19" t="s">
        <v>123</v>
      </c>
    </row>
    <row r="20" spans="1:14" x14ac:dyDescent="0.25">
      <c r="A20" s="28" t="s">
        <v>97</v>
      </c>
      <c r="B20" s="29">
        <v>1</v>
      </c>
      <c r="C20" s="29">
        <v>1.5</v>
      </c>
      <c r="D20" s="29">
        <v>1</v>
      </c>
      <c r="E20" s="31">
        <v>350</v>
      </c>
      <c r="F20" s="31"/>
      <c r="G20" s="31"/>
      <c r="H20" s="31"/>
      <c r="I20" s="29">
        <v>1.1000000000000001</v>
      </c>
      <c r="J20" s="31"/>
      <c r="K20" s="30">
        <f t="shared" si="13"/>
        <v>385.00000000000006</v>
      </c>
      <c r="L20" s="30">
        <f t="shared" ref="L20:M20" si="15">(($H20+$E20+$F20)*$D20+$J20)*$I20</f>
        <v>385.00000000000006</v>
      </c>
      <c r="M20" s="30">
        <f t="shared" si="15"/>
        <v>385.00000000000006</v>
      </c>
      <c r="N20" t="s">
        <v>123</v>
      </c>
    </row>
    <row r="21" spans="1:14" x14ac:dyDescent="0.25">
      <c r="A21" s="28" t="s">
        <v>98</v>
      </c>
      <c r="B21" s="29">
        <v>1</v>
      </c>
      <c r="C21" s="29">
        <v>1.5</v>
      </c>
      <c r="D21" s="32">
        <f>'Исходные данные'!J8</f>
        <v>0</v>
      </c>
      <c r="E21" s="31">
        <v>350</v>
      </c>
      <c r="F21" s="31"/>
      <c r="G21" s="31"/>
      <c r="H21" s="31"/>
      <c r="I21" s="29">
        <v>1.1000000000000001</v>
      </c>
      <c r="J21" s="31"/>
      <c r="K21" s="30">
        <f t="shared" si="13"/>
        <v>0</v>
      </c>
      <c r="L21" s="30">
        <f t="shared" ref="L21:M21" si="16">(($H21+$E21+$F21)*$D21+$J21)*$I21</f>
        <v>0</v>
      </c>
      <c r="M21" s="30">
        <f t="shared" si="16"/>
        <v>0</v>
      </c>
      <c r="N21" t="s">
        <v>123</v>
      </c>
    </row>
    <row r="22" spans="1:14" x14ac:dyDescent="0.25">
      <c r="A22" s="28" t="s">
        <v>99</v>
      </c>
      <c r="B22" s="29">
        <v>5</v>
      </c>
      <c r="C22" s="29">
        <v>2.5</v>
      </c>
      <c r="D22" s="32">
        <f>'Исходные данные'!K8</f>
        <v>0</v>
      </c>
      <c r="E22" s="31">
        <v>350</v>
      </c>
      <c r="F22" s="31"/>
      <c r="G22" s="31"/>
      <c r="H22" s="31"/>
      <c r="I22" s="29">
        <v>1.1000000000000001</v>
      </c>
      <c r="J22" s="31"/>
      <c r="K22" s="30">
        <f t="shared" si="13"/>
        <v>0</v>
      </c>
      <c r="L22" s="30">
        <f t="shared" ref="L22:M22" si="17">(($H22+$E22+$F22)*$D22+$J22)*$I22</f>
        <v>0</v>
      </c>
      <c r="M22" s="30">
        <f t="shared" si="17"/>
        <v>0</v>
      </c>
      <c r="N22" t="s">
        <v>123</v>
      </c>
    </row>
    <row r="23" spans="1:14" x14ac:dyDescent="0.25">
      <c r="A23" s="28" t="s">
        <v>100</v>
      </c>
      <c r="B23" s="29">
        <v>5</v>
      </c>
      <c r="C23" s="29">
        <v>2.5</v>
      </c>
      <c r="D23" s="29">
        <v>1</v>
      </c>
      <c r="E23" s="31">
        <v>350</v>
      </c>
      <c r="F23" s="31"/>
      <c r="G23" s="31"/>
      <c r="H23" s="29">
        <v>500</v>
      </c>
      <c r="I23" s="29">
        <v>1.1000000000000001</v>
      </c>
      <c r="J23" s="31"/>
      <c r="K23" s="30">
        <f t="shared" si="13"/>
        <v>935.00000000000011</v>
      </c>
      <c r="L23" s="30">
        <f t="shared" ref="L23:M23" si="18">(($H23+$E23+$F23)*$D23+$J23)*$I23</f>
        <v>935.00000000000011</v>
      </c>
      <c r="M23" s="30">
        <f t="shared" si="18"/>
        <v>935.00000000000011</v>
      </c>
      <c r="N23" t="s">
        <v>123</v>
      </c>
    </row>
    <row r="24" spans="1:14" x14ac:dyDescent="0.25">
      <c r="A24" s="28" t="s">
        <v>101</v>
      </c>
      <c r="B24" s="29">
        <v>1</v>
      </c>
      <c r="C24" s="29">
        <v>1.5</v>
      </c>
      <c r="D24" s="32">
        <f>'Исходные данные'!L8</f>
        <v>0</v>
      </c>
      <c r="E24" s="31"/>
      <c r="F24" s="31"/>
      <c r="G24" s="31"/>
      <c r="H24" s="31"/>
      <c r="I24" s="29">
        <v>1.1000000000000001</v>
      </c>
      <c r="J24" s="31"/>
      <c r="K24" s="30">
        <f t="shared" ref="K24:M24" si="19">$D24*$I24</f>
        <v>0</v>
      </c>
      <c r="L24" s="30">
        <f t="shared" si="19"/>
        <v>0</v>
      </c>
      <c r="M24" s="30">
        <f t="shared" si="19"/>
        <v>0</v>
      </c>
    </row>
    <row r="25" spans="1:14" x14ac:dyDescent="0.25">
      <c r="A25" s="28" t="s">
        <v>102</v>
      </c>
      <c r="B25" s="29">
        <v>2</v>
      </c>
      <c r="C25" s="29">
        <v>6</v>
      </c>
      <c r="D25" s="32">
        <f>'Исходные данные'!M8</f>
        <v>0</v>
      </c>
      <c r="E25" s="31"/>
      <c r="F25" s="31"/>
      <c r="G25" s="31"/>
      <c r="H25" s="31"/>
      <c r="I25" s="29">
        <v>1.1000000000000001</v>
      </c>
      <c r="J25" s="31"/>
      <c r="K25" s="30">
        <f t="shared" ref="K25:M25" si="20">$D25*$I25</f>
        <v>0</v>
      </c>
      <c r="L25" s="30">
        <f t="shared" si="20"/>
        <v>0</v>
      </c>
      <c r="M25" s="30">
        <f t="shared" si="20"/>
        <v>0</v>
      </c>
    </row>
    <row r="26" spans="1:14" x14ac:dyDescent="0.25">
      <c r="A26" s="28" t="s">
        <v>103</v>
      </c>
      <c r="B26" s="29">
        <v>3</v>
      </c>
      <c r="C26" s="29">
        <v>2.5</v>
      </c>
      <c r="D26" s="32">
        <f>'Исходные данные'!N8</f>
        <v>0</v>
      </c>
      <c r="E26" s="31"/>
      <c r="F26" s="31"/>
      <c r="G26" s="31"/>
      <c r="H26" s="31"/>
      <c r="I26" s="29">
        <v>1.1000000000000001</v>
      </c>
      <c r="J26" s="31"/>
      <c r="K26" s="30">
        <f t="shared" ref="K26:M26" si="21">$D26*$I26</f>
        <v>0</v>
      </c>
      <c r="L26" s="30">
        <f t="shared" si="21"/>
        <v>0</v>
      </c>
      <c r="M26" s="30">
        <f t="shared" si="21"/>
        <v>0</v>
      </c>
    </row>
    <row r="27" spans="1:14" x14ac:dyDescent="0.25">
      <c r="A27" s="28" t="s">
        <v>104</v>
      </c>
      <c r="B27" s="29">
        <v>4</v>
      </c>
      <c r="C27" s="29">
        <v>2.5</v>
      </c>
      <c r="D27" s="32">
        <f>'Исходные данные'!O8</f>
        <v>0</v>
      </c>
      <c r="E27" s="31"/>
      <c r="F27" s="31"/>
      <c r="G27" s="31"/>
      <c r="H27" s="31"/>
      <c r="I27" s="29">
        <v>1.1000000000000001</v>
      </c>
      <c r="J27" s="31"/>
      <c r="K27" s="30">
        <f t="shared" ref="K27:M27" si="22">$D27*$I27</f>
        <v>0</v>
      </c>
      <c r="L27" s="30">
        <f t="shared" si="22"/>
        <v>0</v>
      </c>
      <c r="M27" s="30">
        <f t="shared" si="22"/>
        <v>0</v>
      </c>
    </row>
    <row r="28" spans="1:14" x14ac:dyDescent="0.25">
      <c r="A28" s="28" t="s">
        <v>105</v>
      </c>
      <c r="B28" s="29">
        <v>5</v>
      </c>
      <c r="C28" s="29">
        <v>2.5</v>
      </c>
      <c r="D28" s="32">
        <f>'Исходные данные'!P8</f>
        <v>0</v>
      </c>
      <c r="E28" s="31"/>
      <c r="F28" s="31"/>
      <c r="G28" s="31"/>
      <c r="H28" s="31"/>
      <c r="I28" s="29">
        <v>1.1000000000000001</v>
      </c>
      <c r="J28" s="31"/>
      <c r="K28" s="30">
        <f t="shared" ref="K28:M28" si="23">$D28*$I28</f>
        <v>0</v>
      </c>
      <c r="L28" s="30">
        <f t="shared" si="23"/>
        <v>0</v>
      </c>
      <c r="M28" s="30">
        <f t="shared" si="23"/>
        <v>0</v>
      </c>
    </row>
    <row r="29" spans="1:14" x14ac:dyDescent="0.25">
      <c r="A29" s="28" t="s">
        <v>106</v>
      </c>
      <c r="B29" s="29">
        <v>6</v>
      </c>
      <c r="C29" s="29">
        <v>2.5</v>
      </c>
      <c r="D29" s="32">
        <f>'Исходные данные'!Q8</f>
        <v>0</v>
      </c>
      <c r="E29" s="31"/>
      <c r="F29" s="31"/>
      <c r="G29" s="31"/>
      <c r="H29" s="31"/>
      <c r="I29" s="29">
        <v>1.1000000000000001</v>
      </c>
      <c r="J29" s="31"/>
      <c r="K29" s="30">
        <f t="shared" ref="K29:M29" si="24">$D29*$I29</f>
        <v>0</v>
      </c>
      <c r="L29" s="30">
        <f t="shared" si="24"/>
        <v>0</v>
      </c>
      <c r="M29" s="30">
        <f t="shared" si="24"/>
        <v>0</v>
      </c>
    </row>
    <row r="30" spans="1:14" x14ac:dyDescent="0.25">
      <c r="A30" s="28" t="s">
        <v>107</v>
      </c>
      <c r="B30" s="29">
        <v>1</v>
      </c>
      <c r="C30" s="29">
        <v>1.5</v>
      </c>
      <c r="D30" s="29">
        <v>1</v>
      </c>
      <c r="E30" s="29">
        <v>100</v>
      </c>
      <c r="F30" s="31"/>
      <c r="G30" s="31"/>
      <c r="H30" s="31">
        <v>1300</v>
      </c>
      <c r="I30" s="29">
        <v>1.1000000000000001</v>
      </c>
      <c r="J30" s="31"/>
      <c r="K30" s="30">
        <f t="shared" ref="K30:K31" si="25">((H30+E30+F30)*D30+J30)*I30</f>
        <v>1540.0000000000002</v>
      </c>
      <c r="L30" s="30">
        <f t="shared" ref="L30:M30" si="26">(($H30+$E30+$F30)*$D30+$J30)*$I30</f>
        <v>1540.0000000000002</v>
      </c>
      <c r="M30" s="30">
        <f t="shared" si="26"/>
        <v>1540.0000000000002</v>
      </c>
    </row>
    <row r="31" spans="1:14" x14ac:dyDescent="0.25">
      <c r="A31" s="28" t="s">
        <v>108</v>
      </c>
      <c r="B31" s="29">
        <v>1</v>
      </c>
      <c r="C31" s="29">
        <v>1.5</v>
      </c>
      <c r="D31" s="29">
        <v>1</v>
      </c>
      <c r="E31" s="29">
        <v>100</v>
      </c>
      <c r="F31" s="31"/>
      <c r="G31" s="31"/>
      <c r="H31" s="31">
        <v>1300</v>
      </c>
      <c r="I31" s="29">
        <v>1.1000000000000001</v>
      </c>
      <c r="J31" s="31"/>
      <c r="K31" s="30">
        <f t="shared" si="25"/>
        <v>1540.0000000000002</v>
      </c>
      <c r="L31" s="30">
        <f t="shared" ref="L31:M31" si="27">(($H31+$E31+$F31)*$D31+$J31)*$I31</f>
        <v>1540.0000000000002</v>
      </c>
      <c r="M31" s="30">
        <f t="shared" si="27"/>
        <v>1540.0000000000002</v>
      </c>
    </row>
    <row r="32" spans="1:14" x14ac:dyDescent="0.25">
      <c r="A32" s="28" t="s">
        <v>109</v>
      </c>
      <c r="B32" s="29">
        <v>6</v>
      </c>
      <c r="C32" s="29">
        <v>2.5</v>
      </c>
      <c r="D32" s="32">
        <f>'Исходные данные'!R8</f>
        <v>0</v>
      </c>
      <c r="E32" s="29">
        <v>150</v>
      </c>
      <c r="F32" s="31"/>
      <c r="G32" s="31"/>
      <c r="H32" s="31">
        <v>600</v>
      </c>
      <c r="I32" s="29">
        <v>1.1000000000000001</v>
      </c>
      <c r="J32" s="29">
        <v>1900</v>
      </c>
      <c r="K32" s="30">
        <f t="shared" ref="K32:M32" si="28">IF($D32=0,0,IF($D32&gt;0,(($H32+$E32+$F32)*$D32+$J32)*$I32))</f>
        <v>0</v>
      </c>
      <c r="L32" s="30">
        <f t="shared" si="28"/>
        <v>0</v>
      </c>
      <c r="M32" s="30">
        <f t="shared" si="28"/>
        <v>0</v>
      </c>
    </row>
    <row r="33" spans="1:13" x14ac:dyDescent="0.25">
      <c r="A33" s="28" t="s">
        <v>110</v>
      </c>
      <c r="B33" s="29">
        <v>6</v>
      </c>
      <c r="C33" s="29">
        <v>2.5</v>
      </c>
      <c r="D33" s="29">
        <f>D32</f>
        <v>0</v>
      </c>
      <c r="E33" s="29">
        <v>150</v>
      </c>
      <c r="F33" s="31"/>
      <c r="G33" s="31"/>
      <c r="H33" s="29">
        <v>1800</v>
      </c>
      <c r="I33" s="29">
        <v>1.1000000000000001</v>
      </c>
      <c r="J33" s="29"/>
      <c r="K33" s="30">
        <f>((((H33+E33+F33)*D33)*3)+J33)*I33</f>
        <v>0</v>
      </c>
      <c r="L33" s="30"/>
      <c r="M33" s="30"/>
    </row>
    <row r="34" spans="1:13" x14ac:dyDescent="0.25">
      <c r="A34" s="28" t="s">
        <v>111</v>
      </c>
      <c r="B34" s="29">
        <v>5</v>
      </c>
      <c r="C34" s="29">
        <v>4</v>
      </c>
      <c r="D34" s="29">
        <v>6000</v>
      </c>
      <c r="E34" s="29"/>
      <c r="F34" s="31"/>
      <c r="G34" s="31"/>
      <c r="H34" s="29"/>
      <c r="I34" s="29">
        <v>1.1000000000000001</v>
      </c>
      <c r="J34" s="29"/>
      <c r="K34" s="33"/>
      <c r="L34" s="33"/>
      <c r="M34" s="30">
        <f>D34*I34</f>
        <v>6600.0000000000009</v>
      </c>
    </row>
    <row r="35" spans="1:13" x14ac:dyDescent="0.25">
      <c r="A35" s="28" t="s">
        <v>112</v>
      </c>
      <c r="B35" s="29">
        <v>5</v>
      </c>
      <c r="C35" s="29">
        <v>2.5</v>
      </c>
      <c r="D35" s="32">
        <f>'Исходные данные'!S8</f>
        <v>0</v>
      </c>
      <c r="E35" s="29">
        <v>100</v>
      </c>
      <c r="F35" s="29">
        <v>10000</v>
      </c>
      <c r="G35" s="31"/>
      <c r="H35" s="29">
        <v>1500</v>
      </c>
      <c r="I35" s="29">
        <v>1.1000000000000001</v>
      </c>
      <c r="J35" s="29">
        <v>1900</v>
      </c>
      <c r="K35" s="33"/>
      <c r="L35" s="33"/>
      <c r="M35" s="30">
        <f>(D35+E35+H35+J35+F35)*I35</f>
        <v>14850.000000000002</v>
      </c>
    </row>
    <row r="38" spans="1:13" ht="18.75" x14ac:dyDescent="0.3">
      <c r="A38" s="34" t="s">
        <v>113</v>
      </c>
    </row>
    <row r="39" spans="1:13" ht="47.25" x14ac:dyDescent="0.2">
      <c r="A39" s="35" t="s">
        <v>45</v>
      </c>
      <c r="B39" s="36" t="s">
        <v>71</v>
      </c>
      <c r="C39" s="36" t="s">
        <v>51</v>
      </c>
      <c r="D39" s="36" t="s">
        <v>48</v>
      </c>
      <c r="E39" s="40" t="s">
        <v>49</v>
      </c>
      <c r="F39" s="38" t="s">
        <v>50</v>
      </c>
    </row>
    <row r="40" spans="1:13" x14ac:dyDescent="0.25">
      <c r="A40" s="11" t="s">
        <v>114</v>
      </c>
      <c r="B40" s="12">
        <v>1</v>
      </c>
      <c r="C40" s="12">
        <v>1.5</v>
      </c>
      <c r="D40" s="17">
        <f>SUMIFS(K$3:K$35,$B$3:$B$35,1,$C$3:$C$35,1.5)*0.001</f>
        <v>3.4650000000000007</v>
      </c>
      <c r="E40" s="17">
        <f>SUMIFS(L$3:L$35,$B$3:$B$35,1,$C$3:$C$35,1.5)*0.001</f>
        <v>3.4650000000000007</v>
      </c>
      <c r="F40" s="17">
        <f>SUMIFS(M$3:M$35,$B$3:$B$35,1,$C$3:$C$35,1.5)*0.001</f>
        <v>3.4650000000000007</v>
      </c>
    </row>
    <row r="41" spans="1:13" x14ac:dyDescent="0.25">
      <c r="A41" s="11" t="s">
        <v>115</v>
      </c>
      <c r="B41" s="12">
        <v>2</v>
      </c>
      <c r="C41" s="12">
        <v>6</v>
      </c>
      <c r="D41" s="17">
        <f>SUMIFS(K$3:K$35,$B$3:$B$35,2,$C$3:$C$35,6)*0.001</f>
        <v>2.4750000000000001</v>
      </c>
      <c r="E41" s="17">
        <f>SUMIFS(L$3:L$35,$B$3:$B$35,2,$C$3:$C$35,6)*0.001</f>
        <v>2.4750000000000001</v>
      </c>
      <c r="F41" s="17">
        <f>SUMIFS(M$3:M$35,$B$3:$B$35,2,$C$3:$C$35,6)*0.001</f>
        <v>2.4750000000000001</v>
      </c>
    </row>
    <row r="42" spans="1:13" x14ac:dyDescent="0.25">
      <c r="A42" s="11" t="s">
        <v>116</v>
      </c>
      <c r="B42" s="12">
        <v>3</v>
      </c>
      <c r="C42" s="12">
        <v>2.5</v>
      </c>
      <c r="D42" s="17">
        <f>SUMIFS(K$3:K$35,$B$3:$B$35,3,$C$3:$C$35,2.5)*0.001</f>
        <v>1.7600000000000002</v>
      </c>
      <c r="E42" s="17">
        <f>SUMIFS(L$3:L$35,$B$3:$B$35,3,$C$3:$C$35,2.5)*0.001</f>
        <v>1.7600000000000002</v>
      </c>
      <c r="F42" s="17">
        <f>SUMIFS(M$3:M$35,$B$3:$B$35,3,$C$3:$C$35,2.5)*0.001</f>
        <v>2.3650000000000007</v>
      </c>
    </row>
    <row r="43" spans="1:13" ht="31.5" x14ac:dyDescent="0.25">
      <c r="A43" s="11" t="s">
        <v>117</v>
      </c>
      <c r="B43" s="12">
        <v>4</v>
      </c>
      <c r="C43" s="12">
        <v>2.5</v>
      </c>
      <c r="D43" s="17">
        <f>SUMIFS(K$3:K$35,$B$3:$B$35,4,$C$3:$C$35,2.5)*0.001</f>
        <v>25.85</v>
      </c>
      <c r="E43" s="17">
        <f>SUMIFS(L$3:L$35,$B$3:$B$35,4,$C$3:$C$35,2.5)*0.001</f>
        <v>25.85</v>
      </c>
      <c r="F43" s="17">
        <f>SUMIFS(M$3:M$35,$B$3:$B$35,4,$C$3:$C$35,2.5)*0.001</f>
        <v>26.455000000000002</v>
      </c>
    </row>
    <row r="44" spans="1:13" x14ac:dyDescent="0.2">
      <c r="A44" s="53" t="s">
        <v>118</v>
      </c>
      <c r="B44" s="55">
        <v>5</v>
      </c>
      <c r="C44" s="12">
        <v>2.5</v>
      </c>
      <c r="D44" s="17">
        <f>SUMIFS(K$3:K$35,$B$3:$B$35,5,$C$3:$C$35,2.5)*0.001</f>
        <v>7.4800000000000013</v>
      </c>
      <c r="E44" s="17">
        <f>SUMIFS(L$3:L$35,$B$3:$B$35,5,$C$3:$C$35,2.5)*0.001</f>
        <v>7.4800000000000013</v>
      </c>
      <c r="F44" s="17">
        <f>SUMIFS(M$3:M$35,$B$3:$B$35,5,$C$3:$C$35,2.5)*0.001</f>
        <v>22.330000000000005</v>
      </c>
    </row>
    <row r="45" spans="1:13" x14ac:dyDescent="0.2">
      <c r="A45" s="54"/>
      <c r="B45" s="54"/>
      <c r="C45" s="12">
        <v>4</v>
      </c>
      <c r="D45" s="17"/>
      <c r="E45" s="17"/>
      <c r="F45" s="17">
        <f>SUMIFS(M$3:M$35,$B$3:$B$35,5,$C$3:$C$35,4)*0.001</f>
        <v>6.6000000000000014</v>
      </c>
    </row>
    <row r="47" spans="1:13" ht="18.75" x14ac:dyDescent="0.3">
      <c r="A47" s="34" t="s">
        <v>119</v>
      </c>
    </row>
    <row r="48" spans="1:13" ht="47.25" x14ac:dyDescent="0.2">
      <c r="A48" s="35" t="s">
        <v>45</v>
      </c>
      <c r="B48" s="36" t="s">
        <v>71</v>
      </c>
      <c r="C48" s="36" t="s">
        <v>51</v>
      </c>
      <c r="D48" s="36" t="s">
        <v>48</v>
      </c>
      <c r="E48" s="40" t="s">
        <v>49</v>
      </c>
      <c r="F48" s="38" t="s">
        <v>50</v>
      </c>
    </row>
    <row r="49" spans="1:6" x14ac:dyDescent="0.25">
      <c r="A49" s="11" t="s">
        <v>114</v>
      </c>
      <c r="B49" s="12">
        <v>1</v>
      </c>
      <c r="C49" s="12">
        <v>1.5</v>
      </c>
      <c r="D49" s="17">
        <f>SUMIFS(K$3:K$35,$B$3:$B$35,1,$C$3:$C$35,1.5)*0.001</f>
        <v>3.4650000000000007</v>
      </c>
      <c r="E49" s="17">
        <f>SUMIFS(L$3:L$35,$B$3:$B$35,1,$C$3:$C$35,1.5)*0.001</f>
        <v>3.4650000000000007</v>
      </c>
      <c r="F49" s="17">
        <f>SUMIFS(M$3:M$35,$B$3:$B$35,1,$C$3:$C$35,1.5)*0.001</f>
        <v>3.4650000000000007</v>
      </c>
    </row>
    <row r="50" spans="1:6" x14ac:dyDescent="0.25">
      <c r="A50" s="11" t="s">
        <v>115</v>
      </c>
      <c r="B50" s="12">
        <v>2</v>
      </c>
      <c r="C50" s="12">
        <v>6</v>
      </c>
      <c r="D50" s="17">
        <f>SUMIFS(K$3:K$35,$B$3:$B$35,2,$C$3:$C$35,6)*0.001</f>
        <v>2.4750000000000001</v>
      </c>
      <c r="E50" s="17">
        <f>SUMIFS(L$3:L$35,$B$3:$B$35,2,$C$3:$C$35,6)*0.001</f>
        <v>2.4750000000000001</v>
      </c>
      <c r="F50" s="17">
        <f>SUMIFS(M$3:M$35,$B$3:$B$35,2,$C$3:$C$35,6)*0.001</f>
        <v>2.4750000000000001</v>
      </c>
    </row>
    <row r="51" spans="1:6" x14ac:dyDescent="0.25">
      <c r="A51" s="11" t="s">
        <v>116</v>
      </c>
      <c r="B51" s="12">
        <v>3</v>
      </c>
      <c r="C51" s="12">
        <v>2.5</v>
      </c>
      <c r="D51" s="17">
        <f>SUMIFS(K$3:K$35,$B$3:$B$35,3,$C$3:$C$35,2.5)*0.001</f>
        <v>1.7600000000000002</v>
      </c>
      <c r="E51" s="17">
        <f>SUMIFS(L$3:L$35,$B$3:$B$35,3,$C$3:$C$35,2.5)*0.001</f>
        <v>1.7600000000000002</v>
      </c>
      <c r="F51" s="17">
        <f>SUMIFS(M$3:M$35,$B$3:$B$35,3,$C$3:$C$35,2.5)*0.001</f>
        <v>2.3650000000000007</v>
      </c>
    </row>
    <row r="52" spans="1:6" ht="31.5" x14ac:dyDescent="0.25">
      <c r="A52" s="11" t="s">
        <v>117</v>
      </c>
      <c r="B52" s="12">
        <v>4</v>
      </c>
      <c r="C52" s="12">
        <v>2.5</v>
      </c>
      <c r="D52" s="17">
        <f>SUMIFS(K$3:K$35,$B$3:$B$35,4,$C$3:$C$35,2.5)*0.001</f>
        <v>25.85</v>
      </c>
      <c r="E52" s="17">
        <f>SUMIFS(L$3:L$35,$B$3:$B$35,4,$C$3:$C$35,2.5)*0.001</f>
        <v>25.85</v>
      </c>
      <c r="F52" s="17">
        <f>SUMIFS(M$3:M$35,$B$3:$B$35,4,$C$3:$C$35,2.5)*0.001</f>
        <v>26.455000000000002</v>
      </c>
    </row>
    <row r="53" spans="1:6" x14ac:dyDescent="0.2">
      <c r="A53" s="53" t="s">
        <v>118</v>
      </c>
      <c r="B53" s="55">
        <v>5</v>
      </c>
      <c r="C53" s="12">
        <v>2.5</v>
      </c>
      <c r="D53" s="17">
        <f>SUMIFS(K$3:K$35,$B$3:$B$35,5,$C$3:$C$35,2.5)*0.001</f>
        <v>7.4800000000000013</v>
      </c>
      <c r="E53" s="17">
        <f>SUMIFS(L$3:L$35,$B$3:$B$35,5,$C$3:$C$35,2.5)*0.001</f>
        <v>7.4800000000000013</v>
      </c>
      <c r="F53" s="17">
        <f>SUMIFS(M$3:M$35,$B$3:$B$35,5,$C$3:$C$35,2.5)*0.001</f>
        <v>22.330000000000005</v>
      </c>
    </row>
    <row r="54" spans="1:6" x14ac:dyDescent="0.2">
      <c r="A54" s="54"/>
      <c r="B54" s="54"/>
      <c r="C54" s="12">
        <v>4</v>
      </c>
      <c r="D54" s="17"/>
      <c r="E54" s="17"/>
      <c r="F54" s="17">
        <f>SUMIFS(M$3:M$35,$B$3:$B$35,5,$C$3:$C$35,4)*0.001</f>
        <v>6.6000000000000014</v>
      </c>
    </row>
    <row r="55" spans="1:6" x14ac:dyDescent="0.25">
      <c r="A55" s="11" t="s">
        <v>120</v>
      </c>
      <c r="B55" s="12">
        <v>6</v>
      </c>
      <c r="C55" s="12">
        <v>2.5</v>
      </c>
      <c r="D55" s="17">
        <f>SUMIFS(K$3:K$35,$B$3:$B$35,6,$C$3:$C$35,2.5)*0.001</f>
        <v>0</v>
      </c>
      <c r="E55" s="17">
        <f>SUMIFS(L$3:L$35,$B$3:$B$35,6,$C$3:$C$35,2.5)*0.001</f>
        <v>0</v>
      </c>
      <c r="F55" s="17">
        <f>SUMIFS(M$3:M$35,$B$3:$B$35,6,$C$3:$C$35,2.5)*0.001</f>
        <v>0</v>
      </c>
    </row>
  </sheetData>
  <mergeCells count="4">
    <mergeCell ref="A44:A45"/>
    <mergeCell ref="B44:B45"/>
    <mergeCell ref="A53:A54"/>
    <mergeCell ref="B53:B5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55"/>
  <sheetViews>
    <sheetView workbookViewId="0">
      <pane ySplit="2" topLeftCell="A3" activePane="bottomLeft" state="frozen"/>
      <selection activeCell="A18" sqref="A18"/>
      <selection pane="bottomLeft" activeCell="A18" sqref="A18"/>
    </sheetView>
  </sheetViews>
  <sheetFormatPr defaultColWidth="14.42578125" defaultRowHeight="15.75" customHeight="1" x14ac:dyDescent="0.2"/>
  <cols>
    <col min="1" max="1" width="36.28515625" customWidth="1"/>
    <col min="2" max="3" width="10.140625" customWidth="1"/>
    <col min="4" max="4" width="11.5703125" customWidth="1"/>
    <col min="5" max="13" width="10.140625" customWidth="1"/>
  </cols>
  <sheetData>
    <row r="1" spans="1:14" ht="15.75" customHeight="1" x14ac:dyDescent="0.25">
      <c r="A1" s="24" t="str">
        <f>'Исходные данные'!A10</f>
        <v>Квартира МГН2</v>
      </c>
      <c r="B1" s="27" t="s">
        <v>69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</row>
    <row r="2" spans="1:14" ht="63.75" customHeight="1" x14ac:dyDescent="0.2">
      <c r="A2" s="47" t="s">
        <v>70</v>
      </c>
      <c r="B2" s="48" t="s">
        <v>71</v>
      </c>
      <c r="C2" s="49" t="s">
        <v>51</v>
      </c>
      <c r="D2" s="49" t="s">
        <v>23</v>
      </c>
      <c r="E2" s="49" t="s">
        <v>72</v>
      </c>
      <c r="F2" s="49" t="s">
        <v>73</v>
      </c>
      <c r="G2" s="49" t="s">
        <v>74</v>
      </c>
      <c r="H2" s="49" t="s">
        <v>75</v>
      </c>
      <c r="I2" s="49" t="s">
        <v>76</v>
      </c>
      <c r="J2" s="49" t="s">
        <v>77</v>
      </c>
      <c r="K2" s="49" t="s">
        <v>78</v>
      </c>
      <c r="L2" s="49" t="s">
        <v>79</v>
      </c>
      <c r="M2" s="50" t="s">
        <v>80</v>
      </c>
      <c r="N2" s="26"/>
    </row>
    <row r="3" spans="1:14" ht="15.75" customHeight="1" x14ac:dyDescent="0.25">
      <c r="A3" s="28" t="s">
        <v>81</v>
      </c>
      <c r="B3" s="29">
        <v>4</v>
      </c>
      <c r="C3" s="29">
        <v>2.5</v>
      </c>
      <c r="D3" s="29">
        <v>2</v>
      </c>
      <c r="E3" s="31">
        <v>150</v>
      </c>
      <c r="F3" s="31">
        <v>800</v>
      </c>
      <c r="G3" s="31">
        <v>200</v>
      </c>
      <c r="H3" s="31">
        <v>800</v>
      </c>
      <c r="I3" s="31">
        <v>1.1000000000000001</v>
      </c>
      <c r="J3" s="29">
        <v>1600</v>
      </c>
      <c r="K3" s="30">
        <f t="shared" ref="K3:L3" si="0">(($H3+$E3+$F3+$G3)*$D3+$J3)*$I3</f>
        <v>6050.0000000000009</v>
      </c>
      <c r="L3" s="30">
        <f t="shared" si="0"/>
        <v>6050.0000000000009</v>
      </c>
      <c r="M3" s="33">
        <f>(($H3+$E3+$F3+$G3)*$D3+E3+$J3)*$I3</f>
        <v>6215.0000000000009</v>
      </c>
      <c r="N3" t="s">
        <v>124</v>
      </c>
    </row>
    <row r="4" spans="1:14" ht="15.75" customHeight="1" x14ac:dyDescent="0.25">
      <c r="A4" s="28" t="s">
        <v>82</v>
      </c>
      <c r="B4" s="29">
        <v>4</v>
      </c>
      <c r="C4" s="29">
        <v>2.5</v>
      </c>
      <c r="D4" s="29">
        <v>2</v>
      </c>
      <c r="E4" s="31">
        <v>400</v>
      </c>
      <c r="F4" s="31"/>
      <c r="G4" s="31"/>
      <c r="H4" s="31"/>
      <c r="I4" s="31">
        <v>1.1000000000000001</v>
      </c>
      <c r="J4" s="29">
        <v>1200</v>
      </c>
      <c r="K4" s="30">
        <f t="shared" ref="K4:M4" si="1">(($H4+$E4+$F4+$G4)*$D4+$J4)*$I4</f>
        <v>2200</v>
      </c>
      <c r="L4" s="30">
        <f t="shared" si="1"/>
        <v>2200</v>
      </c>
      <c r="M4" s="30">
        <f t="shared" si="1"/>
        <v>2200</v>
      </c>
      <c r="N4" t="s">
        <v>122</v>
      </c>
    </row>
    <row r="5" spans="1:14" ht="15.75" customHeight="1" x14ac:dyDescent="0.25">
      <c r="A5" s="28" t="s">
        <v>83</v>
      </c>
      <c r="B5" s="29">
        <v>4</v>
      </c>
      <c r="C5" s="29">
        <v>2.5</v>
      </c>
      <c r="D5" s="29">
        <v>2</v>
      </c>
      <c r="E5" s="31">
        <v>400</v>
      </c>
      <c r="F5" s="31">
        <v>1050</v>
      </c>
      <c r="G5" s="31">
        <v>200</v>
      </c>
      <c r="H5" s="31">
        <v>1050</v>
      </c>
      <c r="I5" s="31">
        <v>1.1000000000000001</v>
      </c>
      <c r="J5" s="31"/>
      <c r="K5" s="30">
        <f t="shared" ref="K5:L5" si="2">(($H5+$E5+$F5+$G5)*$D5+$J5)*$I5</f>
        <v>5940.0000000000009</v>
      </c>
      <c r="L5" s="30">
        <f t="shared" si="2"/>
        <v>5940.0000000000009</v>
      </c>
      <c r="M5" s="33">
        <f>(($H5+$E5+$F5+$G5)*$D5+E5+$J5)*$I5</f>
        <v>6380.0000000000009</v>
      </c>
      <c r="N5" t="s">
        <v>124</v>
      </c>
    </row>
    <row r="6" spans="1:14" ht="15.75" customHeight="1" x14ac:dyDescent="0.25">
      <c r="A6" s="28" t="s">
        <v>84</v>
      </c>
      <c r="B6" s="29">
        <v>2</v>
      </c>
      <c r="C6" s="29">
        <v>6</v>
      </c>
      <c r="D6" s="29">
        <v>1</v>
      </c>
      <c r="E6" s="31">
        <v>150</v>
      </c>
      <c r="F6" s="31"/>
      <c r="G6" s="31">
        <v>100</v>
      </c>
      <c r="H6" s="31">
        <v>400</v>
      </c>
      <c r="I6" s="31">
        <v>1.1000000000000001</v>
      </c>
      <c r="J6" s="29">
        <v>1600</v>
      </c>
      <c r="K6" s="30">
        <f t="shared" ref="K6:M6" si="3">(($H6+$E6+$F6+$G6)*$D6+$J6)*$I6</f>
        <v>2475</v>
      </c>
      <c r="L6" s="30">
        <f t="shared" si="3"/>
        <v>2475</v>
      </c>
      <c r="M6" s="30">
        <f t="shared" si="3"/>
        <v>2475</v>
      </c>
    </row>
    <row r="7" spans="1:14" x14ac:dyDescent="0.25">
      <c r="A7" s="28" t="s">
        <v>85</v>
      </c>
      <c r="B7" s="29">
        <v>4</v>
      </c>
      <c r="C7" s="29">
        <v>2.5</v>
      </c>
      <c r="D7" s="29">
        <v>1</v>
      </c>
      <c r="E7" s="31">
        <v>150</v>
      </c>
      <c r="F7" s="31">
        <v>2550</v>
      </c>
      <c r="G7" s="31">
        <v>100</v>
      </c>
      <c r="H7" s="31">
        <v>2550</v>
      </c>
      <c r="I7" s="31">
        <v>1.1000000000000001</v>
      </c>
      <c r="J7" s="31"/>
      <c r="K7" s="30">
        <f t="shared" ref="K7:M7" si="4">(($H7+$E7+$F7+$G7)*$D7+$J7)*$I7</f>
        <v>5885.0000000000009</v>
      </c>
      <c r="L7" s="30">
        <f t="shared" si="4"/>
        <v>5885.0000000000009</v>
      </c>
      <c r="M7" s="30">
        <f t="shared" si="4"/>
        <v>5885.0000000000009</v>
      </c>
    </row>
    <row r="8" spans="1:14" x14ac:dyDescent="0.25">
      <c r="A8" s="28" t="s">
        <v>86</v>
      </c>
      <c r="B8" s="29">
        <v>4</v>
      </c>
      <c r="C8" s="29">
        <v>2.5</v>
      </c>
      <c r="D8" s="29">
        <v>1</v>
      </c>
      <c r="E8" s="31">
        <v>400</v>
      </c>
      <c r="F8" s="31"/>
      <c r="G8" s="31">
        <v>100</v>
      </c>
      <c r="H8" s="31">
        <v>800</v>
      </c>
      <c r="I8" s="39">
        <v>1.1000000000000001</v>
      </c>
      <c r="J8" s="31"/>
      <c r="K8" s="30">
        <f t="shared" ref="K8:M8" si="5">(($H8+$E8+$F8+$G8)*$D8+$J8)*$I8</f>
        <v>1430.0000000000002</v>
      </c>
      <c r="L8" s="30">
        <f t="shared" si="5"/>
        <v>1430.0000000000002</v>
      </c>
      <c r="M8" s="30">
        <f t="shared" si="5"/>
        <v>1430.0000000000002</v>
      </c>
    </row>
    <row r="9" spans="1:14" x14ac:dyDescent="0.25">
      <c r="A9" s="28" t="s">
        <v>87</v>
      </c>
      <c r="B9" s="29">
        <v>4</v>
      </c>
      <c r="C9" s="29">
        <v>2.5</v>
      </c>
      <c r="D9" s="29">
        <v>1</v>
      </c>
      <c r="E9" s="31">
        <v>150</v>
      </c>
      <c r="F9" s="31">
        <v>800</v>
      </c>
      <c r="G9" s="31">
        <v>100</v>
      </c>
      <c r="H9" s="31">
        <v>800</v>
      </c>
      <c r="I9" s="31">
        <v>1.1000000000000001</v>
      </c>
      <c r="J9" s="31"/>
      <c r="K9" s="30">
        <f t="shared" ref="K9:M9" si="6">(($H9+$E9+$F9+$G9)*$D9+$J9)*$I9</f>
        <v>2035.0000000000002</v>
      </c>
      <c r="L9" s="30">
        <f t="shared" si="6"/>
        <v>2035.0000000000002</v>
      </c>
      <c r="M9" s="30">
        <f t="shared" si="6"/>
        <v>2035.0000000000002</v>
      </c>
    </row>
    <row r="10" spans="1:14" x14ac:dyDescent="0.25">
      <c r="A10" s="28" t="s">
        <v>88</v>
      </c>
      <c r="B10" s="29">
        <v>4</v>
      </c>
      <c r="C10" s="29">
        <v>2.5</v>
      </c>
      <c r="D10" s="29">
        <v>1</v>
      </c>
      <c r="E10" s="31">
        <v>400</v>
      </c>
      <c r="F10" s="31">
        <v>800</v>
      </c>
      <c r="G10" s="31">
        <v>100</v>
      </c>
      <c r="H10" s="31">
        <v>800</v>
      </c>
      <c r="I10" s="31">
        <v>1.1000000000000001</v>
      </c>
      <c r="J10" s="31"/>
      <c r="K10" s="30">
        <f t="shared" ref="K10:M10" si="7">(($H10+$E10+$F10+$G10)*$D10+$J10)*$I10</f>
        <v>2310</v>
      </c>
      <c r="L10" s="30">
        <f t="shared" si="7"/>
        <v>2310</v>
      </c>
      <c r="M10" s="30">
        <f t="shared" si="7"/>
        <v>2310</v>
      </c>
    </row>
    <row r="11" spans="1:14" x14ac:dyDescent="0.25">
      <c r="A11" s="28" t="s">
        <v>89</v>
      </c>
      <c r="B11" s="29">
        <v>3</v>
      </c>
      <c r="C11" s="29">
        <v>2.5</v>
      </c>
      <c r="D11" s="32">
        <f>'Исходные данные'!B11</f>
        <v>0</v>
      </c>
      <c r="E11" s="31">
        <v>150</v>
      </c>
      <c r="F11" s="31">
        <v>800</v>
      </c>
      <c r="G11" s="31">
        <v>200</v>
      </c>
      <c r="H11" s="31">
        <v>800</v>
      </c>
      <c r="I11" s="31">
        <v>1.1000000000000001</v>
      </c>
      <c r="J11" s="29">
        <v>1600</v>
      </c>
      <c r="K11" s="30">
        <f t="shared" ref="K11:L11" si="8">(($H11+$E11+$F11+$G11)*$D11+$J11)*$I11</f>
        <v>1760.0000000000002</v>
      </c>
      <c r="L11" s="30">
        <f t="shared" si="8"/>
        <v>1760.0000000000002</v>
      </c>
      <c r="M11" s="33">
        <f>(($H11+$E11+$F11+$G11)*$D11+E11+$J11)*$I11</f>
        <v>1925.0000000000002</v>
      </c>
      <c r="N11" t="s">
        <v>124</v>
      </c>
    </row>
    <row r="12" spans="1:14" x14ac:dyDescent="0.25">
      <c r="A12" s="28" t="s">
        <v>90</v>
      </c>
      <c r="B12" s="29">
        <v>3</v>
      </c>
      <c r="C12" s="29">
        <v>2.5</v>
      </c>
      <c r="D12" s="32">
        <f>'Исходные данные'!C11</f>
        <v>0</v>
      </c>
      <c r="E12" s="31">
        <v>400</v>
      </c>
      <c r="F12" s="31">
        <v>800</v>
      </c>
      <c r="G12" s="31">
        <v>200</v>
      </c>
      <c r="H12" s="31">
        <v>800</v>
      </c>
      <c r="I12" s="31">
        <v>1.1000000000000001</v>
      </c>
      <c r="J12" s="29"/>
      <c r="K12" s="30">
        <f t="shared" ref="K12:L12" si="9">(($H12+$E12+$F12+$G12)*$D12+$J12)*$I12</f>
        <v>0</v>
      </c>
      <c r="L12" s="30">
        <f t="shared" si="9"/>
        <v>0</v>
      </c>
      <c r="M12" s="33">
        <f>(($H12+$E12+$F12+$G12)*$D12+E12+$J12)*$I12</f>
        <v>440.00000000000006</v>
      </c>
      <c r="N12" t="s">
        <v>124</v>
      </c>
    </row>
    <row r="13" spans="1:14" x14ac:dyDescent="0.25">
      <c r="A13" s="28" t="s">
        <v>91</v>
      </c>
      <c r="B13" s="29">
        <v>5</v>
      </c>
      <c r="C13" s="29">
        <v>2.5</v>
      </c>
      <c r="D13" s="29">
        <v>1</v>
      </c>
      <c r="E13" s="31">
        <v>150</v>
      </c>
      <c r="F13" s="31">
        <v>1900</v>
      </c>
      <c r="G13" s="31">
        <v>100</v>
      </c>
      <c r="H13" s="31">
        <v>1900</v>
      </c>
      <c r="I13" s="31">
        <v>1.1000000000000001</v>
      </c>
      <c r="J13" s="29">
        <v>1900</v>
      </c>
      <c r="K13" s="30">
        <f t="shared" ref="K13:M13" si="10">(($H13+$E13+$F13+$G13)*$D13+$J13)*$I13</f>
        <v>6545.0000000000009</v>
      </c>
      <c r="L13" s="30">
        <f t="shared" si="10"/>
        <v>6545.0000000000009</v>
      </c>
      <c r="M13" s="30">
        <f t="shared" si="10"/>
        <v>6545.0000000000009</v>
      </c>
    </row>
    <row r="14" spans="1:14" x14ac:dyDescent="0.25">
      <c r="A14" s="28" t="s">
        <v>92</v>
      </c>
      <c r="B14" s="29">
        <v>5</v>
      </c>
      <c r="C14" s="29">
        <v>2.5</v>
      </c>
      <c r="D14" s="32">
        <f>'Исходные данные'!D11</f>
        <v>0</v>
      </c>
      <c r="E14" s="31">
        <v>150</v>
      </c>
      <c r="F14" s="31"/>
      <c r="G14" s="31">
        <v>100</v>
      </c>
      <c r="H14" s="31">
        <v>1900</v>
      </c>
      <c r="I14" s="31">
        <v>1.1000000000000001</v>
      </c>
      <c r="J14" s="31"/>
      <c r="K14" s="30">
        <f t="shared" ref="K14:M14" si="11">(($H14+$E14+$F14+$G14)*$D14+$J14)*$I14</f>
        <v>0</v>
      </c>
      <c r="L14" s="30">
        <f t="shared" si="11"/>
        <v>0</v>
      </c>
      <c r="M14" s="30">
        <f t="shared" si="11"/>
        <v>0</v>
      </c>
    </row>
    <row r="15" spans="1:14" x14ac:dyDescent="0.25">
      <c r="A15" s="28" t="s">
        <v>93</v>
      </c>
      <c r="B15" s="29">
        <v>5</v>
      </c>
      <c r="C15" s="29">
        <v>2.5</v>
      </c>
      <c r="D15" s="32">
        <f>'Исходные данные'!E11</f>
        <v>0</v>
      </c>
      <c r="E15" s="31">
        <v>150</v>
      </c>
      <c r="F15" s="31">
        <v>1900</v>
      </c>
      <c r="G15" s="31">
        <v>100</v>
      </c>
      <c r="H15" s="31">
        <v>1900</v>
      </c>
      <c r="I15" s="31">
        <v>1.1000000000000001</v>
      </c>
      <c r="J15" s="31"/>
      <c r="K15" s="30">
        <f t="shared" ref="K15:M15" si="12">(($H15+$E15+$F15+$G15)*$D15+$J15)*$I15</f>
        <v>0</v>
      </c>
      <c r="L15" s="30">
        <f t="shared" si="12"/>
        <v>0</v>
      </c>
      <c r="M15" s="30">
        <f t="shared" si="12"/>
        <v>0</v>
      </c>
    </row>
    <row r="16" spans="1:14" x14ac:dyDescent="0.25">
      <c r="A16" s="28" t="s">
        <v>94</v>
      </c>
      <c r="B16" s="29">
        <v>1</v>
      </c>
      <c r="C16" s="29">
        <v>1.5</v>
      </c>
      <c r="D16" s="32">
        <f>'Исходные данные'!F11</f>
        <v>0</v>
      </c>
      <c r="E16" s="31">
        <v>150</v>
      </c>
      <c r="F16" s="31"/>
      <c r="G16" s="31"/>
      <c r="H16" s="31">
        <v>1900</v>
      </c>
      <c r="I16" s="31">
        <v>1.1000000000000001</v>
      </c>
      <c r="J16" s="29">
        <v>1900</v>
      </c>
      <c r="K16" s="30">
        <f>IF(D16=0,0,IF(D16&gt;0,((H16+E16+F16)*D16)*2)+J16)*I16</f>
        <v>0</v>
      </c>
      <c r="L16" s="30"/>
      <c r="M16" s="30"/>
    </row>
    <row r="17" spans="1:14" x14ac:dyDescent="0.25">
      <c r="A17" s="41" t="s">
        <v>95</v>
      </c>
      <c r="B17" s="29">
        <v>1</v>
      </c>
      <c r="C17" s="29">
        <v>1.5</v>
      </c>
      <c r="D17" s="32">
        <f>'Исходные данные'!G11</f>
        <v>0</v>
      </c>
      <c r="E17" s="31">
        <v>150</v>
      </c>
      <c r="F17" s="31"/>
      <c r="G17" s="31"/>
      <c r="H17" s="31">
        <v>1900</v>
      </c>
      <c r="I17" s="31">
        <v>1.1000000000000001</v>
      </c>
      <c r="J17" s="31"/>
      <c r="K17" s="30">
        <f>((((H17+E17+F17)*D17)*3)+J17)*I17</f>
        <v>0</v>
      </c>
      <c r="L17" s="30"/>
      <c r="M17" s="30"/>
    </row>
    <row r="18" spans="1:14" x14ac:dyDescent="0.25">
      <c r="A18" s="46" t="s">
        <v>125</v>
      </c>
      <c r="B18" s="43">
        <v>1</v>
      </c>
      <c r="C18" s="43">
        <v>1.5</v>
      </c>
      <c r="D18" s="44">
        <f>'Исходные данные'!H11</f>
        <v>0</v>
      </c>
      <c r="E18" s="43">
        <v>150</v>
      </c>
      <c r="F18" s="43"/>
      <c r="G18" s="43"/>
      <c r="H18" s="43">
        <v>1900</v>
      </c>
      <c r="I18" s="43">
        <v>1.1000000000000001</v>
      </c>
      <c r="J18" s="43"/>
      <c r="K18" s="45">
        <f>((((H18+E18+F18)*D18)*3)+J18)*I18</f>
        <v>0</v>
      </c>
      <c r="L18" s="45"/>
      <c r="M18" s="45"/>
      <c r="N18" t="s">
        <v>127</v>
      </c>
    </row>
    <row r="19" spans="1:14" x14ac:dyDescent="0.25">
      <c r="A19" s="42" t="s">
        <v>96</v>
      </c>
      <c r="B19" s="29">
        <v>1</v>
      </c>
      <c r="C19" s="29">
        <v>1.5</v>
      </c>
      <c r="D19" s="32">
        <f>'Исходные данные'!I11</f>
        <v>0</v>
      </c>
      <c r="E19" s="31">
        <v>350</v>
      </c>
      <c r="F19" s="31"/>
      <c r="G19" s="31"/>
      <c r="H19" s="31"/>
      <c r="I19" s="31">
        <v>1.1000000000000001</v>
      </c>
      <c r="J19" s="31"/>
      <c r="K19" s="30">
        <f t="shared" ref="K19:K23" si="13">((H19+E19+F19)*D19+J19)*I19</f>
        <v>0</v>
      </c>
      <c r="L19" s="30">
        <f t="shared" ref="L19:M19" si="14">(($H19+$E19+$F19)*$D19+$J19)*$I19</f>
        <v>0</v>
      </c>
      <c r="M19" s="30">
        <f t="shared" si="14"/>
        <v>0</v>
      </c>
      <c r="N19" t="s">
        <v>123</v>
      </c>
    </row>
    <row r="20" spans="1:14" x14ac:dyDescent="0.25">
      <c r="A20" s="28" t="s">
        <v>97</v>
      </c>
      <c r="B20" s="29">
        <v>1</v>
      </c>
      <c r="C20" s="29">
        <v>1.5</v>
      </c>
      <c r="D20" s="29">
        <v>1</v>
      </c>
      <c r="E20" s="31">
        <v>350</v>
      </c>
      <c r="F20" s="31"/>
      <c r="G20" s="31"/>
      <c r="H20" s="31"/>
      <c r="I20" s="31">
        <v>1.1000000000000001</v>
      </c>
      <c r="J20" s="31"/>
      <c r="K20" s="30">
        <f t="shared" si="13"/>
        <v>385.00000000000006</v>
      </c>
      <c r="L20" s="30">
        <f t="shared" ref="L20:M20" si="15">(($H20+$E20+$F20)*$D20+$J20)*$I20</f>
        <v>385.00000000000006</v>
      </c>
      <c r="M20" s="30">
        <f t="shared" si="15"/>
        <v>385.00000000000006</v>
      </c>
      <c r="N20" t="s">
        <v>123</v>
      </c>
    </row>
    <row r="21" spans="1:14" x14ac:dyDescent="0.25">
      <c r="A21" s="28" t="s">
        <v>98</v>
      </c>
      <c r="B21" s="29">
        <v>1</v>
      </c>
      <c r="C21" s="29">
        <v>1.5</v>
      </c>
      <c r="D21" s="32">
        <f>'Исходные данные'!J11</f>
        <v>0</v>
      </c>
      <c r="E21" s="31">
        <v>350</v>
      </c>
      <c r="F21" s="31"/>
      <c r="G21" s="31"/>
      <c r="H21" s="31"/>
      <c r="I21" s="31">
        <v>1.1000000000000001</v>
      </c>
      <c r="J21" s="31"/>
      <c r="K21" s="30">
        <f t="shared" si="13"/>
        <v>0</v>
      </c>
      <c r="L21" s="30">
        <f t="shared" ref="L21:M21" si="16">(($H21+$E21+$F21)*$D21+$J21)*$I21</f>
        <v>0</v>
      </c>
      <c r="M21" s="30">
        <f t="shared" si="16"/>
        <v>0</v>
      </c>
      <c r="N21" t="s">
        <v>123</v>
      </c>
    </row>
    <row r="22" spans="1:14" x14ac:dyDescent="0.25">
      <c r="A22" s="28" t="s">
        <v>99</v>
      </c>
      <c r="B22" s="29">
        <v>5</v>
      </c>
      <c r="C22" s="29">
        <v>2.5</v>
      </c>
      <c r="D22" s="32">
        <f>'Исходные данные'!K11</f>
        <v>0</v>
      </c>
      <c r="E22" s="31">
        <v>350</v>
      </c>
      <c r="F22" s="31"/>
      <c r="G22" s="31"/>
      <c r="H22" s="31"/>
      <c r="I22" s="31">
        <v>1.1000000000000001</v>
      </c>
      <c r="J22" s="31"/>
      <c r="K22" s="30">
        <f t="shared" si="13"/>
        <v>0</v>
      </c>
      <c r="L22" s="30">
        <f t="shared" ref="L22:M22" si="17">(($H22+$E22+$F22)*$D22+$J22)*$I22</f>
        <v>0</v>
      </c>
      <c r="M22" s="30">
        <f t="shared" si="17"/>
        <v>0</v>
      </c>
      <c r="N22" t="s">
        <v>123</v>
      </c>
    </row>
    <row r="23" spans="1:14" x14ac:dyDescent="0.25">
      <c r="A23" s="28" t="s">
        <v>100</v>
      </c>
      <c r="B23" s="29">
        <v>5</v>
      </c>
      <c r="C23" s="29">
        <v>2.5</v>
      </c>
      <c r="D23" s="29">
        <v>1</v>
      </c>
      <c r="E23" s="31">
        <v>350</v>
      </c>
      <c r="F23" s="31"/>
      <c r="G23" s="31"/>
      <c r="H23" s="31">
        <v>500</v>
      </c>
      <c r="I23" s="31">
        <v>1.1000000000000001</v>
      </c>
      <c r="J23" s="31"/>
      <c r="K23" s="30">
        <f t="shared" si="13"/>
        <v>935.00000000000011</v>
      </c>
      <c r="L23" s="30">
        <f t="shared" ref="L23:M23" si="18">(($H23+$E23+$F23)*$D23+$J23)*$I23</f>
        <v>935.00000000000011</v>
      </c>
      <c r="M23" s="30">
        <f t="shared" si="18"/>
        <v>935.00000000000011</v>
      </c>
      <c r="N23" t="s">
        <v>123</v>
      </c>
    </row>
    <row r="24" spans="1:14" x14ac:dyDescent="0.25">
      <c r="A24" s="28" t="s">
        <v>101</v>
      </c>
      <c r="B24" s="29">
        <v>1</v>
      </c>
      <c r="C24" s="29">
        <v>1.5</v>
      </c>
      <c r="D24" s="32">
        <f>'Исходные данные'!L11</f>
        <v>0</v>
      </c>
      <c r="E24" s="31"/>
      <c r="F24" s="31"/>
      <c r="G24" s="31"/>
      <c r="H24" s="31"/>
      <c r="I24" s="31">
        <v>1.1000000000000001</v>
      </c>
      <c r="J24" s="31"/>
      <c r="K24" s="30">
        <f t="shared" ref="K24:M24" si="19">$D24*$I24</f>
        <v>0</v>
      </c>
      <c r="L24" s="30">
        <f t="shared" si="19"/>
        <v>0</v>
      </c>
      <c r="M24" s="30">
        <f t="shared" si="19"/>
        <v>0</v>
      </c>
    </row>
    <row r="25" spans="1:14" x14ac:dyDescent="0.25">
      <c r="A25" s="28" t="s">
        <v>102</v>
      </c>
      <c r="B25" s="29">
        <v>2</v>
      </c>
      <c r="C25" s="29">
        <v>6</v>
      </c>
      <c r="D25" s="32">
        <f>'Исходные данные'!M11</f>
        <v>0</v>
      </c>
      <c r="E25" s="31"/>
      <c r="F25" s="31"/>
      <c r="G25" s="31"/>
      <c r="H25" s="31"/>
      <c r="I25" s="31">
        <v>1.1000000000000001</v>
      </c>
      <c r="J25" s="31"/>
      <c r="K25" s="30">
        <f t="shared" ref="K25:M25" si="20">$D25*$I25</f>
        <v>0</v>
      </c>
      <c r="L25" s="30">
        <f t="shared" si="20"/>
        <v>0</v>
      </c>
      <c r="M25" s="30">
        <f t="shared" si="20"/>
        <v>0</v>
      </c>
    </row>
    <row r="26" spans="1:14" x14ac:dyDescent="0.25">
      <c r="A26" s="28" t="s">
        <v>103</v>
      </c>
      <c r="B26" s="29">
        <v>3</v>
      </c>
      <c r="C26" s="29">
        <v>2.5</v>
      </c>
      <c r="D26" s="32">
        <f>'Исходные данные'!N11</f>
        <v>0</v>
      </c>
      <c r="E26" s="31"/>
      <c r="F26" s="31"/>
      <c r="G26" s="31"/>
      <c r="H26" s="31"/>
      <c r="I26" s="31">
        <v>1.1000000000000001</v>
      </c>
      <c r="J26" s="31"/>
      <c r="K26" s="30">
        <f t="shared" ref="K26:M26" si="21">$D26*$I26</f>
        <v>0</v>
      </c>
      <c r="L26" s="30">
        <f t="shared" si="21"/>
        <v>0</v>
      </c>
      <c r="M26" s="30">
        <f t="shared" si="21"/>
        <v>0</v>
      </c>
    </row>
    <row r="27" spans="1:14" x14ac:dyDescent="0.25">
      <c r="A27" s="28" t="s">
        <v>104</v>
      </c>
      <c r="B27" s="29">
        <v>4</v>
      </c>
      <c r="C27" s="29">
        <v>2.5</v>
      </c>
      <c r="D27" s="32">
        <f>'Исходные данные'!O11</f>
        <v>0</v>
      </c>
      <c r="E27" s="31"/>
      <c r="F27" s="31"/>
      <c r="G27" s="31"/>
      <c r="H27" s="31"/>
      <c r="I27" s="31">
        <v>1.1000000000000001</v>
      </c>
      <c r="J27" s="31"/>
      <c r="K27" s="30">
        <f t="shared" ref="K27:M27" si="22">$D27*$I27</f>
        <v>0</v>
      </c>
      <c r="L27" s="30">
        <f t="shared" si="22"/>
        <v>0</v>
      </c>
      <c r="M27" s="30">
        <f t="shared" si="22"/>
        <v>0</v>
      </c>
    </row>
    <row r="28" spans="1:14" x14ac:dyDescent="0.25">
      <c r="A28" s="28" t="s">
        <v>105</v>
      </c>
      <c r="B28" s="29">
        <v>5</v>
      </c>
      <c r="C28" s="29">
        <v>2.5</v>
      </c>
      <c r="D28" s="32">
        <f>'Исходные данные'!P11</f>
        <v>0</v>
      </c>
      <c r="E28" s="31"/>
      <c r="F28" s="31"/>
      <c r="G28" s="31"/>
      <c r="H28" s="31"/>
      <c r="I28" s="31">
        <v>1.1000000000000001</v>
      </c>
      <c r="J28" s="31"/>
      <c r="K28" s="30">
        <f t="shared" ref="K28:M28" si="23">$D28*$I28</f>
        <v>0</v>
      </c>
      <c r="L28" s="30">
        <f t="shared" si="23"/>
        <v>0</v>
      </c>
      <c r="M28" s="30">
        <f t="shared" si="23"/>
        <v>0</v>
      </c>
    </row>
    <row r="29" spans="1:14" x14ac:dyDescent="0.25">
      <c r="A29" s="28" t="s">
        <v>106</v>
      </c>
      <c r="B29" s="29">
        <v>6</v>
      </c>
      <c r="C29" s="29">
        <v>2.5</v>
      </c>
      <c r="D29" s="32">
        <f>'Исходные данные'!Q11</f>
        <v>0</v>
      </c>
      <c r="E29" s="31"/>
      <c r="F29" s="31"/>
      <c r="G29" s="31"/>
      <c r="H29" s="31"/>
      <c r="I29" s="31">
        <v>1.1000000000000001</v>
      </c>
      <c r="J29" s="31"/>
      <c r="K29" s="30">
        <f t="shared" ref="K29:M29" si="24">$D29*$I29</f>
        <v>0</v>
      </c>
      <c r="L29" s="30">
        <f t="shared" si="24"/>
        <v>0</v>
      </c>
      <c r="M29" s="30">
        <f t="shared" si="24"/>
        <v>0</v>
      </c>
    </row>
    <row r="30" spans="1:14" x14ac:dyDescent="0.25">
      <c r="A30" s="28" t="s">
        <v>107</v>
      </c>
      <c r="B30" s="29">
        <v>1</v>
      </c>
      <c r="C30" s="29">
        <v>1.5</v>
      </c>
      <c r="D30" s="29">
        <v>1</v>
      </c>
      <c r="E30" s="31">
        <v>100</v>
      </c>
      <c r="F30" s="31"/>
      <c r="G30" s="31"/>
      <c r="H30" s="31">
        <v>1300</v>
      </c>
      <c r="I30" s="31">
        <v>1.1000000000000001</v>
      </c>
      <c r="J30" s="31"/>
      <c r="K30" s="30">
        <f t="shared" ref="K30:K31" si="25">((H30+E30+F30)*D30+J30)*I30</f>
        <v>1540.0000000000002</v>
      </c>
      <c r="L30" s="30">
        <f t="shared" ref="L30:M30" si="26">(($H30+$E30+$F30)*$D30+$J30)*$I30</f>
        <v>1540.0000000000002</v>
      </c>
      <c r="M30" s="30">
        <f t="shared" si="26"/>
        <v>1540.0000000000002</v>
      </c>
    </row>
    <row r="31" spans="1:14" x14ac:dyDescent="0.25">
      <c r="A31" s="28" t="s">
        <v>108</v>
      </c>
      <c r="B31" s="29">
        <v>1</v>
      </c>
      <c r="C31" s="29">
        <v>1.5</v>
      </c>
      <c r="D31" s="29">
        <v>1</v>
      </c>
      <c r="E31" s="31">
        <v>100</v>
      </c>
      <c r="F31" s="31"/>
      <c r="G31" s="31"/>
      <c r="H31" s="31">
        <v>1300</v>
      </c>
      <c r="I31" s="31">
        <v>1.1000000000000001</v>
      </c>
      <c r="J31" s="31"/>
      <c r="K31" s="30">
        <f t="shared" si="25"/>
        <v>1540.0000000000002</v>
      </c>
      <c r="L31" s="30">
        <f t="shared" ref="L31:M31" si="27">(($H31+$E31+$F31)*$D31+$J31)*$I31</f>
        <v>1540.0000000000002</v>
      </c>
      <c r="M31" s="30">
        <f t="shared" si="27"/>
        <v>1540.0000000000002</v>
      </c>
    </row>
    <row r="32" spans="1:14" x14ac:dyDescent="0.25">
      <c r="A32" s="28" t="s">
        <v>109</v>
      </c>
      <c r="B32" s="29">
        <v>6</v>
      </c>
      <c r="C32" s="29">
        <v>2.5</v>
      </c>
      <c r="D32" s="32">
        <f>'Исходные данные'!R11</f>
        <v>0</v>
      </c>
      <c r="E32" s="31">
        <v>150</v>
      </c>
      <c r="F32" s="31"/>
      <c r="G32" s="31"/>
      <c r="H32" s="31">
        <v>600</v>
      </c>
      <c r="I32" s="31">
        <v>1.1000000000000001</v>
      </c>
      <c r="J32" s="29">
        <v>1900</v>
      </c>
      <c r="K32" s="30">
        <f t="shared" ref="K32:M32" si="28">IF($D32=0,0,IF($D32&gt;0,(($H32+$E32+$F32)*$D32+$J32)*$I32))</f>
        <v>0</v>
      </c>
      <c r="L32" s="30">
        <f t="shared" si="28"/>
        <v>0</v>
      </c>
      <c r="M32" s="30">
        <f t="shared" si="28"/>
        <v>0</v>
      </c>
    </row>
    <row r="33" spans="1:13" x14ac:dyDescent="0.25">
      <c r="A33" s="28" t="s">
        <v>110</v>
      </c>
      <c r="B33" s="29">
        <v>6</v>
      </c>
      <c r="C33" s="29">
        <v>2.5</v>
      </c>
      <c r="D33" s="29">
        <f>D32</f>
        <v>0</v>
      </c>
      <c r="E33" s="31">
        <v>150</v>
      </c>
      <c r="F33" s="31"/>
      <c r="G33" s="31"/>
      <c r="H33" s="31">
        <v>1800</v>
      </c>
      <c r="I33" s="31">
        <v>1.1000000000000001</v>
      </c>
      <c r="J33" s="29"/>
      <c r="K33" s="30">
        <f>((((H33+E33+F33)*D33)*3)+J33)*I33</f>
        <v>0</v>
      </c>
      <c r="L33" s="30"/>
      <c r="M33" s="30"/>
    </row>
    <row r="34" spans="1:13" x14ac:dyDescent="0.25">
      <c r="A34" s="28" t="s">
        <v>111</v>
      </c>
      <c r="B34" s="29">
        <v>5</v>
      </c>
      <c r="C34" s="29">
        <v>4</v>
      </c>
      <c r="D34" s="29">
        <v>6000</v>
      </c>
      <c r="E34" s="31"/>
      <c r="F34" s="31"/>
      <c r="G34" s="31"/>
      <c r="H34" s="31"/>
      <c r="I34" s="31">
        <v>1.1000000000000001</v>
      </c>
      <c r="J34" s="29"/>
      <c r="K34" s="33"/>
      <c r="L34" s="33"/>
      <c r="M34" s="30">
        <f>D34*I34</f>
        <v>6600.0000000000009</v>
      </c>
    </row>
    <row r="35" spans="1:13" x14ac:dyDescent="0.25">
      <c r="A35" s="28" t="s">
        <v>112</v>
      </c>
      <c r="B35" s="29">
        <v>5</v>
      </c>
      <c r="C35" s="29">
        <v>2.5</v>
      </c>
      <c r="D35" s="32">
        <f>'Исходные данные'!S11</f>
        <v>0</v>
      </c>
      <c r="E35" s="31">
        <v>100</v>
      </c>
      <c r="F35" s="31">
        <v>10000</v>
      </c>
      <c r="G35" s="31"/>
      <c r="H35" s="31">
        <v>1500</v>
      </c>
      <c r="I35" s="31">
        <v>1.1000000000000001</v>
      </c>
      <c r="J35" s="29">
        <v>1900</v>
      </c>
      <c r="K35" s="33"/>
      <c r="L35" s="33"/>
      <c r="M35" s="30">
        <f>(D35+E35+H35+J35+F35)*I35</f>
        <v>14850.000000000002</v>
      </c>
    </row>
    <row r="38" spans="1:13" ht="18.75" x14ac:dyDescent="0.3">
      <c r="A38" s="34" t="s">
        <v>113</v>
      </c>
    </row>
    <row r="39" spans="1:13" ht="47.25" x14ac:dyDescent="0.2">
      <c r="A39" s="35" t="s">
        <v>45</v>
      </c>
      <c r="B39" s="36" t="s">
        <v>71</v>
      </c>
      <c r="C39" s="36" t="s">
        <v>51</v>
      </c>
      <c r="D39" s="36" t="s">
        <v>48</v>
      </c>
      <c r="E39" s="37" t="s">
        <v>49</v>
      </c>
      <c r="F39" s="38" t="s">
        <v>50</v>
      </c>
    </row>
    <row r="40" spans="1:13" x14ac:dyDescent="0.25">
      <c r="A40" s="11" t="s">
        <v>114</v>
      </c>
      <c r="B40" s="12">
        <v>1</v>
      </c>
      <c r="C40" s="12">
        <v>1.5</v>
      </c>
      <c r="D40" s="17">
        <f t="shared" ref="D40:F40" si="29">SUMIFS(K$3:K$35,$B$3:$B$35,1,$C$3:$C$35,1.5)*0.001</f>
        <v>3.4650000000000007</v>
      </c>
      <c r="E40" s="17">
        <f t="shared" si="29"/>
        <v>3.4650000000000007</v>
      </c>
      <c r="F40" s="17">
        <f t="shared" si="29"/>
        <v>3.4650000000000007</v>
      </c>
    </row>
    <row r="41" spans="1:13" x14ac:dyDescent="0.25">
      <c r="A41" s="11" t="s">
        <v>115</v>
      </c>
      <c r="B41" s="12">
        <v>2</v>
      </c>
      <c r="C41" s="12">
        <v>6</v>
      </c>
      <c r="D41" s="17">
        <f t="shared" ref="D41:F41" si="30">SUMIFS(K$3:K$35,$B$3:$B$35,2,$C$3:$C$35,6)*0.001</f>
        <v>2.4750000000000001</v>
      </c>
      <c r="E41" s="17">
        <f t="shared" si="30"/>
        <v>2.4750000000000001</v>
      </c>
      <c r="F41" s="17">
        <f t="shared" si="30"/>
        <v>2.4750000000000001</v>
      </c>
    </row>
    <row r="42" spans="1:13" x14ac:dyDescent="0.25">
      <c r="A42" s="11" t="s">
        <v>116</v>
      </c>
      <c r="B42" s="12">
        <v>3</v>
      </c>
      <c r="C42" s="12">
        <v>2.5</v>
      </c>
      <c r="D42" s="17">
        <f t="shared" ref="D42:F42" si="31">SUMIFS(K$3:K$35,$B$3:$B$35,3,$C$3:$C$35,2.5)*0.001</f>
        <v>1.7600000000000002</v>
      </c>
      <c r="E42" s="17">
        <f t="shared" si="31"/>
        <v>1.7600000000000002</v>
      </c>
      <c r="F42" s="17">
        <f t="shared" si="31"/>
        <v>2.3650000000000007</v>
      </c>
    </row>
    <row r="43" spans="1:13" ht="31.5" x14ac:dyDescent="0.25">
      <c r="A43" s="11" t="s">
        <v>117</v>
      </c>
      <c r="B43" s="12">
        <v>4</v>
      </c>
      <c r="C43" s="12">
        <v>2.5</v>
      </c>
      <c r="D43" s="17">
        <f t="shared" ref="D43:F43" si="32">SUMIFS(K$3:K$35,$B$3:$B$35,4,$C$3:$C$35,2.5)*0.001</f>
        <v>25.85</v>
      </c>
      <c r="E43" s="17">
        <f t="shared" si="32"/>
        <v>25.85</v>
      </c>
      <c r="F43" s="17">
        <f t="shared" si="32"/>
        <v>26.455000000000002</v>
      </c>
    </row>
    <row r="44" spans="1:13" x14ac:dyDescent="0.2">
      <c r="A44" s="53" t="s">
        <v>118</v>
      </c>
      <c r="B44" s="55">
        <v>5</v>
      </c>
      <c r="C44" s="12">
        <v>2.5</v>
      </c>
      <c r="D44" s="17">
        <f t="shared" ref="D44:F44" si="33">SUMIFS(K$3:K$35,$B$3:$B$35,5,$C$3:$C$35,2.5)*0.001</f>
        <v>7.4800000000000013</v>
      </c>
      <c r="E44" s="17">
        <f t="shared" si="33"/>
        <v>7.4800000000000013</v>
      </c>
      <c r="F44" s="17">
        <f t="shared" si="33"/>
        <v>22.330000000000005</v>
      </c>
    </row>
    <row r="45" spans="1:13" x14ac:dyDescent="0.2">
      <c r="A45" s="54"/>
      <c r="B45" s="54"/>
      <c r="C45" s="12">
        <v>4</v>
      </c>
      <c r="D45" s="17"/>
      <c r="E45" s="17"/>
      <c r="F45" s="17">
        <f>SUMIFS(M$3:M$35,$B$3:$B$35,5,$C$3:$C$35,4)*0.001</f>
        <v>6.6000000000000014</v>
      </c>
    </row>
    <row r="47" spans="1:13" ht="18.75" x14ac:dyDescent="0.3">
      <c r="A47" s="34" t="s">
        <v>119</v>
      </c>
    </row>
    <row r="48" spans="1:13" ht="47.25" x14ac:dyDescent="0.2">
      <c r="A48" s="35" t="s">
        <v>45</v>
      </c>
      <c r="B48" s="36" t="s">
        <v>71</v>
      </c>
      <c r="C48" s="36" t="s">
        <v>51</v>
      </c>
      <c r="D48" s="36" t="s">
        <v>48</v>
      </c>
      <c r="E48" s="37" t="s">
        <v>49</v>
      </c>
      <c r="F48" s="38" t="s">
        <v>50</v>
      </c>
    </row>
    <row r="49" spans="1:6" x14ac:dyDescent="0.25">
      <c r="A49" s="11" t="s">
        <v>114</v>
      </c>
      <c r="B49" s="12">
        <v>1</v>
      </c>
      <c r="C49" s="12">
        <v>1.5</v>
      </c>
      <c r="D49" s="17">
        <f t="shared" ref="D49:F49" si="34">SUMIFS(K$3:K$35,$B$3:$B$35,1,$C$3:$C$35,1.5)*0.001</f>
        <v>3.4650000000000007</v>
      </c>
      <c r="E49" s="17">
        <f t="shared" si="34"/>
        <v>3.4650000000000007</v>
      </c>
      <c r="F49" s="17">
        <f t="shared" si="34"/>
        <v>3.4650000000000007</v>
      </c>
    </row>
    <row r="50" spans="1:6" x14ac:dyDescent="0.25">
      <c r="A50" s="11" t="s">
        <v>115</v>
      </c>
      <c r="B50" s="12">
        <v>2</v>
      </c>
      <c r="C50" s="12">
        <v>6</v>
      </c>
      <c r="D50" s="17">
        <f t="shared" ref="D50:F50" si="35">SUMIFS(K$3:K$35,$B$3:$B$35,2,$C$3:$C$35,6)*0.001</f>
        <v>2.4750000000000001</v>
      </c>
      <c r="E50" s="17">
        <f t="shared" si="35"/>
        <v>2.4750000000000001</v>
      </c>
      <c r="F50" s="17">
        <f t="shared" si="35"/>
        <v>2.4750000000000001</v>
      </c>
    </row>
    <row r="51" spans="1:6" x14ac:dyDescent="0.25">
      <c r="A51" s="11" t="s">
        <v>116</v>
      </c>
      <c r="B51" s="12">
        <v>3</v>
      </c>
      <c r="C51" s="12">
        <v>2.5</v>
      </c>
      <c r="D51" s="17">
        <f t="shared" ref="D51:F51" si="36">SUMIFS(K$3:K$35,$B$3:$B$35,3,$C$3:$C$35,2.5)*0.001</f>
        <v>1.7600000000000002</v>
      </c>
      <c r="E51" s="17">
        <f t="shared" si="36"/>
        <v>1.7600000000000002</v>
      </c>
      <c r="F51" s="17">
        <f t="shared" si="36"/>
        <v>2.3650000000000007</v>
      </c>
    </row>
    <row r="52" spans="1:6" ht="31.5" x14ac:dyDescent="0.25">
      <c r="A52" s="11" t="s">
        <v>117</v>
      </c>
      <c r="B52" s="12">
        <v>4</v>
      </c>
      <c r="C52" s="12">
        <v>2.5</v>
      </c>
      <c r="D52" s="17">
        <f t="shared" ref="D52:F52" si="37">SUMIFS(K$3:K$35,$B$3:$B$35,4,$C$3:$C$35,2.5)*0.001</f>
        <v>25.85</v>
      </c>
      <c r="E52" s="17">
        <f t="shared" si="37"/>
        <v>25.85</v>
      </c>
      <c r="F52" s="17">
        <f t="shared" si="37"/>
        <v>26.455000000000002</v>
      </c>
    </row>
    <row r="53" spans="1:6" x14ac:dyDescent="0.2">
      <c r="A53" s="53" t="s">
        <v>118</v>
      </c>
      <c r="B53" s="55">
        <v>5</v>
      </c>
      <c r="C53" s="12">
        <v>2.5</v>
      </c>
      <c r="D53" s="17">
        <f t="shared" ref="D53:F53" si="38">SUMIFS(K$3:K$35,$B$3:$B$35,5,$C$3:$C$35,2.5)*0.001</f>
        <v>7.4800000000000013</v>
      </c>
      <c r="E53" s="17">
        <f t="shared" si="38"/>
        <v>7.4800000000000013</v>
      </c>
      <c r="F53" s="17">
        <f t="shared" si="38"/>
        <v>22.330000000000005</v>
      </c>
    </row>
    <row r="54" spans="1:6" x14ac:dyDescent="0.2">
      <c r="A54" s="54"/>
      <c r="B54" s="54"/>
      <c r="C54" s="12">
        <v>4</v>
      </c>
      <c r="D54" s="17"/>
      <c r="E54" s="17"/>
      <c r="F54" s="17">
        <f>SUMIFS(M$3:M$35,$B$3:$B$35,5,$C$3:$C$35,4)*0.001</f>
        <v>6.6000000000000014</v>
      </c>
    </row>
    <row r="55" spans="1:6" x14ac:dyDescent="0.25">
      <c r="A55" s="11" t="s">
        <v>120</v>
      </c>
      <c r="B55" s="12">
        <v>6</v>
      </c>
      <c r="C55" s="12">
        <v>2.5</v>
      </c>
      <c r="D55" s="17">
        <f t="shared" ref="D55:F55" si="39">SUMIFS(K$3:K$35,$B$3:$B$35,6,$C$3:$C$35,2.5)*0.001</f>
        <v>0</v>
      </c>
      <c r="E55" s="17">
        <f t="shared" si="39"/>
        <v>0</v>
      </c>
      <c r="F55" s="17">
        <f t="shared" si="39"/>
        <v>0</v>
      </c>
    </row>
  </sheetData>
  <mergeCells count="4">
    <mergeCell ref="A44:A45"/>
    <mergeCell ref="B44:B45"/>
    <mergeCell ref="A53:A54"/>
    <mergeCell ref="B53:B5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55"/>
  <sheetViews>
    <sheetView workbookViewId="0">
      <pane ySplit="2" topLeftCell="A3" activePane="bottomLeft" state="frozen"/>
      <selection activeCell="A18" sqref="A18"/>
      <selection pane="bottomLeft" activeCell="A18" sqref="A18"/>
    </sheetView>
  </sheetViews>
  <sheetFormatPr defaultColWidth="14.42578125" defaultRowHeight="15.75" customHeight="1" x14ac:dyDescent="0.2"/>
  <cols>
    <col min="1" max="1" width="36.28515625" customWidth="1"/>
    <col min="2" max="3" width="10.140625" customWidth="1"/>
    <col min="4" max="4" width="11.5703125" customWidth="1"/>
    <col min="5" max="13" width="10.140625" customWidth="1"/>
  </cols>
  <sheetData>
    <row r="1" spans="1:14" ht="15.75" customHeight="1" x14ac:dyDescent="0.25">
      <c r="A1" s="24" t="str">
        <f>'Исходные данные'!A13</f>
        <v>Квартира МГН3</v>
      </c>
      <c r="B1" s="27" t="s">
        <v>69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</row>
    <row r="2" spans="1:14" ht="63.75" customHeight="1" x14ac:dyDescent="0.2">
      <c r="A2" s="36" t="s">
        <v>70</v>
      </c>
      <c r="B2" s="12" t="s">
        <v>71</v>
      </c>
      <c r="C2" s="12" t="s">
        <v>51</v>
      </c>
      <c r="D2" s="12" t="s">
        <v>23</v>
      </c>
      <c r="E2" s="12" t="s">
        <v>72</v>
      </c>
      <c r="F2" s="12" t="s">
        <v>73</v>
      </c>
      <c r="G2" s="12" t="s">
        <v>74</v>
      </c>
      <c r="H2" s="12" t="s">
        <v>75</v>
      </c>
      <c r="I2" s="12" t="s">
        <v>76</v>
      </c>
      <c r="J2" s="12" t="s">
        <v>77</v>
      </c>
      <c r="K2" s="12" t="s">
        <v>78</v>
      </c>
      <c r="L2" s="12" t="s">
        <v>79</v>
      </c>
      <c r="M2" s="12" t="s">
        <v>80</v>
      </c>
      <c r="N2" s="26"/>
    </row>
    <row r="3" spans="1:14" ht="15.75" customHeight="1" x14ac:dyDescent="0.25">
      <c r="A3" s="28" t="s">
        <v>81</v>
      </c>
      <c r="B3" s="29">
        <v>4</v>
      </c>
      <c r="C3" s="29">
        <v>2.5</v>
      </c>
      <c r="D3" s="29">
        <v>2</v>
      </c>
      <c r="E3" s="31">
        <v>150</v>
      </c>
      <c r="F3" s="31">
        <v>800</v>
      </c>
      <c r="G3" s="31">
        <v>200</v>
      </c>
      <c r="H3" s="31">
        <v>800</v>
      </c>
      <c r="I3" s="31">
        <v>1.1000000000000001</v>
      </c>
      <c r="J3" s="29">
        <v>1600</v>
      </c>
      <c r="K3" s="30">
        <f t="shared" ref="K3:L3" si="0">(($H3+$E3+$F3+$G3)*$D3+$J3)*$I3</f>
        <v>6050.0000000000009</v>
      </c>
      <c r="L3" s="30">
        <f t="shared" si="0"/>
        <v>6050.0000000000009</v>
      </c>
      <c r="M3" s="33">
        <f>(($H3+$E3+$F3+$G3)*$D3+E3+$J3)*$I3</f>
        <v>6215.0000000000009</v>
      </c>
      <c r="N3" t="s">
        <v>124</v>
      </c>
    </row>
    <row r="4" spans="1:14" ht="15.75" customHeight="1" x14ac:dyDescent="0.25">
      <c r="A4" s="28" t="s">
        <v>82</v>
      </c>
      <c r="B4" s="29">
        <v>4</v>
      </c>
      <c r="C4" s="29">
        <v>2.5</v>
      </c>
      <c r="D4" s="29">
        <v>2</v>
      </c>
      <c r="E4" s="31">
        <v>400</v>
      </c>
      <c r="F4" s="31"/>
      <c r="G4" s="31"/>
      <c r="H4" s="31"/>
      <c r="I4" s="31">
        <v>1.1000000000000001</v>
      </c>
      <c r="J4" s="29">
        <v>1200</v>
      </c>
      <c r="K4" s="30">
        <f t="shared" ref="K4:M4" si="1">(($H4+$E4+$F4+$G4)*$D4+$J4)*$I4</f>
        <v>2200</v>
      </c>
      <c r="L4" s="30">
        <f t="shared" si="1"/>
        <v>2200</v>
      </c>
      <c r="M4" s="30">
        <f t="shared" si="1"/>
        <v>2200</v>
      </c>
      <c r="N4" t="s">
        <v>122</v>
      </c>
    </row>
    <row r="5" spans="1:14" ht="15.75" customHeight="1" x14ac:dyDescent="0.25">
      <c r="A5" s="28" t="s">
        <v>83</v>
      </c>
      <c r="B5" s="29">
        <v>4</v>
      </c>
      <c r="C5" s="29">
        <v>2.5</v>
      </c>
      <c r="D5" s="29">
        <v>2</v>
      </c>
      <c r="E5" s="31">
        <v>400</v>
      </c>
      <c r="F5" s="31">
        <v>1050</v>
      </c>
      <c r="G5" s="31">
        <v>200</v>
      </c>
      <c r="H5" s="31">
        <v>1050</v>
      </c>
      <c r="I5" s="31">
        <v>1.1000000000000001</v>
      </c>
      <c r="J5" s="31"/>
      <c r="K5" s="30">
        <f t="shared" ref="K5:L5" si="2">(($H5+$E5+$F5+$G5)*$D5+$J5)*$I5</f>
        <v>5940.0000000000009</v>
      </c>
      <c r="L5" s="30">
        <f t="shared" si="2"/>
        <v>5940.0000000000009</v>
      </c>
      <c r="M5" s="33">
        <f>(($H5+$E5+$F5+$G5)*$D5+E5+$J5)*$I5</f>
        <v>6380.0000000000009</v>
      </c>
      <c r="N5" t="s">
        <v>124</v>
      </c>
    </row>
    <row r="6" spans="1:14" ht="15.75" customHeight="1" x14ac:dyDescent="0.25">
      <c r="A6" s="28" t="s">
        <v>84</v>
      </c>
      <c r="B6" s="29">
        <v>2</v>
      </c>
      <c r="C6" s="29">
        <v>6</v>
      </c>
      <c r="D6" s="29">
        <v>1</v>
      </c>
      <c r="E6" s="31">
        <v>150</v>
      </c>
      <c r="F6" s="31"/>
      <c r="G6" s="31">
        <v>100</v>
      </c>
      <c r="H6" s="31">
        <v>400</v>
      </c>
      <c r="I6" s="31">
        <v>1.1000000000000001</v>
      </c>
      <c r="J6" s="29">
        <v>1600</v>
      </c>
      <c r="K6" s="30">
        <f t="shared" ref="K6:M6" si="3">(($H6+$E6+$F6+$G6)*$D6+$J6)*$I6</f>
        <v>2475</v>
      </c>
      <c r="L6" s="30">
        <f t="shared" si="3"/>
        <v>2475</v>
      </c>
      <c r="M6" s="30">
        <f t="shared" si="3"/>
        <v>2475</v>
      </c>
    </row>
    <row r="7" spans="1:14" x14ac:dyDescent="0.25">
      <c r="A7" s="28" t="s">
        <v>85</v>
      </c>
      <c r="B7" s="29">
        <v>4</v>
      </c>
      <c r="C7" s="29">
        <v>2.5</v>
      </c>
      <c r="D7" s="29">
        <v>1</v>
      </c>
      <c r="E7" s="31">
        <v>150</v>
      </c>
      <c r="F7" s="31">
        <v>2550</v>
      </c>
      <c r="G7" s="31">
        <v>100</v>
      </c>
      <c r="H7" s="31">
        <v>2550</v>
      </c>
      <c r="I7" s="31">
        <v>1.1000000000000001</v>
      </c>
      <c r="J7" s="31"/>
      <c r="K7" s="30">
        <f t="shared" ref="K7:M7" si="4">(($H7+$E7+$F7+$G7)*$D7+$J7)*$I7</f>
        <v>5885.0000000000009</v>
      </c>
      <c r="L7" s="30">
        <f t="shared" si="4"/>
        <v>5885.0000000000009</v>
      </c>
      <c r="M7" s="30">
        <f t="shared" si="4"/>
        <v>5885.0000000000009</v>
      </c>
    </row>
    <row r="8" spans="1:14" x14ac:dyDescent="0.25">
      <c r="A8" s="28" t="s">
        <v>86</v>
      </c>
      <c r="B8" s="29">
        <v>4</v>
      </c>
      <c r="C8" s="29">
        <v>2.5</v>
      </c>
      <c r="D8" s="29">
        <v>1</v>
      </c>
      <c r="E8" s="31">
        <v>400</v>
      </c>
      <c r="F8" s="31"/>
      <c r="G8" s="31">
        <v>100</v>
      </c>
      <c r="H8" s="31">
        <v>800</v>
      </c>
      <c r="I8" s="39">
        <v>1.1000000000000001</v>
      </c>
      <c r="J8" s="31"/>
      <c r="K8" s="30">
        <f t="shared" ref="K8:M8" si="5">(($H8+$E8+$F8+$G8)*$D8+$J8)*$I8</f>
        <v>1430.0000000000002</v>
      </c>
      <c r="L8" s="30">
        <f t="shared" si="5"/>
        <v>1430.0000000000002</v>
      </c>
      <c r="M8" s="30">
        <f t="shared" si="5"/>
        <v>1430.0000000000002</v>
      </c>
    </row>
    <row r="9" spans="1:14" x14ac:dyDescent="0.25">
      <c r="A9" s="28" t="s">
        <v>87</v>
      </c>
      <c r="B9" s="29">
        <v>4</v>
      </c>
      <c r="C9" s="29">
        <v>2.5</v>
      </c>
      <c r="D9" s="29">
        <v>1</v>
      </c>
      <c r="E9" s="31">
        <v>150</v>
      </c>
      <c r="F9" s="31">
        <v>800</v>
      </c>
      <c r="G9" s="31">
        <v>100</v>
      </c>
      <c r="H9" s="31">
        <v>800</v>
      </c>
      <c r="I9" s="31">
        <v>1.1000000000000001</v>
      </c>
      <c r="J9" s="31"/>
      <c r="K9" s="30">
        <f t="shared" ref="K9:M9" si="6">(($H9+$E9+$F9+$G9)*$D9+$J9)*$I9</f>
        <v>2035.0000000000002</v>
      </c>
      <c r="L9" s="30">
        <f t="shared" si="6"/>
        <v>2035.0000000000002</v>
      </c>
      <c r="M9" s="30">
        <f t="shared" si="6"/>
        <v>2035.0000000000002</v>
      </c>
    </row>
    <row r="10" spans="1:14" x14ac:dyDescent="0.25">
      <c r="A10" s="28" t="s">
        <v>88</v>
      </c>
      <c r="B10" s="29">
        <v>4</v>
      </c>
      <c r="C10" s="29">
        <v>2.5</v>
      </c>
      <c r="D10" s="29">
        <v>1</v>
      </c>
      <c r="E10" s="31">
        <v>400</v>
      </c>
      <c r="F10" s="31">
        <v>800</v>
      </c>
      <c r="G10" s="31">
        <v>100</v>
      </c>
      <c r="H10" s="31">
        <v>800</v>
      </c>
      <c r="I10" s="31">
        <v>1.1000000000000001</v>
      </c>
      <c r="J10" s="31"/>
      <c r="K10" s="30">
        <f t="shared" ref="K10:M10" si="7">(($H10+$E10+$F10+$G10)*$D10+$J10)*$I10</f>
        <v>2310</v>
      </c>
      <c r="L10" s="30">
        <f t="shared" si="7"/>
        <v>2310</v>
      </c>
      <c r="M10" s="30">
        <f t="shared" si="7"/>
        <v>2310</v>
      </c>
    </row>
    <row r="11" spans="1:14" x14ac:dyDescent="0.25">
      <c r="A11" s="28" t="s">
        <v>89</v>
      </c>
      <c r="B11" s="29">
        <v>3</v>
      </c>
      <c r="C11" s="29">
        <v>2.5</v>
      </c>
      <c r="D11" s="32">
        <f>'Исходные данные'!B14</f>
        <v>0</v>
      </c>
      <c r="E11" s="31">
        <v>150</v>
      </c>
      <c r="F11" s="31">
        <v>800</v>
      </c>
      <c r="G11" s="31">
        <v>200</v>
      </c>
      <c r="H11" s="31">
        <v>800</v>
      </c>
      <c r="I11" s="31">
        <v>1.1000000000000001</v>
      </c>
      <c r="J11" s="29">
        <v>1600</v>
      </c>
      <c r="K11" s="30">
        <f t="shared" ref="K11:L11" si="8">(($H11+$E11+$F11+$G11)*$D11+$J11)*$I11</f>
        <v>1760.0000000000002</v>
      </c>
      <c r="L11" s="30">
        <f t="shared" si="8"/>
        <v>1760.0000000000002</v>
      </c>
      <c r="M11" s="33">
        <f>(($H11+$E11+$F11+$G11)*$D11+E11+$J11)*$I11</f>
        <v>1925.0000000000002</v>
      </c>
      <c r="N11" t="s">
        <v>124</v>
      </c>
    </row>
    <row r="12" spans="1:14" x14ac:dyDescent="0.25">
      <c r="A12" s="28" t="s">
        <v>90</v>
      </c>
      <c r="B12" s="29">
        <v>3</v>
      </c>
      <c r="C12" s="29">
        <v>2.5</v>
      </c>
      <c r="D12" s="32">
        <f>'Исходные данные'!C14</f>
        <v>0</v>
      </c>
      <c r="E12" s="31">
        <v>400</v>
      </c>
      <c r="F12" s="31">
        <v>800</v>
      </c>
      <c r="G12" s="31">
        <v>200</v>
      </c>
      <c r="H12" s="31">
        <v>800</v>
      </c>
      <c r="I12" s="31">
        <v>1.1000000000000001</v>
      </c>
      <c r="J12" s="29"/>
      <c r="K12" s="30">
        <f t="shared" ref="K12:L12" si="9">(($H12+$E12+$F12+$G12)*$D12+$J12)*$I12</f>
        <v>0</v>
      </c>
      <c r="L12" s="30">
        <f t="shared" si="9"/>
        <v>0</v>
      </c>
      <c r="M12" s="33">
        <f>(($H12+$E12+$F12+$G12)*$D12+E12+$J12)*$I12</f>
        <v>440.00000000000006</v>
      </c>
      <c r="N12" t="s">
        <v>124</v>
      </c>
    </row>
    <row r="13" spans="1:14" x14ac:dyDescent="0.25">
      <c r="A13" s="28" t="s">
        <v>91</v>
      </c>
      <c r="B13" s="29">
        <v>5</v>
      </c>
      <c r="C13" s="29">
        <v>2.5</v>
      </c>
      <c r="D13" s="29">
        <v>1</v>
      </c>
      <c r="E13" s="31">
        <v>150</v>
      </c>
      <c r="F13" s="31">
        <v>1900</v>
      </c>
      <c r="G13" s="31">
        <v>100</v>
      </c>
      <c r="H13" s="31">
        <v>1900</v>
      </c>
      <c r="I13" s="31">
        <v>1.1000000000000001</v>
      </c>
      <c r="J13" s="29">
        <v>1900</v>
      </c>
      <c r="K13" s="30">
        <f t="shared" ref="K13:M13" si="10">(($H13+$E13+$F13+$G13)*$D13+$J13)*$I13</f>
        <v>6545.0000000000009</v>
      </c>
      <c r="L13" s="30">
        <f t="shared" si="10"/>
        <v>6545.0000000000009</v>
      </c>
      <c r="M13" s="30">
        <f t="shared" si="10"/>
        <v>6545.0000000000009</v>
      </c>
    </row>
    <row r="14" spans="1:14" x14ac:dyDescent="0.25">
      <c r="A14" s="28" t="s">
        <v>92</v>
      </c>
      <c r="B14" s="29">
        <v>5</v>
      </c>
      <c r="C14" s="29">
        <v>2.5</v>
      </c>
      <c r="D14" s="32">
        <f>'Исходные данные'!D14</f>
        <v>0</v>
      </c>
      <c r="E14" s="31">
        <v>150</v>
      </c>
      <c r="F14" s="31"/>
      <c r="G14" s="31">
        <v>100</v>
      </c>
      <c r="H14" s="31">
        <v>1900</v>
      </c>
      <c r="I14" s="31">
        <v>1.1000000000000001</v>
      </c>
      <c r="J14" s="31"/>
      <c r="K14" s="30">
        <f t="shared" ref="K14:M14" si="11">(($H14+$E14+$F14+$G14)*$D14+$J14)*$I14</f>
        <v>0</v>
      </c>
      <c r="L14" s="30">
        <f t="shared" si="11"/>
        <v>0</v>
      </c>
      <c r="M14" s="30">
        <f t="shared" si="11"/>
        <v>0</v>
      </c>
    </row>
    <row r="15" spans="1:14" x14ac:dyDescent="0.25">
      <c r="A15" s="28" t="s">
        <v>93</v>
      </c>
      <c r="B15" s="29">
        <v>5</v>
      </c>
      <c r="C15" s="29">
        <v>2.5</v>
      </c>
      <c r="D15" s="32">
        <f>'Исходные данные'!E14</f>
        <v>0</v>
      </c>
      <c r="E15" s="31">
        <v>150</v>
      </c>
      <c r="F15" s="31">
        <v>1900</v>
      </c>
      <c r="G15" s="31">
        <v>100</v>
      </c>
      <c r="H15" s="31">
        <v>1900</v>
      </c>
      <c r="I15" s="31">
        <v>1.1000000000000001</v>
      </c>
      <c r="J15" s="31"/>
      <c r="K15" s="30">
        <f t="shared" ref="K15:M15" si="12">(($H15+$E15+$F15+$G15)*$D15+$J15)*$I15</f>
        <v>0</v>
      </c>
      <c r="L15" s="30">
        <f t="shared" si="12"/>
        <v>0</v>
      </c>
      <c r="M15" s="30">
        <f t="shared" si="12"/>
        <v>0</v>
      </c>
    </row>
    <row r="16" spans="1:14" x14ac:dyDescent="0.25">
      <c r="A16" s="28" t="s">
        <v>94</v>
      </c>
      <c r="B16" s="29">
        <v>1</v>
      </c>
      <c r="C16" s="29">
        <v>1.5</v>
      </c>
      <c r="D16" s="32">
        <f>'Исходные данные'!F14</f>
        <v>0</v>
      </c>
      <c r="E16" s="31">
        <v>150</v>
      </c>
      <c r="F16" s="31"/>
      <c r="G16" s="31"/>
      <c r="H16" s="31">
        <v>1900</v>
      </c>
      <c r="I16" s="31">
        <v>1.1000000000000001</v>
      </c>
      <c r="J16" s="29">
        <v>1900</v>
      </c>
      <c r="K16" s="30">
        <f>IF(D16=0,0,IF(D16&gt;0,((H16+E16+F16)*D16)*2)+J16)*I16</f>
        <v>0</v>
      </c>
      <c r="L16" s="30"/>
      <c r="M16" s="30"/>
    </row>
    <row r="17" spans="1:14" x14ac:dyDescent="0.25">
      <c r="A17" s="41" t="s">
        <v>95</v>
      </c>
      <c r="B17" s="29">
        <v>1</v>
      </c>
      <c r="C17" s="29">
        <v>1.5</v>
      </c>
      <c r="D17" s="32">
        <f>'Исходные данные'!G14</f>
        <v>0</v>
      </c>
      <c r="E17" s="31">
        <v>150</v>
      </c>
      <c r="F17" s="31"/>
      <c r="G17" s="31"/>
      <c r="H17" s="31">
        <v>1900</v>
      </c>
      <c r="I17" s="31">
        <v>1.1000000000000001</v>
      </c>
      <c r="J17" s="31"/>
      <c r="K17" s="30">
        <f>((((H17+E17+F17)*D17)*3)+J17)*I17</f>
        <v>0</v>
      </c>
      <c r="L17" s="30"/>
      <c r="M17" s="30"/>
    </row>
    <row r="18" spans="1:14" x14ac:dyDescent="0.25">
      <c r="A18" s="28" t="s">
        <v>125</v>
      </c>
      <c r="B18" s="43">
        <v>1</v>
      </c>
      <c r="C18" s="43">
        <v>1.5</v>
      </c>
      <c r="D18" s="44">
        <f>'Исходные данные'!H14</f>
        <v>0</v>
      </c>
      <c r="E18" s="43">
        <v>150</v>
      </c>
      <c r="F18" s="43"/>
      <c r="G18" s="43"/>
      <c r="H18" s="43">
        <v>1900</v>
      </c>
      <c r="I18" s="43">
        <v>1.1000000000000001</v>
      </c>
      <c r="J18" s="43"/>
      <c r="K18" s="45">
        <f>((((H18+E18+F18)*D18)*3)+J18)*I18</f>
        <v>0</v>
      </c>
      <c r="L18" s="45"/>
      <c r="M18" s="45"/>
      <c r="N18" t="s">
        <v>127</v>
      </c>
    </row>
    <row r="19" spans="1:14" x14ac:dyDescent="0.25">
      <c r="A19" s="42" t="s">
        <v>96</v>
      </c>
      <c r="B19" s="29">
        <v>1</v>
      </c>
      <c r="C19" s="29">
        <v>1.5</v>
      </c>
      <c r="D19" s="32">
        <f>'Исходные данные'!I14</f>
        <v>0</v>
      </c>
      <c r="E19" s="31">
        <v>350</v>
      </c>
      <c r="F19" s="31"/>
      <c r="G19" s="31"/>
      <c r="H19" s="31"/>
      <c r="I19" s="31">
        <v>1.1000000000000001</v>
      </c>
      <c r="J19" s="31"/>
      <c r="K19" s="33">
        <f t="shared" ref="K19:K23" si="13">((H19+E19+F19)*D19+J19)*I19</f>
        <v>0</v>
      </c>
      <c r="L19" s="33">
        <f t="shared" ref="L19:M23" si="14">(($H19+$E19+$F19)*$D19+$J19)*$I19</f>
        <v>0</v>
      </c>
      <c r="M19" s="33">
        <f t="shared" si="14"/>
        <v>0</v>
      </c>
      <c r="N19" t="s">
        <v>123</v>
      </c>
    </row>
    <row r="20" spans="1:14" x14ac:dyDescent="0.25">
      <c r="A20" s="28" t="s">
        <v>97</v>
      </c>
      <c r="B20" s="29">
        <v>1</v>
      </c>
      <c r="C20" s="29">
        <v>1.5</v>
      </c>
      <c r="D20" s="29">
        <v>1</v>
      </c>
      <c r="E20" s="31">
        <v>350</v>
      </c>
      <c r="F20" s="31"/>
      <c r="G20" s="31"/>
      <c r="H20" s="31"/>
      <c r="I20" s="31">
        <v>1.1000000000000001</v>
      </c>
      <c r="J20" s="31"/>
      <c r="K20" s="33">
        <f t="shared" si="13"/>
        <v>385.00000000000006</v>
      </c>
      <c r="L20" s="33">
        <f t="shared" si="14"/>
        <v>385.00000000000006</v>
      </c>
      <c r="M20" s="33">
        <f t="shared" si="14"/>
        <v>385.00000000000006</v>
      </c>
      <c r="N20" t="s">
        <v>123</v>
      </c>
    </row>
    <row r="21" spans="1:14" x14ac:dyDescent="0.25">
      <c r="A21" s="28" t="s">
        <v>98</v>
      </c>
      <c r="B21" s="29">
        <v>1</v>
      </c>
      <c r="C21" s="29">
        <v>1.5</v>
      </c>
      <c r="D21" s="32">
        <f>'Исходные данные'!J14</f>
        <v>0</v>
      </c>
      <c r="E21" s="31">
        <v>350</v>
      </c>
      <c r="F21" s="31"/>
      <c r="G21" s="31"/>
      <c r="H21" s="31"/>
      <c r="I21" s="31">
        <v>1.1000000000000001</v>
      </c>
      <c r="J21" s="31"/>
      <c r="K21" s="33">
        <f t="shared" si="13"/>
        <v>0</v>
      </c>
      <c r="L21" s="33">
        <f t="shared" si="14"/>
        <v>0</v>
      </c>
      <c r="M21" s="33">
        <f t="shared" si="14"/>
        <v>0</v>
      </c>
      <c r="N21" t="s">
        <v>123</v>
      </c>
    </row>
    <row r="22" spans="1:14" x14ac:dyDescent="0.25">
      <c r="A22" s="28" t="s">
        <v>99</v>
      </c>
      <c r="B22" s="29">
        <v>5</v>
      </c>
      <c r="C22" s="29">
        <v>2.5</v>
      </c>
      <c r="D22" s="32">
        <f>'Исходные данные'!K14</f>
        <v>0</v>
      </c>
      <c r="E22" s="31">
        <v>350</v>
      </c>
      <c r="F22" s="31"/>
      <c r="G22" s="31"/>
      <c r="H22" s="31"/>
      <c r="I22" s="31">
        <v>1.1000000000000001</v>
      </c>
      <c r="J22" s="31"/>
      <c r="K22" s="33">
        <f t="shared" si="13"/>
        <v>0</v>
      </c>
      <c r="L22" s="33">
        <f t="shared" si="14"/>
        <v>0</v>
      </c>
      <c r="M22" s="33">
        <f t="shared" si="14"/>
        <v>0</v>
      </c>
      <c r="N22" t="s">
        <v>123</v>
      </c>
    </row>
    <row r="23" spans="1:14" x14ac:dyDescent="0.25">
      <c r="A23" s="28" t="s">
        <v>100</v>
      </c>
      <c r="B23" s="29">
        <v>5</v>
      </c>
      <c r="C23" s="29">
        <v>2.5</v>
      </c>
      <c r="D23" s="29">
        <v>1</v>
      </c>
      <c r="E23" s="31">
        <v>350</v>
      </c>
      <c r="F23" s="31"/>
      <c r="G23" s="31"/>
      <c r="H23" s="31">
        <v>500</v>
      </c>
      <c r="I23" s="31">
        <v>1.1000000000000001</v>
      </c>
      <c r="J23" s="31"/>
      <c r="K23" s="33">
        <f t="shared" si="13"/>
        <v>935.00000000000011</v>
      </c>
      <c r="L23" s="33">
        <f t="shared" si="14"/>
        <v>935.00000000000011</v>
      </c>
      <c r="M23" s="33">
        <f t="shared" si="14"/>
        <v>935.00000000000011</v>
      </c>
      <c r="N23" t="s">
        <v>123</v>
      </c>
    </row>
    <row r="24" spans="1:14" x14ac:dyDescent="0.25">
      <c r="A24" s="28" t="s">
        <v>101</v>
      </c>
      <c r="B24" s="29">
        <v>1</v>
      </c>
      <c r="C24" s="29">
        <v>1.5</v>
      </c>
      <c r="D24" s="32">
        <f>'Исходные данные'!L14</f>
        <v>0</v>
      </c>
      <c r="E24" s="31"/>
      <c r="F24" s="31"/>
      <c r="G24" s="31"/>
      <c r="H24" s="31"/>
      <c r="I24" s="31">
        <v>1.1000000000000001</v>
      </c>
      <c r="J24" s="31"/>
      <c r="K24" s="30">
        <f t="shared" ref="K24:M24" si="15">$D24*$I24</f>
        <v>0</v>
      </c>
      <c r="L24" s="30">
        <f t="shared" si="15"/>
        <v>0</v>
      </c>
      <c r="M24" s="30">
        <f t="shared" si="15"/>
        <v>0</v>
      </c>
    </row>
    <row r="25" spans="1:14" x14ac:dyDescent="0.25">
      <c r="A25" s="28" t="s">
        <v>102</v>
      </c>
      <c r="B25" s="29">
        <v>2</v>
      </c>
      <c r="C25" s="29">
        <v>6</v>
      </c>
      <c r="D25" s="32">
        <f>'Исходные данные'!M14</f>
        <v>0</v>
      </c>
      <c r="E25" s="31"/>
      <c r="F25" s="31"/>
      <c r="G25" s="31"/>
      <c r="H25" s="31"/>
      <c r="I25" s="31">
        <v>1.1000000000000001</v>
      </c>
      <c r="J25" s="31"/>
      <c r="K25" s="30">
        <f t="shared" ref="K25:M25" si="16">$D25*$I25</f>
        <v>0</v>
      </c>
      <c r="L25" s="30">
        <f t="shared" si="16"/>
        <v>0</v>
      </c>
      <c r="M25" s="30">
        <f t="shared" si="16"/>
        <v>0</v>
      </c>
    </row>
    <row r="26" spans="1:14" x14ac:dyDescent="0.25">
      <c r="A26" s="28" t="s">
        <v>103</v>
      </c>
      <c r="B26" s="29">
        <v>3</v>
      </c>
      <c r="C26" s="29">
        <v>2.5</v>
      </c>
      <c r="D26" s="32">
        <f>'Исходные данные'!N14</f>
        <v>0</v>
      </c>
      <c r="E26" s="31"/>
      <c r="F26" s="31"/>
      <c r="G26" s="31"/>
      <c r="H26" s="31"/>
      <c r="I26" s="31">
        <v>1.1000000000000001</v>
      </c>
      <c r="J26" s="31"/>
      <c r="K26" s="30">
        <f t="shared" ref="K26:M26" si="17">$D26*$I26</f>
        <v>0</v>
      </c>
      <c r="L26" s="30">
        <f t="shared" si="17"/>
        <v>0</v>
      </c>
      <c r="M26" s="30">
        <f t="shared" si="17"/>
        <v>0</v>
      </c>
    </row>
    <row r="27" spans="1:14" x14ac:dyDescent="0.25">
      <c r="A27" s="28" t="s">
        <v>104</v>
      </c>
      <c r="B27" s="29">
        <v>4</v>
      </c>
      <c r="C27" s="29">
        <v>2.5</v>
      </c>
      <c r="D27" s="32">
        <f>'Исходные данные'!O14</f>
        <v>0</v>
      </c>
      <c r="E27" s="31"/>
      <c r="F27" s="31"/>
      <c r="G27" s="31"/>
      <c r="H27" s="31"/>
      <c r="I27" s="31">
        <v>1.1000000000000001</v>
      </c>
      <c r="J27" s="31"/>
      <c r="K27" s="30">
        <f t="shared" ref="K27:M27" si="18">$D27*$I27</f>
        <v>0</v>
      </c>
      <c r="L27" s="30">
        <f t="shared" si="18"/>
        <v>0</v>
      </c>
      <c r="M27" s="30">
        <f t="shared" si="18"/>
        <v>0</v>
      </c>
    </row>
    <row r="28" spans="1:14" x14ac:dyDescent="0.25">
      <c r="A28" s="28" t="s">
        <v>105</v>
      </c>
      <c r="B28" s="29">
        <v>5</v>
      </c>
      <c r="C28" s="29">
        <v>2.5</v>
      </c>
      <c r="D28" s="32">
        <f>'Исходные данные'!P14</f>
        <v>0</v>
      </c>
      <c r="E28" s="31"/>
      <c r="F28" s="31"/>
      <c r="G28" s="31"/>
      <c r="H28" s="31"/>
      <c r="I28" s="31">
        <v>1.1000000000000001</v>
      </c>
      <c r="J28" s="31"/>
      <c r="K28" s="30">
        <f t="shared" ref="K28:M28" si="19">$D28*$I28</f>
        <v>0</v>
      </c>
      <c r="L28" s="30">
        <f t="shared" si="19"/>
        <v>0</v>
      </c>
      <c r="M28" s="30">
        <f t="shared" si="19"/>
        <v>0</v>
      </c>
    </row>
    <row r="29" spans="1:14" x14ac:dyDescent="0.25">
      <c r="A29" s="28" t="s">
        <v>106</v>
      </c>
      <c r="B29" s="29">
        <v>6</v>
      </c>
      <c r="C29" s="29">
        <v>2.5</v>
      </c>
      <c r="D29" s="32">
        <f>'Исходные данные'!Q14</f>
        <v>0</v>
      </c>
      <c r="E29" s="31"/>
      <c r="F29" s="31"/>
      <c r="G29" s="31"/>
      <c r="H29" s="31"/>
      <c r="I29" s="31">
        <v>1.1000000000000001</v>
      </c>
      <c r="J29" s="31"/>
      <c r="K29" s="30">
        <f t="shared" ref="K29:M29" si="20">$D29*$I29</f>
        <v>0</v>
      </c>
      <c r="L29" s="30">
        <f t="shared" si="20"/>
        <v>0</v>
      </c>
      <c r="M29" s="30">
        <f t="shared" si="20"/>
        <v>0</v>
      </c>
    </row>
    <row r="30" spans="1:14" x14ac:dyDescent="0.25">
      <c r="A30" s="28" t="s">
        <v>107</v>
      </c>
      <c r="B30" s="29">
        <v>1</v>
      </c>
      <c r="C30" s="29">
        <v>1.5</v>
      </c>
      <c r="D30" s="29">
        <v>1</v>
      </c>
      <c r="E30" s="31">
        <v>100</v>
      </c>
      <c r="F30" s="31"/>
      <c r="G30" s="31"/>
      <c r="H30" s="31">
        <v>1300</v>
      </c>
      <c r="I30" s="31">
        <v>1.1000000000000001</v>
      </c>
      <c r="J30" s="31"/>
      <c r="K30" s="30">
        <f t="shared" ref="K30:K31" si="21">((H30+E30+F30)*D30+J30)*I30</f>
        <v>1540.0000000000002</v>
      </c>
      <c r="L30" s="30">
        <f t="shared" ref="L30:M30" si="22">(($H30+$E30+$F30)*$D30+$J30)*$I30</f>
        <v>1540.0000000000002</v>
      </c>
      <c r="M30" s="30">
        <f t="shared" si="22"/>
        <v>1540.0000000000002</v>
      </c>
    </row>
    <row r="31" spans="1:14" x14ac:dyDescent="0.25">
      <c r="A31" s="28" t="s">
        <v>108</v>
      </c>
      <c r="B31" s="29">
        <v>1</v>
      </c>
      <c r="C31" s="29">
        <v>1.5</v>
      </c>
      <c r="D31" s="29">
        <v>1</v>
      </c>
      <c r="E31" s="31">
        <v>100</v>
      </c>
      <c r="F31" s="31"/>
      <c r="G31" s="31"/>
      <c r="H31" s="31">
        <v>1300</v>
      </c>
      <c r="I31" s="31">
        <v>1.1000000000000001</v>
      </c>
      <c r="J31" s="31"/>
      <c r="K31" s="30">
        <f t="shared" si="21"/>
        <v>1540.0000000000002</v>
      </c>
      <c r="L31" s="30">
        <f t="shared" ref="L31:M31" si="23">(($H31+$E31+$F31)*$D31+$J31)*$I31</f>
        <v>1540.0000000000002</v>
      </c>
      <c r="M31" s="30">
        <f t="shared" si="23"/>
        <v>1540.0000000000002</v>
      </c>
    </row>
    <row r="32" spans="1:14" x14ac:dyDescent="0.25">
      <c r="A32" s="28" t="s">
        <v>109</v>
      </c>
      <c r="B32" s="29">
        <v>6</v>
      </c>
      <c r="C32" s="29">
        <v>2.5</v>
      </c>
      <c r="D32" s="32">
        <f>'Исходные данные'!R14</f>
        <v>0</v>
      </c>
      <c r="E32" s="31">
        <v>150</v>
      </c>
      <c r="F32" s="31"/>
      <c r="G32" s="31"/>
      <c r="H32" s="31">
        <v>600</v>
      </c>
      <c r="I32" s="31">
        <v>1.1000000000000001</v>
      </c>
      <c r="J32" s="29">
        <v>1900</v>
      </c>
      <c r="K32" s="30">
        <f t="shared" ref="K32:M32" si="24">IF($D32=0,0,IF($D32&gt;0,(($H32+$E32+$F32)*$D32+$J32)*$I32))</f>
        <v>0</v>
      </c>
      <c r="L32" s="30">
        <f t="shared" si="24"/>
        <v>0</v>
      </c>
      <c r="M32" s="30">
        <f t="shared" si="24"/>
        <v>0</v>
      </c>
    </row>
    <row r="33" spans="1:13" x14ac:dyDescent="0.25">
      <c r="A33" s="28" t="s">
        <v>110</v>
      </c>
      <c r="B33" s="29">
        <v>6</v>
      </c>
      <c r="C33" s="29">
        <v>2.5</v>
      </c>
      <c r="D33" s="29">
        <f>D32</f>
        <v>0</v>
      </c>
      <c r="E33" s="31">
        <v>150</v>
      </c>
      <c r="F33" s="31"/>
      <c r="G33" s="31"/>
      <c r="H33" s="31">
        <v>1800</v>
      </c>
      <c r="I33" s="31">
        <v>1.1000000000000001</v>
      </c>
      <c r="J33" s="29"/>
      <c r="K33" s="30">
        <f>((((H33+E33+F33)*D33)*3)+J33)*I33</f>
        <v>0</v>
      </c>
      <c r="L33" s="30"/>
      <c r="M33" s="30"/>
    </row>
    <row r="34" spans="1:13" x14ac:dyDescent="0.25">
      <c r="A34" s="28" t="s">
        <v>111</v>
      </c>
      <c r="B34" s="29">
        <v>5</v>
      </c>
      <c r="C34" s="29">
        <v>4</v>
      </c>
      <c r="D34" s="29">
        <v>6000</v>
      </c>
      <c r="E34" s="31"/>
      <c r="F34" s="31"/>
      <c r="G34" s="31"/>
      <c r="H34" s="31"/>
      <c r="I34" s="31">
        <v>1.1000000000000001</v>
      </c>
      <c r="J34" s="29"/>
      <c r="K34" s="33"/>
      <c r="L34" s="33"/>
      <c r="M34" s="30">
        <f>D34*I34</f>
        <v>6600.0000000000009</v>
      </c>
    </row>
    <row r="35" spans="1:13" x14ac:dyDescent="0.25">
      <c r="A35" s="28" t="s">
        <v>112</v>
      </c>
      <c r="B35" s="29">
        <v>5</v>
      </c>
      <c r="C35" s="29">
        <v>2.5</v>
      </c>
      <c r="D35" s="32">
        <f>'Исходные данные'!S14</f>
        <v>0</v>
      </c>
      <c r="E35" s="31">
        <v>100</v>
      </c>
      <c r="F35" s="31">
        <v>10000</v>
      </c>
      <c r="G35" s="31"/>
      <c r="H35" s="31">
        <v>1500</v>
      </c>
      <c r="I35" s="31">
        <v>1.1000000000000001</v>
      </c>
      <c r="J35" s="29">
        <v>1900</v>
      </c>
      <c r="K35" s="33"/>
      <c r="L35" s="33"/>
      <c r="M35" s="33">
        <f>(D35+E35+H35+J35+F35)*I35</f>
        <v>14850.000000000002</v>
      </c>
    </row>
    <row r="38" spans="1:13" ht="18.75" x14ac:dyDescent="0.3">
      <c r="A38" s="34" t="s">
        <v>113</v>
      </c>
    </row>
    <row r="39" spans="1:13" ht="47.25" x14ac:dyDescent="0.2">
      <c r="A39" s="35" t="s">
        <v>45</v>
      </c>
      <c r="B39" s="36" t="s">
        <v>71</v>
      </c>
      <c r="C39" s="36" t="s">
        <v>51</v>
      </c>
      <c r="D39" s="36" t="s">
        <v>48</v>
      </c>
      <c r="E39" s="37" t="s">
        <v>49</v>
      </c>
      <c r="F39" s="38" t="s">
        <v>50</v>
      </c>
    </row>
    <row r="40" spans="1:13" x14ac:dyDescent="0.25">
      <c r="A40" s="11" t="s">
        <v>114</v>
      </c>
      <c r="B40" s="12">
        <v>1</v>
      </c>
      <c r="C40" s="12">
        <v>1.5</v>
      </c>
      <c r="D40" s="17">
        <f t="shared" ref="D40:F40" si="25">SUMIFS(K$3:K$35,$B$3:$B$35,1,$C$3:$C$35,1.5)*0.001</f>
        <v>3.4650000000000007</v>
      </c>
      <c r="E40" s="17">
        <f t="shared" si="25"/>
        <v>3.4650000000000007</v>
      </c>
      <c r="F40" s="17">
        <f t="shared" si="25"/>
        <v>3.4650000000000007</v>
      </c>
    </row>
    <row r="41" spans="1:13" x14ac:dyDescent="0.25">
      <c r="A41" s="11" t="s">
        <v>115</v>
      </c>
      <c r="B41" s="12">
        <v>2</v>
      </c>
      <c r="C41" s="12">
        <v>6</v>
      </c>
      <c r="D41" s="17">
        <f t="shared" ref="D41:F41" si="26">SUMIFS(K$3:K$35,$B$3:$B$35,2,$C$3:$C$35,6)*0.001</f>
        <v>2.4750000000000001</v>
      </c>
      <c r="E41" s="17">
        <f t="shared" si="26"/>
        <v>2.4750000000000001</v>
      </c>
      <c r="F41" s="17">
        <f t="shared" si="26"/>
        <v>2.4750000000000001</v>
      </c>
    </row>
    <row r="42" spans="1:13" x14ac:dyDescent="0.25">
      <c r="A42" s="11" t="s">
        <v>116</v>
      </c>
      <c r="B42" s="12">
        <v>3</v>
      </c>
      <c r="C42" s="12">
        <v>2.5</v>
      </c>
      <c r="D42" s="17">
        <f t="shared" ref="D42:F42" si="27">SUMIFS(K$3:K$35,$B$3:$B$35,3,$C$3:$C$35,2.5)*0.001</f>
        <v>1.7600000000000002</v>
      </c>
      <c r="E42" s="17">
        <f t="shared" si="27"/>
        <v>1.7600000000000002</v>
      </c>
      <c r="F42" s="17">
        <f t="shared" si="27"/>
        <v>2.3650000000000007</v>
      </c>
    </row>
    <row r="43" spans="1:13" ht="31.5" x14ac:dyDescent="0.25">
      <c r="A43" s="11" t="s">
        <v>117</v>
      </c>
      <c r="B43" s="12">
        <v>4</v>
      </c>
      <c r="C43" s="12">
        <v>2.5</v>
      </c>
      <c r="D43" s="17">
        <f t="shared" ref="D43:F43" si="28">SUMIFS(K$3:K$35,$B$3:$B$35,4,$C$3:$C$35,2.5)*0.001</f>
        <v>25.85</v>
      </c>
      <c r="E43" s="17">
        <f t="shared" si="28"/>
        <v>25.85</v>
      </c>
      <c r="F43" s="17">
        <f t="shared" si="28"/>
        <v>26.455000000000002</v>
      </c>
    </row>
    <row r="44" spans="1:13" x14ac:dyDescent="0.2">
      <c r="A44" s="53" t="s">
        <v>118</v>
      </c>
      <c r="B44" s="55">
        <v>5</v>
      </c>
      <c r="C44" s="12">
        <v>2.5</v>
      </c>
      <c r="D44" s="17">
        <f t="shared" ref="D44:F44" si="29">SUMIFS(K$3:K$35,$B$3:$B$35,5,$C$3:$C$35,2.5)*0.001</f>
        <v>7.4800000000000013</v>
      </c>
      <c r="E44" s="17">
        <f t="shared" si="29"/>
        <v>7.4800000000000013</v>
      </c>
      <c r="F44" s="17">
        <f t="shared" si="29"/>
        <v>22.330000000000005</v>
      </c>
    </row>
    <row r="45" spans="1:13" x14ac:dyDescent="0.2">
      <c r="A45" s="54"/>
      <c r="B45" s="54"/>
      <c r="C45" s="12">
        <v>4</v>
      </c>
      <c r="D45" s="17"/>
      <c r="E45" s="17"/>
      <c r="F45" s="17">
        <f>SUMIFS(M$3:M$35,$B$3:$B$35,5,$C$3:$C$35,4)*0.001</f>
        <v>6.6000000000000014</v>
      </c>
    </row>
    <row r="47" spans="1:13" ht="18.75" x14ac:dyDescent="0.3">
      <c r="A47" s="34" t="s">
        <v>119</v>
      </c>
    </row>
    <row r="48" spans="1:13" ht="47.25" x14ac:dyDescent="0.2">
      <c r="A48" s="35" t="s">
        <v>45</v>
      </c>
      <c r="B48" s="36" t="s">
        <v>71</v>
      </c>
      <c r="C48" s="36" t="s">
        <v>51</v>
      </c>
      <c r="D48" s="36" t="s">
        <v>48</v>
      </c>
      <c r="E48" s="37" t="s">
        <v>49</v>
      </c>
      <c r="F48" s="38" t="s">
        <v>50</v>
      </c>
    </row>
    <row r="49" spans="1:6" x14ac:dyDescent="0.25">
      <c r="A49" s="11" t="s">
        <v>114</v>
      </c>
      <c r="B49" s="12">
        <v>1</v>
      </c>
      <c r="C49" s="12">
        <v>1.5</v>
      </c>
      <c r="D49" s="17">
        <f t="shared" ref="D49:F49" si="30">SUMIFS(K$3:K$35,$B$3:$B$35,1,$C$3:$C$35,1.5)*0.001</f>
        <v>3.4650000000000007</v>
      </c>
      <c r="E49" s="17">
        <f t="shared" si="30"/>
        <v>3.4650000000000007</v>
      </c>
      <c r="F49" s="17">
        <f t="shared" si="30"/>
        <v>3.4650000000000007</v>
      </c>
    </row>
    <row r="50" spans="1:6" x14ac:dyDescent="0.25">
      <c r="A50" s="11" t="s">
        <v>115</v>
      </c>
      <c r="B50" s="12">
        <v>2</v>
      </c>
      <c r="C50" s="12">
        <v>6</v>
      </c>
      <c r="D50" s="17">
        <f t="shared" ref="D50:F50" si="31">SUMIFS(K$3:K$35,$B$3:$B$35,2,$C$3:$C$35,6)*0.001</f>
        <v>2.4750000000000001</v>
      </c>
      <c r="E50" s="17">
        <f t="shared" si="31"/>
        <v>2.4750000000000001</v>
      </c>
      <c r="F50" s="17">
        <f t="shared" si="31"/>
        <v>2.4750000000000001</v>
      </c>
    </row>
    <row r="51" spans="1:6" x14ac:dyDescent="0.25">
      <c r="A51" s="11" t="s">
        <v>116</v>
      </c>
      <c r="B51" s="12">
        <v>3</v>
      </c>
      <c r="C51" s="12">
        <v>2.5</v>
      </c>
      <c r="D51" s="17">
        <f t="shared" ref="D51:F51" si="32">SUMIFS(K$3:K$35,$B$3:$B$35,3,$C$3:$C$35,2.5)*0.001</f>
        <v>1.7600000000000002</v>
      </c>
      <c r="E51" s="17">
        <f t="shared" si="32"/>
        <v>1.7600000000000002</v>
      </c>
      <c r="F51" s="17">
        <f t="shared" si="32"/>
        <v>2.3650000000000007</v>
      </c>
    </row>
    <row r="52" spans="1:6" ht="31.5" x14ac:dyDescent="0.25">
      <c r="A52" s="11" t="s">
        <v>117</v>
      </c>
      <c r="B52" s="12">
        <v>4</v>
      </c>
      <c r="C52" s="12">
        <v>2.5</v>
      </c>
      <c r="D52" s="17">
        <f t="shared" ref="D52:F52" si="33">SUMIFS(K$3:K$35,$B$3:$B$35,4,$C$3:$C$35,2.5)*0.001</f>
        <v>25.85</v>
      </c>
      <c r="E52" s="17">
        <f t="shared" si="33"/>
        <v>25.85</v>
      </c>
      <c r="F52" s="17">
        <f t="shared" si="33"/>
        <v>26.455000000000002</v>
      </c>
    </row>
    <row r="53" spans="1:6" x14ac:dyDescent="0.2">
      <c r="A53" s="53" t="s">
        <v>118</v>
      </c>
      <c r="B53" s="55">
        <v>5</v>
      </c>
      <c r="C53" s="12">
        <v>2.5</v>
      </c>
      <c r="D53" s="17">
        <f t="shared" ref="D53:F53" si="34">SUMIFS(K$3:K$35,$B$3:$B$35,5,$C$3:$C$35,2.5)*0.001</f>
        <v>7.4800000000000013</v>
      </c>
      <c r="E53" s="17">
        <f t="shared" si="34"/>
        <v>7.4800000000000013</v>
      </c>
      <c r="F53" s="17">
        <f t="shared" si="34"/>
        <v>22.330000000000005</v>
      </c>
    </row>
    <row r="54" spans="1:6" x14ac:dyDescent="0.2">
      <c r="A54" s="54"/>
      <c r="B54" s="54"/>
      <c r="C54" s="12">
        <v>4</v>
      </c>
      <c r="D54" s="17"/>
      <c r="E54" s="17"/>
      <c r="F54" s="17">
        <f>SUMIFS(M$3:M$35,$B$3:$B$35,5,$C$3:$C$35,4)*0.001</f>
        <v>6.6000000000000014</v>
      </c>
    </row>
    <row r="55" spans="1:6" x14ac:dyDescent="0.25">
      <c r="A55" s="11" t="s">
        <v>120</v>
      </c>
      <c r="B55" s="12">
        <v>6</v>
      </c>
      <c r="C55" s="12">
        <v>2.5</v>
      </c>
      <c r="D55" s="17">
        <f t="shared" ref="D55:F55" si="35">SUMIFS(K$3:K$35,$B$3:$B$35,6,$C$3:$C$35,2.5)*0.001</f>
        <v>0</v>
      </c>
      <c r="E55" s="17">
        <f t="shared" si="35"/>
        <v>0</v>
      </c>
      <c r="F55" s="17">
        <f t="shared" si="35"/>
        <v>0</v>
      </c>
    </row>
  </sheetData>
  <mergeCells count="4">
    <mergeCell ref="A44:A45"/>
    <mergeCell ref="B44:B45"/>
    <mergeCell ref="A53:A54"/>
    <mergeCell ref="B53:B5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55"/>
  <sheetViews>
    <sheetView workbookViewId="0">
      <pane ySplit="2" topLeftCell="A3" activePane="bottomLeft" state="frozen"/>
      <selection activeCell="A18" sqref="A18"/>
      <selection pane="bottomLeft" activeCell="A18" sqref="A18"/>
    </sheetView>
  </sheetViews>
  <sheetFormatPr defaultColWidth="14.42578125" defaultRowHeight="15.75" customHeight="1" x14ac:dyDescent="0.2"/>
  <cols>
    <col min="1" max="1" width="36.28515625" customWidth="1"/>
    <col min="2" max="3" width="10.140625" customWidth="1"/>
    <col min="4" max="4" width="11.5703125" customWidth="1"/>
    <col min="5" max="13" width="10.140625" customWidth="1"/>
  </cols>
  <sheetData>
    <row r="1" spans="1:14" ht="15.75" customHeight="1" x14ac:dyDescent="0.25">
      <c r="A1" s="24" t="str">
        <f>'Исходные данные'!A16</f>
        <v>Квартира МГН4</v>
      </c>
      <c r="B1" s="27" t="s">
        <v>69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</row>
    <row r="2" spans="1:14" ht="63.75" customHeight="1" x14ac:dyDescent="0.2">
      <c r="A2" s="36" t="s">
        <v>70</v>
      </c>
      <c r="B2" s="12" t="s">
        <v>71</v>
      </c>
      <c r="C2" s="12" t="s">
        <v>51</v>
      </c>
      <c r="D2" s="12" t="s">
        <v>23</v>
      </c>
      <c r="E2" s="12" t="s">
        <v>72</v>
      </c>
      <c r="F2" s="12" t="s">
        <v>73</v>
      </c>
      <c r="G2" s="12" t="s">
        <v>74</v>
      </c>
      <c r="H2" s="12" t="s">
        <v>75</v>
      </c>
      <c r="I2" s="12" t="s">
        <v>76</v>
      </c>
      <c r="J2" s="12" t="s">
        <v>77</v>
      </c>
      <c r="K2" s="12" t="s">
        <v>78</v>
      </c>
      <c r="L2" s="12" t="s">
        <v>79</v>
      </c>
      <c r="M2" s="12" t="s">
        <v>80</v>
      </c>
      <c r="N2" s="26"/>
    </row>
    <row r="3" spans="1:14" ht="15.75" customHeight="1" x14ac:dyDescent="0.25">
      <c r="A3" s="28" t="s">
        <v>81</v>
      </c>
      <c r="B3" s="29">
        <v>4</v>
      </c>
      <c r="C3" s="29">
        <v>2.5</v>
      </c>
      <c r="D3" s="29">
        <v>2</v>
      </c>
      <c r="E3" s="31">
        <v>150</v>
      </c>
      <c r="F3" s="31">
        <v>800</v>
      </c>
      <c r="G3" s="31">
        <v>200</v>
      </c>
      <c r="H3" s="31">
        <v>800</v>
      </c>
      <c r="I3" s="31">
        <v>1.1000000000000001</v>
      </c>
      <c r="J3" s="29">
        <v>1600</v>
      </c>
      <c r="K3" s="30">
        <f t="shared" ref="K3:L3" si="0">(($H3+$E3+$F3+$G3)*$D3+$J3)*$I3</f>
        <v>6050.0000000000009</v>
      </c>
      <c r="L3" s="30">
        <f t="shared" si="0"/>
        <v>6050.0000000000009</v>
      </c>
      <c r="M3" s="33">
        <f>(($H3+$E3+$F3+$G3)*$D3+E3+$J3)*$I3</f>
        <v>6215.0000000000009</v>
      </c>
      <c r="N3" t="s">
        <v>124</v>
      </c>
    </row>
    <row r="4" spans="1:14" ht="15.75" customHeight="1" x14ac:dyDescent="0.25">
      <c r="A4" s="28" t="s">
        <v>82</v>
      </c>
      <c r="B4" s="29">
        <v>4</v>
      </c>
      <c r="C4" s="29">
        <v>2.5</v>
      </c>
      <c r="D4" s="29">
        <v>2</v>
      </c>
      <c r="E4" s="31">
        <v>400</v>
      </c>
      <c r="F4" s="31"/>
      <c r="G4" s="31"/>
      <c r="H4" s="31"/>
      <c r="I4" s="31">
        <v>1.1000000000000001</v>
      </c>
      <c r="J4" s="29">
        <v>1200</v>
      </c>
      <c r="K4" s="30">
        <f t="shared" ref="K4:M4" si="1">(($H4+$E4+$F4+$G4)*$D4+$J4)*$I4</f>
        <v>2200</v>
      </c>
      <c r="L4" s="30">
        <f t="shared" si="1"/>
        <v>2200</v>
      </c>
      <c r="M4" s="30">
        <f t="shared" si="1"/>
        <v>2200</v>
      </c>
      <c r="N4" t="s">
        <v>122</v>
      </c>
    </row>
    <row r="5" spans="1:14" ht="15.75" customHeight="1" x14ac:dyDescent="0.25">
      <c r="A5" s="28" t="s">
        <v>83</v>
      </c>
      <c r="B5" s="29">
        <v>4</v>
      </c>
      <c r="C5" s="29">
        <v>2.5</v>
      </c>
      <c r="D5" s="29">
        <v>2</v>
      </c>
      <c r="E5" s="31">
        <v>400</v>
      </c>
      <c r="F5" s="31">
        <v>1050</v>
      </c>
      <c r="G5" s="31">
        <v>200</v>
      </c>
      <c r="H5" s="31">
        <v>1050</v>
      </c>
      <c r="I5" s="31">
        <v>1.1000000000000001</v>
      </c>
      <c r="J5" s="31"/>
      <c r="K5" s="30">
        <f t="shared" ref="K5:L5" si="2">(($H5+$E5+$F5+$G5)*$D5+$J5)*$I5</f>
        <v>5940.0000000000009</v>
      </c>
      <c r="L5" s="30">
        <f t="shared" si="2"/>
        <v>5940.0000000000009</v>
      </c>
      <c r="M5" s="33">
        <f>(($H5+$E5+$F5+$G5)*$D5+E5+$J5)*$I5</f>
        <v>6380.0000000000009</v>
      </c>
      <c r="N5" t="s">
        <v>124</v>
      </c>
    </row>
    <row r="6" spans="1:14" ht="15.75" customHeight="1" x14ac:dyDescent="0.25">
      <c r="A6" s="28" t="s">
        <v>84</v>
      </c>
      <c r="B6" s="29">
        <v>2</v>
      </c>
      <c r="C6" s="29">
        <v>6</v>
      </c>
      <c r="D6" s="29">
        <v>1</v>
      </c>
      <c r="E6" s="31">
        <v>150</v>
      </c>
      <c r="F6" s="31"/>
      <c r="G6" s="31">
        <v>100</v>
      </c>
      <c r="H6" s="31">
        <v>400</v>
      </c>
      <c r="I6" s="31">
        <v>1.1000000000000001</v>
      </c>
      <c r="J6" s="29">
        <v>1600</v>
      </c>
      <c r="K6" s="30">
        <f t="shared" ref="K6:M6" si="3">(($H6+$E6+$F6+$G6)*$D6+$J6)*$I6</f>
        <v>2475</v>
      </c>
      <c r="L6" s="30">
        <f t="shared" si="3"/>
        <v>2475</v>
      </c>
      <c r="M6" s="30">
        <f t="shared" si="3"/>
        <v>2475</v>
      </c>
    </row>
    <row r="7" spans="1:14" x14ac:dyDescent="0.25">
      <c r="A7" s="28" t="s">
        <v>85</v>
      </c>
      <c r="B7" s="29">
        <v>4</v>
      </c>
      <c r="C7" s="29">
        <v>2.5</v>
      </c>
      <c r="D7" s="29">
        <v>1</v>
      </c>
      <c r="E7" s="31">
        <v>150</v>
      </c>
      <c r="F7" s="31">
        <v>2550</v>
      </c>
      <c r="G7" s="31">
        <v>100</v>
      </c>
      <c r="H7" s="31">
        <v>2550</v>
      </c>
      <c r="I7" s="31">
        <v>1.1000000000000001</v>
      </c>
      <c r="J7" s="31"/>
      <c r="K7" s="30">
        <f t="shared" ref="K7:M7" si="4">(($H7+$E7+$F7+$G7)*$D7+$J7)*$I7</f>
        <v>5885.0000000000009</v>
      </c>
      <c r="L7" s="30">
        <f t="shared" si="4"/>
        <v>5885.0000000000009</v>
      </c>
      <c r="M7" s="30">
        <f t="shared" si="4"/>
        <v>5885.0000000000009</v>
      </c>
    </row>
    <row r="8" spans="1:14" x14ac:dyDescent="0.25">
      <c r="A8" s="28" t="s">
        <v>86</v>
      </c>
      <c r="B8" s="29">
        <v>4</v>
      </c>
      <c r="C8" s="29">
        <v>2.5</v>
      </c>
      <c r="D8" s="29">
        <v>1</v>
      </c>
      <c r="E8" s="31">
        <v>400</v>
      </c>
      <c r="F8" s="31"/>
      <c r="G8" s="31">
        <v>100</v>
      </c>
      <c r="H8" s="31">
        <v>800</v>
      </c>
      <c r="I8" s="39">
        <v>1.1000000000000001</v>
      </c>
      <c r="J8" s="31"/>
      <c r="K8" s="30">
        <f t="shared" ref="K8:M8" si="5">(($H8+$E8+$F8+$G8)*$D8+$J8)*$I8</f>
        <v>1430.0000000000002</v>
      </c>
      <c r="L8" s="30">
        <f t="shared" si="5"/>
        <v>1430.0000000000002</v>
      </c>
      <c r="M8" s="30">
        <f t="shared" si="5"/>
        <v>1430.0000000000002</v>
      </c>
    </row>
    <row r="9" spans="1:14" x14ac:dyDescent="0.25">
      <c r="A9" s="28" t="s">
        <v>87</v>
      </c>
      <c r="B9" s="29">
        <v>4</v>
      </c>
      <c r="C9" s="29">
        <v>2.5</v>
      </c>
      <c r="D9" s="29">
        <v>1</v>
      </c>
      <c r="E9" s="31">
        <v>150</v>
      </c>
      <c r="F9" s="31">
        <v>800</v>
      </c>
      <c r="G9" s="31">
        <v>100</v>
      </c>
      <c r="H9" s="31">
        <v>800</v>
      </c>
      <c r="I9" s="31">
        <v>1.1000000000000001</v>
      </c>
      <c r="J9" s="31"/>
      <c r="K9" s="30">
        <f t="shared" ref="K9:M9" si="6">(($H9+$E9+$F9+$G9)*$D9+$J9)*$I9</f>
        <v>2035.0000000000002</v>
      </c>
      <c r="L9" s="30">
        <f t="shared" si="6"/>
        <v>2035.0000000000002</v>
      </c>
      <c r="M9" s="30">
        <f t="shared" si="6"/>
        <v>2035.0000000000002</v>
      </c>
    </row>
    <row r="10" spans="1:14" x14ac:dyDescent="0.25">
      <c r="A10" s="28" t="s">
        <v>88</v>
      </c>
      <c r="B10" s="29">
        <v>4</v>
      </c>
      <c r="C10" s="29">
        <v>2.5</v>
      </c>
      <c r="D10" s="29">
        <v>1</v>
      </c>
      <c r="E10" s="31">
        <v>400</v>
      </c>
      <c r="F10" s="31">
        <v>800</v>
      </c>
      <c r="G10" s="31">
        <v>100</v>
      </c>
      <c r="H10" s="31">
        <v>800</v>
      </c>
      <c r="I10" s="31">
        <v>1.1000000000000001</v>
      </c>
      <c r="J10" s="31"/>
      <c r="K10" s="30">
        <f t="shared" ref="K10:M10" si="7">(($H10+$E10+$F10+$G10)*$D10+$J10)*$I10</f>
        <v>2310</v>
      </c>
      <c r="L10" s="30">
        <f t="shared" si="7"/>
        <v>2310</v>
      </c>
      <c r="M10" s="30">
        <f t="shared" si="7"/>
        <v>2310</v>
      </c>
    </row>
    <row r="11" spans="1:14" x14ac:dyDescent="0.25">
      <c r="A11" s="28" t="s">
        <v>89</v>
      </c>
      <c r="B11" s="29">
        <v>3</v>
      </c>
      <c r="C11" s="29">
        <v>2.5</v>
      </c>
      <c r="D11" s="32">
        <f>'Исходные данные'!B17</f>
        <v>0</v>
      </c>
      <c r="E11" s="31">
        <v>150</v>
      </c>
      <c r="F11" s="31">
        <v>800</v>
      </c>
      <c r="G11" s="31">
        <v>200</v>
      </c>
      <c r="H11" s="31">
        <v>800</v>
      </c>
      <c r="I11" s="31">
        <v>1.1000000000000001</v>
      </c>
      <c r="J11" s="29">
        <v>1600</v>
      </c>
      <c r="K11" s="30">
        <f t="shared" ref="K11:L11" si="8">(($H11+$E11+$F11+$G11)*$D11+$J11)*$I11</f>
        <v>1760.0000000000002</v>
      </c>
      <c r="L11" s="30">
        <f t="shared" si="8"/>
        <v>1760.0000000000002</v>
      </c>
      <c r="M11" s="33">
        <f>(($H11+$E11+$F11+$G11)*$D11+E11+$J11)*$I11</f>
        <v>1925.0000000000002</v>
      </c>
      <c r="N11" t="s">
        <v>124</v>
      </c>
    </row>
    <row r="12" spans="1:14" x14ac:dyDescent="0.25">
      <c r="A12" s="28" t="s">
        <v>90</v>
      </c>
      <c r="B12" s="29">
        <v>3</v>
      </c>
      <c r="C12" s="29">
        <v>2.5</v>
      </c>
      <c r="D12" s="32">
        <f>'Исходные данные'!C17</f>
        <v>0</v>
      </c>
      <c r="E12" s="31">
        <v>400</v>
      </c>
      <c r="F12" s="31">
        <v>800</v>
      </c>
      <c r="G12" s="31">
        <v>200</v>
      </c>
      <c r="H12" s="31">
        <v>800</v>
      </c>
      <c r="I12" s="31">
        <v>1.1000000000000001</v>
      </c>
      <c r="J12" s="29"/>
      <c r="K12" s="30">
        <f t="shared" ref="K12:L12" si="9">(($H12+$E12+$F12+$G12)*$D12+$J12)*$I12</f>
        <v>0</v>
      </c>
      <c r="L12" s="30">
        <f t="shared" si="9"/>
        <v>0</v>
      </c>
      <c r="M12" s="33">
        <f>(($H12+$E12+$F12+$G12)*$D12+E12+$J12)*$I12</f>
        <v>440.00000000000006</v>
      </c>
      <c r="N12" t="s">
        <v>124</v>
      </c>
    </row>
    <row r="13" spans="1:14" x14ac:dyDescent="0.25">
      <c r="A13" s="28" t="s">
        <v>91</v>
      </c>
      <c r="B13" s="29">
        <v>5</v>
      </c>
      <c r="C13" s="29">
        <v>2.5</v>
      </c>
      <c r="D13" s="29">
        <v>1</v>
      </c>
      <c r="E13" s="31">
        <v>150</v>
      </c>
      <c r="F13" s="31">
        <v>1900</v>
      </c>
      <c r="G13" s="31">
        <v>100</v>
      </c>
      <c r="H13" s="31">
        <v>1900</v>
      </c>
      <c r="I13" s="31">
        <v>1.1000000000000001</v>
      </c>
      <c r="J13" s="29">
        <v>1900</v>
      </c>
      <c r="K13" s="30">
        <f t="shared" ref="K13:M13" si="10">(($H13+$E13+$F13+$G13)*$D13+$J13)*$I13</f>
        <v>6545.0000000000009</v>
      </c>
      <c r="L13" s="30">
        <f t="shared" si="10"/>
        <v>6545.0000000000009</v>
      </c>
      <c r="M13" s="30">
        <f t="shared" si="10"/>
        <v>6545.0000000000009</v>
      </c>
    </row>
    <row r="14" spans="1:14" x14ac:dyDescent="0.25">
      <c r="A14" s="28" t="s">
        <v>92</v>
      </c>
      <c r="B14" s="29">
        <v>5</v>
      </c>
      <c r="C14" s="29">
        <v>2.5</v>
      </c>
      <c r="D14" s="32">
        <f>'Исходные данные'!D17</f>
        <v>0</v>
      </c>
      <c r="E14" s="31">
        <v>150</v>
      </c>
      <c r="F14" s="31"/>
      <c r="G14" s="31">
        <v>100</v>
      </c>
      <c r="H14" s="31">
        <v>1900</v>
      </c>
      <c r="I14" s="31">
        <v>1.1000000000000001</v>
      </c>
      <c r="J14" s="31"/>
      <c r="K14" s="30">
        <f t="shared" ref="K14:M14" si="11">(($H14+$E14+$F14+$G14)*$D14+$J14)*$I14</f>
        <v>0</v>
      </c>
      <c r="L14" s="30">
        <f t="shared" si="11"/>
        <v>0</v>
      </c>
      <c r="M14" s="30">
        <f t="shared" si="11"/>
        <v>0</v>
      </c>
    </row>
    <row r="15" spans="1:14" x14ac:dyDescent="0.25">
      <c r="A15" s="28" t="s">
        <v>93</v>
      </c>
      <c r="B15" s="29">
        <v>5</v>
      </c>
      <c r="C15" s="29">
        <v>2.5</v>
      </c>
      <c r="D15" s="32">
        <f>'Исходные данные'!E17</f>
        <v>0</v>
      </c>
      <c r="E15" s="31">
        <v>150</v>
      </c>
      <c r="F15" s="31">
        <v>1900</v>
      </c>
      <c r="G15" s="31">
        <v>100</v>
      </c>
      <c r="H15" s="31">
        <v>1900</v>
      </c>
      <c r="I15" s="31">
        <v>1.1000000000000001</v>
      </c>
      <c r="J15" s="31"/>
      <c r="K15" s="30">
        <f t="shared" ref="K15:M15" si="12">(($H15+$E15+$F15+$G15)*$D15+$J15)*$I15</f>
        <v>0</v>
      </c>
      <c r="L15" s="30">
        <f t="shared" si="12"/>
        <v>0</v>
      </c>
      <c r="M15" s="30">
        <f t="shared" si="12"/>
        <v>0</v>
      </c>
    </row>
    <row r="16" spans="1:14" x14ac:dyDescent="0.25">
      <c r="A16" s="28" t="s">
        <v>94</v>
      </c>
      <c r="B16" s="29">
        <v>1</v>
      </c>
      <c r="C16" s="29">
        <v>1.5</v>
      </c>
      <c r="D16" s="32">
        <f>'Исходные данные'!F17</f>
        <v>0</v>
      </c>
      <c r="E16" s="31">
        <v>150</v>
      </c>
      <c r="F16" s="31"/>
      <c r="G16" s="31"/>
      <c r="H16" s="31">
        <v>1900</v>
      </c>
      <c r="I16" s="31">
        <v>1.1000000000000001</v>
      </c>
      <c r="J16" s="29">
        <v>1900</v>
      </c>
      <c r="K16" s="30">
        <f>IF(D16=0,0,IF(D16&gt;0,((H16+E16+F16)*D16)*2)+J16)*I16</f>
        <v>0</v>
      </c>
      <c r="L16" s="30"/>
      <c r="M16" s="30"/>
    </row>
    <row r="17" spans="1:14" x14ac:dyDescent="0.25">
      <c r="A17" s="41" t="s">
        <v>95</v>
      </c>
      <c r="B17" s="29">
        <v>1</v>
      </c>
      <c r="C17" s="29">
        <v>1.5</v>
      </c>
      <c r="D17" s="32">
        <f>'Исходные данные'!G17</f>
        <v>0</v>
      </c>
      <c r="E17" s="31">
        <v>150</v>
      </c>
      <c r="F17" s="31"/>
      <c r="G17" s="31"/>
      <c r="H17" s="31">
        <v>1900</v>
      </c>
      <c r="I17" s="31">
        <v>1.1000000000000001</v>
      </c>
      <c r="J17" s="31"/>
      <c r="K17" s="30">
        <f>((((H17+E17+F17)*D17)*3)+J17)*I17</f>
        <v>0</v>
      </c>
      <c r="L17" s="30"/>
      <c r="M17" s="30"/>
    </row>
    <row r="18" spans="1:14" x14ac:dyDescent="0.25">
      <c r="A18" s="46" t="s">
        <v>125</v>
      </c>
      <c r="B18" s="43">
        <v>1</v>
      </c>
      <c r="C18" s="43">
        <v>1.5</v>
      </c>
      <c r="D18" s="44">
        <f>'Исходные данные'!H17</f>
        <v>0</v>
      </c>
      <c r="E18" s="43">
        <v>150</v>
      </c>
      <c r="F18" s="43"/>
      <c r="G18" s="43"/>
      <c r="H18" s="43">
        <v>1900</v>
      </c>
      <c r="I18" s="43">
        <v>1.1000000000000001</v>
      </c>
      <c r="J18" s="43"/>
      <c r="K18" s="45">
        <f>((((H18+E18+F18)*D18)*3)+J18)*I18</f>
        <v>0</v>
      </c>
      <c r="L18" s="45"/>
      <c r="M18" s="45"/>
      <c r="N18" t="s">
        <v>127</v>
      </c>
    </row>
    <row r="19" spans="1:14" x14ac:dyDescent="0.25">
      <c r="A19" s="42" t="s">
        <v>96</v>
      </c>
      <c r="B19" s="29">
        <v>1</v>
      </c>
      <c r="C19" s="29">
        <v>1.5</v>
      </c>
      <c r="D19" s="32">
        <f>'Исходные данные'!I17</f>
        <v>0</v>
      </c>
      <c r="E19" s="31">
        <v>350</v>
      </c>
      <c r="F19" s="31"/>
      <c r="G19" s="31"/>
      <c r="H19" s="31"/>
      <c r="I19" s="31">
        <v>1.1000000000000001</v>
      </c>
      <c r="J19" s="31"/>
      <c r="K19" s="33">
        <f t="shared" ref="K19:K23" si="13">((H19+E19+F19)*D19+J19)*I19</f>
        <v>0</v>
      </c>
      <c r="L19" s="33">
        <f t="shared" ref="L19:M23" si="14">(($H19+$E19+$F19)*$D19+$J19)*$I19</f>
        <v>0</v>
      </c>
      <c r="M19" s="33">
        <f t="shared" si="14"/>
        <v>0</v>
      </c>
      <c r="N19" t="s">
        <v>123</v>
      </c>
    </row>
    <row r="20" spans="1:14" x14ac:dyDescent="0.25">
      <c r="A20" s="28" t="s">
        <v>97</v>
      </c>
      <c r="B20" s="29">
        <v>1</v>
      </c>
      <c r="C20" s="29">
        <v>1.5</v>
      </c>
      <c r="D20" s="29">
        <v>1</v>
      </c>
      <c r="E20" s="31">
        <v>350</v>
      </c>
      <c r="F20" s="31"/>
      <c r="G20" s="31"/>
      <c r="H20" s="31"/>
      <c r="I20" s="31">
        <v>1.1000000000000001</v>
      </c>
      <c r="J20" s="31"/>
      <c r="K20" s="33">
        <f t="shared" si="13"/>
        <v>385.00000000000006</v>
      </c>
      <c r="L20" s="33">
        <f t="shared" si="14"/>
        <v>385.00000000000006</v>
      </c>
      <c r="M20" s="33">
        <f t="shared" si="14"/>
        <v>385.00000000000006</v>
      </c>
      <c r="N20" t="s">
        <v>123</v>
      </c>
    </row>
    <row r="21" spans="1:14" x14ac:dyDescent="0.25">
      <c r="A21" s="28" t="s">
        <v>98</v>
      </c>
      <c r="B21" s="29">
        <v>1</v>
      </c>
      <c r="C21" s="29">
        <v>1.5</v>
      </c>
      <c r="D21" s="32">
        <f>'Исходные данные'!J17</f>
        <v>0</v>
      </c>
      <c r="E21" s="31">
        <v>350</v>
      </c>
      <c r="F21" s="31"/>
      <c r="G21" s="31"/>
      <c r="H21" s="31"/>
      <c r="I21" s="31">
        <v>1.1000000000000001</v>
      </c>
      <c r="J21" s="31"/>
      <c r="K21" s="33">
        <f t="shared" si="13"/>
        <v>0</v>
      </c>
      <c r="L21" s="33">
        <f t="shared" si="14"/>
        <v>0</v>
      </c>
      <c r="M21" s="33">
        <f t="shared" si="14"/>
        <v>0</v>
      </c>
      <c r="N21" t="s">
        <v>123</v>
      </c>
    </row>
    <row r="22" spans="1:14" x14ac:dyDescent="0.25">
      <c r="A22" s="28" t="s">
        <v>99</v>
      </c>
      <c r="B22" s="29">
        <v>5</v>
      </c>
      <c r="C22" s="29">
        <v>2.5</v>
      </c>
      <c r="D22" s="32">
        <f>'Исходные данные'!K17</f>
        <v>0</v>
      </c>
      <c r="E22" s="31">
        <v>350</v>
      </c>
      <c r="F22" s="31"/>
      <c r="G22" s="31"/>
      <c r="H22" s="31"/>
      <c r="I22" s="31">
        <v>1.1000000000000001</v>
      </c>
      <c r="J22" s="31"/>
      <c r="K22" s="33">
        <f t="shared" si="13"/>
        <v>0</v>
      </c>
      <c r="L22" s="33">
        <f t="shared" si="14"/>
        <v>0</v>
      </c>
      <c r="M22" s="33">
        <f t="shared" si="14"/>
        <v>0</v>
      </c>
      <c r="N22" t="s">
        <v>123</v>
      </c>
    </row>
    <row r="23" spans="1:14" x14ac:dyDescent="0.25">
      <c r="A23" s="28" t="s">
        <v>100</v>
      </c>
      <c r="B23" s="29">
        <v>5</v>
      </c>
      <c r="C23" s="29">
        <v>2.5</v>
      </c>
      <c r="D23" s="29">
        <v>1</v>
      </c>
      <c r="E23" s="31">
        <v>350</v>
      </c>
      <c r="F23" s="31"/>
      <c r="G23" s="31"/>
      <c r="H23" s="31">
        <v>500</v>
      </c>
      <c r="I23" s="31">
        <v>1.1000000000000001</v>
      </c>
      <c r="J23" s="31"/>
      <c r="K23" s="33">
        <f t="shared" si="13"/>
        <v>935.00000000000011</v>
      </c>
      <c r="L23" s="33">
        <f t="shared" si="14"/>
        <v>935.00000000000011</v>
      </c>
      <c r="M23" s="33">
        <f t="shared" si="14"/>
        <v>935.00000000000011</v>
      </c>
      <c r="N23" t="s">
        <v>123</v>
      </c>
    </row>
    <row r="24" spans="1:14" x14ac:dyDescent="0.25">
      <c r="A24" s="28" t="s">
        <v>101</v>
      </c>
      <c r="B24" s="29">
        <v>1</v>
      </c>
      <c r="C24" s="29">
        <v>1.5</v>
      </c>
      <c r="D24" s="32">
        <f>'Исходные данные'!L17</f>
        <v>0</v>
      </c>
      <c r="E24" s="31"/>
      <c r="F24" s="31"/>
      <c r="G24" s="31"/>
      <c r="H24" s="31"/>
      <c r="I24" s="31">
        <v>1.1000000000000001</v>
      </c>
      <c r="J24" s="31"/>
      <c r="K24" s="30">
        <f t="shared" ref="K24:M24" si="15">$D24*$I24</f>
        <v>0</v>
      </c>
      <c r="L24" s="30">
        <f t="shared" si="15"/>
        <v>0</v>
      </c>
      <c r="M24" s="30">
        <f t="shared" si="15"/>
        <v>0</v>
      </c>
    </row>
    <row r="25" spans="1:14" x14ac:dyDescent="0.25">
      <c r="A25" s="28" t="s">
        <v>102</v>
      </c>
      <c r="B25" s="29">
        <v>2</v>
      </c>
      <c r="C25" s="29">
        <v>6</v>
      </c>
      <c r="D25" s="32">
        <f>'Исходные данные'!M17</f>
        <v>0</v>
      </c>
      <c r="E25" s="31"/>
      <c r="F25" s="31"/>
      <c r="G25" s="31"/>
      <c r="H25" s="31"/>
      <c r="I25" s="31">
        <v>1.1000000000000001</v>
      </c>
      <c r="J25" s="31"/>
      <c r="K25" s="30">
        <f t="shared" ref="K25:M25" si="16">$D25*$I25</f>
        <v>0</v>
      </c>
      <c r="L25" s="30">
        <f t="shared" si="16"/>
        <v>0</v>
      </c>
      <c r="M25" s="30">
        <f t="shared" si="16"/>
        <v>0</v>
      </c>
    </row>
    <row r="26" spans="1:14" x14ac:dyDescent="0.25">
      <c r="A26" s="28" t="s">
        <v>103</v>
      </c>
      <c r="B26" s="29">
        <v>3</v>
      </c>
      <c r="C26" s="29">
        <v>2.5</v>
      </c>
      <c r="D26" s="32">
        <f>'Исходные данные'!N17</f>
        <v>0</v>
      </c>
      <c r="E26" s="31"/>
      <c r="F26" s="31"/>
      <c r="G26" s="31"/>
      <c r="H26" s="31"/>
      <c r="I26" s="31">
        <v>1.1000000000000001</v>
      </c>
      <c r="J26" s="31"/>
      <c r="K26" s="30">
        <f t="shared" ref="K26:M26" si="17">$D26*$I26</f>
        <v>0</v>
      </c>
      <c r="L26" s="30">
        <f t="shared" si="17"/>
        <v>0</v>
      </c>
      <c r="M26" s="30">
        <f t="shared" si="17"/>
        <v>0</v>
      </c>
    </row>
    <row r="27" spans="1:14" x14ac:dyDescent="0.25">
      <c r="A27" s="28" t="s">
        <v>104</v>
      </c>
      <c r="B27" s="29">
        <v>4</v>
      </c>
      <c r="C27" s="29">
        <v>2.5</v>
      </c>
      <c r="D27" s="32">
        <f>'Исходные данные'!O17</f>
        <v>0</v>
      </c>
      <c r="E27" s="31"/>
      <c r="F27" s="31"/>
      <c r="G27" s="31"/>
      <c r="H27" s="31"/>
      <c r="I27" s="31">
        <v>1.1000000000000001</v>
      </c>
      <c r="J27" s="31"/>
      <c r="K27" s="30">
        <f t="shared" ref="K27:M27" si="18">$D27*$I27</f>
        <v>0</v>
      </c>
      <c r="L27" s="30">
        <f t="shared" si="18"/>
        <v>0</v>
      </c>
      <c r="M27" s="30">
        <f t="shared" si="18"/>
        <v>0</v>
      </c>
    </row>
    <row r="28" spans="1:14" x14ac:dyDescent="0.25">
      <c r="A28" s="28" t="s">
        <v>105</v>
      </c>
      <c r="B28" s="29">
        <v>5</v>
      </c>
      <c r="C28" s="29">
        <v>2.5</v>
      </c>
      <c r="D28" s="32">
        <f>'Исходные данные'!P17</f>
        <v>0</v>
      </c>
      <c r="E28" s="31"/>
      <c r="F28" s="31"/>
      <c r="G28" s="31"/>
      <c r="H28" s="31"/>
      <c r="I28" s="31">
        <v>1.1000000000000001</v>
      </c>
      <c r="J28" s="31"/>
      <c r="K28" s="30">
        <f t="shared" ref="K28:M28" si="19">$D28*$I28</f>
        <v>0</v>
      </c>
      <c r="L28" s="30">
        <f t="shared" si="19"/>
        <v>0</v>
      </c>
      <c r="M28" s="30">
        <f t="shared" si="19"/>
        <v>0</v>
      </c>
    </row>
    <row r="29" spans="1:14" x14ac:dyDescent="0.25">
      <c r="A29" s="28" t="s">
        <v>106</v>
      </c>
      <c r="B29" s="29">
        <v>6</v>
      </c>
      <c r="C29" s="29">
        <v>2.5</v>
      </c>
      <c r="D29" s="32">
        <f>'Исходные данные'!Q17</f>
        <v>0</v>
      </c>
      <c r="E29" s="31"/>
      <c r="F29" s="31"/>
      <c r="G29" s="31"/>
      <c r="H29" s="31"/>
      <c r="I29" s="31">
        <v>1.1000000000000001</v>
      </c>
      <c r="J29" s="31"/>
      <c r="K29" s="30">
        <f t="shared" ref="K29:M29" si="20">$D29*$I29</f>
        <v>0</v>
      </c>
      <c r="L29" s="30">
        <f t="shared" si="20"/>
        <v>0</v>
      </c>
      <c r="M29" s="30">
        <f t="shared" si="20"/>
        <v>0</v>
      </c>
    </row>
    <row r="30" spans="1:14" x14ac:dyDescent="0.25">
      <c r="A30" s="28" t="s">
        <v>107</v>
      </c>
      <c r="B30" s="29">
        <v>1</v>
      </c>
      <c r="C30" s="29">
        <v>1.5</v>
      </c>
      <c r="D30" s="29">
        <v>1</v>
      </c>
      <c r="E30" s="31">
        <v>100</v>
      </c>
      <c r="F30" s="31"/>
      <c r="G30" s="31"/>
      <c r="H30" s="31">
        <v>1300</v>
      </c>
      <c r="I30" s="31">
        <v>1.1000000000000001</v>
      </c>
      <c r="J30" s="31"/>
      <c r="K30" s="30">
        <f t="shared" ref="K30:K31" si="21">((H30+E30+F30)*D30+J30)*I30</f>
        <v>1540.0000000000002</v>
      </c>
      <c r="L30" s="30">
        <f t="shared" ref="L30:M30" si="22">(($H30+$E30+$F30)*$D30+$J30)*$I30</f>
        <v>1540.0000000000002</v>
      </c>
      <c r="M30" s="30">
        <f t="shared" si="22"/>
        <v>1540.0000000000002</v>
      </c>
    </row>
    <row r="31" spans="1:14" x14ac:dyDescent="0.25">
      <c r="A31" s="28" t="s">
        <v>108</v>
      </c>
      <c r="B31" s="29">
        <v>1</v>
      </c>
      <c r="C31" s="29">
        <v>1.5</v>
      </c>
      <c r="D31" s="29">
        <v>1</v>
      </c>
      <c r="E31" s="31">
        <v>100</v>
      </c>
      <c r="F31" s="31"/>
      <c r="G31" s="31"/>
      <c r="H31" s="31">
        <v>1300</v>
      </c>
      <c r="I31" s="31">
        <v>1.1000000000000001</v>
      </c>
      <c r="J31" s="31"/>
      <c r="K31" s="30">
        <f t="shared" si="21"/>
        <v>1540.0000000000002</v>
      </c>
      <c r="L31" s="30">
        <f t="shared" ref="L31:M31" si="23">(($H31+$E31+$F31)*$D31+$J31)*$I31</f>
        <v>1540.0000000000002</v>
      </c>
      <c r="M31" s="30">
        <f t="shared" si="23"/>
        <v>1540.0000000000002</v>
      </c>
    </row>
    <row r="32" spans="1:14" x14ac:dyDescent="0.25">
      <c r="A32" s="28" t="s">
        <v>109</v>
      </c>
      <c r="B32" s="29">
        <v>6</v>
      </c>
      <c r="C32" s="29">
        <v>2.5</v>
      </c>
      <c r="D32" s="32">
        <f>'Исходные данные'!R17</f>
        <v>0</v>
      </c>
      <c r="E32" s="31">
        <v>150</v>
      </c>
      <c r="F32" s="31"/>
      <c r="G32" s="31"/>
      <c r="H32" s="31">
        <v>600</v>
      </c>
      <c r="I32" s="31">
        <v>1.1000000000000001</v>
      </c>
      <c r="J32" s="29">
        <v>1900</v>
      </c>
      <c r="K32" s="30">
        <f t="shared" ref="K32:M32" si="24">IF($D32=0,0,IF($D32&gt;0,(($H32+$E32+$F32)*$D32+$J32)*$I32))</f>
        <v>0</v>
      </c>
      <c r="L32" s="30">
        <f t="shared" si="24"/>
        <v>0</v>
      </c>
      <c r="M32" s="30">
        <f t="shared" si="24"/>
        <v>0</v>
      </c>
    </row>
    <row r="33" spans="1:13" x14ac:dyDescent="0.25">
      <c r="A33" s="28" t="s">
        <v>110</v>
      </c>
      <c r="B33" s="29">
        <v>6</v>
      </c>
      <c r="C33" s="29">
        <v>2.5</v>
      </c>
      <c r="D33" s="29">
        <f>D32</f>
        <v>0</v>
      </c>
      <c r="E33" s="31">
        <v>150</v>
      </c>
      <c r="F33" s="31"/>
      <c r="G33" s="31"/>
      <c r="H33" s="31">
        <v>1800</v>
      </c>
      <c r="I33" s="31">
        <v>1.1000000000000001</v>
      </c>
      <c r="J33" s="29"/>
      <c r="K33" s="30">
        <f>((((H33+E33+F33)*D33)*3)+J33)*I33</f>
        <v>0</v>
      </c>
      <c r="L33" s="30"/>
      <c r="M33" s="30"/>
    </row>
    <row r="34" spans="1:13" x14ac:dyDescent="0.25">
      <c r="A34" s="28" t="s">
        <v>111</v>
      </c>
      <c r="B34" s="29">
        <v>5</v>
      </c>
      <c r="C34" s="29">
        <v>4</v>
      </c>
      <c r="D34" s="29">
        <v>6000</v>
      </c>
      <c r="E34" s="31"/>
      <c r="F34" s="31"/>
      <c r="G34" s="31"/>
      <c r="H34" s="31"/>
      <c r="I34" s="31">
        <v>1.1000000000000001</v>
      </c>
      <c r="J34" s="29"/>
      <c r="K34" s="33"/>
      <c r="L34" s="33"/>
      <c r="M34" s="30">
        <f>D34*I34</f>
        <v>6600.0000000000009</v>
      </c>
    </row>
    <row r="35" spans="1:13" x14ac:dyDescent="0.25">
      <c r="A35" s="28" t="s">
        <v>112</v>
      </c>
      <c r="B35" s="29">
        <v>5</v>
      </c>
      <c r="C35" s="29">
        <v>2.5</v>
      </c>
      <c r="D35" s="32">
        <f>'Исходные данные'!S17</f>
        <v>0</v>
      </c>
      <c r="E35" s="31">
        <v>100</v>
      </c>
      <c r="F35" s="31">
        <v>10000</v>
      </c>
      <c r="G35" s="31"/>
      <c r="H35" s="31">
        <v>1500</v>
      </c>
      <c r="I35" s="31">
        <v>1.1000000000000001</v>
      </c>
      <c r="J35" s="29">
        <v>1900</v>
      </c>
      <c r="K35" s="33"/>
      <c r="L35" s="33"/>
      <c r="M35" s="33">
        <f>(D35+E35+H35+J35+F35)*I35</f>
        <v>14850.000000000002</v>
      </c>
    </row>
    <row r="38" spans="1:13" ht="18.75" x14ac:dyDescent="0.3">
      <c r="A38" s="34" t="s">
        <v>113</v>
      </c>
    </row>
    <row r="39" spans="1:13" ht="47.25" x14ac:dyDescent="0.2">
      <c r="A39" s="35" t="s">
        <v>45</v>
      </c>
      <c r="B39" s="36" t="s">
        <v>71</v>
      </c>
      <c r="C39" s="36" t="s">
        <v>51</v>
      </c>
      <c r="D39" s="36" t="s">
        <v>48</v>
      </c>
      <c r="E39" s="37" t="s">
        <v>49</v>
      </c>
      <c r="F39" s="38" t="s">
        <v>50</v>
      </c>
    </row>
    <row r="40" spans="1:13" x14ac:dyDescent="0.25">
      <c r="A40" s="11" t="s">
        <v>114</v>
      </c>
      <c r="B40" s="12">
        <v>1</v>
      </c>
      <c r="C40" s="12">
        <v>1.5</v>
      </c>
      <c r="D40" s="17">
        <f t="shared" ref="D40:F40" si="25">SUMIFS(K$3:K$35,$B$3:$B$35,1,$C$3:$C$35,1.5)*0.001</f>
        <v>3.4650000000000007</v>
      </c>
      <c r="E40" s="17">
        <f t="shared" si="25"/>
        <v>3.4650000000000007</v>
      </c>
      <c r="F40" s="17">
        <f t="shared" si="25"/>
        <v>3.4650000000000007</v>
      </c>
    </row>
    <row r="41" spans="1:13" x14ac:dyDescent="0.25">
      <c r="A41" s="11" t="s">
        <v>115</v>
      </c>
      <c r="B41" s="12">
        <v>2</v>
      </c>
      <c r="C41" s="12">
        <v>6</v>
      </c>
      <c r="D41" s="17">
        <f t="shared" ref="D41:F41" si="26">SUMIFS(K$3:K$35,$B$3:$B$35,2,$C$3:$C$35,6)*0.001</f>
        <v>2.4750000000000001</v>
      </c>
      <c r="E41" s="17">
        <f t="shared" si="26"/>
        <v>2.4750000000000001</v>
      </c>
      <c r="F41" s="17">
        <f t="shared" si="26"/>
        <v>2.4750000000000001</v>
      </c>
    </row>
    <row r="42" spans="1:13" x14ac:dyDescent="0.25">
      <c r="A42" s="11" t="s">
        <v>116</v>
      </c>
      <c r="B42" s="12">
        <v>3</v>
      </c>
      <c r="C42" s="12">
        <v>2.5</v>
      </c>
      <c r="D42" s="17">
        <f t="shared" ref="D42:F42" si="27">SUMIFS(K$3:K$35,$B$3:$B$35,3,$C$3:$C$35,2.5)*0.001</f>
        <v>1.7600000000000002</v>
      </c>
      <c r="E42" s="17">
        <f t="shared" si="27"/>
        <v>1.7600000000000002</v>
      </c>
      <c r="F42" s="17">
        <f t="shared" si="27"/>
        <v>2.3650000000000007</v>
      </c>
    </row>
    <row r="43" spans="1:13" ht="31.5" x14ac:dyDescent="0.25">
      <c r="A43" s="11" t="s">
        <v>117</v>
      </c>
      <c r="B43" s="12">
        <v>4</v>
      </c>
      <c r="C43" s="12">
        <v>2.5</v>
      </c>
      <c r="D43" s="17">
        <f t="shared" ref="D43:F43" si="28">SUMIFS(K$3:K$35,$B$3:$B$35,4,$C$3:$C$35,2.5)*0.001</f>
        <v>25.85</v>
      </c>
      <c r="E43" s="17">
        <f t="shared" si="28"/>
        <v>25.85</v>
      </c>
      <c r="F43" s="17">
        <f t="shared" si="28"/>
        <v>26.455000000000002</v>
      </c>
    </row>
    <row r="44" spans="1:13" x14ac:dyDescent="0.2">
      <c r="A44" s="53" t="s">
        <v>118</v>
      </c>
      <c r="B44" s="55">
        <v>5</v>
      </c>
      <c r="C44" s="12">
        <v>2.5</v>
      </c>
      <c r="D44" s="17">
        <f t="shared" ref="D44:F44" si="29">SUMIFS(K$3:K$35,$B$3:$B$35,5,$C$3:$C$35,2.5)*0.001</f>
        <v>7.4800000000000013</v>
      </c>
      <c r="E44" s="17">
        <f t="shared" si="29"/>
        <v>7.4800000000000013</v>
      </c>
      <c r="F44" s="17">
        <f t="shared" si="29"/>
        <v>22.330000000000005</v>
      </c>
    </row>
    <row r="45" spans="1:13" x14ac:dyDescent="0.2">
      <c r="A45" s="54"/>
      <c r="B45" s="54"/>
      <c r="C45" s="12">
        <v>4</v>
      </c>
      <c r="D45" s="17"/>
      <c r="E45" s="17"/>
      <c r="F45" s="17">
        <f>SUMIFS(M$3:M$35,$B$3:$B$35,5,$C$3:$C$35,4)*0.001</f>
        <v>6.6000000000000014</v>
      </c>
    </row>
    <row r="47" spans="1:13" ht="18.75" x14ac:dyDescent="0.3">
      <c r="A47" s="34" t="s">
        <v>119</v>
      </c>
    </row>
    <row r="48" spans="1:13" ht="47.25" x14ac:dyDescent="0.2">
      <c r="A48" s="35" t="s">
        <v>45</v>
      </c>
      <c r="B48" s="36" t="s">
        <v>71</v>
      </c>
      <c r="C48" s="36" t="s">
        <v>51</v>
      </c>
      <c r="D48" s="36" t="s">
        <v>48</v>
      </c>
      <c r="E48" s="37" t="s">
        <v>49</v>
      </c>
      <c r="F48" s="38" t="s">
        <v>50</v>
      </c>
    </row>
    <row r="49" spans="1:6" x14ac:dyDescent="0.25">
      <c r="A49" s="11" t="s">
        <v>114</v>
      </c>
      <c r="B49" s="12">
        <v>1</v>
      </c>
      <c r="C49" s="12">
        <v>1.5</v>
      </c>
      <c r="D49" s="17">
        <f t="shared" ref="D49:F49" si="30">SUMIFS(K$3:K$35,$B$3:$B$35,1,$C$3:$C$35,1.5)*0.001</f>
        <v>3.4650000000000007</v>
      </c>
      <c r="E49" s="17">
        <f t="shared" si="30"/>
        <v>3.4650000000000007</v>
      </c>
      <c r="F49" s="17">
        <f t="shared" si="30"/>
        <v>3.4650000000000007</v>
      </c>
    </row>
    <row r="50" spans="1:6" x14ac:dyDescent="0.25">
      <c r="A50" s="11" t="s">
        <v>115</v>
      </c>
      <c r="B50" s="12">
        <v>2</v>
      </c>
      <c r="C50" s="12">
        <v>6</v>
      </c>
      <c r="D50" s="17">
        <f t="shared" ref="D50:F50" si="31">SUMIFS(K$3:K$35,$B$3:$B$35,2,$C$3:$C$35,6)*0.001</f>
        <v>2.4750000000000001</v>
      </c>
      <c r="E50" s="17">
        <f t="shared" si="31"/>
        <v>2.4750000000000001</v>
      </c>
      <c r="F50" s="17">
        <f t="shared" si="31"/>
        <v>2.4750000000000001</v>
      </c>
    </row>
    <row r="51" spans="1:6" x14ac:dyDescent="0.25">
      <c r="A51" s="11" t="s">
        <v>116</v>
      </c>
      <c r="B51" s="12">
        <v>3</v>
      </c>
      <c r="C51" s="12">
        <v>2.5</v>
      </c>
      <c r="D51" s="17">
        <f t="shared" ref="D51:F51" si="32">SUMIFS(K$3:K$35,$B$3:$B$35,3,$C$3:$C$35,2.5)*0.001</f>
        <v>1.7600000000000002</v>
      </c>
      <c r="E51" s="17">
        <f t="shared" si="32"/>
        <v>1.7600000000000002</v>
      </c>
      <c r="F51" s="17">
        <f t="shared" si="32"/>
        <v>2.3650000000000007</v>
      </c>
    </row>
    <row r="52" spans="1:6" ht="31.5" x14ac:dyDescent="0.25">
      <c r="A52" s="11" t="s">
        <v>117</v>
      </c>
      <c r="B52" s="12">
        <v>4</v>
      </c>
      <c r="C52" s="12">
        <v>2.5</v>
      </c>
      <c r="D52" s="17">
        <f t="shared" ref="D52:F52" si="33">SUMIFS(K$3:K$35,$B$3:$B$35,4,$C$3:$C$35,2.5)*0.001</f>
        <v>25.85</v>
      </c>
      <c r="E52" s="17">
        <f t="shared" si="33"/>
        <v>25.85</v>
      </c>
      <c r="F52" s="17">
        <f t="shared" si="33"/>
        <v>26.455000000000002</v>
      </c>
    </row>
    <row r="53" spans="1:6" x14ac:dyDescent="0.2">
      <c r="A53" s="53" t="s">
        <v>118</v>
      </c>
      <c r="B53" s="55">
        <v>5</v>
      </c>
      <c r="C53" s="12">
        <v>2.5</v>
      </c>
      <c r="D53" s="17">
        <f t="shared" ref="D53:F53" si="34">SUMIFS(K$3:K$35,$B$3:$B$35,5,$C$3:$C$35,2.5)*0.001</f>
        <v>7.4800000000000013</v>
      </c>
      <c r="E53" s="17">
        <f t="shared" si="34"/>
        <v>7.4800000000000013</v>
      </c>
      <c r="F53" s="17">
        <f t="shared" si="34"/>
        <v>22.330000000000005</v>
      </c>
    </row>
    <row r="54" spans="1:6" x14ac:dyDescent="0.2">
      <c r="A54" s="54"/>
      <c r="B54" s="54"/>
      <c r="C54" s="12">
        <v>4</v>
      </c>
      <c r="D54" s="17"/>
      <c r="E54" s="17"/>
      <c r="F54" s="17">
        <f>SUMIFS(M$3:M$35,$B$3:$B$35,5,$C$3:$C$35,4)*0.001</f>
        <v>6.6000000000000014</v>
      </c>
    </row>
    <row r="55" spans="1:6" x14ac:dyDescent="0.25">
      <c r="A55" s="11" t="s">
        <v>120</v>
      </c>
      <c r="B55" s="12">
        <v>6</v>
      </c>
      <c r="C55" s="12">
        <v>2.5</v>
      </c>
      <c r="D55" s="17">
        <f t="shared" ref="D55:F55" si="35">SUMIFS(K$3:K$35,$B$3:$B$35,6,$C$3:$C$35,2.5)*0.001</f>
        <v>0</v>
      </c>
      <c r="E55" s="17">
        <f t="shared" si="35"/>
        <v>0</v>
      </c>
      <c r="F55" s="17">
        <f t="shared" si="35"/>
        <v>0</v>
      </c>
    </row>
  </sheetData>
  <mergeCells count="4">
    <mergeCell ref="A44:A45"/>
    <mergeCell ref="B44:B45"/>
    <mergeCell ref="A53:A54"/>
    <mergeCell ref="B53:B5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55"/>
  <sheetViews>
    <sheetView zoomScaleNormal="100" workbookViewId="0">
      <pane ySplit="2" topLeftCell="A3" activePane="bottomLeft" state="frozen"/>
      <selection activeCell="O27" sqref="O27"/>
      <selection pane="bottomLeft" activeCell="A21" sqref="A21"/>
    </sheetView>
  </sheetViews>
  <sheetFormatPr defaultColWidth="14.42578125" defaultRowHeight="15.75" customHeight="1" x14ac:dyDescent="0.2"/>
  <cols>
    <col min="1" max="1" width="36.28515625" customWidth="1"/>
    <col min="2" max="3" width="10.140625" customWidth="1"/>
    <col min="4" max="4" width="11.5703125" customWidth="1"/>
    <col min="5" max="5" width="11" customWidth="1"/>
    <col min="6" max="13" width="10.140625" customWidth="1"/>
  </cols>
  <sheetData>
    <row r="1" spans="1:14" ht="15.75" customHeight="1" x14ac:dyDescent="0.25">
      <c r="A1" s="24" t="str">
        <f>'Исходные данные'!A19</f>
        <v>Квартира 1</v>
      </c>
      <c r="B1" s="27" t="s">
        <v>69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</row>
    <row r="2" spans="1:14" ht="63.75" customHeight="1" x14ac:dyDescent="0.2">
      <c r="A2" s="36" t="s">
        <v>70</v>
      </c>
      <c r="B2" s="12" t="s">
        <v>71</v>
      </c>
      <c r="C2" s="12" t="s">
        <v>51</v>
      </c>
      <c r="D2" s="12" t="s">
        <v>23</v>
      </c>
      <c r="E2" s="12" t="s">
        <v>72</v>
      </c>
      <c r="F2" s="12" t="s">
        <v>73</v>
      </c>
      <c r="G2" s="12" t="s">
        <v>74</v>
      </c>
      <c r="H2" s="12" t="s">
        <v>75</v>
      </c>
      <c r="I2" s="12" t="s">
        <v>76</v>
      </c>
      <c r="J2" s="12" t="s">
        <v>77</v>
      </c>
      <c r="K2" s="12" t="s">
        <v>78</v>
      </c>
      <c r="L2" s="12" t="s">
        <v>79</v>
      </c>
      <c r="M2" s="12" t="s">
        <v>80</v>
      </c>
      <c r="N2" s="26"/>
    </row>
    <row r="3" spans="1:14" ht="15.75" customHeight="1" x14ac:dyDescent="0.25">
      <c r="A3" s="28" t="s">
        <v>81</v>
      </c>
      <c r="B3" s="29">
        <v>4</v>
      </c>
      <c r="C3" s="29">
        <v>2.5</v>
      </c>
      <c r="D3" s="29">
        <v>2</v>
      </c>
      <c r="E3" s="29">
        <v>150</v>
      </c>
      <c r="F3" s="29">
        <v>300</v>
      </c>
      <c r="G3" s="29">
        <v>200</v>
      </c>
      <c r="H3" s="29">
        <v>300</v>
      </c>
      <c r="I3" s="29">
        <v>1.1000000000000001</v>
      </c>
      <c r="J3" s="29">
        <v>2300</v>
      </c>
      <c r="K3" s="30">
        <f t="shared" ref="K3:L3" si="0">(($H3+$E3+$F3+$G3)*$D3+$J3)*$I3</f>
        <v>4620</v>
      </c>
      <c r="L3" s="30">
        <f t="shared" si="0"/>
        <v>4620</v>
      </c>
      <c r="M3" s="33">
        <f>(($H3+$E3+$F3+$G3)*$D3+E3+$J3)*$I3</f>
        <v>4785</v>
      </c>
      <c r="N3" t="s">
        <v>124</v>
      </c>
    </row>
    <row r="4" spans="1:14" ht="15.75" customHeight="1" x14ac:dyDescent="0.25">
      <c r="A4" s="28" t="s">
        <v>82</v>
      </c>
      <c r="B4" s="29">
        <v>4</v>
      </c>
      <c r="C4" s="29">
        <v>2.5</v>
      </c>
      <c r="D4" s="29">
        <v>2</v>
      </c>
      <c r="E4" s="29">
        <v>400</v>
      </c>
      <c r="F4" s="31"/>
      <c r="G4" s="29"/>
      <c r="H4" s="29"/>
      <c r="I4" s="29">
        <v>1.1000000000000001</v>
      </c>
      <c r="J4" s="29">
        <v>1200</v>
      </c>
      <c r="K4" s="30">
        <f t="shared" ref="K4:M4" si="1">(($H4+$E4+$F4+$G4)*$D4+$J4)*$I4</f>
        <v>2200</v>
      </c>
      <c r="L4" s="30">
        <f t="shared" si="1"/>
        <v>2200</v>
      </c>
      <c r="M4" s="30">
        <f t="shared" si="1"/>
        <v>2200</v>
      </c>
      <c r="N4" t="s">
        <v>122</v>
      </c>
    </row>
    <row r="5" spans="1:14" ht="15.75" customHeight="1" x14ac:dyDescent="0.25">
      <c r="A5" s="28" t="s">
        <v>83</v>
      </c>
      <c r="B5" s="29">
        <v>4</v>
      </c>
      <c r="C5" s="29">
        <v>2.5</v>
      </c>
      <c r="D5" s="29">
        <v>2</v>
      </c>
      <c r="E5" s="29">
        <v>400</v>
      </c>
      <c r="F5" s="29">
        <v>1050</v>
      </c>
      <c r="G5" s="29">
        <v>200</v>
      </c>
      <c r="H5" s="29">
        <v>1050</v>
      </c>
      <c r="I5" s="29">
        <v>1.1000000000000001</v>
      </c>
      <c r="J5" s="31"/>
      <c r="K5" s="30">
        <f t="shared" ref="K5:L5" si="2">(($H5+$E5+$F5+$G5)*$D5+$J5)*$I5</f>
        <v>5940.0000000000009</v>
      </c>
      <c r="L5" s="30">
        <f t="shared" si="2"/>
        <v>5940.0000000000009</v>
      </c>
      <c r="M5" s="33">
        <f>(($H5+$E5+$F5+$G5)*$D5+E5+$J5)*$I5</f>
        <v>6380.0000000000009</v>
      </c>
      <c r="N5" t="s">
        <v>124</v>
      </c>
    </row>
    <row r="6" spans="1:14" ht="15.75" customHeight="1" x14ac:dyDescent="0.25">
      <c r="A6" s="28" t="s">
        <v>84</v>
      </c>
      <c r="B6" s="29">
        <v>2</v>
      </c>
      <c r="C6" s="29">
        <v>6</v>
      </c>
      <c r="D6" s="29">
        <v>1</v>
      </c>
      <c r="E6" s="29">
        <v>150</v>
      </c>
      <c r="F6" s="31"/>
      <c r="G6" s="29">
        <v>100</v>
      </c>
      <c r="H6" s="29">
        <v>300</v>
      </c>
      <c r="I6" s="29">
        <v>1.1000000000000001</v>
      </c>
      <c r="J6" s="29">
        <v>2300</v>
      </c>
      <c r="K6" s="30">
        <f t="shared" ref="K6:M6" si="3">(($H6+$E6+$F6+$G6)*$D6+$J6)*$I6</f>
        <v>3135.0000000000005</v>
      </c>
      <c r="L6" s="30">
        <f t="shared" si="3"/>
        <v>3135.0000000000005</v>
      </c>
      <c r="M6" s="30">
        <f t="shared" si="3"/>
        <v>3135.0000000000005</v>
      </c>
    </row>
    <row r="7" spans="1:14" x14ac:dyDescent="0.25">
      <c r="A7" s="28" t="s">
        <v>85</v>
      </c>
      <c r="B7" s="29">
        <v>4</v>
      </c>
      <c r="C7" s="29">
        <v>2.5</v>
      </c>
      <c r="D7" s="29">
        <v>1</v>
      </c>
      <c r="E7" s="29">
        <v>150</v>
      </c>
      <c r="F7" s="29">
        <v>2550</v>
      </c>
      <c r="G7" s="29">
        <v>100</v>
      </c>
      <c r="H7" s="29">
        <v>2550</v>
      </c>
      <c r="I7" s="29">
        <v>1.1000000000000001</v>
      </c>
      <c r="J7" s="31"/>
      <c r="K7" s="30">
        <f t="shared" ref="K7:M7" si="4">(($H7+$E7+$F7+$G7)*$D7+$J7)*$I7</f>
        <v>5885.0000000000009</v>
      </c>
      <c r="L7" s="30">
        <f t="shared" si="4"/>
        <v>5885.0000000000009</v>
      </c>
      <c r="M7" s="30">
        <f t="shared" si="4"/>
        <v>5885.0000000000009</v>
      </c>
    </row>
    <row r="8" spans="1:14" x14ac:dyDescent="0.25">
      <c r="A8" s="28" t="s">
        <v>86</v>
      </c>
      <c r="B8" s="29">
        <v>4</v>
      </c>
      <c r="C8" s="29">
        <v>2.5</v>
      </c>
      <c r="D8" s="29">
        <v>1</v>
      </c>
      <c r="E8" s="29">
        <v>400</v>
      </c>
      <c r="F8" s="29"/>
      <c r="G8" s="29">
        <v>100</v>
      </c>
      <c r="H8" s="29">
        <v>1500</v>
      </c>
      <c r="I8" s="29">
        <v>1.1000000000000001</v>
      </c>
      <c r="J8" s="31"/>
      <c r="K8" s="30">
        <f t="shared" ref="K8:M8" si="5">(($H8+$E8+$F8+$G8)*$D8+$J8)*$I8</f>
        <v>2200</v>
      </c>
      <c r="L8" s="30">
        <f t="shared" si="5"/>
        <v>2200</v>
      </c>
      <c r="M8" s="30">
        <f t="shared" si="5"/>
        <v>2200</v>
      </c>
    </row>
    <row r="9" spans="1:14" x14ac:dyDescent="0.25">
      <c r="A9" s="28" t="s">
        <v>87</v>
      </c>
      <c r="B9" s="29">
        <v>4</v>
      </c>
      <c r="C9" s="29">
        <v>2.5</v>
      </c>
      <c r="D9" s="29">
        <v>1</v>
      </c>
      <c r="E9" s="29">
        <v>150</v>
      </c>
      <c r="F9" s="29">
        <v>300</v>
      </c>
      <c r="G9" s="29">
        <v>100</v>
      </c>
      <c r="H9" s="29">
        <v>300</v>
      </c>
      <c r="I9" s="29">
        <v>1.1000000000000001</v>
      </c>
      <c r="J9" s="31"/>
      <c r="K9" s="30">
        <f t="shared" ref="K9:M9" si="6">(($H9+$E9+$F9+$G9)*$D9+$J9)*$I9</f>
        <v>935.00000000000011</v>
      </c>
      <c r="L9" s="30">
        <f t="shared" si="6"/>
        <v>935.00000000000011</v>
      </c>
      <c r="M9" s="30">
        <f t="shared" si="6"/>
        <v>935.00000000000011</v>
      </c>
    </row>
    <row r="10" spans="1:14" x14ac:dyDescent="0.25">
      <c r="A10" s="28" t="s">
        <v>88</v>
      </c>
      <c r="B10" s="29">
        <v>4</v>
      </c>
      <c r="C10" s="29">
        <v>2.5</v>
      </c>
      <c r="D10" s="29">
        <v>1</v>
      </c>
      <c r="E10" s="29">
        <v>400</v>
      </c>
      <c r="F10" s="29">
        <v>300</v>
      </c>
      <c r="G10" s="29">
        <v>100</v>
      </c>
      <c r="H10" s="29">
        <v>300</v>
      </c>
      <c r="I10" s="29">
        <v>1.1000000000000001</v>
      </c>
      <c r="J10" s="31"/>
      <c r="K10" s="30">
        <f t="shared" ref="K10:M10" si="7">(($H10+$E10+$F10+$G10)*$D10+$J10)*$I10</f>
        <v>1210</v>
      </c>
      <c r="L10" s="30">
        <f t="shared" si="7"/>
        <v>1210</v>
      </c>
      <c r="M10" s="30">
        <f t="shared" si="7"/>
        <v>1210</v>
      </c>
    </row>
    <row r="11" spans="1:14" x14ac:dyDescent="0.25">
      <c r="A11" s="28" t="s">
        <v>89</v>
      </c>
      <c r="B11" s="29">
        <v>3</v>
      </c>
      <c r="C11" s="29">
        <v>2.5</v>
      </c>
      <c r="D11" s="32">
        <f>'Исходные данные'!B20</f>
        <v>0</v>
      </c>
      <c r="E11" s="29">
        <v>150</v>
      </c>
      <c r="F11" s="29">
        <v>300</v>
      </c>
      <c r="G11" s="29">
        <v>200</v>
      </c>
      <c r="H11" s="29">
        <v>300</v>
      </c>
      <c r="I11" s="31">
        <v>1.1000000000000001</v>
      </c>
      <c r="J11" s="29">
        <v>2300</v>
      </c>
      <c r="K11" s="30">
        <f t="shared" ref="K11:L11" si="8">(($H11+$E11+$F11+$G11)*$D11+$J11)*$I11</f>
        <v>2530</v>
      </c>
      <c r="L11" s="30">
        <f t="shared" si="8"/>
        <v>2530</v>
      </c>
      <c r="M11" s="33">
        <f>(($H11+$E11+$F11+$G11)*$D11+E11+$J11)*$I11</f>
        <v>2695</v>
      </c>
      <c r="N11" t="s">
        <v>124</v>
      </c>
    </row>
    <row r="12" spans="1:14" x14ac:dyDescent="0.25">
      <c r="A12" s="28" t="s">
        <v>90</v>
      </c>
      <c r="B12" s="29">
        <v>3</v>
      </c>
      <c r="C12" s="29">
        <v>2.5</v>
      </c>
      <c r="D12" s="32">
        <f>'Исходные данные'!C20</f>
        <v>0</v>
      </c>
      <c r="E12" s="29">
        <v>400</v>
      </c>
      <c r="F12" s="29">
        <v>300</v>
      </c>
      <c r="G12" s="29">
        <v>200</v>
      </c>
      <c r="H12" s="29">
        <v>300</v>
      </c>
      <c r="I12" s="31">
        <v>1.1000000000000001</v>
      </c>
      <c r="J12" s="29"/>
      <c r="K12" s="30">
        <f t="shared" ref="K12:L12" si="9">(($H12+$E12+$F12+$G12)*$D12+$J12)*$I12</f>
        <v>0</v>
      </c>
      <c r="L12" s="30">
        <f t="shared" si="9"/>
        <v>0</v>
      </c>
      <c r="M12" s="33">
        <f>(($H12+$E12+$F12+$G12)*$D12+E12+$J12)*$I12</f>
        <v>440.00000000000006</v>
      </c>
      <c r="N12" t="s">
        <v>124</v>
      </c>
    </row>
    <row r="13" spans="1:14" x14ac:dyDescent="0.25">
      <c r="A13" s="28" t="s">
        <v>91</v>
      </c>
      <c r="B13" s="29">
        <v>5</v>
      </c>
      <c r="C13" s="29">
        <v>2.5</v>
      </c>
      <c r="D13" s="29">
        <v>1</v>
      </c>
      <c r="E13" s="29">
        <v>150</v>
      </c>
      <c r="F13" s="29">
        <v>1600</v>
      </c>
      <c r="G13" s="29">
        <v>100</v>
      </c>
      <c r="H13" s="29">
        <v>1600</v>
      </c>
      <c r="I13" s="31">
        <v>1.1000000000000001</v>
      </c>
      <c r="J13" s="29">
        <v>1300</v>
      </c>
      <c r="K13" s="30">
        <f t="shared" ref="K13:M13" si="10">(($H13+$E13+$F13+$G13)*$D13+$J13)*$I13</f>
        <v>5225</v>
      </c>
      <c r="L13" s="30">
        <f t="shared" si="10"/>
        <v>5225</v>
      </c>
      <c r="M13" s="30">
        <f t="shared" si="10"/>
        <v>5225</v>
      </c>
    </row>
    <row r="14" spans="1:14" x14ac:dyDescent="0.25">
      <c r="A14" s="28" t="s">
        <v>92</v>
      </c>
      <c r="B14" s="29">
        <v>5</v>
      </c>
      <c r="C14" s="29">
        <v>2.5</v>
      </c>
      <c r="D14" s="32">
        <f>'Исходные данные'!D20</f>
        <v>0</v>
      </c>
      <c r="E14" s="29">
        <v>150</v>
      </c>
      <c r="F14" s="29">
        <v>1600</v>
      </c>
      <c r="G14" s="29">
        <v>100</v>
      </c>
      <c r="H14" s="29">
        <v>1600</v>
      </c>
      <c r="I14" s="31">
        <v>1.1000000000000001</v>
      </c>
      <c r="J14" s="31"/>
      <c r="K14" s="30">
        <f t="shared" ref="K14:M14" si="11">(($H14+$E14+$F14+$G14)*$D14+$J14)*$I14</f>
        <v>0</v>
      </c>
      <c r="L14" s="30">
        <f t="shared" si="11"/>
        <v>0</v>
      </c>
      <c r="M14" s="30">
        <f t="shared" si="11"/>
        <v>0</v>
      </c>
    </row>
    <row r="15" spans="1:14" x14ac:dyDescent="0.25">
      <c r="A15" s="28" t="s">
        <v>93</v>
      </c>
      <c r="B15" s="29">
        <v>5</v>
      </c>
      <c r="C15" s="29">
        <v>2.5</v>
      </c>
      <c r="D15" s="32">
        <f>'Исходные данные'!E20</f>
        <v>0</v>
      </c>
      <c r="E15" s="29">
        <v>150</v>
      </c>
      <c r="F15" s="29">
        <v>1600</v>
      </c>
      <c r="G15" s="29">
        <v>100</v>
      </c>
      <c r="H15" s="29">
        <v>1600</v>
      </c>
      <c r="I15" s="31">
        <v>1.1000000000000001</v>
      </c>
      <c r="J15" s="31"/>
      <c r="K15" s="30">
        <f t="shared" ref="K15:M15" si="12">(($H15+$E15+$F15+$G15)*$D15+$J15)*$I15</f>
        <v>0</v>
      </c>
      <c r="L15" s="30">
        <f t="shared" si="12"/>
        <v>0</v>
      </c>
      <c r="M15" s="30">
        <f t="shared" si="12"/>
        <v>0</v>
      </c>
    </row>
    <row r="16" spans="1:14" x14ac:dyDescent="0.25">
      <c r="A16" s="28" t="s">
        <v>94</v>
      </c>
      <c r="B16" s="29">
        <v>1</v>
      </c>
      <c r="C16" s="29">
        <v>1.5</v>
      </c>
      <c r="D16" s="32">
        <f>'Исходные данные'!F20</f>
        <v>0</v>
      </c>
      <c r="E16" s="29">
        <v>150</v>
      </c>
      <c r="F16" s="31"/>
      <c r="G16" s="31"/>
      <c r="H16" s="29">
        <v>1800</v>
      </c>
      <c r="I16" s="31">
        <v>1.1000000000000001</v>
      </c>
      <c r="J16" s="29">
        <v>1300</v>
      </c>
      <c r="K16" s="30">
        <f>IF(D16=0,0,IF(D16&gt;0,((H16+E16+F16)*D16)*2)+J16)*I16</f>
        <v>0</v>
      </c>
      <c r="L16" s="30"/>
      <c r="M16" s="30"/>
    </row>
    <row r="17" spans="1:14" x14ac:dyDescent="0.25">
      <c r="A17" s="41" t="s">
        <v>95</v>
      </c>
      <c r="B17" s="29">
        <v>1</v>
      </c>
      <c r="C17" s="29">
        <v>1.5</v>
      </c>
      <c r="D17" s="32">
        <f>'Исходные данные'!G20</f>
        <v>0</v>
      </c>
      <c r="E17" s="29">
        <v>150</v>
      </c>
      <c r="F17" s="31"/>
      <c r="G17" s="31"/>
      <c r="H17" s="29">
        <v>1800</v>
      </c>
      <c r="I17" s="31">
        <v>1.1000000000000001</v>
      </c>
      <c r="J17" s="31"/>
      <c r="K17" s="30">
        <f>((((H17+E17+F17)*D17)*3)+J17)*I17</f>
        <v>0</v>
      </c>
      <c r="L17" s="30"/>
      <c r="M17" s="30"/>
    </row>
    <row r="18" spans="1:14" x14ac:dyDescent="0.25">
      <c r="A18" s="46" t="s">
        <v>125</v>
      </c>
      <c r="B18" s="43">
        <v>1</v>
      </c>
      <c r="C18" s="43">
        <v>1.5</v>
      </c>
      <c r="D18" s="44">
        <f>'Исходные данные'!H20</f>
        <v>0</v>
      </c>
      <c r="E18" s="43">
        <v>150</v>
      </c>
      <c r="F18" s="43"/>
      <c r="G18" s="43"/>
      <c r="H18" s="43">
        <v>1800</v>
      </c>
      <c r="I18" s="43">
        <v>1.1000000000000001</v>
      </c>
      <c r="J18" s="43"/>
      <c r="K18" s="45">
        <f>((((H18+E18+F18)*D18)*3)+J18)*I18</f>
        <v>0</v>
      </c>
      <c r="L18" s="45"/>
      <c r="M18" s="45"/>
      <c r="N18" t="s">
        <v>127</v>
      </c>
    </row>
    <row r="19" spans="1:14" x14ac:dyDescent="0.25">
      <c r="A19" s="42" t="s">
        <v>96</v>
      </c>
      <c r="B19" s="29">
        <v>1</v>
      </c>
      <c r="C19" s="29">
        <v>1.5</v>
      </c>
      <c r="D19" s="32">
        <f>'Исходные данные'!I20</f>
        <v>0</v>
      </c>
      <c r="E19" s="29">
        <v>350</v>
      </c>
      <c r="F19" s="31"/>
      <c r="G19" s="31"/>
      <c r="H19" s="31"/>
      <c r="I19" s="31">
        <v>1.1000000000000001</v>
      </c>
      <c r="J19" s="31"/>
      <c r="K19" s="30">
        <f t="shared" ref="K19:K23" si="13">((H19+E19+F19)*D19+J19)*I19</f>
        <v>0</v>
      </c>
      <c r="L19" s="30">
        <f t="shared" ref="L19:M19" si="14">(($H19+$E19+$F19)*$D19+$J19)*$I19</f>
        <v>0</v>
      </c>
      <c r="M19" s="30">
        <f t="shared" si="14"/>
        <v>0</v>
      </c>
      <c r="N19" t="s">
        <v>123</v>
      </c>
    </row>
    <row r="20" spans="1:14" x14ac:dyDescent="0.25">
      <c r="A20" s="28" t="s">
        <v>97</v>
      </c>
      <c r="B20" s="29">
        <v>1</v>
      </c>
      <c r="C20" s="29">
        <v>1.5</v>
      </c>
      <c r="D20" s="29">
        <v>1</v>
      </c>
      <c r="E20" s="29">
        <v>350</v>
      </c>
      <c r="F20" s="31"/>
      <c r="G20" s="31"/>
      <c r="H20" s="31"/>
      <c r="I20" s="31">
        <v>1.1000000000000001</v>
      </c>
      <c r="J20" s="31"/>
      <c r="K20" s="30">
        <f t="shared" si="13"/>
        <v>385.00000000000006</v>
      </c>
      <c r="L20" s="30">
        <f t="shared" ref="L20:M20" si="15">(($H20+$E20+$F20)*$D20+$J20)*$I20</f>
        <v>385.00000000000006</v>
      </c>
      <c r="M20" s="30">
        <f t="shared" si="15"/>
        <v>385.00000000000006</v>
      </c>
      <c r="N20" t="s">
        <v>123</v>
      </c>
    </row>
    <row r="21" spans="1:14" x14ac:dyDescent="0.25">
      <c r="A21" s="28" t="s">
        <v>98</v>
      </c>
      <c r="B21" s="29">
        <v>1</v>
      </c>
      <c r="C21" s="29">
        <v>1.5</v>
      </c>
      <c r="D21" s="32">
        <f>'Исходные данные'!J20</f>
        <v>0</v>
      </c>
      <c r="E21" s="29">
        <v>350</v>
      </c>
      <c r="F21" s="31"/>
      <c r="G21" s="31"/>
      <c r="H21" s="31"/>
      <c r="I21" s="31">
        <v>1.1000000000000001</v>
      </c>
      <c r="J21" s="31"/>
      <c r="K21" s="30">
        <f t="shared" si="13"/>
        <v>0</v>
      </c>
      <c r="L21" s="30">
        <f t="shared" ref="L21:M21" si="16">(($H21+$E21+$F21)*$D21+$J21)*$I21</f>
        <v>0</v>
      </c>
      <c r="M21" s="30">
        <f t="shared" si="16"/>
        <v>0</v>
      </c>
      <c r="N21" t="s">
        <v>123</v>
      </c>
    </row>
    <row r="22" spans="1:14" x14ac:dyDescent="0.25">
      <c r="A22" s="28" t="s">
        <v>99</v>
      </c>
      <c r="B22" s="29">
        <v>5</v>
      </c>
      <c r="C22" s="29">
        <v>2.5</v>
      </c>
      <c r="D22" s="32">
        <f>'Исходные данные'!K20</f>
        <v>0</v>
      </c>
      <c r="E22" s="29">
        <v>350</v>
      </c>
      <c r="F22" s="31"/>
      <c r="G22" s="31"/>
      <c r="H22" s="31"/>
      <c r="I22" s="31">
        <v>1.1000000000000001</v>
      </c>
      <c r="J22" s="31"/>
      <c r="K22" s="30">
        <f t="shared" si="13"/>
        <v>0</v>
      </c>
      <c r="L22" s="30">
        <f t="shared" ref="L22:M22" si="17">(($H22+$E22+$F22)*$D22+$J22)*$I22</f>
        <v>0</v>
      </c>
      <c r="M22" s="30">
        <f t="shared" si="17"/>
        <v>0</v>
      </c>
      <c r="N22" t="s">
        <v>123</v>
      </c>
    </row>
    <row r="23" spans="1:14" x14ac:dyDescent="0.25">
      <c r="A23" s="28" t="s">
        <v>100</v>
      </c>
      <c r="B23" s="29">
        <v>5</v>
      </c>
      <c r="C23" s="29">
        <v>2.5</v>
      </c>
      <c r="D23" s="29">
        <v>1</v>
      </c>
      <c r="E23" s="29">
        <v>350</v>
      </c>
      <c r="F23" s="31"/>
      <c r="G23" s="31"/>
      <c r="H23" s="29">
        <v>500</v>
      </c>
      <c r="I23" s="31">
        <v>1.1000000000000001</v>
      </c>
      <c r="J23" s="31"/>
      <c r="K23" s="30">
        <f t="shared" si="13"/>
        <v>935.00000000000011</v>
      </c>
      <c r="L23" s="30">
        <f t="shared" ref="L23:M23" si="18">(($H23+$E23+$F23)*$D23+$J23)*$I23</f>
        <v>935.00000000000011</v>
      </c>
      <c r="M23" s="30">
        <f t="shared" si="18"/>
        <v>935.00000000000011</v>
      </c>
      <c r="N23" t="s">
        <v>123</v>
      </c>
    </row>
    <row r="24" spans="1:14" x14ac:dyDescent="0.25">
      <c r="A24" s="28" t="s">
        <v>101</v>
      </c>
      <c r="B24" s="29">
        <v>1</v>
      </c>
      <c r="C24" s="29">
        <v>1.5</v>
      </c>
      <c r="D24" s="32">
        <f>'Исходные данные'!L20</f>
        <v>0</v>
      </c>
      <c r="E24" s="31"/>
      <c r="F24" s="31"/>
      <c r="G24" s="31"/>
      <c r="H24" s="31"/>
      <c r="I24" s="31">
        <v>1.1000000000000001</v>
      </c>
      <c r="J24" s="31"/>
      <c r="K24" s="30">
        <f t="shared" ref="K24:M24" si="19">$D24*$I24</f>
        <v>0</v>
      </c>
      <c r="L24" s="30">
        <f t="shared" si="19"/>
        <v>0</v>
      </c>
      <c r="M24" s="30">
        <f t="shared" si="19"/>
        <v>0</v>
      </c>
    </row>
    <row r="25" spans="1:14" x14ac:dyDescent="0.25">
      <c r="A25" s="28" t="s">
        <v>102</v>
      </c>
      <c r="B25" s="29">
        <v>2</v>
      </c>
      <c r="C25" s="29">
        <v>6</v>
      </c>
      <c r="D25" s="32">
        <f>'Исходные данные'!M20</f>
        <v>0</v>
      </c>
      <c r="E25" s="31"/>
      <c r="F25" s="31"/>
      <c r="G25" s="31"/>
      <c r="H25" s="31"/>
      <c r="I25" s="31">
        <v>1.1000000000000001</v>
      </c>
      <c r="J25" s="31"/>
      <c r="K25" s="30">
        <f t="shared" ref="K25:M25" si="20">$D25*$I25</f>
        <v>0</v>
      </c>
      <c r="L25" s="30">
        <f t="shared" si="20"/>
        <v>0</v>
      </c>
      <c r="M25" s="30">
        <f t="shared" si="20"/>
        <v>0</v>
      </c>
    </row>
    <row r="26" spans="1:14" x14ac:dyDescent="0.25">
      <c r="A26" s="28" t="s">
        <v>103</v>
      </c>
      <c r="B26" s="29">
        <v>3</v>
      </c>
      <c r="C26" s="29">
        <v>2.5</v>
      </c>
      <c r="D26" s="32">
        <f>'Исходные данные'!N20</f>
        <v>0</v>
      </c>
      <c r="E26" s="31"/>
      <c r="F26" s="31"/>
      <c r="G26" s="31"/>
      <c r="H26" s="31"/>
      <c r="I26" s="31">
        <v>1.1000000000000001</v>
      </c>
      <c r="J26" s="31"/>
      <c r="K26" s="30">
        <f t="shared" ref="K26:M26" si="21">$D26*$I26</f>
        <v>0</v>
      </c>
      <c r="L26" s="30">
        <f t="shared" si="21"/>
        <v>0</v>
      </c>
      <c r="M26" s="30">
        <f t="shared" si="21"/>
        <v>0</v>
      </c>
    </row>
    <row r="27" spans="1:14" x14ac:dyDescent="0.25">
      <c r="A27" s="28" t="s">
        <v>104</v>
      </c>
      <c r="B27" s="29">
        <v>4</v>
      </c>
      <c r="C27" s="29">
        <v>2.5</v>
      </c>
      <c r="D27" s="32">
        <f>'Исходные данные'!O20</f>
        <v>0</v>
      </c>
      <c r="E27" s="31"/>
      <c r="F27" s="31"/>
      <c r="G27" s="31"/>
      <c r="H27" s="31"/>
      <c r="I27" s="31">
        <v>1.1000000000000001</v>
      </c>
      <c r="J27" s="31"/>
      <c r="K27" s="30">
        <f t="shared" ref="K27:M27" si="22">$D27*$I27</f>
        <v>0</v>
      </c>
      <c r="L27" s="30">
        <f t="shared" si="22"/>
        <v>0</v>
      </c>
      <c r="M27" s="30">
        <f t="shared" si="22"/>
        <v>0</v>
      </c>
    </row>
    <row r="28" spans="1:14" x14ac:dyDescent="0.25">
      <c r="A28" s="28" t="s">
        <v>105</v>
      </c>
      <c r="B28" s="29">
        <v>5</v>
      </c>
      <c r="C28" s="29">
        <v>2.5</v>
      </c>
      <c r="D28" s="32">
        <f>'Исходные данные'!P20</f>
        <v>0</v>
      </c>
      <c r="E28" s="31"/>
      <c r="F28" s="31"/>
      <c r="G28" s="31"/>
      <c r="H28" s="31"/>
      <c r="I28" s="31">
        <v>1.1000000000000001</v>
      </c>
      <c r="J28" s="31"/>
      <c r="K28" s="30">
        <f t="shared" ref="K28:M28" si="23">$D28*$I28</f>
        <v>0</v>
      </c>
      <c r="L28" s="30">
        <f t="shared" si="23"/>
        <v>0</v>
      </c>
      <c r="M28" s="30">
        <f t="shared" si="23"/>
        <v>0</v>
      </c>
    </row>
    <row r="29" spans="1:14" x14ac:dyDescent="0.25">
      <c r="A29" s="28" t="s">
        <v>106</v>
      </c>
      <c r="B29" s="29">
        <v>6</v>
      </c>
      <c r="C29" s="29">
        <v>2.5</v>
      </c>
      <c r="D29" s="32">
        <f>'Исходные данные'!Q20</f>
        <v>0</v>
      </c>
      <c r="E29" s="31"/>
      <c r="F29" s="31"/>
      <c r="G29" s="31"/>
      <c r="H29" s="31"/>
      <c r="I29" s="31">
        <v>1.1000000000000001</v>
      </c>
      <c r="J29" s="31"/>
      <c r="K29" s="30">
        <f t="shared" ref="K29:M29" si="24">$D29*$I29</f>
        <v>0</v>
      </c>
      <c r="L29" s="30">
        <f t="shared" si="24"/>
        <v>0</v>
      </c>
      <c r="M29" s="30">
        <f t="shared" si="24"/>
        <v>0</v>
      </c>
    </row>
    <row r="30" spans="1:14" x14ac:dyDescent="0.25">
      <c r="A30" s="28" t="s">
        <v>107</v>
      </c>
      <c r="B30" s="29">
        <v>1</v>
      </c>
      <c r="C30" s="29">
        <v>1.5</v>
      </c>
      <c r="D30" s="29">
        <v>1</v>
      </c>
      <c r="E30" s="29">
        <v>100</v>
      </c>
      <c r="F30" s="31"/>
      <c r="G30" s="31"/>
      <c r="H30" s="31">
        <v>1300</v>
      </c>
      <c r="I30" s="31">
        <v>1.1000000000000001</v>
      </c>
      <c r="J30" s="31"/>
      <c r="K30" s="30">
        <f t="shared" ref="K30:K31" si="25">((H30+E30+F30)*D30+J30)*I30</f>
        <v>1540.0000000000002</v>
      </c>
      <c r="L30" s="30">
        <f t="shared" ref="L30:M30" si="26">(($H30+$E30+$F30)*$D30+$J30)*$I30</f>
        <v>1540.0000000000002</v>
      </c>
      <c r="M30" s="30">
        <f t="shared" si="26"/>
        <v>1540.0000000000002</v>
      </c>
    </row>
    <row r="31" spans="1:14" x14ac:dyDescent="0.25">
      <c r="A31" s="28" t="s">
        <v>108</v>
      </c>
      <c r="B31" s="29">
        <v>1</v>
      </c>
      <c r="C31" s="29">
        <v>1.5</v>
      </c>
      <c r="D31" s="29">
        <v>1</v>
      </c>
      <c r="E31" s="29">
        <v>100</v>
      </c>
      <c r="F31" s="31"/>
      <c r="G31" s="31"/>
      <c r="H31" s="31">
        <v>1300</v>
      </c>
      <c r="I31" s="31">
        <v>1.1000000000000001</v>
      </c>
      <c r="J31" s="31"/>
      <c r="K31" s="30">
        <f t="shared" si="25"/>
        <v>1540.0000000000002</v>
      </c>
      <c r="L31" s="30">
        <f t="shared" ref="L31:M31" si="27">(($H31+$E31+$F31)*$D31+$J31)*$I31</f>
        <v>1540.0000000000002</v>
      </c>
      <c r="M31" s="30">
        <f t="shared" si="27"/>
        <v>1540.0000000000002</v>
      </c>
    </row>
    <row r="32" spans="1:14" x14ac:dyDescent="0.25">
      <c r="A32" s="28" t="s">
        <v>109</v>
      </c>
      <c r="B32" s="29">
        <v>6</v>
      </c>
      <c r="C32" s="29">
        <v>2.5</v>
      </c>
      <c r="D32" s="32">
        <f>'Исходные данные'!R20</f>
        <v>0</v>
      </c>
      <c r="E32" s="29">
        <v>150</v>
      </c>
      <c r="F32" s="31"/>
      <c r="G32" s="31"/>
      <c r="H32" s="31">
        <v>600</v>
      </c>
      <c r="I32" s="31">
        <v>1.1000000000000001</v>
      </c>
      <c r="J32" s="29">
        <v>1300</v>
      </c>
      <c r="K32" s="30">
        <f t="shared" ref="K32:M32" si="28">IF($D32=0,0,IF($D32&gt;0,(($H32+$E32+$F32)*$D32+$J32)*$I32))</f>
        <v>0</v>
      </c>
      <c r="L32" s="30">
        <f t="shared" si="28"/>
        <v>0</v>
      </c>
      <c r="M32" s="30">
        <f t="shared" si="28"/>
        <v>0</v>
      </c>
    </row>
    <row r="33" spans="1:13" x14ac:dyDescent="0.25">
      <c r="A33" s="28" t="s">
        <v>110</v>
      </c>
      <c r="B33" s="29">
        <v>6</v>
      </c>
      <c r="C33" s="29">
        <v>2.5</v>
      </c>
      <c r="D33" s="29">
        <f>D32</f>
        <v>0</v>
      </c>
      <c r="E33" s="29">
        <v>150</v>
      </c>
      <c r="F33" s="31"/>
      <c r="G33" s="31"/>
      <c r="H33" s="29">
        <v>1800</v>
      </c>
      <c r="I33" s="31">
        <v>1.1000000000000001</v>
      </c>
      <c r="J33" s="29"/>
      <c r="K33" s="30">
        <f>((((H33+E33+F33)*D33)*3)+J33)*I33</f>
        <v>0</v>
      </c>
      <c r="L33" s="30"/>
      <c r="M33" s="30"/>
    </row>
    <row r="34" spans="1:13" x14ac:dyDescent="0.25">
      <c r="A34" s="28" t="s">
        <v>111</v>
      </c>
      <c r="B34" s="29">
        <v>5</v>
      </c>
      <c r="C34" s="29">
        <v>4</v>
      </c>
      <c r="D34" s="29">
        <v>6000</v>
      </c>
      <c r="E34" s="29"/>
      <c r="F34" s="31"/>
      <c r="G34" s="31"/>
      <c r="H34" s="29"/>
      <c r="I34" s="31">
        <v>1.1000000000000001</v>
      </c>
      <c r="J34" s="29"/>
      <c r="K34" s="33"/>
      <c r="L34" s="33"/>
      <c r="M34" s="30">
        <f>D34</f>
        <v>6000</v>
      </c>
    </row>
    <row r="35" spans="1:13" x14ac:dyDescent="0.25">
      <c r="A35" s="28" t="s">
        <v>112</v>
      </c>
      <c r="B35" s="29">
        <v>5</v>
      </c>
      <c r="C35" s="29">
        <v>2.5</v>
      </c>
      <c r="D35" s="32">
        <f>'Исходные данные'!S20</f>
        <v>0</v>
      </c>
      <c r="E35" s="29">
        <v>100</v>
      </c>
      <c r="F35" s="29">
        <v>10000</v>
      </c>
      <c r="G35" s="31"/>
      <c r="H35" s="29">
        <v>1500</v>
      </c>
      <c r="I35" s="31">
        <v>1.1000000000000001</v>
      </c>
      <c r="J35" s="29">
        <v>1300</v>
      </c>
      <c r="K35" s="33"/>
      <c r="L35" s="33"/>
      <c r="M35" s="30">
        <f>(D35+E35+H35+J35+F35)*I35</f>
        <v>14190.000000000002</v>
      </c>
    </row>
    <row r="38" spans="1:13" ht="18.75" x14ac:dyDescent="0.3">
      <c r="A38" s="34" t="s">
        <v>113</v>
      </c>
    </row>
    <row r="39" spans="1:13" ht="47.25" x14ac:dyDescent="0.2">
      <c r="A39" s="35" t="s">
        <v>45</v>
      </c>
      <c r="B39" s="36" t="s">
        <v>71</v>
      </c>
      <c r="C39" s="36" t="s">
        <v>51</v>
      </c>
      <c r="D39" s="36" t="s">
        <v>48</v>
      </c>
      <c r="E39" s="40" t="s">
        <v>121</v>
      </c>
      <c r="F39" s="38" t="s">
        <v>50</v>
      </c>
    </row>
    <row r="40" spans="1:13" x14ac:dyDescent="0.25">
      <c r="A40" s="11" t="s">
        <v>114</v>
      </c>
      <c r="B40" s="12">
        <v>1</v>
      </c>
      <c r="C40" s="12">
        <v>1.5</v>
      </c>
      <c r="D40" s="17">
        <f t="shared" ref="D40:F40" si="29">SUMIFS(K$3:K$35,$B$3:$B$35,1,$C$3:$C$35,1.5)*0.001</f>
        <v>3.4650000000000007</v>
      </c>
      <c r="E40" s="17">
        <f t="shared" si="29"/>
        <v>3.4650000000000007</v>
      </c>
      <c r="F40" s="17">
        <f t="shared" si="29"/>
        <v>3.4650000000000007</v>
      </c>
    </row>
    <row r="41" spans="1:13" x14ac:dyDescent="0.25">
      <c r="A41" s="11" t="s">
        <v>115</v>
      </c>
      <c r="B41" s="12">
        <v>2</v>
      </c>
      <c r="C41" s="12">
        <v>6</v>
      </c>
      <c r="D41" s="17">
        <f t="shared" ref="D41:F41" si="30">SUMIFS(K$3:K$35,$B$3:$B$35,2,$C$3:$C$35,6)*0.001</f>
        <v>3.1350000000000007</v>
      </c>
      <c r="E41" s="17">
        <f t="shared" si="30"/>
        <v>3.1350000000000007</v>
      </c>
      <c r="F41" s="17">
        <f t="shared" si="30"/>
        <v>3.1350000000000007</v>
      </c>
    </row>
    <row r="42" spans="1:13" x14ac:dyDescent="0.25">
      <c r="A42" s="11" t="s">
        <v>116</v>
      </c>
      <c r="B42" s="12">
        <v>3</v>
      </c>
      <c r="C42" s="12">
        <v>2.5</v>
      </c>
      <c r="D42" s="17">
        <f t="shared" ref="D42:F42" si="31">SUMIFS(K$3:K$35,$B$3:$B$35,3,$C$3:$C$35,2.5)*0.001</f>
        <v>2.5300000000000002</v>
      </c>
      <c r="E42" s="17">
        <f t="shared" si="31"/>
        <v>2.5300000000000002</v>
      </c>
      <c r="F42" s="17">
        <f t="shared" si="31"/>
        <v>3.1350000000000002</v>
      </c>
    </row>
    <row r="43" spans="1:13" ht="31.5" x14ac:dyDescent="0.25">
      <c r="A43" s="11" t="s">
        <v>117</v>
      </c>
      <c r="B43" s="12">
        <v>4</v>
      </c>
      <c r="C43" s="12">
        <v>2.5</v>
      </c>
      <c r="D43" s="17">
        <f t="shared" ref="D43:F43" si="32">SUMIFS(K$3:K$35,$B$3:$B$35,4,$C$3:$C$35,2.5)*0.001</f>
        <v>22.990000000000002</v>
      </c>
      <c r="E43" s="17">
        <f t="shared" si="32"/>
        <v>22.990000000000002</v>
      </c>
      <c r="F43" s="17">
        <f t="shared" si="32"/>
        <v>23.594999999999999</v>
      </c>
    </row>
    <row r="44" spans="1:13" x14ac:dyDescent="0.2">
      <c r="A44" s="53" t="s">
        <v>118</v>
      </c>
      <c r="B44" s="55">
        <v>5</v>
      </c>
      <c r="C44" s="12">
        <v>2.5</v>
      </c>
      <c r="D44" s="17">
        <f t="shared" ref="D44:F44" si="33">SUMIFS(K$3:K$35,$B$3:$B$35,5,$C$3:$C$35,2.5)*0.001</f>
        <v>6.16</v>
      </c>
      <c r="E44" s="17">
        <f t="shared" si="33"/>
        <v>6.16</v>
      </c>
      <c r="F44" s="17">
        <f t="shared" si="33"/>
        <v>20.350000000000001</v>
      </c>
    </row>
    <row r="45" spans="1:13" x14ac:dyDescent="0.2">
      <c r="A45" s="54"/>
      <c r="B45" s="54"/>
      <c r="C45" s="12">
        <v>4</v>
      </c>
      <c r="D45" s="17"/>
      <c r="E45" s="17"/>
      <c r="F45" s="17">
        <f>SUMIFS(M$3:M$35,$B$3:$B$35,5,$C$3:$C$35,4)*0.001</f>
        <v>6</v>
      </c>
    </row>
    <row r="47" spans="1:13" ht="18.75" x14ac:dyDescent="0.3">
      <c r="A47" s="34" t="s">
        <v>119</v>
      </c>
    </row>
    <row r="48" spans="1:13" ht="47.25" x14ac:dyDescent="0.2">
      <c r="A48" s="35" t="s">
        <v>45</v>
      </c>
      <c r="B48" s="36" t="s">
        <v>71</v>
      </c>
      <c r="C48" s="36" t="s">
        <v>51</v>
      </c>
      <c r="D48" s="36" t="s">
        <v>48</v>
      </c>
      <c r="E48" s="40" t="s">
        <v>121</v>
      </c>
      <c r="F48" s="38" t="s">
        <v>50</v>
      </c>
    </row>
    <row r="49" spans="1:6" x14ac:dyDescent="0.25">
      <c r="A49" s="11" t="s">
        <v>114</v>
      </c>
      <c r="B49" s="12">
        <v>1</v>
      </c>
      <c r="C49" s="12">
        <v>1.5</v>
      </c>
      <c r="D49" s="17">
        <f t="shared" ref="D49:F49" si="34">SUMIFS(K$3:K$35,$B$3:$B$35,1,$C$3:$C$35,1.5)*0.001</f>
        <v>3.4650000000000007</v>
      </c>
      <c r="E49" s="17">
        <f t="shared" si="34"/>
        <v>3.4650000000000007</v>
      </c>
      <c r="F49" s="17">
        <f t="shared" si="34"/>
        <v>3.4650000000000007</v>
      </c>
    </row>
    <row r="50" spans="1:6" x14ac:dyDescent="0.25">
      <c r="A50" s="11" t="s">
        <v>115</v>
      </c>
      <c r="B50" s="12">
        <v>2</v>
      </c>
      <c r="C50" s="12">
        <v>6</v>
      </c>
      <c r="D50" s="17">
        <f t="shared" ref="D50:F50" si="35">SUMIFS(K$3:K$35,$B$3:$B$35,2,$C$3:$C$35,6)*0.001</f>
        <v>3.1350000000000007</v>
      </c>
      <c r="E50" s="17">
        <f t="shared" si="35"/>
        <v>3.1350000000000007</v>
      </c>
      <c r="F50" s="17">
        <f t="shared" si="35"/>
        <v>3.1350000000000007</v>
      </c>
    </row>
    <row r="51" spans="1:6" x14ac:dyDescent="0.25">
      <c r="A51" s="11" t="s">
        <v>116</v>
      </c>
      <c r="B51" s="12">
        <v>3</v>
      </c>
      <c r="C51" s="12">
        <v>2.5</v>
      </c>
      <c r="D51" s="17">
        <f t="shared" ref="D51:F51" si="36">SUMIFS(K$3:K$35,$B$3:$B$35,3,$C$3:$C$35,2.5)*0.001</f>
        <v>2.5300000000000002</v>
      </c>
      <c r="E51" s="17">
        <f t="shared" si="36"/>
        <v>2.5300000000000002</v>
      </c>
      <c r="F51" s="17">
        <f t="shared" si="36"/>
        <v>3.1350000000000002</v>
      </c>
    </row>
    <row r="52" spans="1:6" ht="31.5" x14ac:dyDescent="0.25">
      <c r="A52" s="11" t="s">
        <v>117</v>
      </c>
      <c r="B52" s="12">
        <v>4</v>
      </c>
      <c r="C52" s="12">
        <v>2.5</v>
      </c>
      <c r="D52" s="17">
        <f t="shared" ref="D52:F52" si="37">SUMIFS(K$3:K$35,$B$3:$B$35,4,$C$3:$C$35,2.5)*0.001</f>
        <v>22.990000000000002</v>
      </c>
      <c r="E52" s="17">
        <f t="shared" si="37"/>
        <v>22.990000000000002</v>
      </c>
      <c r="F52" s="17">
        <f t="shared" si="37"/>
        <v>23.594999999999999</v>
      </c>
    </row>
    <row r="53" spans="1:6" x14ac:dyDescent="0.2">
      <c r="A53" s="53" t="s">
        <v>118</v>
      </c>
      <c r="B53" s="55">
        <v>5</v>
      </c>
      <c r="C53" s="12">
        <v>2.5</v>
      </c>
      <c r="D53" s="17">
        <f t="shared" ref="D53:F53" si="38">SUMIFS(K$3:K$35,$B$3:$B$35,5,$C$3:$C$35,2.5)*0.001</f>
        <v>6.16</v>
      </c>
      <c r="E53" s="17">
        <f t="shared" si="38"/>
        <v>6.16</v>
      </c>
      <c r="F53" s="17">
        <f t="shared" si="38"/>
        <v>20.350000000000001</v>
      </c>
    </row>
    <row r="54" spans="1:6" x14ac:dyDescent="0.2">
      <c r="A54" s="54"/>
      <c r="B54" s="54"/>
      <c r="C54" s="12">
        <v>4</v>
      </c>
      <c r="D54" s="17"/>
      <c r="E54" s="17"/>
      <c r="F54" s="17">
        <f>SUMIFS(M$3:M$35,$B$3:$B$35,5,$C$3:$C$35,4)*0.001</f>
        <v>6</v>
      </c>
    </row>
    <row r="55" spans="1:6" x14ac:dyDescent="0.25">
      <c r="A55" s="11" t="s">
        <v>120</v>
      </c>
      <c r="B55" s="12">
        <v>6</v>
      </c>
      <c r="C55" s="12">
        <v>2.5</v>
      </c>
      <c r="D55" s="17">
        <f t="shared" ref="D55:F55" si="39">SUMIFS(K$3:K$35,$B$3:$B$35,6,$C$3:$C$35,2.5)*0.001</f>
        <v>0</v>
      </c>
      <c r="E55" s="17">
        <f t="shared" si="39"/>
        <v>0</v>
      </c>
      <c r="F55" s="17">
        <f t="shared" si="39"/>
        <v>0</v>
      </c>
    </row>
  </sheetData>
  <mergeCells count="4">
    <mergeCell ref="A44:A45"/>
    <mergeCell ref="B44:B45"/>
    <mergeCell ref="A53:A54"/>
    <mergeCell ref="B53:B5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55"/>
  <sheetViews>
    <sheetView workbookViewId="0">
      <pane ySplit="2" topLeftCell="A3" activePane="bottomLeft" state="frozen"/>
      <selection activeCell="A21" sqref="A21"/>
      <selection pane="bottomLeft" activeCell="A21" sqref="A21"/>
    </sheetView>
  </sheetViews>
  <sheetFormatPr defaultColWidth="14.42578125" defaultRowHeight="15.75" customHeight="1" x14ac:dyDescent="0.2"/>
  <cols>
    <col min="1" max="1" width="36.28515625" customWidth="1"/>
    <col min="2" max="3" width="10.140625" customWidth="1"/>
    <col min="4" max="4" width="11.5703125" customWidth="1"/>
    <col min="5" max="13" width="10.140625" customWidth="1"/>
  </cols>
  <sheetData>
    <row r="1" spans="1:14" ht="15.75" customHeight="1" x14ac:dyDescent="0.25">
      <c r="A1" s="24" t="str">
        <f>'Исходные данные'!A22</f>
        <v>Квартира 2</v>
      </c>
      <c r="B1" s="27" t="s">
        <v>69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</row>
    <row r="2" spans="1:14" ht="63.75" customHeight="1" x14ac:dyDescent="0.2">
      <c r="A2" s="36" t="s">
        <v>70</v>
      </c>
      <c r="B2" s="12" t="s">
        <v>71</v>
      </c>
      <c r="C2" s="12" t="s">
        <v>51</v>
      </c>
      <c r="D2" s="12" t="s">
        <v>23</v>
      </c>
      <c r="E2" s="12" t="s">
        <v>72</v>
      </c>
      <c r="F2" s="12" t="s">
        <v>73</v>
      </c>
      <c r="G2" s="12" t="s">
        <v>74</v>
      </c>
      <c r="H2" s="12" t="s">
        <v>75</v>
      </c>
      <c r="I2" s="12" t="s">
        <v>76</v>
      </c>
      <c r="J2" s="12" t="s">
        <v>77</v>
      </c>
      <c r="K2" s="12" t="s">
        <v>78</v>
      </c>
      <c r="L2" s="12" t="s">
        <v>79</v>
      </c>
      <c r="M2" s="12" t="s">
        <v>80</v>
      </c>
      <c r="N2" s="26"/>
    </row>
    <row r="3" spans="1:14" ht="15.75" customHeight="1" x14ac:dyDescent="0.25">
      <c r="A3" s="28" t="s">
        <v>81</v>
      </c>
      <c r="B3" s="29">
        <v>4</v>
      </c>
      <c r="C3" s="29">
        <v>2.5</v>
      </c>
      <c r="D3" s="29">
        <v>2</v>
      </c>
      <c r="E3" s="31">
        <v>150</v>
      </c>
      <c r="F3" s="31">
        <v>300</v>
      </c>
      <c r="G3" s="31">
        <v>200</v>
      </c>
      <c r="H3" s="31">
        <v>300</v>
      </c>
      <c r="I3" s="31">
        <v>1.1000000000000001</v>
      </c>
      <c r="J3" s="29">
        <v>2300</v>
      </c>
      <c r="K3" s="30">
        <f t="shared" ref="K3:L3" si="0">(($H3+$E3+$F3+$G3)*$D3+$J3)*$I3</f>
        <v>4620</v>
      </c>
      <c r="L3" s="30">
        <f t="shared" si="0"/>
        <v>4620</v>
      </c>
      <c r="M3" s="33">
        <f>(($H3+$E3+$F3+$G3)*$D3+E3+$J3)*$I3</f>
        <v>4785</v>
      </c>
      <c r="N3" t="s">
        <v>124</v>
      </c>
    </row>
    <row r="4" spans="1:14" ht="15.75" customHeight="1" x14ac:dyDescent="0.25">
      <c r="A4" s="28" t="s">
        <v>82</v>
      </c>
      <c r="B4" s="29">
        <v>4</v>
      </c>
      <c r="C4" s="29">
        <v>2.5</v>
      </c>
      <c r="D4" s="29">
        <v>2</v>
      </c>
      <c r="E4" s="31">
        <v>400</v>
      </c>
      <c r="F4" s="31"/>
      <c r="G4" s="31"/>
      <c r="H4" s="31"/>
      <c r="I4" s="31">
        <v>1.1000000000000001</v>
      </c>
      <c r="J4" s="29">
        <v>1200</v>
      </c>
      <c r="K4" s="30">
        <f t="shared" ref="K4:M4" si="1">(($H4+$E4+$F4+$G4)*$D4+$J4)*$I4</f>
        <v>2200</v>
      </c>
      <c r="L4" s="30">
        <f t="shared" si="1"/>
        <v>2200</v>
      </c>
      <c r="M4" s="30">
        <f t="shared" si="1"/>
        <v>2200</v>
      </c>
      <c r="N4" t="s">
        <v>122</v>
      </c>
    </row>
    <row r="5" spans="1:14" ht="15.75" customHeight="1" x14ac:dyDescent="0.25">
      <c r="A5" s="28" t="s">
        <v>83</v>
      </c>
      <c r="B5" s="29">
        <v>4</v>
      </c>
      <c r="C5" s="29">
        <v>2.5</v>
      </c>
      <c r="D5" s="29">
        <v>2</v>
      </c>
      <c r="E5" s="31">
        <v>400</v>
      </c>
      <c r="F5" s="31">
        <v>1050</v>
      </c>
      <c r="G5" s="31">
        <v>200</v>
      </c>
      <c r="H5" s="31">
        <v>1050</v>
      </c>
      <c r="I5" s="31">
        <v>1.1000000000000001</v>
      </c>
      <c r="J5" s="31"/>
      <c r="K5" s="30">
        <f t="shared" ref="K5:L5" si="2">(($H5+$E5+$F5+$G5)*$D5+$J5)*$I5</f>
        <v>5940.0000000000009</v>
      </c>
      <c r="L5" s="30">
        <f t="shared" si="2"/>
        <v>5940.0000000000009</v>
      </c>
      <c r="M5" s="33">
        <f>(($H5+$E5+$F5+$G5)*$D5+E5+$J5)*$I5</f>
        <v>6380.0000000000009</v>
      </c>
      <c r="N5" t="s">
        <v>124</v>
      </c>
    </row>
    <row r="6" spans="1:14" ht="15.75" customHeight="1" x14ac:dyDescent="0.25">
      <c r="A6" s="28" t="s">
        <v>84</v>
      </c>
      <c r="B6" s="29">
        <v>2</v>
      </c>
      <c r="C6" s="29">
        <v>6</v>
      </c>
      <c r="D6" s="29">
        <v>1</v>
      </c>
      <c r="E6" s="31">
        <v>150</v>
      </c>
      <c r="F6" s="31"/>
      <c r="G6" s="31">
        <v>100</v>
      </c>
      <c r="H6" s="31">
        <v>300</v>
      </c>
      <c r="I6" s="31">
        <v>1.1000000000000001</v>
      </c>
      <c r="J6" s="29">
        <v>2300</v>
      </c>
      <c r="K6" s="30">
        <f t="shared" ref="K6:M6" si="3">(($H6+$E6+$F6+$G6)*$D6+$J6)*$I6</f>
        <v>3135.0000000000005</v>
      </c>
      <c r="L6" s="30">
        <f t="shared" si="3"/>
        <v>3135.0000000000005</v>
      </c>
      <c r="M6" s="30">
        <f t="shared" si="3"/>
        <v>3135.0000000000005</v>
      </c>
    </row>
    <row r="7" spans="1:14" x14ac:dyDescent="0.25">
      <c r="A7" s="28" t="s">
        <v>85</v>
      </c>
      <c r="B7" s="29">
        <v>4</v>
      </c>
      <c r="C7" s="29">
        <v>2.5</v>
      </c>
      <c r="D7" s="29">
        <v>1</v>
      </c>
      <c r="E7" s="31">
        <v>150</v>
      </c>
      <c r="F7" s="31">
        <v>2550</v>
      </c>
      <c r="G7" s="31">
        <v>100</v>
      </c>
      <c r="H7" s="31">
        <v>2550</v>
      </c>
      <c r="I7" s="31">
        <v>1.1000000000000001</v>
      </c>
      <c r="J7" s="31"/>
      <c r="K7" s="30">
        <f t="shared" ref="K7:M7" si="4">(($H7+$E7+$F7+$G7)*$D7+$J7)*$I7</f>
        <v>5885.0000000000009</v>
      </c>
      <c r="L7" s="30">
        <f t="shared" si="4"/>
        <v>5885.0000000000009</v>
      </c>
      <c r="M7" s="30">
        <f t="shared" si="4"/>
        <v>5885.0000000000009</v>
      </c>
    </row>
    <row r="8" spans="1:14" x14ac:dyDescent="0.25">
      <c r="A8" s="28" t="s">
        <v>86</v>
      </c>
      <c r="B8" s="29">
        <v>4</v>
      </c>
      <c r="C8" s="29">
        <v>2.5</v>
      </c>
      <c r="D8" s="29">
        <v>1</v>
      </c>
      <c r="E8" s="31">
        <v>400</v>
      </c>
      <c r="F8" s="31"/>
      <c r="G8" s="31">
        <v>100</v>
      </c>
      <c r="H8" s="31">
        <v>1500</v>
      </c>
      <c r="I8" s="31">
        <v>1.1000000000000001</v>
      </c>
      <c r="J8" s="31"/>
      <c r="K8" s="30">
        <f t="shared" ref="K8:M8" si="5">(($H8+$E8+$F8+$G8)*$D8+$J8)*$I8</f>
        <v>2200</v>
      </c>
      <c r="L8" s="30">
        <f t="shared" si="5"/>
        <v>2200</v>
      </c>
      <c r="M8" s="30">
        <f t="shared" si="5"/>
        <v>2200</v>
      </c>
    </row>
    <row r="9" spans="1:14" x14ac:dyDescent="0.25">
      <c r="A9" s="28" t="s">
        <v>87</v>
      </c>
      <c r="B9" s="29">
        <v>4</v>
      </c>
      <c r="C9" s="29">
        <v>2.5</v>
      </c>
      <c r="D9" s="29">
        <v>1</v>
      </c>
      <c r="E9" s="31">
        <v>150</v>
      </c>
      <c r="F9" s="31">
        <v>300</v>
      </c>
      <c r="G9" s="31">
        <v>100</v>
      </c>
      <c r="H9" s="31">
        <v>300</v>
      </c>
      <c r="I9" s="31">
        <v>1.1000000000000001</v>
      </c>
      <c r="J9" s="31"/>
      <c r="K9" s="30">
        <f t="shared" ref="K9:M9" si="6">(($H9+$E9+$F9+$G9)*$D9+$J9)*$I9</f>
        <v>935.00000000000011</v>
      </c>
      <c r="L9" s="30">
        <f t="shared" si="6"/>
        <v>935.00000000000011</v>
      </c>
      <c r="M9" s="30">
        <f t="shared" si="6"/>
        <v>935.00000000000011</v>
      </c>
    </row>
    <row r="10" spans="1:14" x14ac:dyDescent="0.25">
      <c r="A10" s="28" t="s">
        <v>88</v>
      </c>
      <c r="B10" s="29">
        <v>4</v>
      </c>
      <c r="C10" s="29">
        <v>2.5</v>
      </c>
      <c r="D10" s="29">
        <v>1</v>
      </c>
      <c r="E10" s="31">
        <v>400</v>
      </c>
      <c r="F10" s="31">
        <v>300</v>
      </c>
      <c r="G10" s="31">
        <v>100</v>
      </c>
      <c r="H10" s="31">
        <v>300</v>
      </c>
      <c r="I10" s="31">
        <v>1.1000000000000001</v>
      </c>
      <c r="J10" s="31"/>
      <c r="K10" s="30">
        <f t="shared" ref="K10:M10" si="7">(($H10+$E10+$F10+$G10)*$D10+$J10)*$I10</f>
        <v>1210</v>
      </c>
      <c r="L10" s="30">
        <f t="shared" si="7"/>
        <v>1210</v>
      </c>
      <c r="M10" s="30">
        <f t="shared" si="7"/>
        <v>1210</v>
      </c>
    </row>
    <row r="11" spans="1:14" x14ac:dyDescent="0.25">
      <c r="A11" s="28" t="s">
        <v>89</v>
      </c>
      <c r="B11" s="29">
        <v>3</v>
      </c>
      <c r="C11" s="29">
        <v>2.5</v>
      </c>
      <c r="D11" s="32">
        <f>'Исходные данные'!B23</f>
        <v>0</v>
      </c>
      <c r="E11" s="31">
        <v>150</v>
      </c>
      <c r="F11" s="31">
        <v>300</v>
      </c>
      <c r="G11" s="31">
        <v>200</v>
      </c>
      <c r="H11" s="31">
        <v>300</v>
      </c>
      <c r="I11" s="31">
        <v>1.1000000000000001</v>
      </c>
      <c r="J11" s="29">
        <v>2300</v>
      </c>
      <c r="K11" s="30">
        <f t="shared" ref="K11:L11" si="8">(($H11+$E11+$F11+$G11)*$D11+$J11)*$I11</f>
        <v>2530</v>
      </c>
      <c r="L11" s="30">
        <f t="shared" si="8"/>
        <v>2530</v>
      </c>
      <c r="M11" s="33">
        <f>(($H11+$E11+$F11+$G11)*$D11+E11+$J11)*$I11</f>
        <v>2695</v>
      </c>
      <c r="N11" t="s">
        <v>124</v>
      </c>
    </row>
    <row r="12" spans="1:14" x14ac:dyDescent="0.25">
      <c r="A12" s="28" t="s">
        <v>90</v>
      </c>
      <c r="B12" s="29">
        <v>3</v>
      </c>
      <c r="C12" s="29">
        <v>2.5</v>
      </c>
      <c r="D12" s="32">
        <f>'Исходные данные'!C23</f>
        <v>0</v>
      </c>
      <c r="E12" s="31">
        <v>400</v>
      </c>
      <c r="F12" s="31">
        <v>300</v>
      </c>
      <c r="G12" s="31">
        <v>200</v>
      </c>
      <c r="H12" s="31">
        <v>300</v>
      </c>
      <c r="I12" s="31">
        <v>1.1000000000000001</v>
      </c>
      <c r="J12" s="29"/>
      <c r="K12" s="30">
        <f t="shared" ref="K12:L12" si="9">(($H12+$E12+$F12+$G12)*$D12+$J12)*$I12</f>
        <v>0</v>
      </c>
      <c r="L12" s="30">
        <f t="shared" si="9"/>
        <v>0</v>
      </c>
      <c r="M12" s="33">
        <f>(($H12+$E12+$F12+$G12)*$D12+E12+$J12)*$I12</f>
        <v>440.00000000000006</v>
      </c>
      <c r="N12" t="s">
        <v>124</v>
      </c>
    </row>
    <row r="13" spans="1:14" x14ac:dyDescent="0.25">
      <c r="A13" s="28" t="s">
        <v>91</v>
      </c>
      <c r="B13" s="29">
        <v>5</v>
      </c>
      <c r="C13" s="29">
        <v>2.5</v>
      </c>
      <c r="D13" s="29">
        <v>1</v>
      </c>
      <c r="E13" s="31">
        <v>150</v>
      </c>
      <c r="F13" s="31">
        <v>1600</v>
      </c>
      <c r="G13" s="31">
        <v>100</v>
      </c>
      <c r="H13" s="31">
        <v>1600</v>
      </c>
      <c r="I13" s="31">
        <v>1.1000000000000001</v>
      </c>
      <c r="J13" s="29">
        <v>1300</v>
      </c>
      <c r="K13" s="30">
        <f t="shared" ref="K13:M13" si="10">(($H13+$E13+$F13+$G13)*$D13+$J13)*$I13</f>
        <v>5225</v>
      </c>
      <c r="L13" s="30">
        <f t="shared" si="10"/>
        <v>5225</v>
      </c>
      <c r="M13" s="30">
        <f t="shared" si="10"/>
        <v>5225</v>
      </c>
    </row>
    <row r="14" spans="1:14" x14ac:dyDescent="0.25">
      <c r="A14" s="28" t="s">
        <v>92</v>
      </c>
      <c r="B14" s="29">
        <v>5</v>
      </c>
      <c r="C14" s="29">
        <v>2.5</v>
      </c>
      <c r="D14" s="32">
        <f>'Исходные данные'!D23</f>
        <v>0</v>
      </c>
      <c r="E14" s="31">
        <v>150</v>
      </c>
      <c r="F14" s="31">
        <v>1600</v>
      </c>
      <c r="G14" s="31">
        <v>100</v>
      </c>
      <c r="H14" s="31">
        <v>1600</v>
      </c>
      <c r="I14" s="31">
        <v>1.1000000000000001</v>
      </c>
      <c r="J14" s="31"/>
      <c r="K14" s="30">
        <f t="shared" ref="K14:M14" si="11">(($H14+$E14+$F14+$G14)*$D14+$J14)*$I14</f>
        <v>0</v>
      </c>
      <c r="L14" s="30">
        <f t="shared" si="11"/>
        <v>0</v>
      </c>
      <c r="M14" s="30">
        <f t="shared" si="11"/>
        <v>0</v>
      </c>
    </row>
    <row r="15" spans="1:14" x14ac:dyDescent="0.25">
      <c r="A15" s="28" t="s">
        <v>93</v>
      </c>
      <c r="B15" s="29">
        <v>5</v>
      </c>
      <c r="C15" s="29">
        <v>2.5</v>
      </c>
      <c r="D15" s="32">
        <f>'Исходные данные'!E23</f>
        <v>0</v>
      </c>
      <c r="E15" s="31">
        <v>150</v>
      </c>
      <c r="F15" s="31">
        <v>1600</v>
      </c>
      <c r="G15" s="31">
        <v>100</v>
      </c>
      <c r="H15" s="31">
        <v>1600</v>
      </c>
      <c r="I15" s="31">
        <v>1.1000000000000001</v>
      </c>
      <c r="J15" s="31"/>
      <c r="K15" s="30">
        <f t="shared" ref="K15:M15" si="12">(($H15+$E15+$F15+$G15)*$D15+$J15)*$I15</f>
        <v>0</v>
      </c>
      <c r="L15" s="30">
        <f t="shared" si="12"/>
        <v>0</v>
      </c>
      <c r="M15" s="30">
        <f t="shared" si="12"/>
        <v>0</v>
      </c>
    </row>
    <row r="16" spans="1:14" x14ac:dyDescent="0.25">
      <c r="A16" s="28" t="s">
        <v>94</v>
      </c>
      <c r="B16" s="29">
        <v>1</v>
      </c>
      <c r="C16" s="29">
        <v>1.5</v>
      </c>
      <c r="D16" s="32">
        <f>'Исходные данные'!F23</f>
        <v>0</v>
      </c>
      <c r="E16" s="31">
        <v>150</v>
      </c>
      <c r="F16" s="31"/>
      <c r="G16" s="31"/>
      <c r="H16" s="31">
        <v>1800</v>
      </c>
      <c r="I16" s="31">
        <v>1.1000000000000001</v>
      </c>
      <c r="J16" s="29">
        <v>1300</v>
      </c>
      <c r="K16" s="30">
        <f>IF(D16=0,0,IF(D16&gt;0,((H16+E16+F16)*D16)*2)+J16)*I16</f>
        <v>0</v>
      </c>
      <c r="L16" s="30"/>
      <c r="M16" s="30"/>
    </row>
    <row r="17" spans="1:14" x14ac:dyDescent="0.25">
      <c r="A17" s="41" t="s">
        <v>95</v>
      </c>
      <c r="B17" s="29">
        <v>1</v>
      </c>
      <c r="C17" s="29">
        <v>1.5</v>
      </c>
      <c r="D17" s="32">
        <f>'Исходные данные'!G23</f>
        <v>0</v>
      </c>
      <c r="E17" s="31">
        <v>150</v>
      </c>
      <c r="F17" s="31"/>
      <c r="G17" s="31"/>
      <c r="H17" s="31">
        <v>1800</v>
      </c>
      <c r="I17" s="31">
        <v>1.1000000000000001</v>
      </c>
      <c r="J17" s="31"/>
      <c r="K17" s="30">
        <f>((((H17+E17+F17)*D17)*3)+J17)*I17</f>
        <v>0</v>
      </c>
      <c r="L17" s="30"/>
      <c r="M17" s="30"/>
    </row>
    <row r="18" spans="1:14" x14ac:dyDescent="0.25">
      <c r="A18" s="46" t="s">
        <v>125</v>
      </c>
      <c r="B18" s="43">
        <v>1</v>
      </c>
      <c r="C18" s="43">
        <v>1.5</v>
      </c>
      <c r="D18" s="44">
        <f>'Исходные данные'!H23</f>
        <v>0</v>
      </c>
      <c r="E18" s="43">
        <v>150</v>
      </c>
      <c r="F18" s="43"/>
      <c r="G18" s="43"/>
      <c r="H18" s="43">
        <v>1800</v>
      </c>
      <c r="I18" s="43">
        <v>1.1000000000000001</v>
      </c>
      <c r="J18" s="43"/>
      <c r="K18" s="45">
        <f>((((H18+E18+F18)*D18)*3)+J18)*I18</f>
        <v>0</v>
      </c>
      <c r="L18" s="45"/>
      <c r="M18" s="45"/>
      <c r="N18" t="s">
        <v>127</v>
      </c>
    </row>
    <row r="19" spans="1:14" x14ac:dyDescent="0.25">
      <c r="A19" s="42" t="s">
        <v>96</v>
      </c>
      <c r="B19" s="29">
        <v>1</v>
      </c>
      <c r="C19" s="29">
        <v>1.5</v>
      </c>
      <c r="D19" s="32">
        <f>'Исходные данные'!I23</f>
        <v>0</v>
      </c>
      <c r="E19" s="31">
        <v>350</v>
      </c>
      <c r="F19" s="31"/>
      <c r="G19" s="31"/>
      <c r="H19" s="31"/>
      <c r="I19" s="31">
        <v>1.1000000000000001</v>
      </c>
      <c r="J19" s="31"/>
      <c r="K19" s="30">
        <f t="shared" ref="K19:K23" si="13">((H19+E19+F19)*D19+J19)*I19</f>
        <v>0</v>
      </c>
      <c r="L19" s="30">
        <f t="shared" ref="L19:M19" si="14">(($H19+$E19+$F19)*$D19+$J19)*$I19</f>
        <v>0</v>
      </c>
      <c r="M19" s="30">
        <f t="shared" si="14"/>
        <v>0</v>
      </c>
      <c r="N19" t="s">
        <v>123</v>
      </c>
    </row>
    <row r="20" spans="1:14" x14ac:dyDescent="0.25">
      <c r="A20" s="28" t="s">
        <v>97</v>
      </c>
      <c r="B20" s="29">
        <v>1</v>
      </c>
      <c r="C20" s="29">
        <v>1.5</v>
      </c>
      <c r="D20" s="29">
        <v>1</v>
      </c>
      <c r="E20" s="31">
        <v>350</v>
      </c>
      <c r="F20" s="31"/>
      <c r="G20" s="31"/>
      <c r="H20" s="31"/>
      <c r="I20" s="31">
        <v>1.1000000000000001</v>
      </c>
      <c r="J20" s="31"/>
      <c r="K20" s="30">
        <f t="shared" si="13"/>
        <v>385.00000000000006</v>
      </c>
      <c r="L20" s="30">
        <f t="shared" ref="L20:M20" si="15">(($H20+$E20+$F20)*$D20+$J20)*$I20</f>
        <v>385.00000000000006</v>
      </c>
      <c r="M20" s="30">
        <f t="shared" si="15"/>
        <v>385.00000000000006</v>
      </c>
      <c r="N20" t="s">
        <v>123</v>
      </c>
    </row>
    <row r="21" spans="1:14" x14ac:dyDescent="0.25">
      <c r="A21" s="28" t="s">
        <v>98</v>
      </c>
      <c r="B21" s="29">
        <v>1</v>
      </c>
      <c r="C21" s="29">
        <v>1.5</v>
      </c>
      <c r="D21" s="32">
        <f>'Исходные данные'!J23</f>
        <v>0</v>
      </c>
      <c r="E21" s="31">
        <v>350</v>
      </c>
      <c r="F21" s="31"/>
      <c r="G21" s="31"/>
      <c r="H21" s="31"/>
      <c r="I21" s="31">
        <v>1.1000000000000001</v>
      </c>
      <c r="J21" s="31"/>
      <c r="K21" s="30">
        <f t="shared" si="13"/>
        <v>0</v>
      </c>
      <c r="L21" s="30">
        <f t="shared" ref="L21:M21" si="16">(($H21+$E21+$F21)*$D21+$J21)*$I21</f>
        <v>0</v>
      </c>
      <c r="M21" s="30">
        <f t="shared" si="16"/>
        <v>0</v>
      </c>
      <c r="N21" t="s">
        <v>123</v>
      </c>
    </row>
    <row r="22" spans="1:14" x14ac:dyDescent="0.25">
      <c r="A22" s="28" t="s">
        <v>99</v>
      </c>
      <c r="B22" s="29">
        <v>5</v>
      </c>
      <c r="C22" s="29">
        <v>2.5</v>
      </c>
      <c r="D22" s="32">
        <f>'Исходные данные'!K23</f>
        <v>0</v>
      </c>
      <c r="E22" s="31">
        <v>350</v>
      </c>
      <c r="F22" s="31"/>
      <c r="G22" s="31"/>
      <c r="H22" s="31"/>
      <c r="I22" s="31">
        <v>1.1000000000000001</v>
      </c>
      <c r="J22" s="31"/>
      <c r="K22" s="30">
        <f t="shared" si="13"/>
        <v>0</v>
      </c>
      <c r="L22" s="30">
        <f t="shared" ref="L22:M22" si="17">(($H22+$E22+$F22)*$D22+$J22)*$I22</f>
        <v>0</v>
      </c>
      <c r="M22" s="30">
        <f t="shared" si="17"/>
        <v>0</v>
      </c>
      <c r="N22" t="s">
        <v>123</v>
      </c>
    </row>
    <row r="23" spans="1:14" x14ac:dyDescent="0.25">
      <c r="A23" s="28" t="s">
        <v>100</v>
      </c>
      <c r="B23" s="29">
        <v>5</v>
      </c>
      <c r="C23" s="29">
        <v>2.5</v>
      </c>
      <c r="D23" s="29">
        <v>1</v>
      </c>
      <c r="E23" s="31">
        <v>350</v>
      </c>
      <c r="F23" s="31"/>
      <c r="G23" s="31"/>
      <c r="H23" s="31">
        <v>500</v>
      </c>
      <c r="I23" s="31">
        <v>1.1000000000000001</v>
      </c>
      <c r="J23" s="31"/>
      <c r="K23" s="30">
        <f t="shared" si="13"/>
        <v>935.00000000000011</v>
      </c>
      <c r="L23" s="30">
        <f t="shared" ref="L23:M23" si="18">(($H23+$E23+$F23)*$D23+$J23)*$I23</f>
        <v>935.00000000000011</v>
      </c>
      <c r="M23" s="30">
        <f t="shared" si="18"/>
        <v>935.00000000000011</v>
      </c>
      <c r="N23" t="s">
        <v>123</v>
      </c>
    </row>
    <row r="24" spans="1:14" x14ac:dyDescent="0.25">
      <c r="A24" s="28" t="s">
        <v>101</v>
      </c>
      <c r="B24" s="29">
        <v>1</v>
      </c>
      <c r="C24" s="29">
        <v>1.5</v>
      </c>
      <c r="D24" s="32">
        <f>'Исходные данные'!L23</f>
        <v>0</v>
      </c>
      <c r="E24" s="31"/>
      <c r="F24" s="31"/>
      <c r="G24" s="31"/>
      <c r="H24" s="31"/>
      <c r="I24" s="31">
        <v>1.1000000000000001</v>
      </c>
      <c r="J24" s="31"/>
      <c r="K24" s="30">
        <f t="shared" ref="K24:M24" si="19">$D24*$I24</f>
        <v>0</v>
      </c>
      <c r="L24" s="30">
        <f t="shared" si="19"/>
        <v>0</v>
      </c>
      <c r="M24" s="30">
        <f t="shared" si="19"/>
        <v>0</v>
      </c>
    </row>
    <row r="25" spans="1:14" x14ac:dyDescent="0.25">
      <c r="A25" s="28" t="s">
        <v>102</v>
      </c>
      <c r="B25" s="29">
        <v>2</v>
      </c>
      <c r="C25" s="29">
        <v>6</v>
      </c>
      <c r="D25" s="32">
        <f>'Исходные данные'!M23</f>
        <v>0</v>
      </c>
      <c r="E25" s="31"/>
      <c r="F25" s="31"/>
      <c r="G25" s="31"/>
      <c r="H25" s="31"/>
      <c r="I25" s="31">
        <v>1.1000000000000001</v>
      </c>
      <c r="J25" s="31"/>
      <c r="K25" s="30">
        <f t="shared" ref="K25:M25" si="20">$D25*$I25</f>
        <v>0</v>
      </c>
      <c r="L25" s="30">
        <f t="shared" si="20"/>
        <v>0</v>
      </c>
      <c r="M25" s="30">
        <f t="shared" si="20"/>
        <v>0</v>
      </c>
    </row>
    <row r="26" spans="1:14" x14ac:dyDescent="0.25">
      <c r="A26" s="28" t="s">
        <v>103</v>
      </c>
      <c r="B26" s="29">
        <v>3</v>
      </c>
      <c r="C26" s="29">
        <v>2.5</v>
      </c>
      <c r="D26" s="32">
        <f>'Исходные данные'!N23</f>
        <v>0</v>
      </c>
      <c r="E26" s="31"/>
      <c r="F26" s="31"/>
      <c r="G26" s="31"/>
      <c r="H26" s="31"/>
      <c r="I26" s="31">
        <v>1.1000000000000001</v>
      </c>
      <c r="J26" s="31"/>
      <c r="K26" s="30">
        <f t="shared" ref="K26:M26" si="21">$D26*$I26</f>
        <v>0</v>
      </c>
      <c r="L26" s="30">
        <f t="shared" si="21"/>
        <v>0</v>
      </c>
      <c r="M26" s="30">
        <f t="shared" si="21"/>
        <v>0</v>
      </c>
    </row>
    <row r="27" spans="1:14" x14ac:dyDescent="0.25">
      <c r="A27" s="28" t="s">
        <v>104</v>
      </c>
      <c r="B27" s="29">
        <v>4</v>
      </c>
      <c r="C27" s="29">
        <v>2.5</v>
      </c>
      <c r="D27" s="32">
        <f>'Исходные данные'!O23</f>
        <v>0</v>
      </c>
      <c r="E27" s="31"/>
      <c r="F27" s="31"/>
      <c r="G27" s="31"/>
      <c r="H27" s="31"/>
      <c r="I27" s="31">
        <v>1.1000000000000001</v>
      </c>
      <c r="J27" s="31"/>
      <c r="K27" s="30">
        <f t="shared" ref="K27:M27" si="22">$D27*$I27</f>
        <v>0</v>
      </c>
      <c r="L27" s="30">
        <f t="shared" si="22"/>
        <v>0</v>
      </c>
      <c r="M27" s="30">
        <f t="shared" si="22"/>
        <v>0</v>
      </c>
    </row>
    <row r="28" spans="1:14" x14ac:dyDescent="0.25">
      <c r="A28" s="28" t="s">
        <v>105</v>
      </c>
      <c r="B28" s="29">
        <v>5</v>
      </c>
      <c r="C28" s="29">
        <v>2.5</v>
      </c>
      <c r="D28" s="32">
        <f>'Исходные данные'!P23</f>
        <v>0</v>
      </c>
      <c r="E28" s="31"/>
      <c r="F28" s="31"/>
      <c r="G28" s="31"/>
      <c r="H28" s="31"/>
      <c r="I28" s="31">
        <v>1.1000000000000001</v>
      </c>
      <c r="J28" s="31"/>
      <c r="K28" s="30">
        <f t="shared" ref="K28:M28" si="23">$D28*$I28</f>
        <v>0</v>
      </c>
      <c r="L28" s="30">
        <f t="shared" si="23"/>
        <v>0</v>
      </c>
      <c r="M28" s="30">
        <f t="shared" si="23"/>
        <v>0</v>
      </c>
    </row>
    <row r="29" spans="1:14" x14ac:dyDescent="0.25">
      <c r="A29" s="28" t="s">
        <v>106</v>
      </c>
      <c r="B29" s="29">
        <v>6</v>
      </c>
      <c r="C29" s="29">
        <v>2.5</v>
      </c>
      <c r="D29" s="32">
        <f>'Исходные данные'!Q23</f>
        <v>0</v>
      </c>
      <c r="E29" s="31"/>
      <c r="F29" s="31"/>
      <c r="G29" s="31"/>
      <c r="H29" s="31"/>
      <c r="I29" s="31">
        <v>1.1000000000000001</v>
      </c>
      <c r="J29" s="31"/>
      <c r="K29" s="30">
        <f t="shared" ref="K29:M29" si="24">$D29*$I29</f>
        <v>0</v>
      </c>
      <c r="L29" s="30">
        <f t="shared" si="24"/>
        <v>0</v>
      </c>
      <c r="M29" s="30">
        <f t="shared" si="24"/>
        <v>0</v>
      </c>
    </row>
    <row r="30" spans="1:14" x14ac:dyDescent="0.25">
      <c r="A30" s="28" t="s">
        <v>107</v>
      </c>
      <c r="B30" s="29">
        <v>1</v>
      </c>
      <c r="C30" s="29">
        <v>1.5</v>
      </c>
      <c r="D30" s="29">
        <v>1</v>
      </c>
      <c r="E30" s="31">
        <v>100</v>
      </c>
      <c r="F30" s="31"/>
      <c r="G30" s="31"/>
      <c r="H30" s="31">
        <v>1300</v>
      </c>
      <c r="I30" s="31">
        <v>1.1000000000000001</v>
      </c>
      <c r="J30" s="31"/>
      <c r="K30" s="30">
        <f t="shared" ref="K30:K31" si="25">((H30+E30+F30)*D30+J30)*I30</f>
        <v>1540.0000000000002</v>
      </c>
      <c r="L30" s="30">
        <f t="shared" ref="L30:M30" si="26">(($H30+$E30+$F30)*$D30+$J30)*$I30</f>
        <v>1540.0000000000002</v>
      </c>
      <c r="M30" s="30">
        <f t="shared" si="26"/>
        <v>1540.0000000000002</v>
      </c>
    </row>
    <row r="31" spans="1:14" x14ac:dyDescent="0.25">
      <c r="A31" s="28" t="s">
        <v>108</v>
      </c>
      <c r="B31" s="29">
        <v>1</v>
      </c>
      <c r="C31" s="29">
        <v>1.5</v>
      </c>
      <c r="D31" s="29">
        <v>1</v>
      </c>
      <c r="E31" s="31">
        <v>100</v>
      </c>
      <c r="F31" s="31"/>
      <c r="G31" s="31"/>
      <c r="H31" s="31">
        <v>1300</v>
      </c>
      <c r="I31" s="31">
        <v>1.1000000000000001</v>
      </c>
      <c r="J31" s="31"/>
      <c r="K31" s="30">
        <f t="shared" si="25"/>
        <v>1540.0000000000002</v>
      </c>
      <c r="L31" s="30">
        <f t="shared" ref="L31:M31" si="27">(($H31+$E31+$F31)*$D31+$J31)*$I31</f>
        <v>1540.0000000000002</v>
      </c>
      <c r="M31" s="30">
        <f t="shared" si="27"/>
        <v>1540.0000000000002</v>
      </c>
    </row>
    <row r="32" spans="1:14" x14ac:dyDescent="0.25">
      <c r="A32" s="28" t="s">
        <v>109</v>
      </c>
      <c r="B32" s="29">
        <v>6</v>
      </c>
      <c r="C32" s="29">
        <v>2.5</v>
      </c>
      <c r="D32" s="32">
        <f>'Исходные данные'!R23</f>
        <v>0</v>
      </c>
      <c r="E32" s="31">
        <v>150</v>
      </c>
      <c r="F32" s="31"/>
      <c r="G32" s="31"/>
      <c r="H32" s="31">
        <v>600</v>
      </c>
      <c r="I32" s="31">
        <v>1.1000000000000001</v>
      </c>
      <c r="J32" s="29">
        <v>1300</v>
      </c>
      <c r="K32" s="30">
        <f t="shared" ref="K32:M32" si="28">IF($D32=0,0,IF($D32&gt;0,(($H32+$E32+$F32)*$D32+$J32)*$I32))</f>
        <v>0</v>
      </c>
      <c r="L32" s="30">
        <f t="shared" si="28"/>
        <v>0</v>
      </c>
      <c r="M32" s="30">
        <f t="shared" si="28"/>
        <v>0</v>
      </c>
    </row>
    <row r="33" spans="1:13" x14ac:dyDescent="0.25">
      <c r="A33" s="28" t="s">
        <v>110</v>
      </c>
      <c r="B33" s="29">
        <v>6</v>
      </c>
      <c r="C33" s="29">
        <v>2.5</v>
      </c>
      <c r="D33" s="29">
        <f>D32</f>
        <v>0</v>
      </c>
      <c r="E33" s="31">
        <v>150</v>
      </c>
      <c r="F33" s="31"/>
      <c r="G33" s="31"/>
      <c r="H33" s="31">
        <v>1800</v>
      </c>
      <c r="I33" s="31">
        <v>1.1000000000000001</v>
      </c>
      <c r="J33" s="29"/>
      <c r="K33" s="30">
        <f>((((H33+E33+F33)*D33)*3)+J33)*I33</f>
        <v>0</v>
      </c>
      <c r="L33" s="30"/>
      <c r="M33" s="30"/>
    </row>
    <row r="34" spans="1:13" x14ac:dyDescent="0.25">
      <c r="A34" s="28" t="s">
        <v>111</v>
      </c>
      <c r="B34" s="29">
        <v>5</v>
      </c>
      <c r="C34" s="29">
        <v>4</v>
      </c>
      <c r="D34" s="29">
        <v>6000</v>
      </c>
      <c r="E34" s="31"/>
      <c r="F34" s="31"/>
      <c r="G34" s="31"/>
      <c r="H34" s="31"/>
      <c r="I34" s="31">
        <v>1.1000000000000001</v>
      </c>
      <c r="J34" s="29"/>
      <c r="K34" s="33"/>
      <c r="L34" s="33"/>
      <c r="M34" s="30">
        <f>D34</f>
        <v>6000</v>
      </c>
    </row>
    <row r="35" spans="1:13" x14ac:dyDescent="0.25">
      <c r="A35" s="28" t="s">
        <v>112</v>
      </c>
      <c r="B35" s="29">
        <v>5</v>
      </c>
      <c r="C35" s="29">
        <v>2.5</v>
      </c>
      <c r="D35" s="32">
        <f>'Исходные данные'!S23</f>
        <v>0</v>
      </c>
      <c r="E35" s="31">
        <v>100</v>
      </c>
      <c r="F35" s="31">
        <v>10000</v>
      </c>
      <c r="G35" s="31"/>
      <c r="H35" s="31">
        <v>1500</v>
      </c>
      <c r="I35" s="31">
        <v>1.1000000000000001</v>
      </c>
      <c r="J35" s="29">
        <v>1300</v>
      </c>
      <c r="K35" s="33"/>
      <c r="L35" s="33"/>
      <c r="M35" s="33">
        <f>(D35+E35+H35+J35+F35)*I35</f>
        <v>14190.000000000002</v>
      </c>
    </row>
    <row r="38" spans="1:13" ht="18.75" x14ac:dyDescent="0.3">
      <c r="A38" s="34" t="s">
        <v>113</v>
      </c>
    </row>
    <row r="39" spans="1:13" ht="47.25" x14ac:dyDescent="0.2">
      <c r="A39" s="35" t="s">
        <v>45</v>
      </c>
      <c r="B39" s="36" t="s">
        <v>71</v>
      </c>
      <c r="C39" s="36" t="s">
        <v>51</v>
      </c>
      <c r="D39" s="36" t="s">
        <v>48</v>
      </c>
      <c r="E39" s="37" t="s">
        <v>49</v>
      </c>
      <c r="F39" s="38" t="s">
        <v>50</v>
      </c>
    </row>
    <row r="40" spans="1:13" x14ac:dyDescent="0.25">
      <c r="A40" s="11" t="s">
        <v>114</v>
      </c>
      <c r="B40" s="12">
        <v>1</v>
      </c>
      <c r="C40" s="12">
        <v>1.5</v>
      </c>
      <c r="D40" s="17">
        <f t="shared" ref="D40:F40" si="29">SUMIFS(K$3:K$35,$B$3:$B$35,1,$C$3:$C$35,1.5)*0.001</f>
        <v>3.4650000000000007</v>
      </c>
      <c r="E40" s="17">
        <f t="shared" si="29"/>
        <v>3.4650000000000007</v>
      </c>
      <c r="F40" s="17">
        <f t="shared" si="29"/>
        <v>3.4650000000000007</v>
      </c>
    </row>
    <row r="41" spans="1:13" x14ac:dyDescent="0.25">
      <c r="A41" s="11" t="s">
        <v>115</v>
      </c>
      <c r="B41" s="12">
        <v>2</v>
      </c>
      <c r="C41" s="12">
        <v>6</v>
      </c>
      <c r="D41" s="17">
        <f t="shared" ref="D41:F41" si="30">SUMIFS(K$3:K$35,$B$3:$B$35,2,$C$3:$C$35,6)*0.001</f>
        <v>3.1350000000000007</v>
      </c>
      <c r="E41" s="17">
        <f t="shared" si="30"/>
        <v>3.1350000000000007</v>
      </c>
      <c r="F41" s="17">
        <f t="shared" si="30"/>
        <v>3.1350000000000007</v>
      </c>
    </row>
    <row r="42" spans="1:13" x14ac:dyDescent="0.25">
      <c r="A42" s="11" t="s">
        <v>116</v>
      </c>
      <c r="B42" s="12">
        <v>3</v>
      </c>
      <c r="C42" s="12">
        <v>2.5</v>
      </c>
      <c r="D42" s="17">
        <f t="shared" ref="D42:F42" si="31">SUMIFS(K$3:K$35,$B$3:$B$35,3,$C$3:$C$35,2.5)*0.001</f>
        <v>2.5300000000000002</v>
      </c>
      <c r="E42" s="17">
        <f t="shared" si="31"/>
        <v>2.5300000000000002</v>
      </c>
      <c r="F42" s="17">
        <f t="shared" si="31"/>
        <v>3.1350000000000002</v>
      </c>
    </row>
    <row r="43" spans="1:13" ht="31.5" x14ac:dyDescent="0.25">
      <c r="A43" s="11" t="s">
        <v>117</v>
      </c>
      <c r="B43" s="12">
        <v>4</v>
      </c>
      <c r="C43" s="12">
        <v>2.5</v>
      </c>
      <c r="D43" s="17">
        <f t="shared" ref="D43:F43" si="32">SUMIFS(K$3:K$35,$B$3:$B$35,4,$C$3:$C$35,2.5)*0.001</f>
        <v>22.990000000000002</v>
      </c>
      <c r="E43" s="17">
        <f t="shared" si="32"/>
        <v>22.990000000000002</v>
      </c>
      <c r="F43" s="17">
        <f t="shared" si="32"/>
        <v>23.594999999999999</v>
      </c>
    </row>
    <row r="44" spans="1:13" x14ac:dyDescent="0.2">
      <c r="A44" s="53" t="s">
        <v>118</v>
      </c>
      <c r="B44" s="55">
        <v>5</v>
      </c>
      <c r="C44" s="12">
        <v>2.5</v>
      </c>
      <c r="D44" s="17">
        <f t="shared" ref="D44:F44" si="33">SUMIFS(K$3:K$35,$B$3:$B$35,5,$C$3:$C$35,2.5)*0.001</f>
        <v>6.16</v>
      </c>
      <c r="E44" s="17">
        <f t="shared" si="33"/>
        <v>6.16</v>
      </c>
      <c r="F44" s="17">
        <f t="shared" si="33"/>
        <v>20.350000000000001</v>
      </c>
    </row>
    <row r="45" spans="1:13" x14ac:dyDescent="0.2">
      <c r="A45" s="54"/>
      <c r="B45" s="54"/>
      <c r="C45" s="12">
        <v>4</v>
      </c>
      <c r="D45" s="17"/>
      <c r="E45" s="17"/>
      <c r="F45" s="17">
        <f>SUMIFS(M$3:M$35,$B$3:$B$35,5,$C$3:$C$35,4)*0.001</f>
        <v>6</v>
      </c>
    </row>
    <row r="47" spans="1:13" ht="18.75" x14ac:dyDescent="0.3">
      <c r="A47" s="34" t="s">
        <v>119</v>
      </c>
    </row>
    <row r="48" spans="1:13" ht="47.25" x14ac:dyDescent="0.2">
      <c r="A48" s="35" t="s">
        <v>45</v>
      </c>
      <c r="B48" s="36" t="s">
        <v>71</v>
      </c>
      <c r="C48" s="36" t="s">
        <v>51</v>
      </c>
      <c r="D48" s="36" t="s">
        <v>48</v>
      </c>
      <c r="E48" s="37" t="s">
        <v>49</v>
      </c>
      <c r="F48" s="38" t="s">
        <v>50</v>
      </c>
    </row>
    <row r="49" spans="1:6" x14ac:dyDescent="0.25">
      <c r="A49" s="11" t="s">
        <v>114</v>
      </c>
      <c r="B49" s="12">
        <v>1</v>
      </c>
      <c r="C49" s="12">
        <v>1.5</v>
      </c>
      <c r="D49" s="17">
        <f t="shared" ref="D49:F49" si="34">SUMIFS(K$3:K$35,$B$3:$B$35,1,$C$3:$C$35,1.5)*0.001</f>
        <v>3.4650000000000007</v>
      </c>
      <c r="E49" s="17">
        <f t="shared" si="34"/>
        <v>3.4650000000000007</v>
      </c>
      <c r="F49" s="17">
        <f t="shared" si="34"/>
        <v>3.4650000000000007</v>
      </c>
    </row>
    <row r="50" spans="1:6" x14ac:dyDescent="0.25">
      <c r="A50" s="11" t="s">
        <v>115</v>
      </c>
      <c r="B50" s="12">
        <v>2</v>
      </c>
      <c r="C50" s="12">
        <v>6</v>
      </c>
      <c r="D50" s="17">
        <f t="shared" ref="D50:F50" si="35">SUMIFS(K$3:K$35,$B$3:$B$35,2,$C$3:$C$35,6)*0.001</f>
        <v>3.1350000000000007</v>
      </c>
      <c r="E50" s="17">
        <f t="shared" si="35"/>
        <v>3.1350000000000007</v>
      </c>
      <c r="F50" s="17">
        <f t="shared" si="35"/>
        <v>3.1350000000000007</v>
      </c>
    </row>
    <row r="51" spans="1:6" x14ac:dyDescent="0.25">
      <c r="A51" s="11" t="s">
        <v>116</v>
      </c>
      <c r="B51" s="12">
        <v>3</v>
      </c>
      <c r="C51" s="12">
        <v>2.5</v>
      </c>
      <c r="D51" s="17">
        <f t="shared" ref="D51:F51" si="36">SUMIFS(K$3:K$35,$B$3:$B$35,3,$C$3:$C$35,2.5)*0.001</f>
        <v>2.5300000000000002</v>
      </c>
      <c r="E51" s="17">
        <f t="shared" si="36"/>
        <v>2.5300000000000002</v>
      </c>
      <c r="F51" s="17">
        <f t="shared" si="36"/>
        <v>3.1350000000000002</v>
      </c>
    </row>
    <row r="52" spans="1:6" ht="31.5" x14ac:dyDescent="0.25">
      <c r="A52" s="11" t="s">
        <v>117</v>
      </c>
      <c r="B52" s="12">
        <v>4</v>
      </c>
      <c r="C52" s="12">
        <v>2.5</v>
      </c>
      <c r="D52" s="17">
        <f t="shared" ref="D52:F52" si="37">SUMIFS(K$3:K$35,$B$3:$B$35,4,$C$3:$C$35,2.5)*0.001</f>
        <v>22.990000000000002</v>
      </c>
      <c r="E52" s="17">
        <f t="shared" si="37"/>
        <v>22.990000000000002</v>
      </c>
      <c r="F52" s="17">
        <f t="shared" si="37"/>
        <v>23.594999999999999</v>
      </c>
    </row>
    <row r="53" spans="1:6" x14ac:dyDescent="0.2">
      <c r="A53" s="53" t="s">
        <v>118</v>
      </c>
      <c r="B53" s="55">
        <v>5</v>
      </c>
      <c r="C53" s="12">
        <v>2.5</v>
      </c>
      <c r="D53" s="17">
        <f t="shared" ref="D53:F53" si="38">SUMIFS(K$3:K$35,$B$3:$B$35,5,$C$3:$C$35,2.5)*0.001</f>
        <v>6.16</v>
      </c>
      <c r="E53" s="17">
        <f t="shared" si="38"/>
        <v>6.16</v>
      </c>
      <c r="F53" s="17">
        <f t="shared" si="38"/>
        <v>20.350000000000001</v>
      </c>
    </row>
    <row r="54" spans="1:6" x14ac:dyDescent="0.2">
      <c r="A54" s="54"/>
      <c r="B54" s="54"/>
      <c r="C54" s="12">
        <v>4</v>
      </c>
      <c r="D54" s="17"/>
      <c r="E54" s="17"/>
      <c r="F54" s="17">
        <f>SUMIFS(M$3:M$35,$B$3:$B$35,5,$C$3:$C$35,4)*0.001</f>
        <v>6</v>
      </c>
    </row>
    <row r="55" spans="1:6" x14ac:dyDescent="0.25">
      <c r="A55" s="11" t="s">
        <v>120</v>
      </c>
      <c r="B55" s="12">
        <v>6</v>
      </c>
      <c r="C55" s="12">
        <v>2.5</v>
      </c>
      <c r="D55" s="17">
        <f t="shared" ref="D55:F55" si="39">SUMIFS(K$3:K$35,$B$3:$B$35,6,$C$3:$C$35,2.5)*0.001</f>
        <v>0</v>
      </c>
      <c r="E55" s="17">
        <f t="shared" si="39"/>
        <v>0</v>
      </c>
      <c r="F55" s="17">
        <f t="shared" si="39"/>
        <v>0</v>
      </c>
    </row>
  </sheetData>
  <mergeCells count="4">
    <mergeCell ref="A44:A45"/>
    <mergeCell ref="B44:B45"/>
    <mergeCell ref="A53:A54"/>
    <mergeCell ref="B53:B5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55"/>
  <sheetViews>
    <sheetView workbookViewId="0">
      <pane ySplit="2" topLeftCell="A3" activePane="bottomLeft" state="frozen"/>
      <selection activeCell="A21" sqref="A21"/>
      <selection pane="bottomLeft" activeCell="A21" sqref="A21"/>
    </sheetView>
  </sheetViews>
  <sheetFormatPr defaultColWidth="14.42578125" defaultRowHeight="15.75" customHeight="1" x14ac:dyDescent="0.2"/>
  <cols>
    <col min="1" max="1" width="36.28515625" customWidth="1"/>
    <col min="2" max="3" width="10.140625" customWidth="1"/>
    <col min="4" max="4" width="11.5703125" customWidth="1"/>
    <col min="5" max="13" width="10.140625" customWidth="1"/>
  </cols>
  <sheetData>
    <row r="1" spans="1:14" ht="15.75" customHeight="1" x14ac:dyDescent="0.25">
      <c r="A1" s="24" t="str">
        <f>'Исходные данные'!A25</f>
        <v>Квартира 3</v>
      </c>
      <c r="B1" s="27" t="s">
        <v>69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</row>
    <row r="2" spans="1:14" ht="63.75" customHeight="1" x14ac:dyDescent="0.2">
      <c r="A2" s="36" t="s">
        <v>70</v>
      </c>
      <c r="B2" s="12" t="s">
        <v>71</v>
      </c>
      <c r="C2" s="12" t="s">
        <v>51</v>
      </c>
      <c r="D2" s="12" t="s">
        <v>23</v>
      </c>
      <c r="E2" s="12" t="s">
        <v>72</v>
      </c>
      <c r="F2" s="12" t="s">
        <v>73</v>
      </c>
      <c r="G2" s="12" t="s">
        <v>74</v>
      </c>
      <c r="H2" s="12" t="s">
        <v>75</v>
      </c>
      <c r="I2" s="12" t="s">
        <v>76</v>
      </c>
      <c r="J2" s="12" t="s">
        <v>77</v>
      </c>
      <c r="K2" s="12" t="s">
        <v>78</v>
      </c>
      <c r="L2" s="12" t="s">
        <v>79</v>
      </c>
      <c r="M2" s="12" t="s">
        <v>80</v>
      </c>
      <c r="N2" s="26"/>
    </row>
    <row r="3" spans="1:14" ht="15.75" customHeight="1" x14ac:dyDescent="0.25">
      <c r="A3" s="28" t="s">
        <v>81</v>
      </c>
      <c r="B3" s="29">
        <v>4</v>
      </c>
      <c r="C3" s="29">
        <v>2.5</v>
      </c>
      <c r="D3" s="29">
        <v>2</v>
      </c>
      <c r="E3" s="31">
        <v>150</v>
      </c>
      <c r="F3" s="31">
        <v>300</v>
      </c>
      <c r="G3" s="31">
        <v>200</v>
      </c>
      <c r="H3" s="31">
        <v>300</v>
      </c>
      <c r="I3" s="31">
        <v>1.1000000000000001</v>
      </c>
      <c r="J3" s="29">
        <v>2300</v>
      </c>
      <c r="K3" s="30">
        <f t="shared" ref="K3:L3" si="0">(($H3+$E3+$F3+$G3)*$D3+$J3)*$I3</f>
        <v>4620</v>
      </c>
      <c r="L3" s="30">
        <f t="shared" si="0"/>
        <v>4620</v>
      </c>
      <c r="M3" s="33">
        <f>(($H3+$E3+$F3+$G3)*$D3+E3+$J3)*$I3</f>
        <v>4785</v>
      </c>
      <c r="N3" t="s">
        <v>124</v>
      </c>
    </row>
    <row r="4" spans="1:14" ht="15.75" customHeight="1" x14ac:dyDescent="0.25">
      <c r="A4" s="28" t="s">
        <v>82</v>
      </c>
      <c r="B4" s="29">
        <v>4</v>
      </c>
      <c r="C4" s="29">
        <v>2.5</v>
      </c>
      <c r="D4" s="29">
        <v>2</v>
      </c>
      <c r="E4" s="31">
        <v>400</v>
      </c>
      <c r="F4" s="31"/>
      <c r="G4" s="31"/>
      <c r="H4" s="31"/>
      <c r="I4" s="31">
        <v>1.1000000000000001</v>
      </c>
      <c r="J4" s="29">
        <v>1200</v>
      </c>
      <c r="K4" s="30">
        <f t="shared" ref="K4:M4" si="1">(($H4+$E4+$F4+$G4)*$D4+$J4)*$I4</f>
        <v>2200</v>
      </c>
      <c r="L4" s="30">
        <f t="shared" si="1"/>
        <v>2200</v>
      </c>
      <c r="M4" s="30">
        <f t="shared" si="1"/>
        <v>2200</v>
      </c>
      <c r="N4" t="s">
        <v>122</v>
      </c>
    </row>
    <row r="5" spans="1:14" ht="15.75" customHeight="1" x14ac:dyDescent="0.25">
      <c r="A5" s="28" t="s">
        <v>83</v>
      </c>
      <c r="B5" s="29">
        <v>4</v>
      </c>
      <c r="C5" s="29">
        <v>2.5</v>
      </c>
      <c r="D5" s="29">
        <v>2</v>
      </c>
      <c r="E5" s="31">
        <v>400</v>
      </c>
      <c r="F5" s="31">
        <v>1050</v>
      </c>
      <c r="G5" s="31">
        <v>200</v>
      </c>
      <c r="H5" s="31">
        <v>1050</v>
      </c>
      <c r="I5" s="31">
        <v>1.1000000000000001</v>
      </c>
      <c r="J5" s="31"/>
      <c r="K5" s="30">
        <f t="shared" ref="K5:L5" si="2">(($H5+$E5+$F5+$G5)*$D5+$J5)*$I5</f>
        <v>5940.0000000000009</v>
      </c>
      <c r="L5" s="30">
        <f t="shared" si="2"/>
        <v>5940.0000000000009</v>
      </c>
      <c r="M5" s="33">
        <f>(($H5+$E5+$F5+$G5)*$D5+E5+$J5)*$I5</f>
        <v>6380.0000000000009</v>
      </c>
      <c r="N5" t="s">
        <v>124</v>
      </c>
    </row>
    <row r="6" spans="1:14" ht="15.75" customHeight="1" x14ac:dyDescent="0.25">
      <c r="A6" s="28" t="s">
        <v>84</v>
      </c>
      <c r="B6" s="29">
        <v>2</v>
      </c>
      <c r="C6" s="29">
        <v>6</v>
      </c>
      <c r="D6" s="29">
        <v>1</v>
      </c>
      <c r="E6" s="31">
        <v>150</v>
      </c>
      <c r="F6" s="31"/>
      <c r="G6" s="31">
        <v>100</v>
      </c>
      <c r="H6" s="31">
        <v>300</v>
      </c>
      <c r="I6" s="31">
        <v>1.1000000000000001</v>
      </c>
      <c r="J6" s="29">
        <v>2300</v>
      </c>
      <c r="K6" s="30">
        <f t="shared" ref="K6:M6" si="3">(($H6+$E6+$F6+$G6)*$D6+$J6)*$I6</f>
        <v>3135.0000000000005</v>
      </c>
      <c r="L6" s="30">
        <f t="shared" si="3"/>
        <v>3135.0000000000005</v>
      </c>
      <c r="M6" s="30">
        <f t="shared" si="3"/>
        <v>3135.0000000000005</v>
      </c>
    </row>
    <row r="7" spans="1:14" x14ac:dyDescent="0.25">
      <c r="A7" s="28" t="s">
        <v>85</v>
      </c>
      <c r="B7" s="29">
        <v>4</v>
      </c>
      <c r="C7" s="29">
        <v>2.5</v>
      </c>
      <c r="D7" s="29">
        <v>1</v>
      </c>
      <c r="E7" s="31">
        <v>150</v>
      </c>
      <c r="F7" s="31">
        <v>2550</v>
      </c>
      <c r="G7" s="31">
        <v>100</v>
      </c>
      <c r="H7" s="31">
        <v>2550</v>
      </c>
      <c r="I7" s="31">
        <v>1.1000000000000001</v>
      </c>
      <c r="J7" s="31"/>
      <c r="K7" s="30">
        <f t="shared" ref="K7:M7" si="4">(($H7+$E7+$F7+$G7)*$D7+$J7)*$I7</f>
        <v>5885.0000000000009</v>
      </c>
      <c r="L7" s="30">
        <f t="shared" si="4"/>
        <v>5885.0000000000009</v>
      </c>
      <c r="M7" s="30">
        <f t="shared" si="4"/>
        <v>5885.0000000000009</v>
      </c>
    </row>
    <row r="8" spans="1:14" x14ac:dyDescent="0.25">
      <c r="A8" s="28" t="s">
        <v>86</v>
      </c>
      <c r="B8" s="29">
        <v>4</v>
      </c>
      <c r="C8" s="29">
        <v>2.5</v>
      </c>
      <c r="D8" s="29">
        <v>1</v>
      </c>
      <c r="E8" s="31">
        <v>400</v>
      </c>
      <c r="F8" s="31"/>
      <c r="G8" s="31">
        <v>100</v>
      </c>
      <c r="H8" s="31">
        <v>1500</v>
      </c>
      <c r="I8" s="31">
        <v>1.1000000000000001</v>
      </c>
      <c r="J8" s="31"/>
      <c r="K8" s="30">
        <f t="shared" ref="K8:M8" si="5">(($H8+$E8+$F8+$G8)*$D8+$J8)*$I8</f>
        <v>2200</v>
      </c>
      <c r="L8" s="30">
        <f t="shared" si="5"/>
        <v>2200</v>
      </c>
      <c r="M8" s="30">
        <f t="shared" si="5"/>
        <v>2200</v>
      </c>
    </row>
    <row r="9" spans="1:14" x14ac:dyDescent="0.25">
      <c r="A9" s="28" t="s">
        <v>87</v>
      </c>
      <c r="B9" s="29">
        <v>4</v>
      </c>
      <c r="C9" s="29">
        <v>2.5</v>
      </c>
      <c r="D9" s="29">
        <v>1</v>
      </c>
      <c r="E9" s="31">
        <v>150</v>
      </c>
      <c r="F9" s="31">
        <v>300</v>
      </c>
      <c r="G9" s="31">
        <v>100</v>
      </c>
      <c r="H9" s="31">
        <v>300</v>
      </c>
      <c r="I9" s="31">
        <v>1.1000000000000001</v>
      </c>
      <c r="J9" s="31"/>
      <c r="K9" s="30">
        <f t="shared" ref="K9:M9" si="6">(($H9+$E9+$F9+$G9)*$D9+$J9)*$I9</f>
        <v>935.00000000000011</v>
      </c>
      <c r="L9" s="30">
        <f t="shared" si="6"/>
        <v>935.00000000000011</v>
      </c>
      <c r="M9" s="30">
        <f t="shared" si="6"/>
        <v>935.00000000000011</v>
      </c>
    </row>
    <row r="10" spans="1:14" x14ac:dyDescent="0.25">
      <c r="A10" s="28" t="s">
        <v>88</v>
      </c>
      <c r="B10" s="29">
        <v>4</v>
      </c>
      <c r="C10" s="29">
        <v>2.5</v>
      </c>
      <c r="D10" s="29">
        <v>1</v>
      </c>
      <c r="E10" s="31">
        <v>400</v>
      </c>
      <c r="F10" s="31">
        <v>300</v>
      </c>
      <c r="G10" s="31">
        <v>100</v>
      </c>
      <c r="H10" s="31">
        <v>300</v>
      </c>
      <c r="I10" s="31">
        <v>1.1000000000000001</v>
      </c>
      <c r="J10" s="31"/>
      <c r="K10" s="30">
        <f t="shared" ref="K10:M10" si="7">(($H10+$E10+$F10+$G10)*$D10+$J10)*$I10</f>
        <v>1210</v>
      </c>
      <c r="L10" s="30">
        <f t="shared" si="7"/>
        <v>1210</v>
      </c>
      <c r="M10" s="30">
        <f t="shared" si="7"/>
        <v>1210</v>
      </c>
    </row>
    <row r="11" spans="1:14" x14ac:dyDescent="0.25">
      <c r="A11" s="28" t="s">
        <v>89</v>
      </c>
      <c r="B11" s="29">
        <v>3</v>
      </c>
      <c r="C11" s="29">
        <v>2.5</v>
      </c>
      <c r="D11" s="32">
        <f>'Исходные данные'!B26</f>
        <v>0</v>
      </c>
      <c r="E11" s="31">
        <v>150</v>
      </c>
      <c r="F11" s="31">
        <v>300</v>
      </c>
      <c r="G11" s="31">
        <v>200</v>
      </c>
      <c r="H11" s="31">
        <v>300</v>
      </c>
      <c r="I11" s="31">
        <v>1.1000000000000001</v>
      </c>
      <c r="J11" s="29">
        <v>2300</v>
      </c>
      <c r="K11" s="30">
        <f t="shared" ref="K11:L11" si="8">(($H11+$E11+$F11+$G11)*$D11+$J11)*$I11</f>
        <v>2530</v>
      </c>
      <c r="L11" s="30">
        <f t="shared" si="8"/>
        <v>2530</v>
      </c>
      <c r="M11" s="33">
        <f>(($H11+$E11+$F11+$G11)*$D11+E11+$J11)*$I11</f>
        <v>2695</v>
      </c>
      <c r="N11" t="s">
        <v>124</v>
      </c>
    </row>
    <row r="12" spans="1:14" x14ac:dyDescent="0.25">
      <c r="A12" s="28" t="s">
        <v>90</v>
      </c>
      <c r="B12" s="29">
        <v>3</v>
      </c>
      <c r="C12" s="29">
        <v>2.5</v>
      </c>
      <c r="D12" s="32">
        <f>'Исходные данные'!C26</f>
        <v>0</v>
      </c>
      <c r="E12" s="31">
        <v>400</v>
      </c>
      <c r="F12" s="31">
        <v>300</v>
      </c>
      <c r="G12" s="31">
        <v>200</v>
      </c>
      <c r="H12" s="31">
        <v>300</v>
      </c>
      <c r="I12" s="31">
        <v>1.1000000000000001</v>
      </c>
      <c r="J12" s="29"/>
      <c r="K12" s="30">
        <f t="shared" ref="K12:L12" si="9">(($H12+$E12+$F12+$G12)*$D12+$J12)*$I12</f>
        <v>0</v>
      </c>
      <c r="L12" s="30">
        <f t="shared" si="9"/>
        <v>0</v>
      </c>
      <c r="M12" s="33">
        <f>(($H12+$E12+$F12+$G12)*$D12+E12+$J12)*$I12</f>
        <v>440.00000000000006</v>
      </c>
      <c r="N12" t="s">
        <v>124</v>
      </c>
    </row>
    <row r="13" spans="1:14" x14ac:dyDescent="0.25">
      <c r="A13" s="28" t="s">
        <v>91</v>
      </c>
      <c r="B13" s="29">
        <v>5</v>
      </c>
      <c r="C13" s="29">
        <v>2.5</v>
      </c>
      <c r="D13" s="29">
        <v>1</v>
      </c>
      <c r="E13" s="31">
        <v>150</v>
      </c>
      <c r="F13" s="31">
        <v>1600</v>
      </c>
      <c r="G13" s="31">
        <v>100</v>
      </c>
      <c r="H13" s="31">
        <v>1600</v>
      </c>
      <c r="I13" s="31">
        <v>1.1000000000000001</v>
      </c>
      <c r="J13" s="29">
        <v>1300</v>
      </c>
      <c r="K13" s="30">
        <f t="shared" ref="K13:M13" si="10">(($H13+$E13+$F13+$G13)*$D13+$J13)*$I13</f>
        <v>5225</v>
      </c>
      <c r="L13" s="30">
        <f t="shared" si="10"/>
        <v>5225</v>
      </c>
      <c r="M13" s="30">
        <f t="shared" si="10"/>
        <v>5225</v>
      </c>
    </row>
    <row r="14" spans="1:14" x14ac:dyDescent="0.25">
      <c r="A14" s="28" t="s">
        <v>92</v>
      </c>
      <c r="B14" s="29">
        <v>5</v>
      </c>
      <c r="C14" s="29">
        <v>2.5</v>
      </c>
      <c r="D14" s="32">
        <f>'Исходные данные'!D26</f>
        <v>0</v>
      </c>
      <c r="E14" s="31">
        <v>150</v>
      </c>
      <c r="F14" s="31">
        <v>1600</v>
      </c>
      <c r="G14" s="31">
        <v>100</v>
      </c>
      <c r="H14" s="31">
        <v>1600</v>
      </c>
      <c r="I14" s="31">
        <v>1.1000000000000001</v>
      </c>
      <c r="J14" s="31"/>
      <c r="K14" s="30">
        <f t="shared" ref="K14:M14" si="11">(($H14+$E14+$F14+$G14)*$D14+$J14)*$I14</f>
        <v>0</v>
      </c>
      <c r="L14" s="30">
        <f t="shared" si="11"/>
        <v>0</v>
      </c>
      <c r="M14" s="30">
        <f t="shared" si="11"/>
        <v>0</v>
      </c>
    </row>
    <row r="15" spans="1:14" x14ac:dyDescent="0.25">
      <c r="A15" s="28" t="s">
        <v>93</v>
      </c>
      <c r="B15" s="29">
        <v>5</v>
      </c>
      <c r="C15" s="29">
        <v>2.5</v>
      </c>
      <c r="D15" s="32">
        <f>'Исходные данные'!E26</f>
        <v>0</v>
      </c>
      <c r="E15" s="31">
        <v>150</v>
      </c>
      <c r="F15" s="31">
        <v>1600</v>
      </c>
      <c r="G15" s="31">
        <v>100</v>
      </c>
      <c r="H15" s="31">
        <v>1600</v>
      </c>
      <c r="I15" s="31">
        <v>1.1000000000000001</v>
      </c>
      <c r="J15" s="31"/>
      <c r="K15" s="30">
        <f t="shared" ref="K15:M15" si="12">(($H15+$E15+$F15+$G15)*$D15+$J15)*$I15</f>
        <v>0</v>
      </c>
      <c r="L15" s="30">
        <f t="shared" si="12"/>
        <v>0</v>
      </c>
      <c r="M15" s="30">
        <f t="shared" si="12"/>
        <v>0</v>
      </c>
    </row>
    <row r="16" spans="1:14" x14ac:dyDescent="0.25">
      <c r="A16" s="28" t="s">
        <v>94</v>
      </c>
      <c r="B16" s="29">
        <v>1</v>
      </c>
      <c r="C16" s="29">
        <v>1.5</v>
      </c>
      <c r="D16" s="32">
        <f>'Исходные данные'!F26</f>
        <v>0</v>
      </c>
      <c r="E16" s="31">
        <v>150</v>
      </c>
      <c r="F16" s="31"/>
      <c r="G16" s="31"/>
      <c r="H16" s="31">
        <v>1800</v>
      </c>
      <c r="I16" s="31">
        <v>1.1000000000000001</v>
      </c>
      <c r="J16" s="29">
        <v>1300</v>
      </c>
      <c r="K16" s="30">
        <f>IF(D16=0,0,IF(D16&gt;0,((H16+E16+F16)*D16)*2)+J16)*I16</f>
        <v>0</v>
      </c>
      <c r="L16" s="30"/>
      <c r="M16" s="30"/>
    </row>
    <row r="17" spans="1:14" x14ac:dyDescent="0.25">
      <c r="A17" s="41" t="s">
        <v>95</v>
      </c>
      <c r="B17" s="29">
        <v>1</v>
      </c>
      <c r="C17" s="29">
        <v>1.5</v>
      </c>
      <c r="D17" s="32">
        <f>'Исходные данные'!G26</f>
        <v>0</v>
      </c>
      <c r="E17" s="31">
        <v>150</v>
      </c>
      <c r="F17" s="31"/>
      <c r="G17" s="31"/>
      <c r="H17" s="31">
        <v>1800</v>
      </c>
      <c r="I17" s="31">
        <v>1.1000000000000001</v>
      </c>
      <c r="J17" s="31"/>
      <c r="K17" s="30">
        <f>((((H17+E17+F17)*D17)*3)+J17)*I17</f>
        <v>0</v>
      </c>
      <c r="L17" s="30"/>
      <c r="M17" s="30"/>
    </row>
    <row r="18" spans="1:14" x14ac:dyDescent="0.25">
      <c r="A18" s="46" t="s">
        <v>125</v>
      </c>
      <c r="B18" s="43">
        <v>1</v>
      </c>
      <c r="C18" s="43">
        <v>1.5</v>
      </c>
      <c r="D18" s="44">
        <f>'Исходные данные'!H26</f>
        <v>0</v>
      </c>
      <c r="E18" s="43">
        <v>150</v>
      </c>
      <c r="F18" s="43"/>
      <c r="G18" s="43"/>
      <c r="H18" s="43">
        <v>1800</v>
      </c>
      <c r="I18" s="43">
        <v>1.1000000000000001</v>
      </c>
      <c r="J18" s="43"/>
      <c r="K18" s="45">
        <f>((((H18+E18+F18)*D18)*3)+J18)*I18</f>
        <v>0</v>
      </c>
      <c r="L18" s="45"/>
      <c r="M18" s="45"/>
      <c r="N18" t="s">
        <v>127</v>
      </c>
    </row>
    <row r="19" spans="1:14" x14ac:dyDescent="0.25">
      <c r="A19" s="42" t="s">
        <v>96</v>
      </c>
      <c r="B19" s="29">
        <v>1</v>
      </c>
      <c r="C19" s="29">
        <v>1.5</v>
      </c>
      <c r="D19" s="32">
        <f>'Исходные данные'!I26</f>
        <v>0</v>
      </c>
      <c r="E19" s="31">
        <v>350</v>
      </c>
      <c r="F19" s="31"/>
      <c r="G19" s="31"/>
      <c r="H19" s="31"/>
      <c r="I19" s="31">
        <v>1.1000000000000001</v>
      </c>
      <c r="J19" s="31"/>
      <c r="K19" s="30">
        <f t="shared" ref="K19:K23" si="13">((H19+E19+F19)*D19+J19)*I19</f>
        <v>0</v>
      </c>
      <c r="L19" s="30">
        <f t="shared" ref="L19:M19" si="14">(($H19+$E19+$F19)*$D19+$J19)*$I19</f>
        <v>0</v>
      </c>
      <c r="M19" s="30">
        <f t="shared" si="14"/>
        <v>0</v>
      </c>
      <c r="N19" t="s">
        <v>123</v>
      </c>
    </row>
    <row r="20" spans="1:14" x14ac:dyDescent="0.25">
      <c r="A20" s="28" t="s">
        <v>97</v>
      </c>
      <c r="B20" s="29">
        <v>1</v>
      </c>
      <c r="C20" s="29">
        <v>1.5</v>
      </c>
      <c r="D20" s="29">
        <v>1</v>
      </c>
      <c r="E20" s="31">
        <v>350</v>
      </c>
      <c r="F20" s="31"/>
      <c r="G20" s="31"/>
      <c r="H20" s="31"/>
      <c r="I20" s="31">
        <v>1.1000000000000001</v>
      </c>
      <c r="J20" s="31"/>
      <c r="K20" s="30">
        <f t="shared" si="13"/>
        <v>385.00000000000006</v>
      </c>
      <c r="L20" s="30">
        <f t="shared" ref="L20:M20" si="15">(($H20+$E20+$F20)*$D20+$J20)*$I20</f>
        <v>385.00000000000006</v>
      </c>
      <c r="M20" s="30">
        <f t="shared" si="15"/>
        <v>385.00000000000006</v>
      </c>
      <c r="N20" t="s">
        <v>123</v>
      </c>
    </row>
    <row r="21" spans="1:14" x14ac:dyDescent="0.25">
      <c r="A21" s="28" t="s">
        <v>98</v>
      </c>
      <c r="B21" s="29">
        <v>1</v>
      </c>
      <c r="C21" s="29">
        <v>1.5</v>
      </c>
      <c r="D21" s="32">
        <f>'Исходные данные'!J26</f>
        <v>0</v>
      </c>
      <c r="E21" s="31">
        <v>350</v>
      </c>
      <c r="F21" s="31"/>
      <c r="G21" s="31"/>
      <c r="H21" s="31"/>
      <c r="I21" s="31">
        <v>1.1000000000000001</v>
      </c>
      <c r="J21" s="31"/>
      <c r="K21" s="30">
        <f t="shared" si="13"/>
        <v>0</v>
      </c>
      <c r="L21" s="30">
        <f t="shared" ref="L21:M21" si="16">(($H21+$E21+$F21)*$D21+$J21)*$I21</f>
        <v>0</v>
      </c>
      <c r="M21" s="30">
        <f t="shared" si="16"/>
        <v>0</v>
      </c>
      <c r="N21" t="s">
        <v>123</v>
      </c>
    </row>
    <row r="22" spans="1:14" x14ac:dyDescent="0.25">
      <c r="A22" s="28" t="s">
        <v>99</v>
      </c>
      <c r="B22" s="29">
        <v>5</v>
      </c>
      <c r="C22" s="29">
        <v>2.5</v>
      </c>
      <c r="D22" s="32">
        <f>'Исходные данные'!K26</f>
        <v>0</v>
      </c>
      <c r="E22" s="31">
        <v>350</v>
      </c>
      <c r="F22" s="31"/>
      <c r="G22" s="31"/>
      <c r="H22" s="31"/>
      <c r="I22" s="31">
        <v>1.1000000000000001</v>
      </c>
      <c r="J22" s="31"/>
      <c r="K22" s="30">
        <f t="shared" si="13"/>
        <v>0</v>
      </c>
      <c r="L22" s="30">
        <f t="shared" ref="L22:M22" si="17">(($H22+$E22+$F22)*$D22+$J22)*$I22</f>
        <v>0</v>
      </c>
      <c r="M22" s="30">
        <f t="shared" si="17"/>
        <v>0</v>
      </c>
      <c r="N22" t="s">
        <v>123</v>
      </c>
    </row>
    <row r="23" spans="1:14" x14ac:dyDescent="0.25">
      <c r="A23" s="28" t="s">
        <v>100</v>
      </c>
      <c r="B23" s="29">
        <v>5</v>
      </c>
      <c r="C23" s="29">
        <v>2.5</v>
      </c>
      <c r="D23" s="29">
        <v>1</v>
      </c>
      <c r="E23" s="31">
        <v>350</v>
      </c>
      <c r="F23" s="31"/>
      <c r="G23" s="31"/>
      <c r="H23" s="31">
        <v>500</v>
      </c>
      <c r="I23" s="31">
        <v>1.1000000000000001</v>
      </c>
      <c r="J23" s="31"/>
      <c r="K23" s="30">
        <f t="shared" si="13"/>
        <v>935.00000000000011</v>
      </c>
      <c r="L23" s="30">
        <f t="shared" ref="L23:M23" si="18">(($H23+$E23+$F23)*$D23+$J23)*$I23</f>
        <v>935.00000000000011</v>
      </c>
      <c r="M23" s="30">
        <f t="shared" si="18"/>
        <v>935.00000000000011</v>
      </c>
      <c r="N23" t="s">
        <v>123</v>
      </c>
    </row>
    <row r="24" spans="1:14" x14ac:dyDescent="0.25">
      <c r="A24" s="28" t="s">
        <v>101</v>
      </c>
      <c r="B24" s="29">
        <v>1</v>
      </c>
      <c r="C24" s="29">
        <v>1.5</v>
      </c>
      <c r="D24" s="32">
        <f>'Исходные данные'!L26</f>
        <v>0</v>
      </c>
      <c r="E24" s="31"/>
      <c r="F24" s="31"/>
      <c r="G24" s="31"/>
      <c r="H24" s="31"/>
      <c r="I24" s="31">
        <v>1.1000000000000001</v>
      </c>
      <c r="J24" s="31"/>
      <c r="K24" s="30">
        <f t="shared" ref="K24:M24" si="19">$D24*$I24</f>
        <v>0</v>
      </c>
      <c r="L24" s="30">
        <f t="shared" si="19"/>
        <v>0</v>
      </c>
      <c r="M24" s="30">
        <f t="shared" si="19"/>
        <v>0</v>
      </c>
    </row>
    <row r="25" spans="1:14" x14ac:dyDescent="0.25">
      <c r="A25" s="28" t="s">
        <v>102</v>
      </c>
      <c r="B25" s="29">
        <v>2</v>
      </c>
      <c r="C25" s="29">
        <v>6</v>
      </c>
      <c r="D25" s="32">
        <f>'Исходные данные'!M26</f>
        <v>0</v>
      </c>
      <c r="E25" s="31"/>
      <c r="F25" s="31"/>
      <c r="G25" s="31"/>
      <c r="H25" s="31"/>
      <c r="I25" s="31">
        <v>1.1000000000000001</v>
      </c>
      <c r="J25" s="31"/>
      <c r="K25" s="30">
        <f t="shared" ref="K25:M25" si="20">$D25*$I25</f>
        <v>0</v>
      </c>
      <c r="L25" s="30">
        <f t="shared" si="20"/>
        <v>0</v>
      </c>
      <c r="M25" s="30">
        <f t="shared" si="20"/>
        <v>0</v>
      </c>
    </row>
    <row r="26" spans="1:14" x14ac:dyDescent="0.25">
      <c r="A26" s="28" t="s">
        <v>103</v>
      </c>
      <c r="B26" s="29">
        <v>3</v>
      </c>
      <c r="C26" s="29">
        <v>2.5</v>
      </c>
      <c r="D26" s="32">
        <f>'Исходные данные'!N26</f>
        <v>0</v>
      </c>
      <c r="E26" s="31"/>
      <c r="F26" s="31"/>
      <c r="G26" s="31"/>
      <c r="H26" s="31"/>
      <c r="I26" s="31">
        <v>1.1000000000000001</v>
      </c>
      <c r="J26" s="31"/>
      <c r="K26" s="30">
        <f t="shared" ref="K26:M26" si="21">$D26*$I26</f>
        <v>0</v>
      </c>
      <c r="L26" s="30">
        <f t="shared" si="21"/>
        <v>0</v>
      </c>
      <c r="M26" s="30">
        <f t="shared" si="21"/>
        <v>0</v>
      </c>
    </row>
    <row r="27" spans="1:14" x14ac:dyDescent="0.25">
      <c r="A27" s="28" t="s">
        <v>104</v>
      </c>
      <c r="B27" s="29">
        <v>4</v>
      </c>
      <c r="C27" s="29">
        <v>2.5</v>
      </c>
      <c r="D27" s="32">
        <f>'Исходные данные'!O26</f>
        <v>0</v>
      </c>
      <c r="E27" s="31"/>
      <c r="F27" s="31"/>
      <c r="G27" s="31"/>
      <c r="H27" s="31"/>
      <c r="I27" s="31">
        <v>1.1000000000000001</v>
      </c>
      <c r="J27" s="31"/>
      <c r="K27" s="30">
        <f t="shared" ref="K27:M27" si="22">$D27*$I27</f>
        <v>0</v>
      </c>
      <c r="L27" s="30">
        <f t="shared" si="22"/>
        <v>0</v>
      </c>
      <c r="M27" s="30">
        <f t="shared" si="22"/>
        <v>0</v>
      </c>
    </row>
    <row r="28" spans="1:14" x14ac:dyDescent="0.25">
      <c r="A28" s="28" t="s">
        <v>105</v>
      </c>
      <c r="B28" s="29">
        <v>5</v>
      </c>
      <c r="C28" s="29">
        <v>2.5</v>
      </c>
      <c r="D28" s="32">
        <f>'Исходные данные'!P26</f>
        <v>0</v>
      </c>
      <c r="E28" s="31"/>
      <c r="F28" s="31"/>
      <c r="G28" s="31"/>
      <c r="H28" s="31"/>
      <c r="I28" s="31">
        <v>1.1000000000000001</v>
      </c>
      <c r="J28" s="31"/>
      <c r="K28" s="30">
        <f t="shared" ref="K28:M28" si="23">$D28*$I28</f>
        <v>0</v>
      </c>
      <c r="L28" s="30">
        <f t="shared" si="23"/>
        <v>0</v>
      </c>
      <c r="M28" s="30">
        <f t="shared" si="23"/>
        <v>0</v>
      </c>
    </row>
    <row r="29" spans="1:14" x14ac:dyDescent="0.25">
      <c r="A29" s="28" t="s">
        <v>106</v>
      </c>
      <c r="B29" s="29">
        <v>6</v>
      </c>
      <c r="C29" s="29">
        <v>2.5</v>
      </c>
      <c r="D29" s="32">
        <f>'Исходные данные'!Q26</f>
        <v>0</v>
      </c>
      <c r="E29" s="31"/>
      <c r="F29" s="31"/>
      <c r="G29" s="31"/>
      <c r="H29" s="31"/>
      <c r="I29" s="31">
        <v>1.1000000000000001</v>
      </c>
      <c r="J29" s="31"/>
      <c r="K29" s="30">
        <f t="shared" ref="K29:M29" si="24">$D29*$I29</f>
        <v>0</v>
      </c>
      <c r="L29" s="30">
        <f t="shared" si="24"/>
        <v>0</v>
      </c>
      <c r="M29" s="30">
        <f t="shared" si="24"/>
        <v>0</v>
      </c>
    </row>
    <row r="30" spans="1:14" x14ac:dyDescent="0.25">
      <c r="A30" s="28" t="s">
        <v>107</v>
      </c>
      <c r="B30" s="29">
        <v>1</v>
      </c>
      <c r="C30" s="29">
        <v>1.5</v>
      </c>
      <c r="D30" s="29">
        <v>1</v>
      </c>
      <c r="E30" s="31">
        <v>100</v>
      </c>
      <c r="F30" s="31"/>
      <c r="G30" s="31"/>
      <c r="H30" s="31">
        <v>1300</v>
      </c>
      <c r="I30" s="31">
        <v>1.1000000000000001</v>
      </c>
      <c r="J30" s="31"/>
      <c r="K30" s="30">
        <f t="shared" ref="K30:K31" si="25">((H30+E30+F30)*D30+J30)*I30</f>
        <v>1540.0000000000002</v>
      </c>
      <c r="L30" s="30">
        <f t="shared" ref="L30:M30" si="26">(($H30+$E30+$F30)*$D30+$J30)*$I30</f>
        <v>1540.0000000000002</v>
      </c>
      <c r="M30" s="30">
        <f t="shared" si="26"/>
        <v>1540.0000000000002</v>
      </c>
    </row>
    <row r="31" spans="1:14" x14ac:dyDescent="0.25">
      <c r="A31" s="28" t="s">
        <v>108</v>
      </c>
      <c r="B31" s="29">
        <v>1</v>
      </c>
      <c r="C31" s="29">
        <v>1.5</v>
      </c>
      <c r="D31" s="29">
        <v>1</v>
      </c>
      <c r="E31" s="31">
        <v>100</v>
      </c>
      <c r="F31" s="31"/>
      <c r="G31" s="31"/>
      <c r="H31" s="31">
        <v>1300</v>
      </c>
      <c r="I31" s="31">
        <v>1.1000000000000001</v>
      </c>
      <c r="J31" s="31"/>
      <c r="K31" s="30">
        <f t="shared" si="25"/>
        <v>1540.0000000000002</v>
      </c>
      <c r="L31" s="30">
        <f t="shared" ref="L31:M31" si="27">(($H31+$E31+$F31)*$D31+$J31)*$I31</f>
        <v>1540.0000000000002</v>
      </c>
      <c r="M31" s="30">
        <f t="shared" si="27"/>
        <v>1540.0000000000002</v>
      </c>
    </row>
    <row r="32" spans="1:14" x14ac:dyDescent="0.25">
      <c r="A32" s="28" t="s">
        <v>109</v>
      </c>
      <c r="B32" s="29">
        <v>6</v>
      </c>
      <c r="C32" s="29">
        <v>2.5</v>
      </c>
      <c r="D32" s="32">
        <f>'Исходные данные'!R26</f>
        <v>0</v>
      </c>
      <c r="E32" s="31">
        <v>150</v>
      </c>
      <c r="F32" s="31"/>
      <c r="G32" s="31"/>
      <c r="H32" s="31">
        <v>600</v>
      </c>
      <c r="I32" s="31">
        <v>1.1000000000000001</v>
      </c>
      <c r="J32" s="29">
        <v>1300</v>
      </c>
      <c r="K32" s="30">
        <f t="shared" ref="K32:M32" si="28">IF($D32=0,0,IF($D32&gt;0,(($H32+$E32+$F32)*$D32+$J32)*$I32))</f>
        <v>0</v>
      </c>
      <c r="L32" s="30">
        <f t="shared" si="28"/>
        <v>0</v>
      </c>
      <c r="M32" s="30">
        <f t="shared" si="28"/>
        <v>0</v>
      </c>
    </row>
    <row r="33" spans="1:13" x14ac:dyDescent="0.25">
      <c r="A33" s="28" t="s">
        <v>110</v>
      </c>
      <c r="B33" s="29">
        <v>6</v>
      </c>
      <c r="C33" s="29">
        <v>2.5</v>
      </c>
      <c r="D33" s="29">
        <f>D32</f>
        <v>0</v>
      </c>
      <c r="E33" s="31">
        <v>150</v>
      </c>
      <c r="F33" s="31"/>
      <c r="G33" s="31"/>
      <c r="H33" s="31">
        <v>1800</v>
      </c>
      <c r="I33" s="31">
        <v>1.1000000000000001</v>
      </c>
      <c r="J33" s="29"/>
      <c r="K33" s="30">
        <f>((((H33+E33+F33)*D33)*3)+J33)*I33</f>
        <v>0</v>
      </c>
      <c r="L33" s="30"/>
      <c r="M33" s="30"/>
    </row>
    <row r="34" spans="1:13" x14ac:dyDescent="0.25">
      <c r="A34" s="28" t="s">
        <v>111</v>
      </c>
      <c r="B34" s="29">
        <v>5</v>
      </c>
      <c r="C34" s="29">
        <v>4</v>
      </c>
      <c r="D34" s="29">
        <v>6000</v>
      </c>
      <c r="E34" s="31"/>
      <c r="F34" s="31"/>
      <c r="G34" s="31"/>
      <c r="H34" s="31"/>
      <c r="I34" s="31">
        <v>1.1000000000000001</v>
      </c>
      <c r="J34" s="29"/>
      <c r="K34" s="33"/>
      <c r="L34" s="33"/>
      <c r="M34" s="30">
        <f>D34</f>
        <v>6000</v>
      </c>
    </row>
    <row r="35" spans="1:13" x14ac:dyDescent="0.25">
      <c r="A35" s="28" t="s">
        <v>112</v>
      </c>
      <c r="B35" s="29">
        <v>5</v>
      </c>
      <c r="C35" s="29">
        <v>2.5</v>
      </c>
      <c r="D35" s="32">
        <f>'Исходные данные'!S26</f>
        <v>0</v>
      </c>
      <c r="E35" s="31">
        <v>100</v>
      </c>
      <c r="F35" s="31">
        <v>10000</v>
      </c>
      <c r="G35" s="31"/>
      <c r="H35" s="31">
        <v>1500</v>
      </c>
      <c r="I35" s="31">
        <v>1.1000000000000001</v>
      </c>
      <c r="J35" s="29">
        <v>1300</v>
      </c>
      <c r="K35" s="33"/>
      <c r="L35" s="33"/>
      <c r="M35" s="33">
        <f>(D35+E35+H35+J35+F35)*I35</f>
        <v>14190.000000000002</v>
      </c>
    </row>
    <row r="38" spans="1:13" ht="18.75" x14ac:dyDescent="0.3">
      <c r="A38" s="34" t="s">
        <v>113</v>
      </c>
    </row>
    <row r="39" spans="1:13" ht="47.25" x14ac:dyDescent="0.2">
      <c r="A39" s="35" t="s">
        <v>45</v>
      </c>
      <c r="B39" s="36" t="s">
        <v>71</v>
      </c>
      <c r="C39" s="36" t="s">
        <v>51</v>
      </c>
      <c r="D39" s="36" t="s">
        <v>48</v>
      </c>
      <c r="E39" s="37" t="s">
        <v>49</v>
      </c>
      <c r="F39" s="38" t="s">
        <v>50</v>
      </c>
    </row>
    <row r="40" spans="1:13" x14ac:dyDescent="0.25">
      <c r="A40" s="11" t="s">
        <v>114</v>
      </c>
      <c r="B40" s="12">
        <v>1</v>
      </c>
      <c r="C40" s="12">
        <v>1.5</v>
      </c>
      <c r="D40" s="17">
        <f t="shared" ref="D40:F40" si="29">SUMIFS(K$3:K$35,$B$3:$B$35,1,$C$3:$C$35,1.5)*0.001</f>
        <v>3.4650000000000007</v>
      </c>
      <c r="E40" s="17">
        <f t="shared" si="29"/>
        <v>3.4650000000000007</v>
      </c>
      <c r="F40" s="17">
        <f t="shared" si="29"/>
        <v>3.4650000000000007</v>
      </c>
    </row>
    <row r="41" spans="1:13" x14ac:dyDescent="0.25">
      <c r="A41" s="11" t="s">
        <v>115</v>
      </c>
      <c r="B41" s="12">
        <v>2</v>
      </c>
      <c r="C41" s="12">
        <v>6</v>
      </c>
      <c r="D41" s="17">
        <f t="shared" ref="D41:F41" si="30">SUMIFS(K$3:K$35,$B$3:$B$35,2,$C$3:$C$35,6)*0.001</f>
        <v>3.1350000000000007</v>
      </c>
      <c r="E41" s="17">
        <f t="shared" si="30"/>
        <v>3.1350000000000007</v>
      </c>
      <c r="F41" s="17">
        <f t="shared" si="30"/>
        <v>3.1350000000000007</v>
      </c>
    </row>
    <row r="42" spans="1:13" x14ac:dyDescent="0.25">
      <c r="A42" s="11" t="s">
        <v>116</v>
      </c>
      <c r="B42" s="12">
        <v>3</v>
      </c>
      <c r="C42" s="12">
        <v>2.5</v>
      </c>
      <c r="D42" s="17">
        <f t="shared" ref="D42:F42" si="31">SUMIFS(K$3:K$35,$B$3:$B$35,3,$C$3:$C$35,2.5)*0.001</f>
        <v>2.5300000000000002</v>
      </c>
      <c r="E42" s="17">
        <f t="shared" si="31"/>
        <v>2.5300000000000002</v>
      </c>
      <c r="F42" s="17">
        <f t="shared" si="31"/>
        <v>3.1350000000000002</v>
      </c>
    </row>
    <row r="43" spans="1:13" ht="31.5" x14ac:dyDescent="0.25">
      <c r="A43" s="11" t="s">
        <v>117</v>
      </c>
      <c r="B43" s="12">
        <v>4</v>
      </c>
      <c r="C43" s="12">
        <v>2.5</v>
      </c>
      <c r="D43" s="17">
        <f t="shared" ref="D43:F43" si="32">SUMIFS(K$3:K$35,$B$3:$B$35,4,$C$3:$C$35,2.5)*0.001</f>
        <v>22.990000000000002</v>
      </c>
      <c r="E43" s="17">
        <f t="shared" si="32"/>
        <v>22.990000000000002</v>
      </c>
      <c r="F43" s="17">
        <f t="shared" si="32"/>
        <v>23.594999999999999</v>
      </c>
    </row>
    <row r="44" spans="1:13" x14ac:dyDescent="0.2">
      <c r="A44" s="53" t="s">
        <v>118</v>
      </c>
      <c r="B44" s="55">
        <v>5</v>
      </c>
      <c r="C44" s="12">
        <v>2.5</v>
      </c>
      <c r="D44" s="17">
        <f t="shared" ref="D44:F44" si="33">SUMIFS(K$3:K$35,$B$3:$B$35,5,$C$3:$C$35,2.5)*0.001</f>
        <v>6.16</v>
      </c>
      <c r="E44" s="17">
        <f t="shared" si="33"/>
        <v>6.16</v>
      </c>
      <c r="F44" s="17">
        <f t="shared" si="33"/>
        <v>20.350000000000001</v>
      </c>
    </row>
    <row r="45" spans="1:13" x14ac:dyDescent="0.2">
      <c r="A45" s="54"/>
      <c r="B45" s="54"/>
      <c r="C45" s="12">
        <v>4</v>
      </c>
      <c r="D45" s="17"/>
      <c r="E45" s="17"/>
      <c r="F45" s="17">
        <f>SUMIFS(M$3:M$35,$B$3:$B$35,5,$C$3:$C$35,4)*0.001</f>
        <v>6</v>
      </c>
    </row>
    <row r="47" spans="1:13" ht="18.75" x14ac:dyDescent="0.3">
      <c r="A47" s="34" t="s">
        <v>119</v>
      </c>
    </row>
    <row r="48" spans="1:13" ht="47.25" x14ac:dyDescent="0.2">
      <c r="A48" s="35" t="s">
        <v>45</v>
      </c>
      <c r="B48" s="36" t="s">
        <v>71</v>
      </c>
      <c r="C48" s="36" t="s">
        <v>51</v>
      </c>
      <c r="D48" s="36" t="s">
        <v>48</v>
      </c>
      <c r="E48" s="37" t="s">
        <v>49</v>
      </c>
      <c r="F48" s="38" t="s">
        <v>50</v>
      </c>
    </row>
    <row r="49" spans="1:6" x14ac:dyDescent="0.25">
      <c r="A49" s="11" t="s">
        <v>114</v>
      </c>
      <c r="B49" s="12">
        <v>1</v>
      </c>
      <c r="C49" s="12">
        <v>1.5</v>
      </c>
      <c r="D49" s="17">
        <f t="shared" ref="D49:F49" si="34">SUMIFS(K$3:K$35,$B$3:$B$35,1,$C$3:$C$35,1.5)*0.001</f>
        <v>3.4650000000000007</v>
      </c>
      <c r="E49" s="17">
        <f t="shared" si="34"/>
        <v>3.4650000000000007</v>
      </c>
      <c r="F49" s="17">
        <f t="shared" si="34"/>
        <v>3.4650000000000007</v>
      </c>
    </row>
    <row r="50" spans="1:6" x14ac:dyDescent="0.25">
      <c r="A50" s="11" t="s">
        <v>115</v>
      </c>
      <c r="B50" s="12">
        <v>2</v>
      </c>
      <c r="C50" s="12">
        <v>6</v>
      </c>
      <c r="D50" s="17">
        <f t="shared" ref="D50:F50" si="35">SUMIFS(K$3:K$35,$B$3:$B$35,2,$C$3:$C$35,6)*0.001</f>
        <v>3.1350000000000007</v>
      </c>
      <c r="E50" s="17">
        <f t="shared" si="35"/>
        <v>3.1350000000000007</v>
      </c>
      <c r="F50" s="17">
        <f t="shared" si="35"/>
        <v>3.1350000000000007</v>
      </c>
    </row>
    <row r="51" spans="1:6" x14ac:dyDescent="0.25">
      <c r="A51" s="11" t="s">
        <v>116</v>
      </c>
      <c r="B51" s="12">
        <v>3</v>
      </c>
      <c r="C51" s="12">
        <v>2.5</v>
      </c>
      <c r="D51" s="17">
        <f t="shared" ref="D51:F51" si="36">SUMIFS(K$3:K$35,$B$3:$B$35,3,$C$3:$C$35,2.5)*0.001</f>
        <v>2.5300000000000002</v>
      </c>
      <c r="E51" s="17">
        <f t="shared" si="36"/>
        <v>2.5300000000000002</v>
      </c>
      <c r="F51" s="17">
        <f t="shared" si="36"/>
        <v>3.1350000000000002</v>
      </c>
    </row>
    <row r="52" spans="1:6" ht="31.5" x14ac:dyDescent="0.25">
      <c r="A52" s="11" t="s">
        <v>117</v>
      </c>
      <c r="B52" s="12">
        <v>4</v>
      </c>
      <c r="C52" s="12">
        <v>2.5</v>
      </c>
      <c r="D52" s="17">
        <f t="shared" ref="D52:F52" si="37">SUMIFS(K$3:K$35,$B$3:$B$35,4,$C$3:$C$35,2.5)*0.001</f>
        <v>22.990000000000002</v>
      </c>
      <c r="E52" s="17">
        <f t="shared" si="37"/>
        <v>22.990000000000002</v>
      </c>
      <c r="F52" s="17">
        <f t="shared" si="37"/>
        <v>23.594999999999999</v>
      </c>
    </row>
    <row r="53" spans="1:6" x14ac:dyDescent="0.2">
      <c r="A53" s="53" t="s">
        <v>118</v>
      </c>
      <c r="B53" s="55">
        <v>5</v>
      </c>
      <c r="C53" s="12">
        <v>2.5</v>
      </c>
      <c r="D53" s="17">
        <f t="shared" ref="D53:F53" si="38">SUMIFS(K$3:K$35,$B$3:$B$35,5,$C$3:$C$35,2.5)*0.001</f>
        <v>6.16</v>
      </c>
      <c r="E53" s="17">
        <f t="shared" si="38"/>
        <v>6.16</v>
      </c>
      <c r="F53" s="17">
        <f t="shared" si="38"/>
        <v>20.350000000000001</v>
      </c>
    </row>
    <row r="54" spans="1:6" x14ac:dyDescent="0.2">
      <c r="A54" s="54"/>
      <c r="B54" s="54"/>
      <c r="C54" s="12">
        <v>4</v>
      </c>
      <c r="D54" s="17"/>
      <c r="E54" s="17"/>
      <c r="F54" s="17">
        <f>SUMIFS(M$3:M$35,$B$3:$B$35,5,$C$3:$C$35,4)*0.001</f>
        <v>6</v>
      </c>
    </row>
    <row r="55" spans="1:6" x14ac:dyDescent="0.25">
      <c r="A55" s="11" t="s">
        <v>120</v>
      </c>
      <c r="B55" s="12">
        <v>6</v>
      </c>
      <c r="C55" s="12">
        <v>2.5</v>
      </c>
      <c r="D55" s="17">
        <f t="shared" ref="D55:F55" si="39">SUMIFS(K$3:K$35,$B$3:$B$35,6,$C$3:$C$35,2.5)*0.001</f>
        <v>0</v>
      </c>
      <c r="E55" s="17">
        <f t="shared" si="39"/>
        <v>0</v>
      </c>
      <c r="F55" s="17">
        <f t="shared" si="39"/>
        <v>0</v>
      </c>
    </row>
  </sheetData>
  <mergeCells count="4">
    <mergeCell ref="A44:A45"/>
    <mergeCell ref="B44:B45"/>
    <mergeCell ref="A53:A54"/>
    <mergeCell ref="B53:B5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55"/>
  <sheetViews>
    <sheetView workbookViewId="0">
      <pane ySplit="2" topLeftCell="A3" activePane="bottomLeft" state="frozen"/>
      <selection activeCell="A21" sqref="A21"/>
      <selection pane="bottomLeft" activeCell="A21" sqref="A21"/>
    </sheetView>
  </sheetViews>
  <sheetFormatPr defaultColWidth="14.42578125" defaultRowHeight="15.75" customHeight="1" x14ac:dyDescent="0.2"/>
  <cols>
    <col min="1" max="1" width="36.28515625" customWidth="1"/>
    <col min="2" max="3" width="10.140625" customWidth="1"/>
    <col min="4" max="4" width="11.5703125" customWidth="1"/>
    <col min="5" max="13" width="10.140625" customWidth="1"/>
  </cols>
  <sheetData>
    <row r="1" spans="1:14" ht="15.75" customHeight="1" x14ac:dyDescent="0.25">
      <c r="A1" s="24" t="str">
        <f>'Исходные данные'!A28</f>
        <v>Квартира 4</v>
      </c>
      <c r="B1" s="27" t="s">
        <v>69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</row>
    <row r="2" spans="1:14" ht="63.75" customHeight="1" x14ac:dyDescent="0.2">
      <c r="A2" s="36" t="s">
        <v>70</v>
      </c>
      <c r="B2" s="12" t="s">
        <v>71</v>
      </c>
      <c r="C2" s="12" t="s">
        <v>51</v>
      </c>
      <c r="D2" s="12" t="s">
        <v>23</v>
      </c>
      <c r="E2" s="12" t="s">
        <v>72</v>
      </c>
      <c r="F2" s="12" t="s">
        <v>73</v>
      </c>
      <c r="G2" s="12" t="s">
        <v>74</v>
      </c>
      <c r="H2" s="12" t="s">
        <v>75</v>
      </c>
      <c r="I2" s="12" t="s">
        <v>76</v>
      </c>
      <c r="J2" s="12" t="s">
        <v>77</v>
      </c>
      <c r="K2" s="12" t="s">
        <v>78</v>
      </c>
      <c r="L2" s="12" t="s">
        <v>79</v>
      </c>
      <c r="M2" s="12" t="s">
        <v>80</v>
      </c>
      <c r="N2" s="26"/>
    </row>
    <row r="3" spans="1:14" ht="15.75" customHeight="1" x14ac:dyDescent="0.25">
      <c r="A3" s="28" t="s">
        <v>81</v>
      </c>
      <c r="B3" s="29">
        <v>4</v>
      </c>
      <c r="C3" s="29">
        <v>2.5</v>
      </c>
      <c r="D3" s="29">
        <v>2</v>
      </c>
      <c r="E3" s="31">
        <v>150</v>
      </c>
      <c r="F3" s="31">
        <v>300</v>
      </c>
      <c r="G3" s="31">
        <v>200</v>
      </c>
      <c r="H3" s="31">
        <v>300</v>
      </c>
      <c r="I3" s="31">
        <v>1.1000000000000001</v>
      </c>
      <c r="J3" s="29">
        <v>2300</v>
      </c>
      <c r="K3" s="30">
        <f t="shared" ref="K3:L3" si="0">(($H3+$E3+$F3+$G3)*$D3+$J3)*$I3</f>
        <v>4620</v>
      </c>
      <c r="L3" s="30">
        <f t="shared" si="0"/>
        <v>4620</v>
      </c>
      <c r="M3" s="33">
        <f>(($H3+$E3+$F3+$G3)*$D3+E3+$J3)*$I3</f>
        <v>4785</v>
      </c>
      <c r="N3" t="s">
        <v>124</v>
      </c>
    </row>
    <row r="4" spans="1:14" ht="15.75" customHeight="1" x14ac:dyDescent="0.25">
      <c r="A4" s="28" t="s">
        <v>82</v>
      </c>
      <c r="B4" s="29">
        <v>4</v>
      </c>
      <c r="C4" s="29">
        <v>2.5</v>
      </c>
      <c r="D4" s="29">
        <v>2</v>
      </c>
      <c r="E4" s="31">
        <v>400</v>
      </c>
      <c r="F4" s="31"/>
      <c r="G4" s="31"/>
      <c r="H4" s="31"/>
      <c r="I4" s="31">
        <v>1.1000000000000001</v>
      </c>
      <c r="J4" s="29">
        <v>1200</v>
      </c>
      <c r="K4" s="30">
        <f t="shared" ref="K4:M4" si="1">(($H4+$E4+$F4+$G4)*$D4+$J4)*$I4</f>
        <v>2200</v>
      </c>
      <c r="L4" s="30">
        <f t="shared" si="1"/>
        <v>2200</v>
      </c>
      <c r="M4" s="30">
        <f t="shared" si="1"/>
        <v>2200</v>
      </c>
      <c r="N4" t="s">
        <v>122</v>
      </c>
    </row>
    <row r="5" spans="1:14" ht="15.75" customHeight="1" x14ac:dyDescent="0.25">
      <c r="A5" s="28" t="s">
        <v>83</v>
      </c>
      <c r="B5" s="29">
        <v>4</v>
      </c>
      <c r="C5" s="29">
        <v>2.5</v>
      </c>
      <c r="D5" s="29">
        <v>2</v>
      </c>
      <c r="E5" s="31">
        <v>400</v>
      </c>
      <c r="F5" s="31">
        <v>1050</v>
      </c>
      <c r="G5" s="31">
        <v>200</v>
      </c>
      <c r="H5" s="31">
        <v>1050</v>
      </c>
      <c r="I5" s="31">
        <v>1.1000000000000001</v>
      </c>
      <c r="J5" s="31"/>
      <c r="K5" s="30">
        <f t="shared" ref="K5:L5" si="2">(($H5+$E5+$F5+$G5)*$D5+$J5)*$I5</f>
        <v>5940.0000000000009</v>
      </c>
      <c r="L5" s="30">
        <f t="shared" si="2"/>
        <v>5940.0000000000009</v>
      </c>
      <c r="M5" s="33">
        <f>(($H5+$E5+$F5+$G5)*$D5+E5+$J5)*$I5</f>
        <v>6380.0000000000009</v>
      </c>
      <c r="N5" t="s">
        <v>124</v>
      </c>
    </row>
    <row r="6" spans="1:14" ht="15.75" customHeight="1" x14ac:dyDescent="0.25">
      <c r="A6" s="28" t="s">
        <v>84</v>
      </c>
      <c r="B6" s="29">
        <v>2</v>
      </c>
      <c r="C6" s="29">
        <v>6</v>
      </c>
      <c r="D6" s="29">
        <v>1</v>
      </c>
      <c r="E6" s="31">
        <v>150</v>
      </c>
      <c r="F6" s="31"/>
      <c r="G6" s="31">
        <v>100</v>
      </c>
      <c r="H6" s="31">
        <v>300</v>
      </c>
      <c r="I6" s="31">
        <v>1.1000000000000001</v>
      </c>
      <c r="J6" s="29">
        <v>2300</v>
      </c>
      <c r="K6" s="30">
        <f t="shared" ref="K6:M6" si="3">(($H6+$E6+$F6+$G6)*$D6+$J6)*$I6</f>
        <v>3135.0000000000005</v>
      </c>
      <c r="L6" s="30">
        <f t="shared" si="3"/>
        <v>3135.0000000000005</v>
      </c>
      <c r="M6" s="30">
        <f t="shared" si="3"/>
        <v>3135.0000000000005</v>
      </c>
    </row>
    <row r="7" spans="1:14" x14ac:dyDescent="0.25">
      <c r="A7" s="28" t="s">
        <v>85</v>
      </c>
      <c r="B7" s="29">
        <v>4</v>
      </c>
      <c r="C7" s="29">
        <v>2.5</v>
      </c>
      <c r="D7" s="29">
        <v>1</v>
      </c>
      <c r="E7" s="31">
        <v>150</v>
      </c>
      <c r="F7" s="31">
        <v>2550</v>
      </c>
      <c r="G7" s="31">
        <v>100</v>
      </c>
      <c r="H7" s="31">
        <v>2550</v>
      </c>
      <c r="I7" s="31">
        <v>1.1000000000000001</v>
      </c>
      <c r="J7" s="31"/>
      <c r="K7" s="30">
        <f t="shared" ref="K7:M7" si="4">(($H7+$E7+$F7+$G7)*$D7+$J7)*$I7</f>
        <v>5885.0000000000009</v>
      </c>
      <c r="L7" s="30">
        <f t="shared" si="4"/>
        <v>5885.0000000000009</v>
      </c>
      <c r="M7" s="30">
        <f t="shared" si="4"/>
        <v>5885.0000000000009</v>
      </c>
    </row>
    <row r="8" spans="1:14" x14ac:dyDescent="0.25">
      <c r="A8" s="28" t="s">
        <v>86</v>
      </c>
      <c r="B8" s="29">
        <v>4</v>
      </c>
      <c r="C8" s="29">
        <v>2.5</v>
      </c>
      <c r="D8" s="29">
        <v>1</v>
      </c>
      <c r="E8" s="31">
        <v>400</v>
      </c>
      <c r="F8" s="31"/>
      <c r="G8" s="31">
        <v>100</v>
      </c>
      <c r="H8" s="31">
        <v>1500</v>
      </c>
      <c r="I8" s="31">
        <v>1.1000000000000001</v>
      </c>
      <c r="J8" s="31"/>
      <c r="K8" s="30">
        <f t="shared" ref="K8:M8" si="5">(($H8+$E8+$F8+$G8)*$D8+$J8)*$I8</f>
        <v>2200</v>
      </c>
      <c r="L8" s="30">
        <f t="shared" si="5"/>
        <v>2200</v>
      </c>
      <c r="M8" s="30">
        <f t="shared" si="5"/>
        <v>2200</v>
      </c>
    </row>
    <row r="9" spans="1:14" x14ac:dyDescent="0.25">
      <c r="A9" s="28" t="s">
        <v>87</v>
      </c>
      <c r="B9" s="29">
        <v>4</v>
      </c>
      <c r="C9" s="29">
        <v>2.5</v>
      </c>
      <c r="D9" s="29">
        <v>1</v>
      </c>
      <c r="E9" s="31">
        <v>150</v>
      </c>
      <c r="F9" s="31">
        <v>300</v>
      </c>
      <c r="G9" s="31">
        <v>100</v>
      </c>
      <c r="H9" s="31">
        <v>300</v>
      </c>
      <c r="I9" s="31">
        <v>1.1000000000000001</v>
      </c>
      <c r="J9" s="31"/>
      <c r="K9" s="30">
        <f t="shared" ref="K9:M9" si="6">(($H9+$E9+$F9+$G9)*$D9+$J9)*$I9</f>
        <v>935.00000000000011</v>
      </c>
      <c r="L9" s="30">
        <f t="shared" si="6"/>
        <v>935.00000000000011</v>
      </c>
      <c r="M9" s="30">
        <f t="shared" si="6"/>
        <v>935.00000000000011</v>
      </c>
    </row>
    <row r="10" spans="1:14" x14ac:dyDescent="0.25">
      <c r="A10" s="28" t="s">
        <v>88</v>
      </c>
      <c r="B10" s="29">
        <v>4</v>
      </c>
      <c r="C10" s="29">
        <v>2.5</v>
      </c>
      <c r="D10" s="29">
        <v>1</v>
      </c>
      <c r="E10" s="31">
        <v>400</v>
      </c>
      <c r="F10" s="31">
        <v>300</v>
      </c>
      <c r="G10" s="31">
        <v>100</v>
      </c>
      <c r="H10" s="31">
        <v>300</v>
      </c>
      <c r="I10" s="31">
        <v>1.1000000000000001</v>
      </c>
      <c r="J10" s="31"/>
      <c r="K10" s="30">
        <f t="shared" ref="K10:M10" si="7">(($H10+$E10+$F10+$G10)*$D10+$J10)*$I10</f>
        <v>1210</v>
      </c>
      <c r="L10" s="30">
        <f t="shared" si="7"/>
        <v>1210</v>
      </c>
      <c r="M10" s="30">
        <f t="shared" si="7"/>
        <v>1210</v>
      </c>
    </row>
    <row r="11" spans="1:14" x14ac:dyDescent="0.25">
      <c r="A11" s="28" t="s">
        <v>89</v>
      </c>
      <c r="B11" s="29">
        <v>3</v>
      </c>
      <c r="C11" s="29">
        <v>2.5</v>
      </c>
      <c r="D11" s="32">
        <f>'Исходные данные'!B29</f>
        <v>0</v>
      </c>
      <c r="E11" s="31">
        <v>150</v>
      </c>
      <c r="F11" s="31">
        <v>300</v>
      </c>
      <c r="G11" s="31">
        <v>200</v>
      </c>
      <c r="H11" s="31">
        <v>300</v>
      </c>
      <c r="I11" s="31">
        <v>1.1000000000000001</v>
      </c>
      <c r="J11" s="29">
        <v>2300</v>
      </c>
      <c r="K11" s="30">
        <f t="shared" ref="K11:L11" si="8">(($H11+$E11+$F11+$G11)*$D11+$J11)*$I11</f>
        <v>2530</v>
      </c>
      <c r="L11" s="30">
        <f t="shared" si="8"/>
        <v>2530</v>
      </c>
      <c r="M11" s="33">
        <f>(($H11+$E11+$F11+$G11)*$D11+E11+$J11)*$I11</f>
        <v>2695</v>
      </c>
      <c r="N11" t="s">
        <v>124</v>
      </c>
    </row>
    <row r="12" spans="1:14" x14ac:dyDescent="0.25">
      <c r="A12" s="28" t="s">
        <v>90</v>
      </c>
      <c r="B12" s="29">
        <v>3</v>
      </c>
      <c r="C12" s="29">
        <v>2.5</v>
      </c>
      <c r="D12" s="32">
        <f>'Исходные данные'!C29</f>
        <v>0</v>
      </c>
      <c r="E12" s="31">
        <v>400</v>
      </c>
      <c r="F12" s="31">
        <v>300</v>
      </c>
      <c r="G12" s="31">
        <v>200</v>
      </c>
      <c r="H12" s="31">
        <v>300</v>
      </c>
      <c r="I12" s="31">
        <v>1.1000000000000001</v>
      </c>
      <c r="J12" s="29"/>
      <c r="K12" s="30">
        <f t="shared" ref="K12:L12" si="9">(($H12+$E12+$F12+$G12)*$D12+$J12)*$I12</f>
        <v>0</v>
      </c>
      <c r="L12" s="30">
        <f t="shared" si="9"/>
        <v>0</v>
      </c>
      <c r="M12" s="33">
        <f>(($H12+$E12+$F12+$G12)*$D12+E12+$J12)*$I12</f>
        <v>440.00000000000006</v>
      </c>
      <c r="N12" t="s">
        <v>124</v>
      </c>
    </row>
    <row r="13" spans="1:14" x14ac:dyDescent="0.25">
      <c r="A13" s="28" t="s">
        <v>91</v>
      </c>
      <c r="B13" s="29">
        <v>5</v>
      </c>
      <c r="C13" s="29">
        <v>2.5</v>
      </c>
      <c r="D13" s="29">
        <v>1</v>
      </c>
      <c r="E13" s="31">
        <v>150</v>
      </c>
      <c r="F13" s="31">
        <v>1600</v>
      </c>
      <c r="G13" s="31">
        <v>100</v>
      </c>
      <c r="H13" s="31">
        <v>1600</v>
      </c>
      <c r="I13" s="31">
        <v>1.1000000000000001</v>
      </c>
      <c r="J13" s="29">
        <v>1300</v>
      </c>
      <c r="K13" s="30">
        <f t="shared" ref="K13:M13" si="10">(($H13+$E13+$F13+$G13)*$D13+$J13)*$I13</f>
        <v>5225</v>
      </c>
      <c r="L13" s="30">
        <f t="shared" si="10"/>
        <v>5225</v>
      </c>
      <c r="M13" s="30">
        <f t="shared" si="10"/>
        <v>5225</v>
      </c>
    </row>
    <row r="14" spans="1:14" x14ac:dyDescent="0.25">
      <c r="A14" s="28" t="s">
        <v>92</v>
      </c>
      <c r="B14" s="29">
        <v>5</v>
      </c>
      <c r="C14" s="29">
        <v>2.5</v>
      </c>
      <c r="D14" s="32">
        <f>'Исходные данные'!D29</f>
        <v>0</v>
      </c>
      <c r="E14" s="31">
        <v>150</v>
      </c>
      <c r="F14" s="31">
        <v>1600</v>
      </c>
      <c r="G14" s="31">
        <v>100</v>
      </c>
      <c r="H14" s="31">
        <v>1600</v>
      </c>
      <c r="I14" s="31">
        <v>1.1000000000000001</v>
      </c>
      <c r="J14" s="31"/>
      <c r="K14" s="30">
        <f t="shared" ref="K14:M14" si="11">(($H14+$E14+$F14+$G14)*$D14+$J14)*$I14</f>
        <v>0</v>
      </c>
      <c r="L14" s="30">
        <f t="shared" si="11"/>
        <v>0</v>
      </c>
      <c r="M14" s="30">
        <f t="shared" si="11"/>
        <v>0</v>
      </c>
    </row>
    <row r="15" spans="1:14" x14ac:dyDescent="0.25">
      <c r="A15" s="28" t="s">
        <v>93</v>
      </c>
      <c r="B15" s="29">
        <v>5</v>
      </c>
      <c r="C15" s="29">
        <v>2.5</v>
      </c>
      <c r="D15" s="32">
        <f>'Исходные данные'!E29</f>
        <v>0</v>
      </c>
      <c r="E15" s="31">
        <v>150</v>
      </c>
      <c r="F15" s="31">
        <v>1600</v>
      </c>
      <c r="G15" s="31">
        <v>100</v>
      </c>
      <c r="H15" s="31">
        <v>1600</v>
      </c>
      <c r="I15" s="31">
        <v>1.1000000000000001</v>
      </c>
      <c r="J15" s="31"/>
      <c r="K15" s="30">
        <f t="shared" ref="K15:M15" si="12">(($H15+$E15+$F15+$G15)*$D15+$J15)*$I15</f>
        <v>0</v>
      </c>
      <c r="L15" s="30">
        <f t="shared" si="12"/>
        <v>0</v>
      </c>
      <c r="M15" s="30">
        <f t="shared" si="12"/>
        <v>0</v>
      </c>
    </row>
    <row r="16" spans="1:14" x14ac:dyDescent="0.25">
      <c r="A16" s="28" t="s">
        <v>94</v>
      </c>
      <c r="B16" s="29">
        <v>1</v>
      </c>
      <c r="C16" s="29">
        <v>1.5</v>
      </c>
      <c r="D16" s="32">
        <f>'Исходные данные'!F29</f>
        <v>0</v>
      </c>
      <c r="E16" s="31">
        <v>150</v>
      </c>
      <c r="F16" s="31"/>
      <c r="G16" s="31"/>
      <c r="H16" s="31">
        <v>1800</v>
      </c>
      <c r="I16" s="31">
        <v>1.1000000000000001</v>
      </c>
      <c r="J16" s="29">
        <v>1300</v>
      </c>
      <c r="K16" s="30">
        <f>IF(D16=0,0,IF(D16&gt;0,((H16+E16+F16)*D16)*2)+J16)*I16</f>
        <v>0</v>
      </c>
      <c r="L16" s="30"/>
      <c r="M16" s="30"/>
    </row>
    <row r="17" spans="1:14" x14ac:dyDescent="0.25">
      <c r="A17" s="41" t="s">
        <v>95</v>
      </c>
      <c r="B17" s="29">
        <v>1</v>
      </c>
      <c r="C17" s="29">
        <v>1.5</v>
      </c>
      <c r="D17" s="32">
        <f>'Исходные данные'!G29</f>
        <v>0</v>
      </c>
      <c r="E17" s="31">
        <v>150</v>
      </c>
      <c r="F17" s="31"/>
      <c r="G17" s="31"/>
      <c r="H17" s="31">
        <v>1800</v>
      </c>
      <c r="I17" s="31">
        <v>1.1000000000000001</v>
      </c>
      <c r="J17" s="31"/>
      <c r="K17" s="30">
        <f>((((H17+E17+F17)*D17)*3)+J17)*I17</f>
        <v>0</v>
      </c>
      <c r="L17" s="30"/>
      <c r="M17" s="30"/>
    </row>
    <row r="18" spans="1:14" x14ac:dyDescent="0.25">
      <c r="A18" s="46" t="s">
        <v>125</v>
      </c>
      <c r="B18" s="43">
        <v>1</v>
      </c>
      <c r="C18" s="43">
        <v>1.5</v>
      </c>
      <c r="D18" s="44">
        <f>'Исходные данные'!H29</f>
        <v>0</v>
      </c>
      <c r="E18" s="43">
        <v>150</v>
      </c>
      <c r="F18" s="43"/>
      <c r="G18" s="43"/>
      <c r="H18" s="43">
        <v>1800</v>
      </c>
      <c r="I18" s="43">
        <v>1.1000000000000001</v>
      </c>
      <c r="J18" s="43"/>
      <c r="K18" s="45">
        <f>((((H18+E18+F18)*D18)*3)+J18)*I18</f>
        <v>0</v>
      </c>
      <c r="L18" s="45"/>
      <c r="M18" s="45"/>
      <c r="N18" t="s">
        <v>127</v>
      </c>
    </row>
    <row r="19" spans="1:14" x14ac:dyDescent="0.25">
      <c r="A19" s="42" t="s">
        <v>96</v>
      </c>
      <c r="B19" s="29">
        <v>1</v>
      </c>
      <c r="C19" s="29">
        <v>1.5</v>
      </c>
      <c r="D19" s="32">
        <f>'Исходные данные'!I29</f>
        <v>0</v>
      </c>
      <c r="E19" s="31">
        <v>350</v>
      </c>
      <c r="F19" s="31"/>
      <c r="G19" s="31"/>
      <c r="H19" s="31"/>
      <c r="I19" s="31">
        <v>1.1000000000000001</v>
      </c>
      <c r="J19" s="31"/>
      <c r="K19" s="30">
        <f t="shared" ref="K19:K23" si="13">((H19+E19+F19)*D19+J19)*I19</f>
        <v>0</v>
      </c>
      <c r="L19" s="30">
        <f t="shared" ref="L19:M19" si="14">(($H19+$E19+$F19)*$D19+$J19)*$I19</f>
        <v>0</v>
      </c>
      <c r="M19" s="30">
        <f t="shared" si="14"/>
        <v>0</v>
      </c>
      <c r="N19" t="s">
        <v>123</v>
      </c>
    </row>
    <row r="20" spans="1:14" x14ac:dyDescent="0.25">
      <c r="A20" s="28" t="s">
        <v>97</v>
      </c>
      <c r="B20" s="29">
        <v>1</v>
      </c>
      <c r="C20" s="29">
        <v>1.5</v>
      </c>
      <c r="D20" s="29">
        <v>1</v>
      </c>
      <c r="E20" s="31">
        <v>350</v>
      </c>
      <c r="F20" s="31"/>
      <c r="G20" s="31"/>
      <c r="H20" s="31"/>
      <c r="I20" s="31">
        <v>1.1000000000000001</v>
      </c>
      <c r="J20" s="31"/>
      <c r="K20" s="30">
        <f t="shared" si="13"/>
        <v>385.00000000000006</v>
      </c>
      <c r="L20" s="30">
        <f t="shared" ref="L20:M20" si="15">(($H20+$E20+$F20)*$D20+$J20)*$I20</f>
        <v>385.00000000000006</v>
      </c>
      <c r="M20" s="30">
        <f t="shared" si="15"/>
        <v>385.00000000000006</v>
      </c>
      <c r="N20" t="s">
        <v>123</v>
      </c>
    </row>
    <row r="21" spans="1:14" x14ac:dyDescent="0.25">
      <c r="A21" s="28" t="s">
        <v>98</v>
      </c>
      <c r="B21" s="29">
        <v>1</v>
      </c>
      <c r="C21" s="29">
        <v>1.5</v>
      </c>
      <c r="D21" s="32">
        <f>'Исходные данные'!J29</f>
        <v>0</v>
      </c>
      <c r="E21" s="31">
        <v>350</v>
      </c>
      <c r="F21" s="31"/>
      <c r="G21" s="31"/>
      <c r="H21" s="31"/>
      <c r="I21" s="31">
        <v>1.1000000000000001</v>
      </c>
      <c r="J21" s="31"/>
      <c r="K21" s="30">
        <f t="shared" si="13"/>
        <v>0</v>
      </c>
      <c r="L21" s="30">
        <f t="shared" ref="L21:M21" si="16">(($H21+$E21+$F21)*$D21+$J21)*$I21</f>
        <v>0</v>
      </c>
      <c r="M21" s="30">
        <f t="shared" si="16"/>
        <v>0</v>
      </c>
      <c r="N21" t="s">
        <v>123</v>
      </c>
    </row>
    <row r="22" spans="1:14" x14ac:dyDescent="0.25">
      <c r="A22" s="28" t="s">
        <v>99</v>
      </c>
      <c r="B22" s="29">
        <v>5</v>
      </c>
      <c r="C22" s="29">
        <v>2.5</v>
      </c>
      <c r="D22" s="32">
        <f>'Исходные данные'!K29</f>
        <v>0</v>
      </c>
      <c r="E22" s="31">
        <v>350</v>
      </c>
      <c r="F22" s="31"/>
      <c r="G22" s="31"/>
      <c r="H22" s="31"/>
      <c r="I22" s="31">
        <v>1.1000000000000001</v>
      </c>
      <c r="J22" s="31"/>
      <c r="K22" s="30">
        <f t="shared" si="13"/>
        <v>0</v>
      </c>
      <c r="L22" s="30">
        <f t="shared" ref="L22:M22" si="17">(($H22+$E22+$F22)*$D22+$J22)*$I22</f>
        <v>0</v>
      </c>
      <c r="M22" s="30">
        <f t="shared" si="17"/>
        <v>0</v>
      </c>
      <c r="N22" t="s">
        <v>123</v>
      </c>
    </row>
    <row r="23" spans="1:14" x14ac:dyDescent="0.25">
      <c r="A23" s="28" t="s">
        <v>100</v>
      </c>
      <c r="B23" s="29">
        <v>5</v>
      </c>
      <c r="C23" s="29">
        <v>2.5</v>
      </c>
      <c r="D23" s="29">
        <v>1</v>
      </c>
      <c r="E23" s="31">
        <v>350</v>
      </c>
      <c r="F23" s="31"/>
      <c r="G23" s="31"/>
      <c r="H23" s="31">
        <v>500</v>
      </c>
      <c r="I23" s="31">
        <v>1.1000000000000001</v>
      </c>
      <c r="J23" s="31"/>
      <c r="K23" s="30">
        <f t="shared" si="13"/>
        <v>935.00000000000011</v>
      </c>
      <c r="L23" s="30">
        <f t="shared" ref="L23:M23" si="18">(($H23+$E23+$F23)*$D23+$J23)*$I23</f>
        <v>935.00000000000011</v>
      </c>
      <c r="M23" s="30">
        <f t="shared" si="18"/>
        <v>935.00000000000011</v>
      </c>
      <c r="N23" t="s">
        <v>123</v>
      </c>
    </row>
    <row r="24" spans="1:14" x14ac:dyDescent="0.25">
      <c r="A24" s="28" t="s">
        <v>101</v>
      </c>
      <c r="B24" s="29">
        <v>1</v>
      </c>
      <c r="C24" s="29">
        <v>1.5</v>
      </c>
      <c r="D24" s="32">
        <f>'Исходные данные'!L29</f>
        <v>0</v>
      </c>
      <c r="E24" s="31"/>
      <c r="F24" s="31"/>
      <c r="G24" s="31"/>
      <c r="H24" s="31"/>
      <c r="I24" s="31">
        <v>1.1000000000000001</v>
      </c>
      <c r="J24" s="31"/>
      <c r="K24" s="30">
        <f t="shared" ref="K24:M24" si="19">$D24*$I24</f>
        <v>0</v>
      </c>
      <c r="L24" s="30">
        <f t="shared" si="19"/>
        <v>0</v>
      </c>
      <c r="M24" s="30">
        <f t="shared" si="19"/>
        <v>0</v>
      </c>
    </row>
    <row r="25" spans="1:14" x14ac:dyDescent="0.25">
      <c r="A25" s="28" t="s">
        <v>102</v>
      </c>
      <c r="B25" s="29">
        <v>2</v>
      </c>
      <c r="C25" s="29">
        <v>6</v>
      </c>
      <c r="D25" s="32">
        <f>'Исходные данные'!M29</f>
        <v>0</v>
      </c>
      <c r="E25" s="31"/>
      <c r="F25" s="31"/>
      <c r="G25" s="31"/>
      <c r="H25" s="31"/>
      <c r="I25" s="31">
        <v>1.1000000000000001</v>
      </c>
      <c r="J25" s="31"/>
      <c r="K25" s="30">
        <f t="shared" ref="K25:M25" si="20">$D25*$I25</f>
        <v>0</v>
      </c>
      <c r="L25" s="30">
        <f t="shared" si="20"/>
        <v>0</v>
      </c>
      <c r="M25" s="30">
        <f t="shared" si="20"/>
        <v>0</v>
      </c>
    </row>
    <row r="26" spans="1:14" x14ac:dyDescent="0.25">
      <c r="A26" s="28" t="s">
        <v>103</v>
      </c>
      <c r="B26" s="29">
        <v>3</v>
      </c>
      <c r="C26" s="29">
        <v>2.5</v>
      </c>
      <c r="D26" s="32">
        <f>'Исходные данные'!N29</f>
        <v>0</v>
      </c>
      <c r="E26" s="31"/>
      <c r="F26" s="31"/>
      <c r="G26" s="31"/>
      <c r="H26" s="31"/>
      <c r="I26" s="31">
        <v>1.1000000000000001</v>
      </c>
      <c r="J26" s="31"/>
      <c r="K26" s="30">
        <f t="shared" ref="K26:M26" si="21">$D26*$I26</f>
        <v>0</v>
      </c>
      <c r="L26" s="30">
        <f t="shared" si="21"/>
        <v>0</v>
      </c>
      <c r="M26" s="30">
        <f t="shared" si="21"/>
        <v>0</v>
      </c>
    </row>
    <row r="27" spans="1:14" x14ac:dyDescent="0.25">
      <c r="A27" s="28" t="s">
        <v>104</v>
      </c>
      <c r="B27" s="29">
        <v>4</v>
      </c>
      <c r="C27" s="29">
        <v>2.5</v>
      </c>
      <c r="D27" s="32">
        <f>'Исходные данные'!O29</f>
        <v>0</v>
      </c>
      <c r="E27" s="31"/>
      <c r="F27" s="31"/>
      <c r="G27" s="31"/>
      <c r="H27" s="31"/>
      <c r="I27" s="31">
        <v>1.1000000000000001</v>
      </c>
      <c r="J27" s="31"/>
      <c r="K27" s="30">
        <f t="shared" ref="K27:M27" si="22">$D27*$I27</f>
        <v>0</v>
      </c>
      <c r="L27" s="30">
        <f t="shared" si="22"/>
        <v>0</v>
      </c>
      <c r="M27" s="30">
        <f t="shared" si="22"/>
        <v>0</v>
      </c>
    </row>
    <row r="28" spans="1:14" x14ac:dyDescent="0.25">
      <c r="A28" s="28" t="s">
        <v>105</v>
      </c>
      <c r="B28" s="29">
        <v>5</v>
      </c>
      <c r="C28" s="29">
        <v>2.5</v>
      </c>
      <c r="D28" s="32">
        <f>'Исходные данные'!P29</f>
        <v>0</v>
      </c>
      <c r="E28" s="31"/>
      <c r="F28" s="31"/>
      <c r="G28" s="31"/>
      <c r="H28" s="31"/>
      <c r="I28" s="31">
        <v>1.1000000000000001</v>
      </c>
      <c r="J28" s="31"/>
      <c r="K28" s="30">
        <f t="shared" ref="K28:M28" si="23">$D28*$I28</f>
        <v>0</v>
      </c>
      <c r="L28" s="30">
        <f t="shared" si="23"/>
        <v>0</v>
      </c>
      <c r="M28" s="30">
        <f t="shared" si="23"/>
        <v>0</v>
      </c>
    </row>
    <row r="29" spans="1:14" x14ac:dyDescent="0.25">
      <c r="A29" s="28" t="s">
        <v>106</v>
      </c>
      <c r="B29" s="29">
        <v>6</v>
      </c>
      <c r="C29" s="29">
        <v>2.5</v>
      </c>
      <c r="D29" s="32">
        <f>'Исходные данные'!Q29</f>
        <v>0</v>
      </c>
      <c r="E29" s="31"/>
      <c r="F29" s="31"/>
      <c r="G29" s="31"/>
      <c r="H29" s="31"/>
      <c r="I29" s="31">
        <v>1.1000000000000001</v>
      </c>
      <c r="J29" s="31"/>
      <c r="K29" s="30">
        <f t="shared" ref="K29:M29" si="24">$D29*$I29</f>
        <v>0</v>
      </c>
      <c r="L29" s="30">
        <f t="shared" si="24"/>
        <v>0</v>
      </c>
      <c r="M29" s="30">
        <f t="shared" si="24"/>
        <v>0</v>
      </c>
    </row>
    <row r="30" spans="1:14" x14ac:dyDescent="0.25">
      <c r="A30" s="28" t="s">
        <v>107</v>
      </c>
      <c r="B30" s="29">
        <v>1</v>
      </c>
      <c r="C30" s="29">
        <v>1.5</v>
      </c>
      <c r="D30" s="29">
        <v>1</v>
      </c>
      <c r="E30" s="31">
        <v>100</v>
      </c>
      <c r="F30" s="31"/>
      <c r="G30" s="31"/>
      <c r="H30" s="31">
        <v>1300</v>
      </c>
      <c r="I30" s="31">
        <v>1.1000000000000001</v>
      </c>
      <c r="J30" s="31"/>
      <c r="K30" s="30">
        <f t="shared" ref="K30:K31" si="25">((H30+E30+F30)*D30+J30)*I30</f>
        <v>1540.0000000000002</v>
      </c>
      <c r="L30" s="30">
        <f t="shared" ref="L30:M30" si="26">(($H30+$E30+$F30)*$D30+$J30)*$I30</f>
        <v>1540.0000000000002</v>
      </c>
      <c r="M30" s="30">
        <f t="shared" si="26"/>
        <v>1540.0000000000002</v>
      </c>
    </row>
    <row r="31" spans="1:14" x14ac:dyDescent="0.25">
      <c r="A31" s="28" t="s">
        <v>108</v>
      </c>
      <c r="B31" s="29">
        <v>1</v>
      </c>
      <c r="C31" s="29">
        <v>1.5</v>
      </c>
      <c r="D31" s="29">
        <v>1</v>
      </c>
      <c r="E31" s="31">
        <v>100</v>
      </c>
      <c r="F31" s="31"/>
      <c r="G31" s="31"/>
      <c r="H31" s="31">
        <v>1300</v>
      </c>
      <c r="I31" s="31">
        <v>1.1000000000000001</v>
      </c>
      <c r="J31" s="31"/>
      <c r="K31" s="30">
        <f t="shared" si="25"/>
        <v>1540.0000000000002</v>
      </c>
      <c r="L31" s="30">
        <f t="shared" ref="L31:M31" si="27">(($H31+$E31+$F31)*$D31+$J31)*$I31</f>
        <v>1540.0000000000002</v>
      </c>
      <c r="M31" s="30">
        <f t="shared" si="27"/>
        <v>1540.0000000000002</v>
      </c>
    </row>
    <row r="32" spans="1:14" x14ac:dyDescent="0.25">
      <c r="A32" s="28" t="s">
        <v>109</v>
      </c>
      <c r="B32" s="29">
        <v>6</v>
      </c>
      <c r="C32" s="29">
        <v>2.5</v>
      </c>
      <c r="D32" s="32">
        <f>'Исходные данные'!R29</f>
        <v>0</v>
      </c>
      <c r="E32" s="31">
        <v>150</v>
      </c>
      <c r="F32" s="31"/>
      <c r="G32" s="31"/>
      <c r="H32" s="31">
        <v>600</v>
      </c>
      <c r="I32" s="31">
        <v>1.1000000000000001</v>
      </c>
      <c r="J32" s="29">
        <v>1300</v>
      </c>
      <c r="K32" s="30">
        <f t="shared" ref="K32:M32" si="28">IF($D32=0,0,IF($D32&gt;0,(($H32+$E32+$F32)*$D32+$J32)*$I32))</f>
        <v>0</v>
      </c>
      <c r="L32" s="30">
        <f t="shared" si="28"/>
        <v>0</v>
      </c>
      <c r="M32" s="30">
        <f t="shared" si="28"/>
        <v>0</v>
      </c>
    </row>
    <row r="33" spans="1:13" x14ac:dyDescent="0.25">
      <c r="A33" s="28" t="s">
        <v>110</v>
      </c>
      <c r="B33" s="29">
        <v>6</v>
      </c>
      <c r="C33" s="29">
        <v>2.5</v>
      </c>
      <c r="D33" s="29">
        <f>D32</f>
        <v>0</v>
      </c>
      <c r="E33" s="31">
        <v>150</v>
      </c>
      <c r="F33" s="31"/>
      <c r="G33" s="31"/>
      <c r="H33" s="31">
        <v>1800</v>
      </c>
      <c r="I33" s="31">
        <v>1.1000000000000001</v>
      </c>
      <c r="J33" s="29"/>
      <c r="K33" s="30">
        <f>((((H33+E33+F33)*D33)*3)+J33)*I33</f>
        <v>0</v>
      </c>
      <c r="L33" s="30"/>
      <c r="M33" s="30"/>
    </row>
    <row r="34" spans="1:13" x14ac:dyDescent="0.25">
      <c r="A34" s="28" t="s">
        <v>111</v>
      </c>
      <c r="B34" s="29">
        <v>5</v>
      </c>
      <c r="C34" s="29">
        <v>4</v>
      </c>
      <c r="D34" s="29">
        <v>6000</v>
      </c>
      <c r="E34" s="31"/>
      <c r="F34" s="31"/>
      <c r="G34" s="31"/>
      <c r="H34" s="31"/>
      <c r="I34" s="31">
        <v>1.1000000000000001</v>
      </c>
      <c r="J34" s="29"/>
      <c r="K34" s="33"/>
      <c r="L34" s="33"/>
      <c r="M34" s="30">
        <f>D34</f>
        <v>6000</v>
      </c>
    </row>
    <row r="35" spans="1:13" x14ac:dyDescent="0.25">
      <c r="A35" s="28" t="s">
        <v>112</v>
      </c>
      <c r="B35" s="29">
        <v>5</v>
      </c>
      <c r="C35" s="29">
        <v>2.5</v>
      </c>
      <c r="D35" s="32">
        <f>'Исходные данные'!S29</f>
        <v>0</v>
      </c>
      <c r="E35" s="31">
        <v>100</v>
      </c>
      <c r="F35" s="31">
        <v>10000</v>
      </c>
      <c r="G35" s="31"/>
      <c r="H35" s="31">
        <v>1500</v>
      </c>
      <c r="I35" s="31">
        <v>1.1000000000000001</v>
      </c>
      <c r="J35" s="29">
        <v>1300</v>
      </c>
      <c r="K35" s="33"/>
      <c r="L35" s="33"/>
      <c r="M35" s="33">
        <f>(D35+E35+H35+J35+F35)*I35</f>
        <v>14190.000000000002</v>
      </c>
    </row>
    <row r="38" spans="1:13" ht="18.75" x14ac:dyDescent="0.3">
      <c r="A38" s="34" t="s">
        <v>113</v>
      </c>
    </row>
    <row r="39" spans="1:13" ht="47.25" x14ac:dyDescent="0.2">
      <c r="A39" s="35" t="s">
        <v>45</v>
      </c>
      <c r="B39" s="36" t="s">
        <v>71</v>
      </c>
      <c r="C39" s="36" t="s">
        <v>51</v>
      </c>
      <c r="D39" s="36" t="s">
        <v>48</v>
      </c>
      <c r="E39" s="37" t="s">
        <v>49</v>
      </c>
      <c r="F39" s="38" t="s">
        <v>50</v>
      </c>
    </row>
    <row r="40" spans="1:13" x14ac:dyDescent="0.25">
      <c r="A40" s="11" t="s">
        <v>114</v>
      </c>
      <c r="B40" s="12">
        <v>1</v>
      </c>
      <c r="C40" s="12">
        <v>1.5</v>
      </c>
      <c r="D40" s="17">
        <f t="shared" ref="D40:F40" si="29">SUMIFS(K$3:K$35,$B$3:$B$35,1,$C$3:$C$35,1.5)*0.001</f>
        <v>3.4650000000000007</v>
      </c>
      <c r="E40" s="17">
        <f t="shared" si="29"/>
        <v>3.4650000000000007</v>
      </c>
      <c r="F40" s="17">
        <f t="shared" si="29"/>
        <v>3.4650000000000007</v>
      </c>
    </row>
    <row r="41" spans="1:13" x14ac:dyDescent="0.25">
      <c r="A41" s="11" t="s">
        <v>115</v>
      </c>
      <c r="B41" s="12">
        <v>2</v>
      </c>
      <c r="C41" s="12">
        <v>6</v>
      </c>
      <c r="D41" s="17">
        <f t="shared" ref="D41:F41" si="30">SUMIFS(K$3:K$35,$B$3:$B$35,2,$C$3:$C$35,6)*0.001</f>
        <v>3.1350000000000007</v>
      </c>
      <c r="E41" s="17">
        <f t="shared" si="30"/>
        <v>3.1350000000000007</v>
      </c>
      <c r="F41" s="17">
        <f t="shared" si="30"/>
        <v>3.1350000000000007</v>
      </c>
    </row>
    <row r="42" spans="1:13" x14ac:dyDescent="0.25">
      <c r="A42" s="11" t="s">
        <v>116</v>
      </c>
      <c r="B42" s="12">
        <v>3</v>
      </c>
      <c r="C42" s="12">
        <v>2.5</v>
      </c>
      <c r="D42" s="17">
        <f t="shared" ref="D42:F42" si="31">SUMIFS(K$3:K$35,$B$3:$B$35,3,$C$3:$C$35,2.5)*0.001</f>
        <v>2.5300000000000002</v>
      </c>
      <c r="E42" s="17">
        <f t="shared" si="31"/>
        <v>2.5300000000000002</v>
      </c>
      <c r="F42" s="17">
        <f t="shared" si="31"/>
        <v>3.1350000000000002</v>
      </c>
    </row>
    <row r="43" spans="1:13" ht="31.5" x14ac:dyDescent="0.25">
      <c r="A43" s="11" t="s">
        <v>117</v>
      </c>
      <c r="B43" s="12">
        <v>4</v>
      </c>
      <c r="C43" s="12">
        <v>2.5</v>
      </c>
      <c r="D43" s="17">
        <f t="shared" ref="D43:F43" si="32">SUMIFS(K$3:K$35,$B$3:$B$35,4,$C$3:$C$35,2.5)*0.001</f>
        <v>22.990000000000002</v>
      </c>
      <c r="E43" s="17">
        <f t="shared" si="32"/>
        <v>22.990000000000002</v>
      </c>
      <c r="F43" s="17">
        <f t="shared" si="32"/>
        <v>23.594999999999999</v>
      </c>
    </row>
    <row r="44" spans="1:13" x14ac:dyDescent="0.2">
      <c r="A44" s="53" t="s">
        <v>118</v>
      </c>
      <c r="B44" s="55">
        <v>5</v>
      </c>
      <c r="C44" s="12">
        <v>2.5</v>
      </c>
      <c r="D44" s="17">
        <f t="shared" ref="D44:F44" si="33">SUMIFS(K$3:K$35,$B$3:$B$35,5,$C$3:$C$35,2.5)*0.001</f>
        <v>6.16</v>
      </c>
      <c r="E44" s="17">
        <f t="shared" si="33"/>
        <v>6.16</v>
      </c>
      <c r="F44" s="17">
        <f t="shared" si="33"/>
        <v>20.350000000000001</v>
      </c>
    </row>
    <row r="45" spans="1:13" x14ac:dyDescent="0.2">
      <c r="A45" s="54"/>
      <c r="B45" s="54"/>
      <c r="C45" s="12">
        <v>4</v>
      </c>
      <c r="D45" s="17"/>
      <c r="E45" s="17"/>
      <c r="F45" s="17">
        <f>SUMIFS(M$3:M$35,$B$3:$B$35,5,$C$3:$C$35,4)*0.001</f>
        <v>6</v>
      </c>
    </row>
    <row r="47" spans="1:13" ht="18.75" x14ac:dyDescent="0.3">
      <c r="A47" s="34" t="s">
        <v>119</v>
      </c>
    </row>
    <row r="48" spans="1:13" ht="47.25" x14ac:dyDescent="0.2">
      <c r="A48" s="35" t="s">
        <v>45</v>
      </c>
      <c r="B48" s="36" t="s">
        <v>71</v>
      </c>
      <c r="C48" s="36" t="s">
        <v>51</v>
      </c>
      <c r="D48" s="36" t="s">
        <v>48</v>
      </c>
      <c r="E48" s="37" t="s">
        <v>49</v>
      </c>
      <c r="F48" s="38" t="s">
        <v>50</v>
      </c>
    </row>
    <row r="49" spans="1:6" x14ac:dyDescent="0.25">
      <c r="A49" s="11" t="s">
        <v>114</v>
      </c>
      <c r="B49" s="12">
        <v>1</v>
      </c>
      <c r="C49" s="12">
        <v>1.5</v>
      </c>
      <c r="D49" s="17">
        <f t="shared" ref="D49:F49" si="34">SUMIFS(K$3:K$35,$B$3:$B$35,1,$C$3:$C$35,1.5)*0.001</f>
        <v>3.4650000000000007</v>
      </c>
      <c r="E49" s="17">
        <f t="shared" si="34"/>
        <v>3.4650000000000007</v>
      </c>
      <c r="F49" s="17">
        <f t="shared" si="34"/>
        <v>3.4650000000000007</v>
      </c>
    </row>
    <row r="50" spans="1:6" x14ac:dyDescent="0.25">
      <c r="A50" s="11" t="s">
        <v>115</v>
      </c>
      <c r="B50" s="12">
        <v>2</v>
      </c>
      <c r="C50" s="12">
        <v>6</v>
      </c>
      <c r="D50" s="17">
        <f t="shared" ref="D50:F50" si="35">SUMIFS(K$3:K$35,$B$3:$B$35,2,$C$3:$C$35,6)*0.001</f>
        <v>3.1350000000000007</v>
      </c>
      <c r="E50" s="17">
        <f t="shared" si="35"/>
        <v>3.1350000000000007</v>
      </c>
      <c r="F50" s="17">
        <f t="shared" si="35"/>
        <v>3.1350000000000007</v>
      </c>
    </row>
    <row r="51" spans="1:6" x14ac:dyDescent="0.25">
      <c r="A51" s="11" t="s">
        <v>116</v>
      </c>
      <c r="B51" s="12">
        <v>3</v>
      </c>
      <c r="C51" s="12">
        <v>2.5</v>
      </c>
      <c r="D51" s="17">
        <f t="shared" ref="D51:F51" si="36">SUMIFS(K$3:K$35,$B$3:$B$35,3,$C$3:$C$35,2.5)*0.001</f>
        <v>2.5300000000000002</v>
      </c>
      <c r="E51" s="17">
        <f t="shared" si="36"/>
        <v>2.5300000000000002</v>
      </c>
      <c r="F51" s="17">
        <f t="shared" si="36"/>
        <v>3.1350000000000002</v>
      </c>
    </row>
    <row r="52" spans="1:6" ht="31.5" x14ac:dyDescent="0.25">
      <c r="A52" s="11" t="s">
        <v>117</v>
      </c>
      <c r="B52" s="12">
        <v>4</v>
      </c>
      <c r="C52" s="12">
        <v>2.5</v>
      </c>
      <c r="D52" s="17">
        <f t="shared" ref="D52:F52" si="37">SUMIFS(K$3:K$35,$B$3:$B$35,4,$C$3:$C$35,2.5)*0.001</f>
        <v>22.990000000000002</v>
      </c>
      <c r="E52" s="17">
        <f t="shared" si="37"/>
        <v>22.990000000000002</v>
      </c>
      <c r="F52" s="17">
        <f t="shared" si="37"/>
        <v>23.594999999999999</v>
      </c>
    </row>
    <row r="53" spans="1:6" x14ac:dyDescent="0.2">
      <c r="A53" s="53" t="s">
        <v>118</v>
      </c>
      <c r="B53" s="55">
        <v>5</v>
      </c>
      <c r="C53" s="12">
        <v>2.5</v>
      </c>
      <c r="D53" s="17">
        <f t="shared" ref="D53:F53" si="38">SUMIFS(K$3:K$35,$B$3:$B$35,5,$C$3:$C$35,2.5)*0.001</f>
        <v>6.16</v>
      </c>
      <c r="E53" s="17">
        <f t="shared" si="38"/>
        <v>6.16</v>
      </c>
      <c r="F53" s="17">
        <f t="shared" si="38"/>
        <v>20.350000000000001</v>
      </c>
    </row>
    <row r="54" spans="1:6" x14ac:dyDescent="0.2">
      <c r="A54" s="54"/>
      <c r="B54" s="54"/>
      <c r="C54" s="12">
        <v>4</v>
      </c>
      <c r="D54" s="17"/>
      <c r="E54" s="17"/>
      <c r="F54" s="17">
        <f>SUMIFS(M$3:M$35,$B$3:$B$35,5,$C$3:$C$35,4)*0.001</f>
        <v>6</v>
      </c>
    </row>
    <row r="55" spans="1:6" x14ac:dyDescent="0.25">
      <c r="A55" s="11" t="s">
        <v>120</v>
      </c>
      <c r="B55" s="12">
        <v>6</v>
      </c>
      <c r="C55" s="12">
        <v>2.5</v>
      </c>
      <c r="D55" s="17">
        <f t="shared" ref="D55:F55" si="39">SUMIFS(K$3:K$35,$B$3:$B$35,6,$C$3:$C$35,2.5)*0.001</f>
        <v>0</v>
      </c>
      <c r="E55" s="17">
        <f t="shared" si="39"/>
        <v>0</v>
      </c>
      <c r="F55" s="17">
        <f t="shared" si="39"/>
        <v>0</v>
      </c>
    </row>
  </sheetData>
  <mergeCells count="4">
    <mergeCell ref="A44:A45"/>
    <mergeCell ref="B44:B45"/>
    <mergeCell ref="A53:A54"/>
    <mergeCell ref="B53:B5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55"/>
  <sheetViews>
    <sheetView workbookViewId="0">
      <pane ySplit="2" topLeftCell="A3" activePane="bottomLeft" state="frozen"/>
      <selection activeCell="A21" sqref="A21"/>
      <selection pane="bottomLeft" activeCell="A21" sqref="A21"/>
    </sheetView>
  </sheetViews>
  <sheetFormatPr defaultColWidth="14.42578125" defaultRowHeight="15.75" customHeight="1" x14ac:dyDescent="0.2"/>
  <cols>
    <col min="1" max="1" width="36.28515625" customWidth="1"/>
    <col min="2" max="3" width="10.140625" customWidth="1"/>
    <col min="4" max="4" width="11.5703125" customWidth="1"/>
    <col min="5" max="13" width="10.140625" customWidth="1"/>
  </cols>
  <sheetData>
    <row r="1" spans="1:14" ht="15.75" customHeight="1" x14ac:dyDescent="0.25">
      <c r="A1" s="24" t="str">
        <f>'Исходные данные'!A31</f>
        <v>Квартира 5</v>
      </c>
      <c r="B1" s="27" t="s">
        <v>69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</row>
    <row r="2" spans="1:14" ht="63.75" customHeight="1" x14ac:dyDescent="0.2">
      <c r="A2" s="36" t="s">
        <v>70</v>
      </c>
      <c r="B2" s="12" t="s">
        <v>71</v>
      </c>
      <c r="C2" s="12" t="s">
        <v>51</v>
      </c>
      <c r="D2" s="12" t="s">
        <v>23</v>
      </c>
      <c r="E2" s="12" t="s">
        <v>72</v>
      </c>
      <c r="F2" s="12" t="s">
        <v>73</v>
      </c>
      <c r="G2" s="12" t="s">
        <v>74</v>
      </c>
      <c r="H2" s="12" t="s">
        <v>75</v>
      </c>
      <c r="I2" s="12" t="s">
        <v>76</v>
      </c>
      <c r="J2" s="12" t="s">
        <v>77</v>
      </c>
      <c r="K2" s="12" t="s">
        <v>78</v>
      </c>
      <c r="L2" s="12" t="s">
        <v>79</v>
      </c>
      <c r="M2" s="12" t="s">
        <v>80</v>
      </c>
      <c r="N2" s="26"/>
    </row>
    <row r="3" spans="1:14" ht="15.75" customHeight="1" x14ac:dyDescent="0.25">
      <c r="A3" s="28" t="s">
        <v>81</v>
      </c>
      <c r="B3" s="29">
        <v>4</v>
      </c>
      <c r="C3" s="29">
        <v>2.5</v>
      </c>
      <c r="D3" s="29">
        <v>2</v>
      </c>
      <c r="E3" s="31">
        <v>150</v>
      </c>
      <c r="F3" s="31">
        <v>300</v>
      </c>
      <c r="G3" s="31">
        <v>200</v>
      </c>
      <c r="H3" s="31">
        <v>300</v>
      </c>
      <c r="I3" s="31">
        <v>1.1000000000000001</v>
      </c>
      <c r="J3" s="29">
        <v>2300</v>
      </c>
      <c r="K3" s="30">
        <f t="shared" ref="K3:L3" si="0">(($H3+$E3+$F3+$G3)*$D3+$J3)*$I3</f>
        <v>4620</v>
      </c>
      <c r="L3" s="30">
        <f t="shared" si="0"/>
        <v>4620</v>
      </c>
      <c r="M3" s="33">
        <f>(($H3+$E3+$F3+$G3)*$D3+E3+$J3)*$I3</f>
        <v>4785</v>
      </c>
      <c r="N3" t="s">
        <v>124</v>
      </c>
    </row>
    <row r="4" spans="1:14" ht="15.75" customHeight="1" x14ac:dyDescent="0.25">
      <c r="A4" s="28" t="s">
        <v>82</v>
      </c>
      <c r="B4" s="29">
        <v>4</v>
      </c>
      <c r="C4" s="29">
        <v>2.5</v>
      </c>
      <c r="D4" s="29">
        <v>2</v>
      </c>
      <c r="E4" s="31">
        <v>400</v>
      </c>
      <c r="F4" s="31"/>
      <c r="G4" s="31"/>
      <c r="H4" s="31"/>
      <c r="I4" s="31">
        <v>1.1000000000000001</v>
      </c>
      <c r="J4" s="29">
        <v>1200</v>
      </c>
      <c r="K4" s="30">
        <f t="shared" ref="K4:M4" si="1">(($H4+$E4+$F4+$G4)*$D4+$J4)*$I4</f>
        <v>2200</v>
      </c>
      <c r="L4" s="30">
        <f t="shared" si="1"/>
        <v>2200</v>
      </c>
      <c r="M4" s="30">
        <f t="shared" si="1"/>
        <v>2200</v>
      </c>
      <c r="N4" t="s">
        <v>122</v>
      </c>
    </row>
    <row r="5" spans="1:14" ht="15.75" customHeight="1" x14ac:dyDescent="0.25">
      <c r="A5" s="28" t="s">
        <v>83</v>
      </c>
      <c r="B5" s="29">
        <v>4</v>
      </c>
      <c r="C5" s="29">
        <v>2.5</v>
      </c>
      <c r="D5" s="29">
        <v>2</v>
      </c>
      <c r="E5" s="31">
        <v>400</v>
      </c>
      <c r="F5" s="31">
        <v>1050</v>
      </c>
      <c r="G5" s="31">
        <v>200</v>
      </c>
      <c r="H5" s="31">
        <v>1050</v>
      </c>
      <c r="I5" s="31">
        <v>1.1000000000000001</v>
      </c>
      <c r="J5" s="31"/>
      <c r="K5" s="30">
        <f t="shared" ref="K5:L5" si="2">(($H5+$E5+$F5+$G5)*$D5+$J5)*$I5</f>
        <v>5940.0000000000009</v>
      </c>
      <c r="L5" s="30">
        <f t="shared" si="2"/>
        <v>5940.0000000000009</v>
      </c>
      <c r="M5" s="33">
        <f>(($H5+$E5+$F5+$G5)*$D5+E5+$J5)*$I5</f>
        <v>6380.0000000000009</v>
      </c>
      <c r="N5" t="s">
        <v>124</v>
      </c>
    </row>
    <row r="6" spans="1:14" ht="15.75" customHeight="1" x14ac:dyDescent="0.25">
      <c r="A6" s="28" t="s">
        <v>84</v>
      </c>
      <c r="B6" s="29">
        <v>2</v>
      </c>
      <c r="C6" s="29">
        <v>6</v>
      </c>
      <c r="D6" s="29">
        <v>1</v>
      </c>
      <c r="E6" s="31">
        <v>150</v>
      </c>
      <c r="F6" s="31"/>
      <c r="G6" s="31">
        <v>100</v>
      </c>
      <c r="H6" s="31">
        <v>300</v>
      </c>
      <c r="I6" s="31">
        <v>1.1000000000000001</v>
      </c>
      <c r="J6" s="29">
        <v>2300</v>
      </c>
      <c r="K6" s="30">
        <f t="shared" ref="K6:M6" si="3">(($H6+$E6+$F6+$G6)*$D6+$J6)*$I6</f>
        <v>3135.0000000000005</v>
      </c>
      <c r="L6" s="30">
        <f t="shared" si="3"/>
        <v>3135.0000000000005</v>
      </c>
      <c r="M6" s="30">
        <f t="shared" si="3"/>
        <v>3135.0000000000005</v>
      </c>
    </row>
    <row r="7" spans="1:14" x14ac:dyDescent="0.25">
      <c r="A7" s="28" t="s">
        <v>85</v>
      </c>
      <c r="B7" s="29">
        <v>4</v>
      </c>
      <c r="C7" s="29">
        <v>2.5</v>
      </c>
      <c r="D7" s="29">
        <v>1</v>
      </c>
      <c r="E7" s="31">
        <v>150</v>
      </c>
      <c r="F7" s="31">
        <v>2550</v>
      </c>
      <c r="G7" s="31">
        <v>100</v>
      </c>
      <c r="H7" s="31">
        <v>2550</v>
      </c>
      <c r="I7" s="31">
        <v>1.1000000000000001</v>
      </c>
      <c r="J7" s="31"/>
      <c r="K7" s="30">
        <f t="shared" ref="K7:M7" si="4">(($H7+$E7+$F7+$G7)*$D7+$J7)*$I7</f>
        <v>5885.0000000000009</v>
      </c>
      <c r="L7" s="30">
        <f t="shared" si="4"/>
        <v>5885.0000000000009</v>
      </c>
      <c r="M7" s="30">
        <f t="shared" si="4"/>
        <v>5885.0000000000009</v>
      </c>
    </row>
    <row r="8" spans="1:14" x14ac:dyDescent="0.25">
      <c r="A8" s="28" t="s">
        <v>86</v>
      </c>
      <c r="B8" s="29">
        <v>4</v>
      </c>
      <c r="C8" s="29">
        <v>2.5</v>
      </c>
      <c r="D8" s="29">
        <v>1</v>
      </c>
      <c r="E8" s="31">
        <v>400</v>
      </c>
      <c r="F8" s="31"/>
      <c r="G8" s="31">
        <v>100</v>
      </c>
      <c r="H8" s="31">
        <v>1500</v>
      </c>
      <c r="I8" s="31">
        <v>1.1000000000000001</v>
      </c>
      <c r="J8" s="31"/>
      <c r="K8" s="30">
        <f t="shared" ref="K8:M8" si="5">(($H8+$E8+$F8+$G8)*$D8+$J8)*$I8</f>
        <v>2200</v>
      </c>
      <c r="L8" s="30">
        <f t="shared" si="5"/>
        <v>2200</v>
      </c>
      <c r="M8" s="30">
        <f t="shared" si="5"/>
        <v>2200</v>
      </c>
    </row>
    <row r="9" spans="1:14" x14ac:dyDescent="0.25">
      <c r="A9" s="28" t="s">
        <v>87</v>
      </c>
      <c r="B9" s="29">
        <v>4</v>
      </c>
      <c r="C9" s="29">
        <v>2.5</v>
      </c>
      <c r="D9" s="29">
        <v>1</v>
      </c>
      <c r="E9" s="31">
        <v>150</v>
      </c>
      <c r="F9" s="31">
        <v>300</v>
      </c>
      <c r="G9" s="31">
        <v>100</v>
      </c>
      <c r="H9" s="31">
        <v>300</v>
      </c>
      <c r="I9" s="31">
        <v>1.1000000000000001</v>
      </c>
      <c r="J9" s="31"/>
      <c r="K9" s="30">
        <f t="shared" ref="K9:M9" si="6">(($H9+$E9+$F9+$G9)*$D9+$J9)*$I9</f>
        <v>935.00000000000011</v>
      </c>
      <c r="L9" s="30">
        <f t="shared" si="6"/>
        <v>935.00000000000011</v>
      </c>
      <c r="M9" s="30">
        <f t="shared" si="6"/>
        <v>935.00000000000011</v>
      </c>
    </row>
    <row r="10" spans="1:14" x14ac:dyDescent="0.25">
      <c r="A10" s="28" t="s">
        <v>88</v>
      </c>
      <c r="B10" s="29">
        <v>4</v>
      </c>
      <c r="C10" s="29">
        <v>2.5</v>
      </c>
      <c r="D10" s="29">
        <v>1</v>
      </c>
      <c r="E10" s="31">
        <v>400</v>
      </c>
      <c r="F10" s="31">
        <v>300</v>
      </c>
      <c r="G10" s="31">
        <v>100</v>
      </c>
      <c r="H10" s="31">
        <v>300</v>
      </c>
      <c r="I10" s="31">
        <v>1.1000000000000001</v>
      </c>
      <c r="J10" s="31"/>
      <c r="K10" s="30">
        <f t="shared" ref="K10:M10" si="7">(($H10+$E10+$F10+$G10)*$D10+$J10)*$I10</f>
        <v>1210</v>
      </c>
      <c r="L10" s="30">
        <f t="shared" si="7"/>
        <v>1210</v>
      </c>
      <c r="M10" s="30">
        <f t="shared" si="7"/>
        <v>1210</v>
      </c>
    </row>
    <row r="11" spans="1:14" x14ac:dyDescent="0.25">
      <c r="A11" s="28" t="s">
        <v>89</v>
      </c>
      <c r="B11" s="29">
        <v>3</v>
      </c>
      <c r="C11" s="29">
        <v>2.5</v>
      </c>
      <c r="D11" s="32">
        <f>'Исходные данные'!B32</f>
        <v>0</v>
      </c>
      <c r="E11" s="31">
        <v>150</v>
      </c>
      <c r="F11" s="31">
        <v>300</v>
      </c>
      <c r="G11" s="31">
        <v>200</v>
      </c>
      <c r="H11" s="31">
        <v>300</v>
      </c>
      <c r="I11" s="31">
        <v>1.1000000000000001</v>
      </c>
      <c r="J11" s="29">
        <v>2300</v>
      </c>
      <c r="K11" s="30">
        <f t="shared" ref="K11:L11" si="8">(($H11+$E11+$F11+$G11)*$D11+$J11)*$I11</f>
        <v>2530</v>
      </c>
      <c r="L11" s="30">
        <f t="shared" si="8"/>
        <v>2530</v>
      </c>
      <c r="M11" s="33">
        <f>(($H11+$E11+$F11+$G11)*$D11+E11+$J11)*$I11</f>
        <v>2695</v>
      </c>
      <c r="N11" t="s">
        <v>124</v>
      </c>
    </row>
    <row r="12" spans="1:14" x14ac:dyDescent="0.25">
      <c r="A12" s="28" t="s">
        <v>90</v>
      </c>
      <c r="B12" s="29">
        <v>3</v>
      </c>
      <c r="C12" s="29">
        <v>2.5</v>
      </c>
      <c r="D12" s="32">
        <f>'Исходные данные'!C32</f>
        <v>0</v>
      </c>
      <c r="E12" s="31">
        <v>400</v>
      </c>
      <c r="F12" s="31">
        <v>300</v>
      </c>
      <c r="G12" s="31">
        <v>200</v>
      </c>
      <c r="H12" s="31">
        <v>300</v>
      </c>
      <c r="I12" s="31">
        <v>1.1000000000000001</v>
      </c>
      <c r="J12" s="29"/>
      <c r="K12" s="30">
        <f t="shared" ref="K12:L12" si="9">(($H12+$E12+$F12+$G12)*$D12+$J12)*$I12</f>
        <v>0</v>
      </c>
      <c r="L12" s="30">
        <f t="shared" si="9"/>
        <v>0</v>
      </c>
      <c r="M12" s="33">
        <f>(($H12+$E12+$F12+$G12)*$D12+E12+$J12)*$I12</f>
        <v>440.00000000000006</v>
      </c>
      <c r="N12" t="s">
        <v>124</v>
      </c>
    </row>
    <row r="13" spans="1:14" x14ac:dyDescent="0.25">
      <c r="A13" s="28" t="s">
        <v>91</v>
      </c>
      <c r="B13" s="29">
        <v>5</v>
      </c>
      <c r="C13" s="29">
        <v>2.5</v>
      </c>
      <c r="D13" s="29">
        <v>1</v>
      </c>
      <c r="E13" s="31">
        <v>150</v>
      </c>
      <c r="F13" s="31">
        <v>1600</v>
      </c>
      <c r="G13" s="31">
        <v>100</v>
      </c>
      <c r="H13" s="31">
        <v>1600</v>
      </c>
      <c r="I13" s="31">
        <v>1.1000000000000001</v>
      </c>
      <c r="J13" s="29">
        <v>1300</v>
      </c>
      <c r="K13" s="30">
        <f t="shared" ref="K13:M13" si="10">(($H13+$E13+$F13+$G13)*$D13+$J13)*$I13</f>
        <v>5225</v>
      </c>
      <c r="L13" s="30">
        <f t="shared" si="10"/>
        <v>5225</v>
      </c>
      <c r="M13" s="30">
        <f t="shared" si="10"/>
        <v>5225</v>
      </c>
    </row>
    <row r="14" spans="1:14" x14ac:dyDescent="0.25">
      <c r="A14" s="28" t="s">
        <v>92</v>
      </c>
      <c r="B14" s="29">
        <v>5</v>
      </c>
      <c r="C14" s="29">
        <v>2.5</v>
      </c>
      <c r="D14" s="32">
        <f>'Исходные данные'!D32</f>
        <v>0</v>
      </c>
      <c r="E14" s="31">
        <v>150</v>
      </c>
      <c r="F14" s="31">
        <v>1600</v>
      </c>
      <c r="G14" s="31">
        <v>100</v>
      </c>
      <c r="H14" s="31">
        <v>1600</v>
      </c>
      <c r="I14" s="31">
        <v>1.1000000000000001</v>
      </c>
      <c r="J14" s="31"/>
      <c r="K14" s="30">
        <f t="shared" ref="K14:M14" si="11">(($H14+$E14+$F14+$G14)*$D14+$J14)*$I14</f>
        <v>0</v>
      </c>
      <c r="L14" s="30">
        <f t="shared" si="11"/>
        <v>0</v>
      </c>
      <c r="M14" s="30">
        <f t="shared" si="11"/>
        <v>0</v>
      </c>
    </row>
    <row r="15" spans="1:14" x14ac:dyDescent="0.25">
      <c r="A15" s="28" t="s">
        <v>93</v>
      </c>
      <c r="B15" s="29">
        <v>5</v>
      </c>
      <c r="C15" s="29">
        <v>2.5</v>
      </c>
      <c r="D15" s="32">
        <f>'Исходные данные'!E32</f>
        <v>0</v>
      </c>
      <c r="E15" s="31">
        <v>150</v>
      </c>
      <c r="F15" s="31">
        <v>1600</v>
      </c>
      <c r="G15" s="31">
        <v>100</v>
      </c>
      <c r="H15" s="31">
        <v>1600</v>
      </c>
      <c r="I15" s="31">
        <v>1.1000000000000001</v>
      </c>
      <c r="J15" s="31"/>
      <c r="K15" s="30">
        <f t="shared" ref="K15:M15" si="12">(($H15+$E15+$F15+$G15)*$D15+$J15)*$I15</f>
        <v>0</v>
      </c>
      <c r="L15" s="30">
        <f t="shared" si="12"/>
        <v>0</v>
      </c>
      <c r="M15" s="30">
        <f t="shared" si="12"/>
        <v>0</v>
      </c>
    </row>
    <row r="16" spans="1:14" x14ac:dyDescent="0.25">
      <c r="A16" s="28" t="s">
        <v>94</v>
      </c>
      <c r="B16" s="29">
        <v>1</v>
      </c>
      <c r="C16" s="29">
        <v>1.5</v>
      </c>
      <c r="D16" s="32">
        <f>'Исходные данные'!F32</f>
        <v>0</v>
      </c>
      <c r="E16" s="31">
        <v>150</v>
      </c>
      <c r="F16" s="31"/>
      <c r="G16" s="31"/>
      <c r="H16" s="31">
        <v>1800</v>
      </c>
      <c r="I16" s="31">
        <v>1.1000000000000001</v>
      </c>
      <c r="J16" s="29">
        <v>1300</v>
      </c>
      <c r="K16" s="30">
        <f>IF(D16=0,0,IF(D16&gt;0,((H16+E16+F16)*D16)*2)+J16)*I16</f>
        <v>0</v>
      </c>
      <c r="L16" s="30"/>
      <c r="M16" s="30"/>
    </row>
    <row r="17" spans="1:14" x14ac:dyDescent="0.25">
      <c r="A17" s="41" t="s">
        <v>95</v>
      </c>
      <c r="B17" s="29">
        <v>1</v>
      </c>
      <c r="C17" s="29">
        <v>1.5</v>
      </c>
      <c r="D17" s="32">
        <f>'Исходные данные'!G32</f>
        <v>0</v>
      </c>
      <c r="E17" s="31">
        <v>150</v>
      </c>
      <c r="F17" s="31"/>
      <c r="G17" s="31"/>
      <c r="H17" s="31">
        <v>1800</v>
      </c>
      <c r="I17" s="31">
        <v>1.1000000000000001</v>
      </c>
      <c r="J17" s="31"/>
      <c r="K17" s="30">
        <f>((((H17+E17+F17)*D17)*3)+J17)*I17</f>
        <v>0</v>
      </c>
      <c r="L17" s="30"/>
      <c r="M17" s="30"/>
    </row>
    <row r="18" spans="1:14" x14ac:dyDescent="0.25">
      <c r="A18" s="46" t="s">
        <v>128</v>
      </c>
      <c r="B18" s="43">
        <v>1</v>
      </c>
      <c r="C18" s="43">
        <v>1.5</v>
      </c>
      <c r="D18" s="44">
        <f>'Исходные данные'!H32</f>
        <v>0</v>
      </c>
      <c r="E18" s="43">
        <v>150</v>
      </c>
      <c r="F18" s="43"/>
      <c r="G18" s="43"/>
      <c r="H18" s="43">
        <v>1800</v>
      </c>
      <c r="I18" s="43">
        <v>1.1000000000000001</v>
      </c>
      <c r="J18" s="43"/>
      <c r="K18" s="45">
        <f>((((H18+E18+F18)*D18)*3)+J18)*I18</f>
        <v>0</v>
      </c>
      <c r="L18" s="45"/>
      <c r="M18" s="45"/>
      <c r="N18" t="s">
        <v>127</v>
      </c>
    </row>
    <row r="19" spans="1:14" x14ac:dyDescent="0.25">
      <c r="A19" s="42" t="s">
        <v>96</v>
      </c>
      <c r="B19" s="29">
        <v>1</v>
      </c>
      <c r="C19" s="29">
        <v>1.5</v>
      </c>
      <c r="D19" s="32">
        <f>'Исходные данные'!I32</f>
        <v>0</v>
      </c>
      <c r="E19" s="31">
        <v>350</v>
      </c>
      <c r="F19" s="31"/>
      <c r="G19" s="31"/>
      <c r="H19" s="31"/>
      <c r="I19" s="31">
        <v>1.1000000000000001</v>
      </c>
      <c r="J19" s="31"/>
      <c r="K19" s="30">
        <f t="shared" ref="K19:K23" si="13">((H19+E19+F19)*D19+J19)*I19</f>
        <v>0</v>
      </c>
      <c r="L19" s="30">
        <f t="shared" ref="L19:M19" si="14">(($H19+$E19+$F19)*$D19+$J19)*$I19</f>
        <v>0</v>
      </c>
      <c r="M19" s="30">
        <f t="shared" si="14"/>
        <v>0</v>
      </c>
      <c r="N19" t="s">
        <v>123</v>
      </c>
    </row>
    <row r="20" spans="1:14" x14ac:dyDescent="0.25">
      <c r="A20" s="28" t="s">
        <v>97</v>
      </c>
      <c r="B20" s="29">
        <v>1</v>
      </c>
      <c r="C20" s="29">
        <v>1.5</v>
      </c>
      <c r="D20" s="29">
        <v>1</v>
      </c>
      <c r="E20" s="31">
        <v>350</v>
      </c>
      <c r="F20" s="31"/>
      <c r="G20" s="31"/>
      <c r="H20" s="31"/>
      <c r="I20" s="31">
        <v>1.1000000000000001</v>
      </c>
      <c r="J20" s="31"/>
      <c r="K20" s="30">
        <f t="shared" si="13"/>
        <v>385.00000000000006</v>
      </c>
      <c r="L20" s="30">
        <f t="shared" ref="L20:M20" si="15">(($H20+$E20+$F20)*$D20+$J20)*$I20</f>
        <v>385.00000000000006</v>
      </c>
      <c r="M20" s="30">
        <f t="shared" si="15"/>
        <v>385.00000000000006</v>
      </c>
      <c r="N20" t="s">
        <v>123</v>
      </c>
    </row>
    <row r="21" spans="1:14" x14ac:dyDescent="0.25">
      <c r="A21" s="28" t="s">
        <v>98</v>
      </c>
      <c r="B21" s="29">
        <v>1</v>
      </c>
      <c r="C21" s="29">
        <v>1.5</v>
      </c>
      <c r="D21" s="32">
        <f>'Исходные данные'!J32</f>
        <v>0</v>
      </c>
      <c r="E21" s="31">
        <v>350</v>
      </c>
      <c r="F21" s="31"/>
      <c r="G21" s="31"/>
      <c r="H21" s="31"/>
      <c r="I21" s="31">
        <v>1.1000000000000001</v>
      </c>
      <c r="J21" s="31"/>
      <c r="K21" s="30">
        <f t="shared" si="13"/>
        <v>0</v>
      </c>
      <c r="L21" s="30">
        <f t="shared" ref="L21:M21" si="16">(($H21+$E21+$F21)*$D21+$J21)*$I21</f>
        <v>0</v>
      </c>
      <c r="M21" s="30">
        <f t="shared" si="16"/>
        <v>0</v>
      </c>
      <c r="N21" t="s">
        <v>123</v>
      </c>
    </row>
    <row r="22" spans="1:14" x14ac:dyDescent="0.25">
      <c r="A22" s="28" t="s">
        <v>99</v>
      </c>
      <c r="B22" s="29">
        <v>5</v>
      </c>
      <c r="C22" s="29">
        <v>2.5</v>
      </c>
      <c r="D22" s="32">
        <f>'Исходные данные'!K32</f>
        <v>0</v>
      </c>
      <c r="E22" s="31">
        <v>350</v>
      </c>
      <c r="F22" s="31"/>
      <c r="G22" s="31"/>
      <c r="H22" s="31"/>
      <c r="I22" s="31">
        <v>1.1000000000000001</v>
      </c>
      <c r="J22" s="31"/>
      <c r="K22" s="30">
        <f t="shared" si="13"/>
        <v>0</v>
      </c>
      <c r="L22" s="30">
        <f t="shared" ref="L22:M22" si="17">(($H22+$E22+$F22)*$D22+$J22)*$I22</f>
        <v>0</v>
      </c>
      <c r="M22" s="30">
        <f t="shared" si="17"/>
        <v>0</v>
      </c>
      <c r="N22" t="s">
        <v>123</v>
      </c>
    </row>
    <row r="23" spans="1:14" x14ac:dyDescent="0.25">
      <c r="A23" s="28" t="s">
        <v>100</v>
      </c>
      <c r="B23" s="29">
        <v>5</v>
      </c>
      <c r="C23" s="29">
        <v>2.5</v>
      </c>
      <c r="D23" s="29">
        <v>1</v>
      </c>
      <c r="E23" s="31">
        <v>350</v>
      </c>
      <c r="F23" s="31"/>
      <c r="G23" s="31"/>
      <c r="H23" s="31">
        <v>500</v>
      </c>
      <c r="I23" s="31">
        <v>1.1000000000000001</v>
      </c>
      <c r="J23" s="31"/>
      <c r="K23" s="30">
        <f t="shared" si="13"/>
        <v>935.00000000000011</v>
      </c>
      <c r="L23" s="30">
        <f t="shared" ref="L23:M23" si="18">(($H23+$E23+$F23)*$D23+$J23)*$I23</f>
        <v>935.00000000000011</v>
      </c>
      <c r="M23" s="30">
        <f t="shared" si="18"/>
        <v>935.00000000000011</v>
      </c>
      <c r="N23" t="s">
        <v>123</v>
      </c>
    </row>
    <row r="24" spans="1:14" x14ac:dyDescent="0.25">
      <c r="A24" s="28" t="s">
        <v>101</v>
      </c>
      <c r="B24" s="29">
        <v>1</v>
      </c>
      <c r="C24" s="29">
        <v>1.5</v>
      </c>
      <c r="D24" s="32">
        <f>'Исходные данные'!L32</f>
        <v>0</v>
      </c>
      <c r="E24" s="31"/>
      <c r="F24" s="31"/>
      <c r="G24" s="31"/>
      <c r="H24" s="31"/>
      <c r="I24" s="31">
        <v>1.1000000000000001</v>
      </c>
      <c r="J24" s="31"/>
      <c r="K24" s="30">
        <f t="shared" ref="K24:M24" si="19">$D24*$I24</f>
        <v>0</v>
      </c>
      <c r="L24" s="30">
        <f t="shared" si="19"/>
        <v>0</v>
      </c>
      <c r="M24" s="30">
        <f t="shared" si="19"/>
        <v>0</v>
      </c>
    </row>
    <row r="25" spans="1:14" x14ac:dyDescent="0.25">
      <c r="A25" s="28" t="s">
        <v>102</v>
      </c>
      <c r="B25" s="29">
        <v>2</v>
      </c>
      <c r="C25" s="29">
        <v>6</v>
      </c>
      <c r="D25" s="32">
        <f>'Исходные данные'!M32</f>
        <v>0</v>
      </c>
      <c r="E25" s="31"/>
      <c r="F25" s="31"/>
      <c r="G25" s="31"/>
      <c r="H25" s="31"/>
      <c r="I25" s="31">
        <v>1.1000000000000001</v>
      </c>
      <c r="J25" s="31"/>
      <c r="K25" s="30">
        <f t="shared" ref="K25:M25" si="20">$D25*$I25</f>
        <v>0</v>
      </c>
      <c r="L25" s="30">
        <f t="shared" si="20"/>
        <v>0</v>
      </c>
      <c r="M25" s="30">
        <f t="shared" si="20"/>
        <v>0</v>
      </c>
    </row>
    <row r="26" spans="1:14" x14ac:dyDescent="0.25">
      <c r="A26" s="28" t="s">
        <v>103</v>
      </c>
      <c r="B26" s="29">
        <v>3</v>
      </c>
      <c r="C26" s="29">
        <v>2.5</v>
      </c>
      <c r="D26" s="32">
        <f>'Исходные данные'!N32</f>
        <v>0</v>
      </c>
      <c r="E26" s="31"/>
      <c r="F26" s="31"/>
      <c r="G26" s="31"/>
      <c r="H26" s="31"/>
      <c r="I26" s="31">
        <v>1.1000000000000001</v>
      </c>
      <c r="J26" s="31"/>
      <c r="K26" s="30">
        <f t="shared" ref="K26:M26" si="21">$D26*$I26</f>
        <v>0</v>
      </c>
      <c r="L26" s="30">
        <f t="shared" si="21"/>
        <v>0</v>
      </c>
      <c r="M26" s="30">
        <f t="shared" si="21"/>
        <v>0</v>
      </c>
    </row>
    <row r="27" spans="1:14" x14ac:dyDescent="0.25">
      <c r="A27" s="28" t="s">
        <v>104</v>
      </c>
      <c r="B27" s="29">
        <v>4</v>
      </c>
      <c r="C27" s="29">
        <v>2.5</v>
      </c>
      <c r="D27" s="32">
        <f>'Исходные данные'!O32</f>
        <v>0</v>
      </c>
      <c r="E27" s="31"/>
      <c r="F27" s="31"/>
      <c r="G27" s="31"/>
      <c r="H27" s="31"/>
      <c r="I27" s="31">
        <v>1.1000000000000001</v>
      </c>
      <c r="J27" s="31"/>
      <c r="K27" s="30">
        <f t="shared" ref="K27:M27" si="22">$D27*$I27</f>
        <v>0</v>
      </c>
      <c r="L27" s="30">
        <f t="shared" si="22"/>
        <v>0</v>
      </c>
      <c r="M27" s="30">
        <f t="shared" si="22"/>
        <v>0</v>
      </c>
    </row>
    <row r="28" spans="1:14" x14ac:dyDescent="0.25">
      <c r="A28" s="28" t="s">
        <v>105</v>
      </c>
      <c r="B28" s="29">
        <v>5</v>
      </c>
      <c r="C28" s="29">
        <v>2.5</v>
      </c>
      <c r="D28" s="32">
        <f>'Исходные данные'!P32</f>
        <v>0</v>
      </c>
      <c r="E28" s="31"/>
      <c r="F28" s="31"/>
      <c r="G28" s="31"/>
      <c r="H28" s="31"/>
      <c r="I28" s="31">
        <v>1.1000000000000001</v>
      </c>
      <c r="J28" s="31"/>
      <c r="K28" s="30">
        <f t="shared" ref="K28:M28" si="23">$D28*$I28</f>
        <v>0</v>
      </c>
      <c r="L28" s="30">
        <f t="shared" si="23"/>
        <v>0</v>
      </c>
      <c r="M28" s="30">
        <f t="shared" si="23"/>
        <v>0</v>
      </c>
    </row>
    <row r="29" spans="1:14" x14ac:dyDescent="0.25">
      <c r="A29" s="28" t="s">
        <v>106</v>
      </c>
      <c r="B29" s="29">
        <v>6</v>
      </c>
      <c r="C29" s="29">
        <v>2.5</v>
      </c>
      <c r="D29" s="32">
        <f>'Исходные данные'!Q32</f>
        <v>0</v>
      </c>
      <c r="E29" s="31"/>
      <c r="F29" s="31"/>
      <c r="G29" s="31"/>
      <c r="H29" s="31"/>
      <c r="I29" s="31">
        <v>1.1000000000000001</v>
      </c>
      <c r="J29" s="31"/>
      <c r="K29" s="30">
        <f t="shared" ref="K29:M29" si="24">$D29*$I29</f>
        <v>0</v>
      </c>
      <c r="L29" s="30">
        <f t="shared" si="24"/>
        <v>0</v>
      </c>
      <c r="M29" s="30">
        <f t="shared" si="24"/>
        <v>0</v>
      </c>
    </row>
    <row r="30" spans="1:14" x14ac:dyDescent="0.25">
      <c r="A30" s="28" t="s">
        <v>107</v>
      </c>
      <c r="B30" s="29">
        <v>1</v>
      </c>
      <c r="C30" s="29">
        <v>1.5</v>
      </c>
      <c r="D30" s="29">
        <v>1</v>
      </c>
      <c r="E30" s="31">
        <v>100</v>
      </c>
      <c r="F30" s="31"/>
      <c r="G30" s="31"/>
      <c r="H30" s="31">
        <v>1300</v>
      </c>
      <c r="I30" s="31">
        <v>1.1000000000000001</v>
      </c>
      <c r="J30" s="31"/>
      <c r="K30" s="30">
        <f t="shared" ref="K30:K31" si="25">((H30+E30+F30)*D30+J30)*I30</f>
        <v>1540.0000000000002</v>
      </c>
      <c r="L30" s="30">
        <f t="shared" ref="L30:M30" si="26">(($H30+$E30+$F30)*$D30+$J30)*$I30</f>
        <v>1540.0000000000002</v>
      </c>
      <c r="M30" s="30">
        <f t="shared" si="26"/>
        <v>1540.0000000000002</v>
      </c>
    </row>
    <row r="31" spans="1:14" x14ac:dyDescent="0.25">
      <c r="A31" s="28" t="s">
        <v>108</v>
      </c>
      <c r="B31" s="29">
        <v>1</v>
      </c>
      <c r="C31" s="29">
        <v>1.5</v>
      </c>
      <c r="D31" s="29">
        <v>1</v>
      </c>
      <c r="E31" s="31">
        <v>100</v>
      </c>
      <c r="F31" s="31"/>
      <c r="G31" s="31"/>
      <c r="H31" s="31">
        <v>1300</v>
      </c>
      <c r="I31" s="31">
        <v>1.1000000000000001</v>
      </c>
      <c r="J31" s="31"/>
      <c r="K31" s="30">
        <f t="shared" si="25"/>
        <v>1540.0000000000002</v>
      </c>
      <c r="L31" s="30">
        <f t="shared" ref="L31:M31" si="27">(($H31+$E31+$F31)*$D31+$J31)*$I31</f>
        <v>1540.0000000000002</v>
      </c>
      <c r="M31" s="30">
        <f t="shared" si="27"/>
        <v>1540.0000000000002</v>
      </c>
    </row>
    <row r="32" spans="1:14" x14ac:dyDescent="0.25">
      <c r="A32" s="28" t="s">
        <v>109</v>
      </c>
      <c r="B32" s="29">
        <v>6</v>
      </c>
      <c r="C32" s="29">
        <v>2.5</v>
      </c>
      <c r="D32" s="32">
        <f>'Исходные данные'!R32</f>
        <v>0</v>
      </c>
      <c r="E32" s="31">
        <v>150</v>
      </c>
      <c r="F32" s="31"/>
      <c r="G32" s="31"/>
      <c r="H32" s="31">
        <v>600</v>
      </c>
      <c r="I32" s="31">
        <v>1.1000000000000001</v>
      </c>
      <c r="J32" s="29">
        <v>1300</v>
      </c>
      <c r="K32" s="30">
        <f t="shared" ref="K32:M32" si="28">IF($D32=0,0,IF($D32&gt;0,(($H32+$E32+$F32)*$D32+$J32)*$I32))</f>
        <v>0</v>
      </c>
      <c r="L32" s="30">
        <f t="shared" si="28"/>
        <v>0</v>
      </c>
      <c r="M32" s="30">
        <f t="shared" si="28"/>
        <v>0</v>
      </c>
    </row>
    <row r="33" spans="1:13" x14ac:dyDescent="0.25">
      <c r="A33" s="28" t="s">
        <v>110</v>
      </c>
      <c r="B33" s="29">
        <v>6</v>
      </c>
      <c r="C33" s="29">
        <v>2.5</v>
      </c>
      <c r="D33" s="29">
        <f>D32</f>
        <v>0</v>
      </c>
      <c r="E33" s="31">
        <v>150</v>
      </c>
      <c r="F33" s="31"/>
      <c r="G33" s="31"/>
      <c r="H33" s="31">
        <v>1800</v>
      </c>
      <c r="I33" s="31">
        <v>1.1000000000000001</v>
      </c>
      <c r="J33" s="29"/>
      <c r="K33" s="30">
        <f>((((H33+E33+F33)*D33)*3)+J33)*I33</f>
        <v>0</v>
      </c>
      <c r="L33" s="30"/>
      <c r="M33" s="30"/>
    </row>
    <row r="34" spans="1:13" x14ac:dyDescent="0.25">
      <c r="A34" s="28" t="s">
        <v>111</v>
      </c>
      <c r="B34" s="29">
        <v>5</v>
      </c>
      <c r="C34" s="29">
        <v>4</v>
      </c>
      <c r="D34" s="29">
        <v>6000</v>
      </c>
      <c r="E34" s="31"/>
      <c r="F34" s="31"/>
      <c r="G34" s="31"/>
      <c r="H34" s="31"/>
      <c r="I34" s="31">
        <v>1.1000000000000001</v>
      </c>
      <c r="J34" s="29"/>
      <c r="K34" s="33"/>
      <c r="L34" s="33"/>
      <c r="M34" s="30">
        <f>D34</f>
        <v>6000</v>
      </c>
    </row>
    <row r="35" spans="1:13" x14ac:dyDescent="0.25">
      <c r="A35" s="28" t="s">
        <v>112</v>
      </c>
      <c r="B35" s="29">
        <v>5</v>
      </c>
      <c r="C35" s="29">
        <v>2.5</v>
      </c>
      <c r="D35" s="32">
        <f>'Исходные данные'!S32</f>
        <v>0</v>
      </c>
      <c r="E35" s="31">
        <v>100</v>
      </c>
      <c r="F35" s="31">
        <v>10000</v>
      </c>
      <c r="G35" s="31"/>
      <c r="H35" s="31">
        <v>1500</v>
      </c>
      <c r="I35" s="31">
        <v>1.1000000000000001</v>
      </c>
      <c r="J35" s="29">
        <v>1300</v>
      </c>
      <c r="K35" s="33"/>
      <c r="L35" s="33"/>
      <c r="M35" s="33">
        <f>(D35+E35+H35+J35+F35)*I35</f>
        <v>14190.000000000002</v>
      </c>
    </row>
    <row r="38" spans="1:13" ht="18.75" x14ac:dyDescent="0.3">
      <c r="A38" s="34" t="s">
        <v>113</v>
      </c>
    </row>
    <row r="39" spans="1:13" ht="47.25" x14ac:dyDescent="0.2">
      <c r="A39" s="35" t="s">
        <v>45</v>
      </c>
      <c r="B39" s="36" t="s">
        <v>71</v>
      </c>
      <c r="C39" s="36" t="s">
        <v>51</v>
      </c>
      <c r="D39" s="36" t="s">
        <v>48</v>
      </c>
      <c r="E39" s="37" t="s">
        <v>49</v>
      </c>
      <c r="F39" s="38" t="s">
        <v>50</v>
      </c>
    </row>
    <row r="40" spans="1:13" x14ac:dyDescent="0.25">
      <c r="A40" s="11" t="s">
        <v>114</v>
      </c>
      <c r="B40" s="12">
        <v>1</v>
      </c>
      <c r="C40" s="12">
        <v>1.5</v>
      </c>
      <c r="D40" s="17">
        <f t="shared" ref="D40:F40" si="29">SUMIFS(K$3:K$35,$B$3:$B$35,1,$C$3:$C$35,1.5)*0.001</f>
        <v>3.4650000000000007</v>
      </c>
      <c r="E40" s="17">
        <f t="shared" si="29"/>
        <v>3.4650000000000007</v>
      </c>
      <c r="F40" s="17">
        <f t="shared" si="29"/>
        <v>3.4650000000000007</v>
      </c>
    </row>
    <row r="41" spans="1:13" x14ac:dyDescent="0.25">
      <c r="A41" s="11" t="s">
        <v>115</v>
      </c>
      <c r="B41" s="12">
        <v>2</v>
      </c>
      <c r="C41" s="12">
        <v>6</v>
      </c>
      <c r="D41" s="17">
        <f t="shared" ref="D41:F41" si="30">SUMIFS(K$3:K$35,$B$3:$B$35,2,$C$3:$C$35,6)*0.001</f>
        <v>3.1350000000000007</v>
      </c>
      <c r="E41" s="17">
        <f t="shared" si="30"/>
        <v>3.1350000000000007</v>
      </c>
      <c r="F41" s="17">
        <f t="shared" si="30"/>
        <v>3.1350000000000007</v>
      </c>
    </row>
    <row r="42" spans="1:13" x14ac:dyDescent="0.25">
      <c r="A42" s="11" t="s">
        <v>116</v>
      </c>
      <c r="B42" s="12">
        <v>3</v>
      </c>
      <c r="C42" s="12">
        <v>2.5</v>
      </c>
      <c r="D42" s="17">
        <f t="shared" ref="D42:F42" si="31">SUMIFS(K$3:K$35,$B$3:$B$35,3,$C$3:$C$35,2.5)*0.001</f>
        <v>2.5300000000000002</v>
      </c>
      <c r="E42" s="17">
        <f t="shared" si="31"/>
        <v>2.5300000000000002</v>
      </c>
      <c r="F42" s="17">
        <f t="shared" si="31"/>
        <v>3.1350000000000002</v>
      </c>
    </row>
    <row r="43" spans="1:13" ht="31.5" x14ac:dyDescent="0.25">
      <c r="A43" s="11" t="s">
        <v>117</v>
      </c>
      <c r="B43" s="12">
        <v>4</v>
      </c>
      <c r="C43" s="12">
        <v>2.5</v>
      </c>
      <c r="D43" s="17">
        <f t="shared" ref="D43:F43" si="32">SUMIFS(K$3:K$35,$B$3:$B$35,4,$C$3:$C$35,2.5)*0.001</f>
        <v>22.990000000000002</v>
      </c>
      <c r="E43" s="17">
        <f t="shared" si="32"/>
        <v>22.990000000000002</v>
      </c>
      <c r="F43" s="17">
        <f t="shared" si="32"/>
        <v>23.594999999999999</v>
      </c>
    </row>
    <row r="44" spans="1:13" x14ac:dyDescent="0.2">
      <c r="A44" s="53" t="s">
        <v>118</v>
      </c>
      <c r="B44" s="55">
        <v>5</v>
      </c>
      <c r="C44" s="12">
        <v>2.5</v>
      </c>
      <c r="D44" s="17">
        <f t="shared" ref="D44:F44" si="33">SUMIFS(K$3:K$35,$B$3:$B$35,5,$C$3:$C$35,2.5)*0.001</f>
        <v>6.16</v>
      </c>
      <c r="E44" s="17">
        <f t="shared" si="33"/>
        <v>6.16</v>
      </c>
      <c r="F44" s="17">
        <f t="shared" si="33"/>
        <v>20.350000000000001</v>
      </c>
    </row>
    <row r="45" spans="1:13" x14ac:dyDescent="0.2">
      <c r="A45" s="54"/>
      <c r="B45" s="54"/>
      <c r="C45" s="12">
        <v>4</v>
      </c>
      <c r="D45" s="17"/>
      <c r="E45" s="17"/>
      <c r="F45" s="17">
        <f>SUMIFS(M$3:M$35,$B$3:$B$35,5,$C$3:$C$35,4)*0.001</f>
        <v>6</v>
      </c>
    </row>
    <row r="47" spans="1:13" ht="18.75" x14ac:dyDescent="0.3">
      <c r="A47" s="34" t="s">
        <v>119</v>
      </c>
    </row>
    <row r="48" spans="1:13" ht="47.25" x14ac:dyDescent="0.2">
      <c r="A48" s="35" t="s">
        <v>45</v>
      </c>
      <c r="B48" s="36" t="s">
        <v>71</v>
      </c>
      <c r="C48" s="36" t="s">
        <v>51</v>
      </c>
      <c r="D48" s="36" t="s">
        <v>48</v>
      </c>
      <c r="E48" s="37" t="s">
        <v>49</v>
      </c>
      <c r="F48" s="38" t="s">
        <v>50</v>
      </c>
    </row>
    <row r="49" spans="1:6" x14ac:dyDescent="0.25">
      <c r="A49" s="11" t="s">
        <v>114</v>
      </c>
      <c r="B49" s="12">
        <v>1</v>
      </c>
      <c r="C49" s="12">
        <v>1.5</v>
      </c>
      <c r="D49" s="17">
        <f t="shared" ref="D49:F49" si="34">SUMIFS(K$3:K$35,$B$3:$B$35,1,$C$3:$C$35,1.5)*0.001</f>
        <v>3.4650000000000007</v>
      </c>
      <c r="E49" s="17">
        <f t="shared" si="34"/>
        <v>3.4650000000000007</v>
      </c>
      <c r="F49" s="17">
        <f t="shared" si="34"/>
        <v>3.4650000000000007</v>
      </c>
    </row>
    <row r="50" spans="1:6" x14ac:dyDescent="0.25">
      <c r="A50" s="11" t="s">
        <v>115</v>
      </c>
      <c r="B50" s="12">
        <v>2</v>
      </c>
      <c r="C50" s="12">
        <v>6</v>
      </c>
      <c r="D50" s="17">
        <f t="shared" ref="D50:F50" si="35">SUMIFS(K$3:K$35,$B$3:$B$35,2,$C$3:$C$35,6)*0.001</f>
        <v>3.1350000000000007</v>
      </c>
      <c r="E50" s="17">
        <f t="shared" si="35"/>
        <v>3.1350000000000007</v>
      </c>
      <c r="F50" s="17">
        <f t="shared" si="35"/>
        <v>3.1350000000000007</v>
      </c>
    </row>
    <row r="51" spans="1:6" x14ac:dyDescent="0.25">
      <c r="A51" s="11" t="s">
        <v>116</v>
      </c>
      <c r="B51" s="12">
        <v>3</v>
      </c>
      <c r="C51" s="12">
        <v>2.5</v>
      </c>
      <c r="D51" s="17">
        <f t="shared" ref="D51:F51" si="36">SUMIFS(K$3:K$35,$B$3:$B$35,3,$C$3:$C$35,2.5)*0.001</f>
        <v>2.5300000000000002</v>
      </c>
      <c r="E51" s="17">
        <f t="shared" si="36"/>
        <v>2.5300000000000002</v>
      </c>
      <c r="F51" s="17">
        <f t="shared" si="36"/>
        <v>3.1350000000000002</v>
      </c>
    </row>
    <row r="52" spans="1:6" ht="31.5" x14ac:dyDescent="0.25">
      <c r="A52" s="11" t="s">
        <v>117</v>
      </c>
      <c r="B52" s="12">
        <v>4</v>
      </c>
      <c r="C52" s="12">
        <v>2.5</v>
      </c>
      <c r="D52" s="17">
        <f t="shared" ref="D52:F52" si="37">SUMIFS(K$3:K$35,$B$3:$B$35,4,$C$3:$C$35,2.5)*0.001</f>
        <v>22.990000000000002</v>
      </c>
      <c r="E52" s="17">
        <f t="shared" si="37"/>
        <v>22.990000000000002</v>
      </c>
      <c r="F52" s="17">
        <f t="shared" si="37"/>
        <v>23.594999999999999</v>
      </c>
    </row>
    <row r="53" spans="1:6" x14ac:dyDescent="0.2">
      <c r="A53" s="53" t="s">
        <v>118</v>
      </c>
      <c r="B53" s="55">
        <v>5</v>
      </c>
      <c r="C53" s="12">
        <v>2.5</v>
      </c>
      <c r="D53" s="17">
        <f t="shared" ref="D53:F53" si="38">SUMIFS(K$3:K$35,$B$3:$B$35,5,$C$3:$C$35,2.5)*0.001</f>
        <v>6.16</v>
      </c>
      <c r="E53" s="17">
        <f t="shared" si="38"/>
        <v>6.16</v>
      </c>
      <c r="F53" s="17">
        <f t="shared" si="38"/>
        <v>20.350000000000001</v>
      </c>
    </row>
    <row r="54" spans="1:6" x14ac:dyDescent="0.2">
      <c r="A54" s="54"/>
      <c r="B54" s="54"/>
      <c r="C54" s="12">
        <v>4</v>
      </c>
      <c r="D54" s="17"/>
      <c r="E54" s="17"/>
      <c r="F54" s="17">
        <f>SUMIFS(M$3:M$35,$B$3:$B$35,5,$C$3:$C$35,4)*0.001</f>
        <v>6</v>
      </c>
    </row>
    <row r="55" spans="1:6" x14ac:dyDescent="0.25">
      <c r="A55" s="11" t="s">
        <v>120</v>
      </c>
      <c r="B55" s="12">
        <v>6</v>
      </c>
      <c r="C55" s="12">
        <v>2.5</v>
      </c>
      <c r="D55" s="17">
        <f t="shared" ref="D55:F55" si="39">SUMIFS(K$3:K$35,$B$3:$B$35,6,$C$3:$C$35,2.5)*0.001</f>
        <v>0</v>
      </c>
      <c r="E55" s="17">
        <f t="shared" si="39"/>
        <v>0</v>
      </c>
      <c r="F55" s="17">
        <f t="shared" si="39"/>
        <v>0</v>
      </c>
    </row>
  </sheetData>
  <mergeCells count="4">
    <mergeCell ref="A44:A45"/>
    <mergeCell ref="B44:B45"/>
    <mergeCell ref="A53:A54"/>
    <mergeCell ref="B53:B5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55"/>
  <sheetViews>
    <sheetView workbookViewId="0">
      <pane ySplit="2" topLeftCell="A3" activePane="bottomLeft" state="frozen"/>
      <selection activeCell="A21" sqref="A21"/>
      <selection pane="bottomLeft" activeCell="A21" sqref="A21"/>
    </sheetView>
  </sheetViews>
  <sheetFormatPr defaultColWidth="14.42578125" defaultRowHeight="15.75" customHeight="1" x14ac:dyDescent="0.2"/>
  <cols>
    <col min="1" max="1" width="36.28515625" customWidth="1"/>
    <col min="2" max="3" width="10.140625" customWidth="1"/>
    <col min="4" max="4" width="11.5703125" customWidth="1"/>
    <col min="5" max="13" width="10.140625" customWidth="1"/>
  </cols>
  <sheetData>
    <row r="1" spans="1:14" ht="15.75" customHeight="1" x14ac:dyDescent="0.25">
      <c r="A1" s="24" t="str">
        <f>'Исходные данные'!A34</f>
        <v>Квартира 6</v>
      </c>
      <c r="B1" s="27" t="s">
        <v>69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</row>
    <row r="2" spans="1:14" ht="63.75" customHeight="1" x14ac:dyDescent="0.2">
      <c r="A2" s="36" t="s">
        <v>70</v>
      </c>
      <c r="B2" s="12" t="s">
        <v>71</v>
      </c>
      <c r="C2" s="12" t="s">
        <v>51</v>
      </c>
      <c r="D2" s="12" t="s">
        <v>23</v>
      </c>
      <c r="E2" s="12" t="s">
        <v>72</v>
      </c>
      <c r="F2" s="12" t="s">
        <v>73</v>
      </c>
      <c r="G2" s="12" t="s">
        <v>74</v>
      </c>
      <c r="H2" s="12" t="s">
        <v>75</v>
      </c>
      <c r="I2" s="12" t="s">
        <v>76</v>
      </c>
      <c r="J2" s="12" t="s">
        <v>77</v>
      </c>
      <c r="K2" s="12" t="s">
        <v>78</v>
      </c>
      <c r="L2" s="12" t="s">
        <v>79</v>
      </c>
      <c r="M2" s="12" t="s">
        <v>80</v>
      </c>
      <c r="N2" s="26"/>
    </row>
    <row r="3" spans="1:14" ht="15.75" customHeight="1" x14ac:dyDescent="0.25">
      <c r="A3" s="28" t="s">
        <v>81</v>
      </c>
      <c r="B3" s="29">
        <v>4</v>
      </c>
      <c r="C3" s="29">
        <v>2.5</v>
      </c>
      <c r="D3" s="29">
        <v>2</v>
      </c>
      <c r="E3" s="31">
        <v>150</v>
      </c>
      <c r="F3" s="31">
        <v>300</v>
      </c>
      <c r="G3" s="31">
        <v>200</v>
      </c>
      <c r="H3" s="31">
        <v>300</v>
      </c>
      <c r="I3" s="31">
        <v>1.1000000000000001</v>
      </c>
      <c r="J3" s="29">
        <v>2300</v>
      </c>
      <c r="K3" s="30">
        <f t="shared" ref="K3:L3" si="0">(($H3+$E3+$F3+$G3)*$D3+$J3)*$I3</f>
        <v>4620</v>
      </c>
      <c r="L3" s="30">
        <f t="shared" si="0"/>
        <v>4620</v>
      </c>
      <c r="M3" s="33">
        <f>(($H3+$E3+$F3+$G3)*$D3+E3+$J3)*$I3</f>
        <v>4785</v>
      </c>
      <c r="N3" t="s">
        <v>124</v>
      </c>
    </row>
    <row r="4" spans="1:14" ht="15.75" customHeight="1" x14ac:dyDescent="0.25">
      <c r="A4" s="28" t="s">
        <v>82</v>
      </c>
      <c r="B4" s="29">
        <v>4</v>
      </c>
      <c r="C4" s="29">
        <v>2.5</v>
      </c>
      <c r="D4" s="29">
        <v>2</v>
      </c>
      <c r="E4" s="31">
        <v>400</v>
      </c>
      <c r="F4" s="31"/>
      <c r="G4" s="31"/>
      <c r="H4" s="31"/>
      <c r="I4" s="31">
        <v>1.1000000000000001</v>
      </c>
      <c r="J4" s="29">
        <v>1200</v>
      </c>
      <c r="K4" s="30">
        <f t="shared" ref="K4:M4" si="1">(($H4+$E4+$F4+$G4)*$D4+$J4)*$I4</f>
        <v>2200</v>
      </c>
      <c r="L4" s="30">
        <f t="shared" si="1"/>
        <v>2200</v>
      </c>
      <c r="M4" s="30">
        <f t="shared" si="1"/>
        <v>2200</v>
      </c>
      <c r="N4" t="s">
        <v>122</v>
      </c>
    </row>
    <row r="5" spans="1:14" ht="15.75" customHeight="1" x14ac:dyDescent="0.25">
      <c r="A5" s="28" t="s">
        <v>83</v>
      </c>
      <c r="B5" s="29">
        <v>4</v>
      </c>
      <c r="C5" s="29">
        <v>2.5</v>
      </c>
      <c r="D5" s="29">
        <v>2</v>
      </c>
      <c r="E5" s="31">
        <v>400</v>
      </c>
      <c r="F5" s="31">
        <v>1050</v>
      </c>
      <c r="G5" s="31">
        <v>200</v>
      </c>
      <c r="H5" s="31">
        <v>1050</v>
      </c>
      <c r="I5" s="31">
        <v>1.1000000000000001</v>
      </c>
      <c r="J5" s="31"/>
      <c r="K5" s="30">
        <f t="shared" ref="K5:L5" si="2">(($H5+$E5+$F5+$G5)*$D5+$J5)*$I5</f>
        <v>5940.0000000000009</v>
      </c>
      <c r="L5" s="30">
        <f t="shared" si="2"/>
        <v>5940.0000000000009</v>
      </c>
      <c r="M5" s="33">
        <f>(($H5+$E5+$F5+$G5)*$D5+E5+$J5)*$I5</f>
        <v>6380.0000000000009</v>
      </c>
      <c r="N5" t="s">
        <v>124</v>
      </c>
    </row>
    <row r="6" spans="1:14" ht="15.75" customHeight="1" x14ac:dyDescent="0.25">
      <c r="A6" s="28" t="s">
        <v>84</v>
      </c>
      <c r="B6" s="29">
        <v>2</v>
      </c>
      <c r="C6" s="29">
        <v>6</v>
      </c>
      <c r="D6" s="29">
        <v>1</v>
      </c>
      <c r="E6" s="31">
        <v>150</v>
      </c>
      <c r="F6" s="31"/>
      <c r="G6" s="31">
        <v>100</v>
      </c>
      <c r="H6" s="31">
        <v>300</v>
      </c>
      <c r="I6" s="31">
        <v>1.1000000000000001</v>
      </c>
      <c r="J6" s="29">
        <v>2300</v>
      </c>
      <c r="K6" s="30">
        <f t="shared" ref="K6:M6" si="3">(($H6+$E6+$F6+$G6)*$D6+$J6)*$I6</f>
        <v>3135.0000000000005</v>
      </c>
      <c r="L6" s="30">
        <f t="shared" si="3"/>
        <v>3135.0000000000005</v>
      </c>
      <c r="M6" s="30">
        <f t="shared" si="3"/>
        <v>3135.0000000000005</v>
      </c>
    </row>
    <row r="7" spans="1:14" x14ac:dyDescent="0.25">
      <c r="A7" s="28" t="s">
        <v>85</v>
      </c>
      <c r="B7" s="29">
        <v>4</v>
      </c>
      <c r="C7" s="29">
        <v>2.5</v>
      </c>
      <c r="D7" s="29">
        <v>1</v>
      </c>
      <c r="E7" s="31">
        <v>150</v>
      </c>
      <c r="F7" s="31">
        <v>2550</v>
      </c>
      <c r="G7" s="31">
        <v>100</v>
      </c>
      <c r="H7" s="31">
        <v>2550</v>
      </c>
      <c r="I7" s="31">
        <v>1.1000000000000001</v>
      </c>
      <c r="J7" s="31"/>
      <c r="K7" s="30">
        <f t="shared" ref="K7:M7" si="4">(($H7+$E7+$F7+$G7)*$D7+$J7)*$I7</f>
        <v>5885.0000000000009</v>
      </c>
      <c r="L7" s="30">
        <f t="shared" si="4"/>
        <v>5885.0000000000009</v>
      </c>
      <c r="M7" s="30">
        <f t="shared" si="4"/>
        <v>5885.0000000000009</v>
      </c>
    </row>
    <row r="8" spans="1:14" x14ac:dyDescent="0.25">
      <c r="A8" s="28" t="s">
        <v>86</v>
      </c>
      <c r="B8" s="29">
        <v>4</v>
      </c>
      <c r="C8" s="29">
        <v>2.5</v>
      </c>
      <c r="D8" s="29">
        <v>1</v>
      </c>
      <c r="E8" s="31">
        <v>400</v>
      </c>
      <c r="F8" s="31"/>
      <c r="G8" s="31">
        <v>100</v>
      </c>
      <c r="H8" s="31">
        <v>1500</v>
      </c>
      <c r="I8" s="31">
        <v>1.1000000000000001</v>
      </c>
      <c r="J8" s="31"/>
      <c r="K8" s="30">
        <f t="shared" ref="K8:M8" si="5">(($H8+$E8+$F8+$G8)*$D8+$J8)*$I8</f>
        <v>2200</v>
      </c>
      <c r="L8" s="30">
        <f t="shared" si="5"/>
        <v>2200</v>
      </c>
      <c r="M8" s="30">
        <f t="shared" si="5"/>
        <v>2200</v>
      </c>
    </row>
    <row r="9" spans="1:14" x14ac:dyDescent="0.25">
      <c r="A9" s="28" t="s">
        <v>87</v>
      </c>
      <c r="B9" s="29">
        <v>4</v>
      </c>
      <c r="C9" s="29">
        <v>2.5</v>
      </c>
      <c r="D9" s="29">
        <v>1</v>
      </c>
      <c r="E9" s="31">
        <v>150</v>
      </c>
      <c r="F9" s="31">
        <v>300</v>
      </c>
      <c r="G9" s="31">
        <v>100</v>
      </c>
      <c r="H9" s="31">
        <v>300</v>
      </c>
      <c r="I9" s="31">
        <v>1.1000000000000001</v>
      </c>
      <c r="J9" s="31"/>
      <c r="K9" s="30">
        <f t="shared" ref="K9:M9" si="6">(($H9+$E9+$F9+$G9)*$D9+$J9)*$I9</f>
        <v>935.00000000000011</v>
      </c>
      <c r="L9" s="30">
        <f t="shared" si="6"/>
        <v>935.00000000000011</v>
      </c>
      <c r="M9" s="30">
        <f t="shared" si="6"/>
        <v>935.00000000000011</v>
      </c>
    </row>
    <row r="10" spans="1:14" x14ac:dyDescent="0.25">
      <c r="A10" s="28" t="s">
        <v>88</v>
      </c>
      <c r="B10" s="29">
        <v>4</v>
      </c>
      <c r="C10" s="29">
        <v>2.5</v>
      </c>
      <c r="D10" s="29">
        <v>1</v>
      </c>
      <c r="E10" s="31">
        <v>400</v>
      </c>
      <c r="F10" s="31">
        <v>300</v>
      </c>
      <c r="G10" s="31">
        <v>100</v>
      </c>
      <c r="H10" s="31">
        <v>300</v>
      </c>
      <c r="I10" s="31">
        <v>1.1000000000000001</v>
      </c>
      <c r="J10" s="31"/>
      <c r="K10" s="30">
        <f t="shared" ref="K10:M10" si="7">(($H10+$E10+$F10+$G10)*$D10+$J10)*$I10</f>
        <v>1210</v>
      </c>
      <c r="L10" s="30">
        <f t="shared" si="7"/>
        <v>1210</v>
      </c>
      <c r="M10" s="30">
        <f t="shared" si="7"/>
        <v>1210</v>
      </c>
    </row>
    <row r="11" spans="1:14" x14ac:dyDescent="0.25">
      <c r="A11" s="28" t="s">
        <v>89</v>
      </c>
      <c r="B11" s="29">
        <v>3</v>
      </c>
      <c r="C11" s="29">
        <v>2.5</v>
      </c>
      <c r="D11" s="32">
        <f>'Исходные данные'!B35</f>
        <v>0</v>
      </c>
      <c r="E11" s="31">
        <v>150</v>
      </c>
      <c r="F11" s="31">
        <v>300</v>
      </c>
      <c r="G11" s="31">
        <v>200</v>
      </c>
      <c r="H11" s="31">
        <v>300</v>
      </c>
      <c r="I11" s="31">
        <v>1.1000000000000001</v>
      </c>
      <c r="J11" s="29">
        <v>2300</v>
      </c>
      <c r="K11" s="30">
        <f t="shared" ref="K11:L11" si="8">(($H11+$E11+$F11+$G11)*$D11+$J11)*$I11</f>
        <v>2530</v>
      </c>
      <c r="L11" s="30">
        <f t="shared" si="8"/>
        <v>2530</v>
      </c>
      <c r="M11" s="33">
        <f>(($H11+$E11+$F11+$G11)*$D11+E11+$J11)*$I11</f>
        <v>2695</v>
      </c>
      <c r="N11" t="s">
        <v>124</v>
      </c>
    </row>
    <row r="12" spans="1:14" x14ac:dyDescent="0.25">
      <c r="A12" s="28" t="s">
        <v>90</v>
      </c>
      <c r="B12" s="29">
        <v>3</v>
      </c>
      <c r="C12" s="29">
        <v>2.5</v>
      </c>
      <c r="D12" s="32">
        <f>'Исходные данные'!C35</f>
        <v>0</v>
      </c>
      <c r="E12" s="31">
        <v>400</v>
      </c>
      <c r="F12" s="31">
        <v>300</v>
      </c>
      <c r="G12" s="31">
        <v>200</v>
      </c>
      <c r="H12" s="31">
        <v>300</v>
      </c>
      <c r="I12" s="31">
        <v>1.1000000000000001</v>
      </c>
      <c r="J12" s="29"/>
      <c r="K12" s="30">
        <f t="shared" ref="K12:L12" si="9">(($H12+$E12+$F12+$G12)*$D12+$J12)*$I12</f>
        <v>0</v>
      </c>
      <c r="L12" s="30">
        <f t="shared" si="9"/>
        <v>0</v>
      </c>
      <c r="M12" s="33">
        <f>(($H12+$E12+$F12+$G12)*$D12+E12+$J12)*$I12</f>
        <v>440.00000000000006</v>
      </c>
      <c r="N12" t="s">
        <v>124</v>
      </c>
    </row>
    <row r="13" spans="1:14" x14ac:dyDescent="0.25">
      <c r="A13" s="28" t="s">
        <v>91</v>
      </c>
      <c r="B13" s="29">
        <v>5</v>
      </c>
      <c r="C13" s="29">
        <v>2.5</v>
      </c>
      <c r="D13" s="29">
        <v>1</v>
      </c>
      <c r="E13" s="31">
        <v>150</v>
      </c>
      <c r="F13" s="31">
        <v>1600</v>
      </c>
      <c r="G13" s="31">
        <v>100</v>
      </c>
      <c r="H13" s="31">
        <v>1600</v>
      </c>
      <c r="I13" s="31">
        <v>1.1000000000000001</v>
      </c>
      <c r="J13" s="29">
        <v>1300</v>
      </c>
      <c r="K13" s="30">
        <f t="shared" ref="K13:M13" si="10">(($H13+$E13+$F13+$G13)*$D13+$J13)*$I13</f>
        <v>5225</v>
      </c>
      <c r="L13" s="30">
        <f t="shared" si="10"/>
        <v>5225</v>
      </c>
      <c r="M13" s="30">
        <f t="shared" si="10"/>
        <v>5225</v>
      </c>
    </row>
    <row r="14" spans="1:14" x14ac:dyDescent="0.25">
      <c r="A14" s="28" t="s">
        <v>92</v>
      </c>
      <c r="B14" s="29">
        <v>5</v>
      </c>
      <c r="C14" s="29">
        <v>2.5</v>
      </c>
      <c r="D14" s="32">
        <f>'Исходные данные'!D35</f>
        <v>0</v>
      </c>
      <c r="E14" s="31">
        <v>150</v>
      </c>
      <c r="F14" s="31">
        <v>1600</v>
      </c>
      <c r="G14" s="31">
        <v>100</v>
      </c>
      <c r="H14" s="31">
        <v>1600</v>
      </c>
      <c r="I14" s="31">
        <v>1.1000000000000001</v>
      </c>
      <c r="J14" s="31"/>
      <c r="K14" s="30">
        <f t="shared" ref="K14:M14" si="11">(($H14+$E14+$F14+$G14)*$D14+$J14)*$I14</f>
        <v>0</v>
      </c>
      <c r="L14" s="30">
        <f t="shared" si="11"/>
        <v>0</v>
      </c>
      <c r="M14" s="30">
        <f t="shared" si="11"/>
        <v>0</v>
      </c>
    </row>
    <row r="15" spans="1:14" x14ac:dyDescent="0.25">
      <c r="A15" s="28" t="s">
        <v>93</v>
      </c>
      <c r="B15" s="29">
        <v>5</v>
      </c>
      <c r="C15" s="29">
        <v>2.5</v>
      </c>
      <c r="D15" s="32">
        <f>'Исходные данные'!E35</f>
        <v>0</v>
      </c>
      <c r="E15" s="31">
        <v>150</v>
      </c>
      <c r="F15" s="31">
        <v>1600</v>
      </c>
      <c r="G15" s="31">
        <v>100</v>
      </c>
      <c r="H15" s="31">
        <v>1600</v>
      </c>
      <c r="I15" s="31">
        <v>1.1000000000000001</v>
      </c>
      <c r="J15" s="31"/>
      <c r="K15" s="30">
        <f t="shared" ref="K15:M15" si="12">(($H15+$E15+$F15+$G15)*$D15+$J15)*$I15</f>
        <v>0</v>
      </c>
      <c r="L15" s="30">
        <f t="shared" si="12"/>
        <v>0</v>
      </c>
      <c r="M15" s="30">
        <f t="shared" si="12"/>
        <v>0</v>
      </c>
    </row>
    <row r="16" spans="1:14" x14ac:dyDescent="0.25">
      <c r="A16" s="28" t="s">
        <v>94</v>
      </c>
      <c r="B16" s="29">
        <v>1</v>
      </c>
      <c r="C16" s="29">
        <v>1.5</v>
      </c>
      <c r="D16" s="32">
        <f>'Исходные данные'!F35</f>
        <v>0</v>
      </c>
      <c r="E16" s="31">
        <v>150</v>
      </c>
      <c r="F16" s="31"/>
      <c r="G16" s="31"/>
      <c r="H16" s="31">
        <v>1800</v>
      </c>
      <c r="I16" s="31">
        <v>1.1000000000000001</v>
      </c>
      <c r="J16" s="29">
        <v>1300</v>
      </c>
      <c r="K16" s="30">
        <f>IF(D16=0,0,IF(D16&gt;0,((H16+E16+F16)*D16)*2)+J16)*I16</f>
        <v>0</v>
      </c>
      <c r="L16" s="30"/>
      <c r="M16" s="30"/>
    </row>
    <row r="17" spans="1:14" x14ac:dyDescent="0.25">
      <c r="A17" s="41" t="s">
        <v>95</v>
      </c>
      <c r="B17" s="29">
        <v>1</v>
      </c>
      <c r="C17" s="29">
        <v>1.5</v>
      </c>
      <c r="D17" s="32">
        <f>'Исходные данные'!G35</f>
        <v>0</v>
      </c>
      <c r="E17" s="31">
        <v>150</v>
      </c>
      <c r="F17" s="31"/>
      <c r="G17" s="31"/>
      <c r="H17" s="31">
        <v>1800</v>
      </c>
      <c r="I17" s="31">
        <v>1.1000000000000001</v>
      </c>
      <c r="J17" s="31"/>
      <c r="K17" s="30">
        <f>((((H17+E17+F17)*D17)*3)+J17)*I17</f>
        <v>0</v>
      </c>
      <c r="L17" s="30"/>
      <c r="M17" s="30"/>
    </row>
    <row r="18" spans="1:14" x14ac:dyDescent="0.25">
      <c r="A18" s="46" t="s">
        <v>125</v>
      </c>
      <c r="B18" s="43">
        <v>1</v>
      </c>
      <c r="C18" s="43">
        <v>1.5</v>
      </c>
      <c r="D18" s="44">
        <f>'Исходные данные'!H36</f>
        <v>0</v>
      </c>
      <c r="E18" s="43">
        <v>150</v>
      </c>
      <c r="F18" s="43"/>
      <c r="G18" s="43"/>
      <c r="H18" s="43">
        <v>1800</v>
      </c>
      <c r="I18" s="43">
        <v>1.1000000000000001</v>
      </c>
      <c r="J18" s="43"/>
      <c r="K18" s="45">
        <f>((((H18+E18+F18)*D18)*3)+J18)*I18</f>
        <v>0</v>
      </c>
      <c r="L18" s="45"/>
      <c r="M18" s="45"/>
      <c r="N18" t="s">
        <v>127</v>
      </c>
    </row>
    <row r="19" spans="1:14" x14ac:dyDescent="0.25">
      <c r="A19" s="42" t="s">
        <v>96</v>
      </c>
      <c r="B19" s="29">
        <v>1</v>
      </c>
      <c r="C19" s="29">
        <v>1.5</v>
      </c>
      <c r="D19" s="32">
        <f>'Исходные данные'!I35</f>
        <v>0</v>
      </c>
      <c r="E19" s="31">
        <v>350</v>
      </c>
      <c r="F19" s="31"/>
      <c r="G19" s="31"/>
      <c r="H19" s="31"/>
      <c r="I19" s="31">
        <v>1.1000000000000001</v>
      </c>
      <c r="J19" s="31"/>
      <c r="K19" s="30">
        <f t="shared" ref="K19:K23" si="13">((H19+E19+F19)*D19+J19)*I19</f>
        <v>0</v>
      </c>
      <c r="L19" s="30">
        <f t="shared" ref="L19:M19" si="14">(($H19+$E19+$F19)*$D19+$J19)*$I19</f>
        <v>0</v>
      </c>
      <c r="M19" s="30">
        <f t="shared" si="14"/>
        <v>0</v>
      </c>
      <c r="N19" t="s">
        <v>123</v>
      </c>
    </row>
    <row r="20" spans="1:14" x14ac:dyDescent="0.25">
      <c r="A20" s="28" t="s">
        <v>97</v>
      </c>
      <c r="B20" s="29">
        <v>1</v>
      </c>
      <c r="C20" s="29">
        <v>1.5</v>
      </c>
      <c r="D20" s="29">
        <v>1</v>
      </c>
      <c r="E20" s="31">
        <v>350</v>
      </c>
      <c r="F20" s="31"/>
      <c r="G20" s="31"/>
      <c r="H20" s="31"/>
      <c r="I20" s="31">
        <v>1.1000000000000001</v>
      </c>
      <c r="J20" s="31"/>
      <c r="K20" s="30">
        <f t="shared" si="13"/>
        <v>385.00000000000006</v>
      </c>
      <c r="L20" s="30">
        <f t="shared" ref="L20:M20" si="15">(($H20+$E20+$F20)*$D20+$J20)*$I20</f>
        <v>385.00000000000006</v>
      </c>
      <c r="M20" s="30">
        <f t="shared" si="15"/>
        <v>385.00000000000006</v>
      </c>
      <c r="N20" t="s">
        <v>123</v>
      </c>
    </row>
    <row r="21" spans="1:14" x14ac:dyDescent="0.25">
      <c r="A21" s="28" t="s">
        <v>98</v>
      </c>
      <c r="B21" s="29">
        <v>1</v>
      </c>
      <c r="C21" s="29">
        <v>1.5</v>
      </c>
      <c r="D21" s="32">
        <f>'Исходные данные'!J35</f>
        <v>0</v>
      </c>
      <c r="E21" s="31">
        <v>350</v>
      </c>
      <c r="F21" s="31"/>
      <c r="G21" s="31"/>
      <c r="H21" s="31"/>
      <c r="I21" s="31">
        <v>1.1000000000000001</v>
      </c>
      <c r="J21" s="31"/>
      <c r="K21" s="30">
        <f t="shared" si="13"/>
        <v>0</v>
      </c>
      <c r="L21" s="30">
        <f t="shared" ref="L21:M21" si="16">(($H21+$E21+$F21)*$D21+$J21)*$I21</f>
        <v>0</v>
      </c>
      <c r="M21" s="30">
        <f t="shared" si="16"/>
        <v>0</v>
      </c>
      <c r="N21" t="s">
        <v>123</v>
      </c>
    </row>
    <row r="22" spans="1:14" x14ac:dyDescent="0.25">
      <c r="A22" s="28" t="s">
        <v>99</v>
      </c>
      <c r="B22" s="29">
        <v>5</v>
      </c>
      <c r="C22" s="29">
        <v>2.5</v>
      </c>
      <c r="D22" s="32">
        <f>'Исходные данные'!K35</f>
        <v>0</v>
      </c>
      <c r="E22" s="31">
        <v>350</v>
      </c>
      <c r="F22" s="31"/>
      <c r="G22" s="31"/>
      <c r="H22" s="31"/>
      <c r="I22" s="31">
        <v>1.1000000000000001</v>
      </c>
      <c r="J22" s="31"/>
      <c r="K22" s="30">
        <f t="shared" si="13"/>
        <v>0</v>
      </c>
      <c r="L22" s="30">
        <f t="shared" ref="L22:M22" si="17">(($H22+$E22+$F22)*$D22+$J22)*$I22</f>
        <v>0</v>
      </c>
      <c r="M22" s="30">
        <f t="shared" si="17"/>
        <v>0</v>
      </c>
      <c r="N22" t="s">
        <v>123</v>
      </c>
    </row>
    <row r="23" spans="1:14" x14ac:dyDescent="0.25">
      <c r="A23" s="28" t="s">
        <v>100</v>
      </c>
      <c r="B23" s="29">
        <v>5</v>
      </c>
      <c r="C23" s="29">
        <v>2.5</v>
      </c>
      <c r="D23" s="29">
        <v>1</v>
      </c>
      <c r="E23" s="31">
        <v>350</v>
      </c>
      <c r="F23" s="31"/>
      <c r="G23" s="31"/>
      <c r="H23" s="31">
        <v>500</v>
      </c>
      <c r="I23" s="31">
        <v>1.1000000000000001</v>
      </c>
      <c r="J23" s="31"/>
      <c r="K23" s="30">
        <f t="shared" si="13"/>
        <v>935.00000000000011</v>
      </c>
      <c r="L23" s="30">
        <f t="shared" ref="L23:M23" si="18">(($H23+$E23+$F23)*$D23+$J23)*$I23</f>
        <v>935.00000000000011</v>
      </c>
      <c r="M23" s="30">
        <f t="shared" si="18"/>
        <v>935.00000000000011</v>
      </c>
      <c r="N23" t="s">
        <v>123</v>
      </c>
    </row>
    <row r="24" spans="1:14" x14ac:dyDescent="0.25">
      <c r="A24" s="28" t="s">
        <v>101</v>
      </c>
      <c r="B24" s="29">
        <v>1</v>
      </c>
      <c r="C24" s="29">
        <v>1.5</v>
      </c>
      <c r="D24" s="32">
        <f>'Исходные данные'!L35</f>
        <v>0</v>
      </c>
      <c r="E24" s="31"/>
      <c r="F24" s="31"/>
      <c r="G24" s="31"/>
      <c r="H24" s="31"/>
      <c r="I24" s="31">
        <v>1.1000000000000001</v>
      </c>
      <c r="J24" s="31"/>
      <c r="K24" s="30">
        <f t="shared" ref="K24:M24" si="19">$D24*$I24</f>
        <v>0</v>
      </c>
      <c r="L24" s="30">
        <f t="shared" si="19"/>
        <v>0</v>
      </c>
      <c r="M24" s="30">
        <f t="shared" si="19"/>
        <v>0</v>
      </c>
    </row>
    <row r="25" spans="1:14" x14ac:dyDescent="0.25">
      <c r="A25" s="28" t="s">
        <v>102</v>
      </c>
      <c r="B25" s="29">
        <v>2</v>
      </c>
      <c r="C25" s="29">
        <v>6</v>
      </c>
      <c r="D25" s="32">
        <f>'Исходные данные'!M35</f>
        <v>0</v>
      </c>
      <c r="E25" s="31"/>
      <c r="F25" s="31"/>
      <c r="G25" s="31"/>
      <c r="H25" s="31"/>
      <c r="I25" s="31">
        <v>1.1000000000000001</v>
      </c>
      <c r="J25" s="31"/>
      <c r="K25" s="30">
        <f t="shared" ref="K25:M25" si="20">$D25*$I25</f>
        <v>0</v>
      </c>
      <c r="L25" s="30">
        <f t="shared" si="20"/>
        <v>0</v>
      </c>
      <c r="M25" s="30">
        <f t="shared" si="20"/>
        <v>0</v>
      </c>
    </row>
    <row r="26" spans="1:14" x14ac:dyDescent="0.25">
      <c r="A26" s="28" t="s">
        <v>103</v>
      </c>
      <c r="B26" s="29">
        <v>3</v>
      </c>
      <c r="C26" s="29">
        <v>2.5</v>
      </c>
      <c r="D26" s="32">
        <f>'Исходные данные'!N35</f>
        <v>0</v>
      </c>
      <c r="E26" s="31"/>
      <c r="F26" s="31"/>
      <c r="G26" s="31"/>
      <c r="H26" s="31"/>
      <c r="I26" s="31">
        <v>1.1000000000000001</v>
      </c>
      <c r="J26" s="31"/>
      <c r="K26" s="30">
        <f t="shared" ref="K26:M26" si="21">$D26*$I26</f>
        <v>0</v>
      </c>
      <c r="L26" s="30">
        <f t="shared" si="21"/>
        <v>0</v>
      </c>
      <c r="M26" s="30">
        <f t="shared" si="21"/>
        <v>0</v>
      </c>
    </row>
    <row r="27" spans="1:14" x14ac:dyDescent="0.25">
      <c r="A27" s="28" t="s">
        <v>104</v>
      </c>
      <c r="B27" s="29">
        <v>4</v>
      </c>
      <c r="C27" s="29">
        <v>2.5</v>
      </c>
      <c r="D27" s="32">
        <f>'Исходные данные'!O35</f>
        <v>0</v>
      </c>
      <c r="E27" s="31"/>
      <c r="F27" s="31"/>
      <c r="G27" s="31"/>
      <c r="H27" s="31"/>
      <c r="I27" s="31">
        <v>1.1000000000000001</v>
      </c>
      <c r="J27" s="31"/>
      <c r="K27" s="30">
        <f t="shared" ref="K27:M27" si="22">$D27*$I27</f>
        <v>0</v>
      </c>
      <c r="L27" s="30">
        <f t="shared" si="22"/>
        <v>0</v>
      </c>
      <c r="M27" s="30">
        <f t="shared" si="22"/>
        <v>0</v>
      </c>
    </row>
    <row r="28" spans="1:14" x14ac:dyDescent="0.25">
      <c r="A28" s="28" t="s">
        <v>105</v>
      </c>
      <c r="B28" s="29">
        <v>5</v>
      </c>
      <c r="C28" s="29">
        <v>2.5</v>
      </c>
      <c r="D28" s="32">
        <f>'Исходные данные'!P35</f>
        <v>0</v>
      </c>
      <c r="E28" s="31"/>
      <c r="F28" s="31"/>
      <c r="G28" s="31"/>
      <c r="H28" s="31"/>
      <c r="I28" s="31">
        <v>1.1000000000000001</v>
      </c>
      <c r="J28" s="31"/>
      <c r="K28" s="30">
        <f t="shared" ref="K28:M28" si="23">$D28*$I28</f>
        <v>0</v>
      </c>
      <c r="L28" s="30">
        <f t="shared" si="23"/>
        <v>0</v>
      </c>
      <c r="M28" s="30">
        <f t="shared" si="23"/>
        <v>0</v>
      </c>
    </row>
    <row r="29" spans="1:14" x14ac:dyDescent="0.25">
      <c r="A29" s="28" t="s">
        <v>106</v>
      </c>
      <c r="B29" s="29">
        <v>6</v>
      </c>
      <c r="C29" s="29">
        <v>2.5</v>
      </c>
      <c r="D29" s="32">
        <f>'Исходные данные'!Q35</f>
        <v>0</v>
      </c>
      <c r="E29" s="31"/>
      <c r="F29" s="31"/>
      <c r="G29" s="31"/>
      <c r="H29" s="31"/>
      <c r="I29" s="31">
        <v>1.1000000000000001</v>
      </c>
      <c r="J29" s="31"/>
      <c r="K29" s="30">
        <f t="shared" ref="K29:M29" si="24">$D29*$I29</f>
        <v>0</v>
      </c>
      <c r="L29" s="30">
        <f t="shared" si="24"/>
        <v>0</v>
      </c>
      <c r="M29" s="30">
        <f t="shared" si="24"/>
        <v>0</v>
      </c>
    </row>
    <row r="30" spans="1:14" x14ac:dyDescent="0.25">
      <c r="A30" s="28" t="s">
        <v>107</v>
      </c>
      <c r="B30" s="29">
        <v>1</v>
      </c>
      <c r="C30" s="29">
        <v>1.5</v>
      </c>
      <c r="D30" s="29">
        <v>1</v>
      </c>
      <c r="E30" s="31">
        <v>100</v>
      </c>
      <c r="F30" s="31"/>
      <c r="G30" s="31"/>
      <c r="H30" s="31">
        <v>1300</v>
      </c>
      <c r="I30" s="31">
        <v>1.1000000000000001</v>
      </c>
      <c r="J30" s="31"/>
      <c r="K30" s="30">
        <f t="shared" ref="K30:K31" si="25">((H30+E30+F30)*D30+J30)*I30</f>
        <v>1540.0000000000002</v>
      </c>
      <c r="L30" s="30">
        <f t="shared" ref="L30:M30" si="26">(($H30+$E30+$F30)*$D30+$J30)*$I30</f>
        <v>1540.0000000000002</v>
      </c>
      <c r="M30" s="30">
        <f t="shared" si="26"/>
        <v>1540.0000000000002</v>
      </c>
    </row>
    <row r="31" spans="1:14" x14ac:dyDescent="0.25">
      <c r="A31" s="28" t="s">
        <v>108</v>
      </c>
      <c r="B31" s="29">
        <v>1</v>
      </c>
      <c r="C31" s="29">
        <v>1.5</v>
      </c>
      <c r="D31" s="29">
        <v>1</v>
      </c>
      <c r="E31" s="31">
        <v>100</v>
      </c>
      <c r="F31" s="31"/>
      <c r="G31" s="31"/>
      <c r="H31" s="31">
        <v>1300</v>
      </c>
      <c r="I31" s="31">
        <v>1.1000000000000001</v>
      </c>
      <c r="J31" s="31"/>
      <c r="K31" s="30">
        <f t="shared" si="25"/>
        <v>1540.0000000000002</v>
      </c>
      <c r="L31" s="30">
        <f t="shared" ref="L31:M31" si="27">(($H31+$E31+$F31)*$D31+$J31)*$I31</f>
        <v>1540.0000000000002</v>
      </c>
      <c r="M31" s="30">
        <f t="shared" si="27"/>
        <v>1540.0000000000002</v>
      </c>
    </row>
    <row r="32" spans="1:14" x14ac:dyDescent="0.25">
      <c r="A32" s="28" t="s">
        <v>109</v>
      </c>
      <c r="B32" s="29">
        <v>6</v>
      </c>
      <c r="C32" s="29">
        <v>2.5</v>
      </c>
      <c r="D32" s="32">
        <f>'Исходные данные'!R35</f>
        <v>0</v>
      </c>
      <c r="E32" s="31">
        <v>150</v>
      </c>
      <c r="F32" s="31"/>
      <c r="G32" s="31"/>
      <c r="H32" s="31">
        <v>600</v>
      </c>
      <c r="I32" s="31">
        <v>1.1000000000000001</v>
      </c>
      <c r="J32" s="29">
        <v>1300</v>
      </c>
      <c r="K32" s="30">
        <f t="shared" ref="K32:M32" si="28">IF($D32=0,0,IF($D32&gt;0,(($H32+$E32+$F32)*$D32+$J32)*$I32))</f>
        <v>0</v>
      </c>
      <c r="L32" s="30">
        <f t="shared" si="28"/>
        <v>0</v>
      </c>
      <c r="M32" s="30">
        <f t="shared" si="28"/>
        <v>0</v>
      </c>
    </row>
    <row r="33" spans="1:13" x14ac:dyDescent="0.25">
      <c r="A33" s="28" t="s">
        <v>110</v>
      </c>
      <c r="B33" s="29">
        <v>6</v>
      </c>
      <c r="C33" s="29">
        <v>2.5</v>
      </c>
      <c r="D33" s="29">
        <f>D32</f>
        <v>0</v>
      </c>
      <c r="E33" s="31">
        <v>150</v>
      </c>
      <c r="F33" s="31"/>
      <c r="G33" s="31"/>
      <c r="H33" s="31">
        <v>1800</v>
      </c>
      <c r="I33" s="31">
        <v>1.1000000000000001</v>
      </c>
      <c r="J33" s="29"/>
      <c r="K33" s="30">
        <f>((((H33+E33+F33)*D33)*3)+J33)*I33</f>
        <v>0</v>
      </c>
      <c r="L33" s="30"/>
      <c r="M33" s="30"/>
    </row>
    <row r="34" spans="1:13" x14ac:dyDescent="0.25">
      <c r="A34" s="28" t="s">
        <v>111</v>
      </c>
      <c r="B34" s="29">
        <v>5</v>
      </c>
      <c r="C34" s="29">
        <v>4</v>
      </c>
      <c r="D34" s="29">
        <v>6000</v>
      </c>
      <c r="E34" s="31"/>
      <c r="F34" s="31"/>
      <c r="G34" s="31"/>
      <c r="H34" s="31"/>
      <c r="I34" s="31">
        <v>1.1000000000000001</v>
      </c>
      <c r="J34" s="29"/>
      <c r="K34" s="33"/>
      <c r="L34" s="33"/>
      <c r="M34" s="30">
        <f>D34</f>
        <v>6000</v>
      </c>
    </row>
    <row r="35" spans="1:13" x14ac:dyDescent="0.25">
      <c r="A35" s="28" t="s">
        <v>112</v>
      </c>
      <c r="B35" s="29">
        <v>5</v>
      </c>
      <c r="C35" s="29">
        <v>2.5</v>
      </c>
      <c r="D35" s="32">
        <f>'Исходные данные'!S35</f>
        <v>0</v>
      </c>
      <c r="E35" s="31">
        <v>100</v>
      </c>
      <c r="F35" s="31">
        <v>10000</v>
      </c>
      <c r="G35" s="31"/>
      <c r="H35" s="31">
        <v>1500</v>
      </c>
      <c r="I35" s="31">
        <v>1.1000000000000001</v>
      </c>
      <c r="J35" s="29">
        <v>1300</v>
      </c>
      <c r="K35" s="33"/>
      <c r="L35" s="33"/>
      <c r="M35" s="33">
        <f>(D35+E35+H35+J35+F35)*I35</f>
        <v>14190.000000000002</v>
      </c>
    </row>
    <row r="38" spans="1:13" ht="18.75" x14ac:dyDescent="0.3">
      <c r="A38" s="34" t="s">
        <v>113</v>
      </c>
    </row>
    <row r="39" spans="1:13" ht="47.25" x14ac:dyDescent="0.2">
      <c r="A39" s="35" t="s">
        <v>45</v>
      </c>
      <c r="B39" s="36" t="s">
        <v>71</v>
      </c>
      <c r="C39" s="36" t="s">
        <v>51</v>
      </c>
      <c r="D39" s="36" t="s">
        <v>48</v>
      </c>
      <c r="E39" s="37" t="s">
        <v>49</v>
      </c>
      <c r="F39" s="38" t="s">
        <v>50</v>
      </c>
    </row>
    <row r="40" spans="1:13" x14ac:dyDescent="0.25">
      <c r="A40" s="11" t="s">
        <v>114</v>
      </c>
      <c r="B40" s="12">
        <v>1</v>
      </c>
      <c r="C40" s="12">
        <v>1.5</v>
      </c>
      <c r="D40" s="17">
        <f t="shared" ref="D40:F40" si="29">SUMIFS(K$3:K$35,$B$3:$B$35,1,$C$3:$C$35,1.5)*0.001</f>
        <v>3.4650000000000007</v>
      </c>
      <c r="E40" s="17">
        <f t="shared" si="29"/>
        <v>3.4650000000000007</v>
      </c>
      <c r="F40" s="17">
        <f t="shared" si="29"/>
        <v>3.4650000000000007</v>
      </c>
    </row>
    <row r="41" spans="1:13" x14ac:dyDescent="0.25">
      <c r="A41" s="11" t="s">
        <v>115</v>
      </c>
      <c r="B41" s="12">
        <v>2</v>
      </c>
      <c r="C41" s="12">
        <v>6</v>
      </c>
      <c r="D41" s="17">
        <f t="shared" ref="D41:F41" si="30">SUMIFS(K$3:K$35,$B$3:$B$35,2,$C$3:$C$35,6)*0.001</f>
        <v>3.1350000000000007</v>
      </c>
      <c r="E41" s="17">
        <f t="shared" si="30"/>
        <v>3.1350000000000007</v>
      </c>
      <c r="F41" s="17">
        <f t="shared" si="30"/>
        <v>3.1350000000000007</v>
      </c>
    </row>
    <row r="42" spans="1:13" x14ac:dyDescent="0.25">
      <c r="A42" s="11" t="s">
        <v>116</v>
      </c>
      <c r="B42" s="12">
        <v>3</v>
      </c>
      <c r="C42" s="12">
        <v>2.5</v>
      </c>
      <c r="D42" s="17">
        <f t="shared" ref="D42:F42" si="31">SUMIFS(K$3:K$35,$B$3:$B$35,3,$C$3:$C$35,2.5)*0.001</f>
        <v>2.5300000000000002</v>
      </c>
      <c r="E42" s="17">
        <f t="shared" si="31"/>
        <v>2.5300000000000002</v>
      </c>
      <c r="F42" s="17">
        <f t="shared" si="31"/>
        <v>3.1350000000000002</v>
      </c>
    </row>
    <row r="43" spans="1:13" ht="31.5" x14ac:dyDescent="0.25">
      <c r="A43" s="11" t="s">
        <v>117</v>
      </c>
      <c r="B43" s="12">
        <v>4</v>
      </c>
      <c r="C43" s="12">
        <v>2.5</v>
      </c>
      <c r="D43" s="17">
        <f t="shared" ref="D43:F43" si="32">SUMIFS(K$3:K$35,$B$3:$B$35,4,$C$3:$C$35,2.5)*0.001</f>
        <v>22.990000000000002</v>
      </c>
      <c r="E43" s="17">
        <f t="shared" si="32"/>
        <v>22.990000000000002</v>
      </c>
      <c r="F43" s="17">
        <f t="shared" si="32"/>
        <v>23.594999999999999</v>
      </c>
    </row>
    <row r="44" spans="1:13" x14ac:dyDescent="0.2">
      <c r="A44" s="53" t="s">
        <v>118</v>
      </c>
      <c r="B44" s="55">
        <v>5</v>
      </c>
      <c r="C44" s="12">
        <v>2.5</v>
      </c>
      <c r="D44" s="17">
        <f t="shared" ref="D44:F44" si="33">SUMIFS(K$3:K$35,$B$3:$B$35,5,$C$3:$C$35,2.5)*0.001</f>
        <v>6.16</v>
      </c>
      <c r="E44" s="17">
        <f t="shared" si="33"/>
        <v>6.16</v>
      </c>
      <c r="F44" s="17">
        <f t="shared" si="33"/>
        <v>20.350000000000001</v>
      </c>
    </row>
    <row r="45" spans="1:13" x14ac:dyDescent="0.2">
      <c r="A45" s="54"/>
      <c r="B45" s="54"/>
      <c r="C45" s="12">
        <v>4</v>
      </c>
      <c r="D45" s="17"/>
      <c r="E45" s="17"/>
      <c r="F45" s="17">
        <f>SUMIFS(M$3:M$35,$B$3:$B$35,5,$C$3:$C$35,4)*0.001</f>
        <v>6</v>
      </c>
    </row>
    <row r="47" spans="1:13" ht="18.75" x14ac:dyDescent="0.3">
      <c r="A47" s="34" t="s">
        <v>119</v>
      </c>
    </row>
    <row r="48" spans="1:13" ht="47.25" x14ac:dyDescent="0.2">
      <c r="A48" s="35" t="s">
        <v>45</v>
      </c>
      <c r="B48" s="36" t="s">
        <v>71</v>
      </c>
      <c r="C48" s="36" t="s">
        <v>51</v>
      </c>
      <c r="D48" s="36" t="s">
        <v>48</v>
      </c>
      <c r="E48" s="37" t="s">
        <v>49</v>
      </c>
      <c r="F48" s="38" t="s">
        <v>50</v>
      </c>
    </row>
    <row r="49" spans="1:6" x14ac:dyDescent="0.25">
      <c r="A49" s="11" t="s">
        <v>114</v>
      </c>
      <c r="B49" s="12">
        <v>1</v>
      </c>
      <c r="C49" s="12">
        <v>1.5</v>
      </c>
      <c r="D49" s="17">
        <f t="shared" ref="D49:F49" si="34">SUMIFS(K$3:K$35,$B$3:$B$35,1,$C$3:$C$35,1.5)*0.001</f>
        <v>3.4650000000000007</v>
      </c>
      <c r="E49" s="17">
        <f t="shared" si="34"/>
        <v>3.4650000000000007</v>
      </c>
      <c r="F49" s="17">
        <f t="shared" si="34"/>
        <v>3.4650000000000007</v>
      </c>
    </row>
    <row r="50" spans="1:6" x14ac:dyDescent="0.25">
      <c r="A50" s="11" t="s">
        <v>115</v>
      </c>
      <c r="B50" s="12">
        <v>2</v>
      </c>
      <c r="C50" s="12">
        <v>6</v>
      </c>
      <c r="D50" s="17">
        <f t="shared" ref="D50:F50" si="35">SUMIFS(K$3:K$35,$B$3:$B$35,2,$C$3:$C$35,6)*0.001</f>
        <v>3.1350000000000007</v>
      </c>
      <c r="E50" s="17">
        <f t="shared" si="35"/>
        <v>3.1350000000000007</v>
      </c>
      <c r="F50" s="17">
        <f t="shared" si="35"/>
        <v>3.1350000000000007</v>
      </c>
    </row>
    <row r="51" spans="1:6" x14ac:dyDescent="0.25">
      <c r="A51" s="11" t="s">
        <v>116</v>
      </c>
      <c r="B51" s="12">
        <v>3</v>
      </c>
      <c r="C51" s="12">
        <v>2.5</v>
      </c>
      <c r="D51" s="17">
        <f t="shared" ref="D51:F51" si="36">SUMIFS(K$3:K$35,$B$3:$B$35,3,$C$3:$C$35,2.5)*0.001</f>
        <v>2.5300000000000002</v>
      </c>
      <c r="E51" s="17">
        <f t="shared" si="36"/>
        <v>2.5300000000000002</v>
      </c>
      <c r="F51" s="17">
        <f t="shared" si="36"/>
        <v>3.1350000000000002</v>
      </c>
    </row>
    <row r="52" spans="1:6" ht="31.5" x14ac:dyDescent="0.25">
      <c r="A52" s="11" t="s">
        <v>117</v>
      </c>
      <c r="B52" s="12">
        <v>4</v>
      </c>
      <c r="C52" s="12">
        <v>2.5</v>
      </c>
      <c r="D52" s="17">
        <f t="shared" ref="D52:F52" si="37">SUMIFS(K$3:K$35,$B$3:$B$35,4,$C$3:$C$35,2.5)*0.001</f>
        <v>22.990000000000002</v>
      </c>
      <c r="E52" s="17">
        <f t="shared" si="37"/>
        <v>22.990000000000002</v>
      </c>
      <c r="F52" s="17">
        <f t="shared" si="37"/>
        <v>23.594999999999999</v>
      </c>
    </row>
    <row r="53" spans="1:6" x14ac:dyDescent="0.2">
      <c r="A53" s="53" t="s">
        <v>118</v>
      </c>
      <c r="B53" s="55">
        <v>5</v>
      </c>
      <c r="C53" s="12">
        <v>2.5</v>
      </c>
      <c r="D53" s="17">
        <f t="shared" ref="D53:F53" si="38">SUMIFS(K$3:K$35,$B$3:$B$35,5,$C$3:$C$35,2.5)*0.001</f>
        <v>6.16</v>
      </c>
      <c r="E53" s="17">
        <f t="shared" si="38"/>
        <v>6.16</v>
      </c>
      <c r="F53" s="17">
        <f t="shared" si="38"/>
        <v>20.350000000000001</v>
      </c>
    </row>
    <row r="54" spans="1:6" x14ac:dyDescent="0.2">
      <c r="A54" s="54"/>
      <c r="B54" s="54"/>
      <c r="C54" s="12">
        <v>4</v>
      </c>
      <c r="D54" s="17"/>
      <c r="E54" s="17"/>
      <c r="F54" s="17">
        <f>SUMIFS(M$3:M$35,$B$3:$B$35,5,$C$3:$C$35,4)*0.001</f>
        <v>6</v>
      </c>
    </row>
    <row r="55" spans="1:6" x14ac:dyDescent="0.25">
      <c r="A55" s="11" t="s">
        <v>120</v>
      </c>
      <c r="B55" s="12">
        <v>6</v>
      </c>
      <c r="C55" s="12">
        <v>2.5</v>
      </c>
      <c r="D55" s="17">
        <f t="shared" ref="D55:F55" si="39">SUMIFS(K$3:K$35,$B$3:$B$35,6,$C$3:$C$35,2.5)*0.001</f>
        <v>0</v>
      </c>
      <c r="E55" s="17">
        <f t="shared" si="39"/>
        <v>0</v>
      </c>
      <c r="F55" s="17">
        <f t="shared" si="39"/>
        <v>0</v>
      </c>
    </row>
  </sheetData>
  <mergeCells count="4">
    <mergeCell ref="A44:A45"/>
    <mergeCell ref="B44:B45"/>
    <mergeCell ref="A53:A54"/>
    <mergeCell ref="B53:B5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55"/>
  <sheetViews>
    <sheetView workbookViewId="0">
      <pane ySplit="2" topLeftCell="A3" activePane="bottomLeft" state="frozen"/>
      <selection activeCell="A21" sqref="A21"/>
      <selection pane="bottomLeft" activeCell="A21" sqref="A21"/>
    </sheetView>
  </sheetViews>
  <sheetFormatPr defaultColWidth="14.42578125" defaultRowHeight="15.75" customHeight="1" x14ac:dyDescent="0.2"/>
  <cols>
    <col min="1" max="1" width="36.28515625" customWidth="1"/>
    <col min="2" max="3" width="10.140625" customWidth="1"/>
    <col min="4" max="4" width="11.5703125" customWidth="1"/>
    <col min="5" max="13" width="10.140625" customWidth="1"/>
  </cols>
  <sheetData>
    <row r="1" spans="1:14" ht="15.75" customHeight="1" x14ac:dyDescent="0.25">
      <c r="A1" s="24" t="str">
        <f>'Исходные данные'!A37</f>
        <v>Квартира 7</v>
      </c>
      <c r="B1" s="27" t="s">
        <v>69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</row>
    <row r="2" spans="1:14" ht="63.75" customHeight="1" x14ac:dyDescent="0.2">
      <c r="A2" s="36" t="s">
        <v>70</v>
      </c>
      <c r="B2" s="12" t="s">
        <v>71</v>
      </c>
      <c r="C2" s="12" t="s">
        <v>51</v>
      </c>
      <c r="D2" s="12" t="s">
        <v>23</v>
      </c>
      <c r="E2" s="12" t="s">
        <v>72</v>
      </c>
      <c r="F2" s="12" t="s">
        <v>73</v>
      </c>
      <c r="G2" s="12" t="s">
        <v>74</v>
      </c>
      <c r="H2" s="12" t="s">
        <v>75</v>
      </c>
      <c r="I2" s="12" t="s">
        <v>76</v>
      </c>
      <c r="J2" s="12" t="s">
        <v>77</v>
      </c>
      <c r="K2" s="12" t="s">
        <v>78</v>
      </c>
      <c r="L2" s="12" t="s">
        <v>79</v>
      </c>
      <c r="M2" s="12" t="s">
        <v>80</v>
      </c>
      <c r="N2" s="26"/>
    </row>
    <row r="3" spans="1:14" ht="15.75" customHeight="1" x14ac:dyDescent="0.25">
      <c r="A3" s="28" t="s">
        <v>81</v>
      </c>
      <c r="B3" s="29">
        <v>4</v>
      </c>
      <c r="C3" s="29">
        <v>2.5</v>
      </c>
      <c r="D3" s="29">
        <v>2</v>
      </c>
      <c r="E3" s="31">
        <v>150</v>
      </c>
      <c r="F3" s="31">
        <v>300</v>
      </c>
      <c r="G3" s="31">
        <v>200</v>
      </c>
      <c r="H3" s="31">
        <v>300</v>
      </c>
      <c r="I3" s="31">
        <v>1.1000000000000001</v>
      </c>
      <c r="J3" s="29">
        <v>2300</v>
      </c>
      <c r="K3" s="30">
        <f t="shared" ref="K3:L3" si="0">(($H3+$E3+$F3+$G3)*$D3+$J3)*$I3</f>
        <v>4620</v>
      </c>
      <c r="L3" s="30">
        <f t="shared" si="0"/>
        <v>4620</v>
      </c>
      <c r="M3" s="33">
        <f>(($H3+$E3+$F3+$G3)*$D3+E3+$J3)*$I3</f>
        <v>4785</v>
      </c>
      <c r="N3" t="s">
        <v>124</v>
      </c>
    </row>
    <row r="4" spans="1:14" ht="15.75" customHeight="1" x14ac:dyDescent="0.25">
      <c r="A4" s="28" t="s">
        <v>82</v>
      </c>
      <c r="B4" s="29">
        <v>4</v>
      </c>
      <c r="C4" s="29">
        <v>2.5</v>
      </c>
      <c r="D4" s="29">
        <v>2</v>
      </c>
      <c r="E4" s="31">
        <v>400</v>
      </c>
      <c r="F4" s="31"/>
      <c r="G4" s="31"/>
      <c r="H4" s="31"/>
      <c r="I4" s="31">
        <v>1.1000000000000001</v>
      </c>
      <c r="J4" s="29">
        <v>1200</v>
      </c>
      <c r="K4" s="30">
        <f t="shared" ref="K4:M4" si="1">(($H4+$E4+$F4+$G4)*$D4+$J4)*$I4</f>
        <v>2200</v>
      </c>
      <c r="L4" s="30">
        <f t="shared" si="1"/>
        <v>2200</v>
      </c>
      <c r="M4" s="30">
        <f t="shared" si="1"/>
        <v>2200</v>
      </c>
      <c r="N4" t="s">
        <v>122</v>
      </c>
    </row>
    <row r="5" spans="1:14" ht="15.75" customHeight="1" x14ac:dyDescent="0.25">
      <c r="A5" s="28" t="s">
        <v>83</v>
      </c>
      <c r="B5" s="29">
        <v>4</v>
      </c>
      <c r="C5" s="29">
        <v>2.5</v>
      </c>
      <c r="D5" s="29">
        <v>2</v>
      </c>
      <c r="E5" s="31">
        <v>400</v>
      </c>
      <c r="F5" s="31">
        <v>1050</v>
      </c>
      <c r="G5" s="31">
        <v>200</v>
      </c>
      <c r="H5" s="31">
        <v>1050</v>
      </c>
      <c r="I5" s="31">
        <v>1.1000000000000001</v>
      </c>
      <c r="J5" s="31"/>
      <c r="K5" s="30">
        <f t="shared" ref="K5:L5" si="2">(($H5+$E5+$F5+$G5)*$D5+$J5)*$I5</f>
        <v>5940.0000000000009</v>
      </c>
      <c r="L5" s="30">
        <f t="shared" si="2"/>
        <v>5940.0000000000009</v>
      </c>
      <c r="M5" s="33">
        <f>(($H5+$E5+$F5+$G5)*$D5+E5+$J5)*$I5</f>
        <v>6380.0000000000009</v>
      </c>
      <c r="N5" t="s">
        <v>124</v>
      </c>
    </row>
    <row r="6" spans="1:14" ht="15.75" customHeight="1" x14ac:dyDescent="0.25">
      <c r="A6" s="28" t="s">
        <v>84</v>
      </c>
      <c r="B6" s="29">
        <v>2</v>
      </c>
      <c r="C6" s="29">
        <v>6</v>
      </c>
      <c r="D6" s="29">
        <v>1</v>
      </c>
      <c r="E6" s="31">
        <v>150</v>
      </c>
      <c r="F6" s="31"/>
      <c r="G6" s="31">
        <v>100</v>
      </c>
      <c r="H6" s="31">
        <v>300</v>
      </c>
      <c r="I6" s="31">
        <v>1.1000000000000001</v>
      </c>
      <c r="J6" s="29">
        <v>2300</v>
      </c>
      <c r="K6" s="30">
        <f t="shared" ref="K6:M6" si="3">(($H6+$E6+$F6+$G6)*$D6+$J6)*$I6</f>
        <v>3135.0000000000005</v>
      </c>
      <c r="L6" s="30">
        <f t="shared" si="3"/>
        <v>3135.0000000000005</v>
      </c>
      <c r="M6" s="30">
        <f t="shared" si="3"/>
        <v>3135.0000000000005</v>
      </c>
    </row>
    <row r="7" spans="1:14" x14ac:dyDescent="0.25">
      <c r="A7" s="28" t="s">
        <v>85</v>
      </c>
      <c r="B7" s="29">
        <v>4</v>
      </c>
      <c r="C7" s="29">
        <v>2.5</v>
      </c>
      <c r="D7" s="29">
        <v>1</v>
      </c>
      <c r="E7" s="31">
        <v>150</v>
      </c>
      <c r="F7" s="31">
        <v>2550</v>
      </c>
      <c r="G7" s="31">
        <v>100</v>
      </c>
      <c r="H7" s="31">
        <v>2550</v>
      </c>
      <c r="I7" s="31">
        <v>1.1000000000000001</v>
      </c>
      <c r="J7" s="31"/>
      <c r="K7" s="30">
        <f t="shared" ref="K7:M7" si="4">(($H7+$E7+$F7+$G7)*$D7+$J7)*$I7</f>
        <v>5885.0000000000009</v>
      </c>
      <c r="L7" s="30">
        <f t="shared" si="4"/>
        <v>5885.0000000000009</v>
      </c>
      <c r="M7" s="30">
        <f t="shared" si="4"/>
        <v>5885.0000000000009</v>
      </c>
    </row>
    <row r="8" spans="1:14" x14ac:dyDescent="0.25">
      <c r="A8" s="28" t="s">
        <v>86</v>
      </c>
      <c r="B8" s="29">
        <v>4</v>
      </c>
      <c r="C8" s="29">
        <v>2.5</v>
      </c>
      <c r="D8" s="29">
        <v>1</v>
      </c>
      <c r="E8" s="31">
        <v>400</v>
      </c>
      <c r="F8" s="31"/>
      <c r="G8" s="31">
        <v>100</v>
      </c>
      <c r="H8" s="31">
        <v>1500</v>
      </c>
      <c r="I8" s="31">
        <v>1.1000000000000001</v>
      </c>
      <c r="J8" s="31"/>
      <c r="K8" s="30">
        <f t="shared" ref="K8:M8" si="5">(($H8+$E8+$F8+$G8)*$D8+$J8)*$I8</f>
        <v>2200</v>
      </c>
      <c r="L8" s="30">
        <f t="shared" si="5"/>
        <v>2200</v>
      </c>
      <c r="M8" s="30">
        <f t="shared" si="5"/>
        <v>2200</v>
      </c>
    </row>
    <row r="9" spans="1:14" x14ac:dyDescent="0.25">
      <c r="A9" s="28" t="s">
        <v>87</v>
      </c>
      <c r="B9" s="29">
        <v>4</v>
      </c>
      <c r="C9" s="29">
        <v>2.5</v>
      </c>
      <c r="D9" s="29">
        <v>1</v>
      </c>
      <c r="E9" s="31">
        <v>150</v>
      </c>
      <c r="F9" s="31">
        <v>300</v>
      </c>
      <c r="G9" s="31">
        <v>100</v>
      </c>
      <c r="H9" s="31">
        <v>300</v>
      </c>
      <c r="I9" s="31">
        <v>1.1000000000000001</v>
      </c>
      <c r="J9" s="31"/>
      <c r="K9" s="30">
        <f t="shared" ref="K9:M9" si="6">(($H9+$E9+$F9+$G9)*$D9+$J9)*$I9</f>
        <v>935.00000000000011</v>
      </c>
      <c r="L9" s="30">
        <f t="shared" si="6"/>
        <v>935.00000000000011</v>
      </c>
      <c r="M9" s="30">
        <f t="shared" si="6"/>
        <v>935.00000000000011</v>
      </c>
    </row>
    <row r="10" spans="1:14" x14ac:dyDescent="0.25">
      <c r="A10" s="28" t="s">
        <v>88</v>
      </c>
      <c r="B10" s="29">
        <v>4</v>
      </c>
      <c r="C10" s="29">
        <v>2.5</v>
      </c>
      <c r="D10" s="29">
        <v>1</v>
      </c>
      <c r="E10" s="31">
        <v>400</v>
      </c>
      <c r="F10" s="31">
        <v>300</v>
      </c>
      <c r="G10" s="31">
        <v>100</v>
      </c>
      <c r="H10" s="31">
        <v>300</v>
      </c>
      <c r="I10" s="31">
        <v>1.1000000000000001</v>
      </c>
      <c r="J10" s="31"/>
      <c r="K10" s="30">
        <f t="shared" ref="K10:M10" si="7">(($H10+$E10+$F10+$G10)*$D10+$J10)*$I10</f>
        <v>1210</v>
      </c>
      <c r="L10" s="30">
        <f t="shared" si="7"/>
        <v>1210</v>
      </c>
      <c r="M10" s="30">
        <f t="shared" si="7"/>
        <v>1210</v>
      </c>
    </row>
    <row r="11" spans="1:14" x14ac:dyDescent="0.25">
      <c r="A11" s="28" t="s">
        <v>89</v>
      </c>
      <c r="B11" s="29">
        <v>3</v>
      </c>
      <c r="C11" s="29">
        <v>2.5</v>
      </c>
      <c r="D11" s="32">
        <f>'Исходные данные'!B38</f>
        <v>0</v>
      </c>
      <c r="E11" s="31">
        <v>150</v>
      </c>
      <c r="F11" s="31">
        <v>300</v>
      </c>
      <c r="G11" s="31">
        <v>200</v>
      </c>
      <c r="H11" s="31">
        <v>300</v>
      </c>
      <c r="I11" s="31">
        <v>1.1000000000000001</v>
      </c>
      <c r="J11" s="29">
        <v>2300</v>
      </c>
      <c r="K11" s="30">
        <f t="shared" ref="K11:L11" si="8">(($H11+$E11+$F11+$G11)*$D11+$J11)*$I11</f>
        <v>2530</v>
      </c>
      <c r="L11" s="30">
        <f t="shared" si="8"/>
        <v>2530</v>
      </c>
      <c r="M11" s="33">
        <f>(($H11+$E11+$F11+$G11)*$D11+E11+$J11)*$I11</f>
        <v>2695</v>
      </c>
      <c r="N11" t="s">
        <v>124</v>
      </c>
    </row>
    <row r="12" spans="1:14" x14ac:dyDescent="0.25">
      <c r="A12" s="28" t="s">
        <v>90</v>
      </c>
      <c r="B12" s="29">
        <v>3</v>
      </c>
      <c r="C12" s="29">
        <v>2.5</v>
      </c>
      <c r="D12" s="32">
        <f>'Исходные данные'!C38</f>
        <v>0</v>
      </c>
      <c r="E12" s="31">
        <v>400</v>
      </c>
      <c r="F12" s="31">
        <v>300</v>
      </c>
      <c r="G12" s="31">
        <v>200</v>
      </c>
      <c r="H12" s="31">
        <v>300</v>
      </c>
      <c r="I12" s="31">
        <v>1.1000000000000001</v>
      </c>
      <c r="J12" s="29"/>
      <c r="K12" s="30">
        <f t="shared" ref="K12:L12" si="9">(($H12+$E12+$F12+$G12)*$D12+$J12)*$I12</f>
        <v>0</v>
      </c>
      <c r="L12" s="30">
        <f t="shared" si="9"/>
        <v>0</v>
      </c>
      <c r="M12" s="33">
        <f>(($H12+$E12+$F12+$G12)*$D12+E12+$J12)*$I12</f>
        <v>440.00000000000006</v>
      </c>
      <c r="N12" t="s">
        <v>124</v>
      </c>
    </row>
    <row r="13" spans="1:14" x14ac:dyDescent="0.25">
      <c r="A13" s="28" t="s">
        <v>91</v>
      </c>
      <c r="B13" s="29">
        <v>5</v>
      </c>
      <c r="C13" s="29">
        <v>2.5</v>
      </c>
      <c r="D13" s="29">
        <v>1</v>
      </c>
      <c r="E13" s="31">
        <v>150</v>
      </c>
      <c r="F13" s="31">
        <v>1600</v>
      </c>
      <c r="G13" s="31">
        <v>100</v>
      </c>
      <c r="H13" s="31">
        <v>1600</v>
      </c>
      <c r="I13" s="31">
        <v>1.1000000000000001</v>
      </c>
      <c r="J13" s="29">
        <v>1300</v>
      </c>
      <c r="K13" s="30">
        <f t="shared" ref="K13:M13" si="10">(($H13+$E13+$F13+$G13)*$D13+$J13)*$I13</f>
        <v>5225</v>
      </c>
      <c r="L13" s="30">
        <f t="shared" si="10"/>
        <v>5225</v>
      </c>
      <c r="M13" s="30">
        <f t="shared" si="10"/>
        <v>5225</v>
      </c>
    </row>
    <row r="14" spans="1:14" x14ac:dyDescent="0.25">
      <c r="A14" s="28" t="s">
        <v>92</v>
      </c>
      <c r="B14" s="29">
        <v>5</v>
      </c>
      <c r="C14" s="29">
        <v>2.5</v>
      </c>
      <c r="D14" s="32">
        <f>'Исходные данные'!D38</f>
        <v>0</v>
      </c>
      <c r="E14" s="31">
        <v>150</v>
      </c>
      <c r="F14" s="31">
        <v>1600</v>
      </c>
      <c r="G14" s="31">
        <v>100</v>
      </c>
      <c r="H14" s="31">
        <v>1600</v>
      </c>
      <c r="I14" s="31">
        <v>1.1000000000000001</v>
      </c>
      <c r="J14" s="31"/>
      <c r="K14" s="30">
        <f t="shared" ref="K14:M14" si="11">(($H14+$E14+$F14+$G14)*$D14+$J14)*$I14</f>
        <v>0</v>
      </c>
      <c r="L14" s="30">
        <f t="shared" si="11"/>
        <v>0</v>
      </c>
      <c r="M14" s="30">
        <f t="shared" si="11"/>
        <v>0</v>
      </c>
    </row>
    <row r="15" spans="1:14" x14ac:dyDescent="0.25">
      <c r="A15" s="28" t="s">
        <v>93</v>
      </c>
      <c r="B15" s="29">
        <v>5</v>
      </c>
      <c r="C15" s="29">
        <v>2.5</v>
      </c>
      <c r="D15" s="32">
        <f>'Исходные данные'!E38</f>
        <v>0</v>
      </c>
      <c r="E15" s="31">
        <v>150</v>
      </c>
      <c r="F15" s="31">
        <v>1600</v>
      </c>
      <c r="G15" s="31">
        <v>100</v>
      </c>
      <c r="H15" s="31">
        <v>1600</v>
      </c>
      <c r="I15" s="31">
        <v>1.1000000000000001</v>
      </c>
      <c r="J15" s="31"/>
      <c r="K15" s="30">
        <f t="shared" ref="K15:M15" si="12">(($H15+$E15+$F15+$G15)*$D15+$J15)*$I15</f>
        <v>0</v>
      </c>
      <c r="L15" s="30">
        <f t="shared" si="12"/>
        <v>0</v>
      </c>
      <c r="M15" s="30">
        <f t="shared" si="12"/>
        <v>0</v>
      </c>
    </row>
    <row r="16" spans="1:14" x14ac:dyDescent="0.25">
      <c r="A16" s="28" t="s">
        <v>94</v>
      </c>
      <c r="B16" s="29">
        <v>1</v>
      </c>
      <c r="C16" s="29">
        <v>1.5</v>
      </c>
      <c r="D16" s="32">
        <f>'Исходные данные'!F38</f>
        <v>0</v>
      </c>
      <c r="E16" s="31">
        <v>150</v>
      </c>
      <c r="F16" s="31"/>
      <c r="G16" s="31"/>
      <c r="H16" s="31">
        <v>1800</v>
      </c>
      <c r="I16" s="31">
        <v>1.1000000000000001</v>
      </c>
      <c r="J16" s="29">
        <v>1300</v>
      </c>
      <c r="K16" s="30">
        <f>IF(D16=0,0,IF(D16&gt;0,((H16+E16+F16)*D16)*2)+J16)*I16</f>
        <v>0</v>
      </c>
      <c r="L16" s="30"/>
      <c r="M16" s="30"/>
    </row>
    <row r="17" spans="1:14" x14ac:dyDescent="0.25">
      <c r="A17" s="41" t="s">
        <v>95</v>
      </c>
      <c r="B17" s="29">
        <v>1</v>
      </c>
      <c r="C17" s="29">
        <v>1.5</v>
      </c>
      <c r="D17" s="32">
        <f>'Исходные данные'!G38</f>
        <v>0</v>
      </c>
      <c r="E17" s="31">
        <v>150</v>
      </c>
      <c r="F17" s="31"/>
      <c r="G17" s="31"/>
      <c r="H17" s="31">
        <v>1800</v>
      </c>
      <c r="I17" s="31">
        <v>1.1000000000000001</v>
      </c>
      <c r="J17" s="31"/>
      <c r="K17" s="30">
        <f>((((H17+E17+F17)*D17)*3)+J17)*I17</f>
        <v>0</v>
      </c>
      <c r="L17" s="30"/>
      <c r="M17" s="30"/>
    </row>
    <row r="18" spans="1:14" x14ac:dyDescent="0.25">
      <c r="A18" s="46" t="s">
        <v>125</v>
      </c>
      <c r="B18" s="43">
        <v>1</v>
      </c>
      <c r="C18" s="43">
        <v>1.5</v>
      </c>
      <c r="D18" s="44">
        <f>'Исходные данные'!H38</f>
        <v>0</v>
      </c>
      <c r="E18" s="43">
        <v>150</v>
      </c>
      <c r="F18" s="43"/>
      <c r="G18" s="43"/>
      <c r="H18" s="43">
        <v>1800</v>
      </c>
      <c r="I18" s="43">
        <v>1.1000000000000001</v>
      </c>
      <c r="J18" s="43"/>
      <c r="K18" s="45">
        <f>((((H18+E18+F18)*D18)*3)+J18)*I18</f>
        <v>0</v>
      </c>
      <c r="L18" s="45"/>
      <c r="M18" s="45"/>
      <c r="N18" t="s">
        <v>127</v>
      </c>
    </row>
    <row r="19" spans="1:14" x14ac:dyDescent="0.25">
      <c r="A19" s="42" t="s">
        <v>96</v>
      </c>
      <c r="B19" s="29">
        <v>1</v>
      </c>
      <c r="C19" s="29">
        <v>1.5</v>
      </c>
      <c r="D19" s="32">
        <f>'Исходные данные'!I38</f>
        <v>0</v>
      </c>
      <c r="E19" s="31">
        <v>350</v>
      </c>
      <c r="F19" s="31"/>
      <c r="G19" s="31"/>
      <c r="H19" s="31"/>
      <c r="I19" s="31">
        <v>1.1000000000000001</v>
      </c>
      <c r="J19" s="31"/>
      <c r="K19" s="30">
        <f t="shared" ref="K19:K23" si="13">((H19+E19+F19)*D19+J19)*I19</f>
        <v>0</v>
      </c>
      <c r="L19" s="30">
        <f t="shared" ref="L19:M19" si="14">(($H19+$E19+$F19)*$D19+$J19)*$I19</f>
        <v>0</v>
      </c>
      <c r="M19" s="30">
        <f t="shared" si="14"/>
        <v>0</v>
      </c>
      <c r="N19" t="s">
        <v>123</v>
      </c>
    </row>
    <row r="20" spans="1:14" x14ac:dyDescent="0.25">
      <c r="A20" s="28" t="s">
        <v>97</v>
      </c>
      <c r="B20" s="29">
        <v>1</v>
      </c>
      <c r="C20" s="29">
        <v>1.5</v>
      </c>
      <c r="D20" s="29">
        <v>1</v>
      </c>
      <c r="E20" s="31">
        <v>350</v>
      </c>
      <c r="F20" s="31"/>
      <c r="G20" s="31"/>
      <c r="H20" s="31"/>
      <c r="I20" s="31">
        <v>1.1000000000000001</v>
      </c>
      <c r="J20" s="31"/>
      <c r="K20" s="30">
        <f t="shared" si="13"/>
        <v>385.00000000000006</v>
      </c>
      <c r="L20" s="30">
        <f t="shared" ref="L20:M20" si="15">(($H20+$E20+$F20)*$D20+$J20)*$I20</f>
        <v>385.00000000000006</v>
      </c>
      <c r="M20" s="30">
        <f t="shared" si="15"/>
        <v>385.00000000000006</v>
      </c>
      <c r="N20" t="s">
        <v>123</v>
      </c>
    </row>
    <row r="21" spans="1:14" x14ac:dyDescent="0.25">
      <c r="A21" s="28" t="s">
        <v>98</v>
      </c>
      <c r="B21" s="29">
        <v>1</v>
      </c>
      <c r="C21" s="29">
        <v>1.5</v>
      </c>
      <c r="D21" s="32">
        <f>'Исходные данные'!J38</f>
        <v>0</v>
      </c>
      <c r="E21" s="31">
        <v>350</v>
      </c>
      <c r="F21" s="31"/>
      <c r="G21" s="31"/>
      <c r="H21" s="31"/>
      <c r="I21" s="31">
        <v>1.1000000000000001</v>
      </c>
      <c r="J21" s="31"/>
      <c r="K21" s="30">
        <f t="shared" si="13"/>
        <v>0</v>
      </c>
      <c r="L21" s="30">
        <f t="shared" ref="L21:M21" si="16">(($H21+$E21+$F21)*$D21+$J21)*$I21</f>
        <v>0</v>
      </c>
      <c r="M21" s="30">
        <f t="shared" si="16"/>
        <v>0</v>
      </c>
      <c r="N21" t="s">
        <v>123</v>
      </c>
    </row>
    <row r="22" spans="1:14" x14ac:dyDescent="0.25">
      <c r="A22" s="28" t="s">
        <v>99</v>
      </c>
      <c r="B22" s="29">
        <v>5</v>
      </c>
      <c r="C22" s="29">
        <v>2.5</v>
      </c>
      <c r="D22" s="32">
        <f>'Исходные данные'!K38</f>
        <v>0</v>
      </c>
      <c r="E22" s="31">
        <v>350</v>
      </c>
      <c r="F22" s="31"/>
      <c r="G22" s="31"/>
      <c r="H22" s="31"/>
      <c r="I22" s="31">
        <v>1.1000000000000001</v>
      </c>
      <c r="J22" s="31"/>
      <c r="K22" s="30">
        <f t="shared" si="13"/>
        <v>0</v>
      </c>
      <c r="L22" s="30">
        <f t="shared" ref="L22:M22" si="17">(($H22+$E22+$F22)*$D22+$J22)*$I22</f>
        <v>0</v>
      </c>
      <c r="M22" s="30">
        <f t="shared" si="17"/>
        <v>0</v>
      </c>
      <c r="N22" t="s">
        <v>123</v>
      </c>
    </row>
    <row r="23" spans="1:14" x14ac:dyDescent="0.25">
      <c r="A23" s="28" t="s">
        <v>100</v>
      </c>
      <c r="B23" s="29">
        <v>5</v>
      </c>
      <c r="C23" s="29">
        <v>2.5</v>
      </c>
      <c r="D23" s="29">
        <v>1</v>
      </c>
      <c r="E23" s="31">
        <v>350</v>
      </c>
      <c r="F23" s="31"/>
      <c r="G23" s="31"/>
      <c r="H23" s="31">
        <v>500</v>
      </c>
      <c r="I23" s="31">
        <v>1.1000000000000001</v>
      </c>
      <c r="J23" s="31"/>
      <c r="K23" s="30">
        <f t="shared" si="13"/>
        <v>935.00000000000011</v>
      </c>
      <c r="L23" s="30">
        <f t="shared" ref="L23:M23" si="18">(($H23+$E23+$F23)*$D23+$J23)*$I23</f>
        <v>935.00000000000011</v>
      </c>
      <c r="M23" s="30">
        <f t="shared" si="18"/>
        <v>935.00000000000011</v>
      </c>
      <c r="N23" t="s">
        <v>123</v>
      </c>
    </row>
    <row r="24" spans="1:14" x14ac:dyDescent="0.25">
      <c r="A24" s="28" t="s">
        <v>101</v>
      </c>
      <c r="B24" s="29">
        <v>1</v>
      </c>
      <c r="C24" s="29">
        <v>1.5</v>
      </c>
      <c r="D24" s="32">
        <f>'Исходные данные'!L38</f>
        <v>0</v>
      </c>
      <c r="E24" s="31"/>
      <c r="F24" s="31"/>
      <c r="G24" s="31"/>
      <c r="H24" s="31"/>
      <c r="I24" s="31">
        <v>1.1000000000000001</v>
      </c>
      <c r="J24" s="31"/>
      <c r="K24" s="30">
        <f t="shared" ref="K24:M24" si="19">$D24*$I24</f>
        <v>0</v>
      </c>
      <c r="L24" s="30">
        <f t="shared" si="19"/>
        <v>0</v>
      </c>
      <c r="M24" s="30">
        <f t="shared" si="19"/>
        <v>0</v>
      </c>
    </row>
    <row r="25" spans="1:14" x14ac:dyDescent="0.25">
      <c r="A25" s="28" t="s">
        <v>102</v>
      </c>
      <c r="B25" s="29">
        <v>2</v>
      </c>
      <c r="C25" s="29">
        <v>6</v>
      </c>
      <c r="D25" s="32">
        <f>'Исходные данные'!M38</f>
        <v>0</v>
      </c>
      <c r="E25" s="31"/>
      <c r="F25" s="31"/>
      <c r="G25" s="31"/>
      <c r="H25" s="31"/>
      <c r="I25" s="31">
        <v>1.1000000000000001</v>
      </c>
      <c r="J25" s="31"/>
      <c r="K25" s="30">
        <f t="shared" ref="K25:M25" si="20">$D25*$I25</f>
        <v>0</v>
      </c>
      <c r="L25" s="30">
        <f t="shared" si="20"/>
        <v>0</v>
      </c>
      <c r="M25" s="30">
        <f t="shared" si="20"/>
        <v>0</v>
      </c>
    </row>
    <row r="26" spans="1:14" x14ac:dyDescent="0.25">
      <c r="A26" s="28" t="s">
        <v>103</v>
      </c>
      <c r="B26" s="29">
        <v>3</v>
      </c>
      <c r="C26" s="29">
        <v>2.5</v>
      </c>
      <c r="D26" s="32">
        <f>'Исходные данные'!N38</f>
        <v>0</v>
      </c>
      <c r="E26" s="31"/>
      <c r="F26" s="31"/>
      <c r="G26" s="31"/>
      <c r="H26" s="31"/>
      <c r="I26" s="31">
        <v>1.1000000000000001</v>
      </c>
      <c r="J26" s="31"/>
      <c r="K26" s="30">
        <f t="shared" ref="K26:M26" si="21">$D26*$I26</f>
        <v>0</v>
      </c>
      <c r="L26" s="30">
        <f t="shared" si="21"/>
        <v>0</v>
      </c>
      <c r="M26" s="30">
        <f t="shared" si="21"/>
        <v>0</v>
      </c>
    </row>
    <row r="27" spans="1:14" x14ac:dyDescent="0.25">
      <c r="A27" s="28" t="s">
        <v>104</v>
      </c>
      <c r="B27" s="29">
        <v>4</v>
      </c>
      <c r="C27" s="29">
        <v>2.5</v>
      </c>
      <c r="D27" s="32">
        <f>'Исходные данные'!O38</f>
        <v>0</v>
      </c>
      <c r="E27" s="31"/>
      <c r="F27" s="31"/>
      <c r="G27" s="31"/>
      <c r="H27" s="31"/>
      <c r="I27" s="31">
        <v>1.1000000000000001</v>
      </c>
      <c r="J27" s="31"/>
      <c r="K27" s="30">
        <f t="shared" ref="K27:M27" si="22">$D27*$I27</f>
        <v>0</v>
      </c>
      <c r="L27" s="30">
        <f t="shared" si="22"/>
        <v>0</v>
      </c>
      <c r="M27" s="30">
        <f t="shared" si="22"/>
        <v>0</v>
      </c>
    </row>
    <row r="28" spans="1:14" x14ac:dyDescent="0.25">
      <c r="A28" s="28" t="s">
        <v>105</v>
      </c>
      <c r="B28" s="29">
        <v>5</v>
      </c>
      <c r="C28" s="29">
        <v>2.5</v>
      </c>
      <c r="D28" s="32">
        <f>'Исходные данные'!P38</f>
        <v>0</v>
      </c>
      <c r="E28" s="31"/>
      <c r="F28" s="31"/>
      <c r="G28" s="31"/>
      <c r="H28" s="31"/>
      <c r="I28" s="31">
        <v>1.1000000000000001</v>
      </c>
      <c r="J28" s="31"/>
      <c r="K28" s="30">
        <f t="shared" ref="K28:M28" si="23">$D28*$I28</f>
        <v>0</v>
      </c>
      <c r="L28" s="30">
        <f t="shared" si="23"/>
        <v>0</v>
      </c>
      <c r="M28" s="30">
        <f t="shared" si="23"/>
        <v>0</v>
      </c>
    </row>
    <row r="29" spans="1:14" x14ac:dyDescent="0.25">
      <c r="A29" s="28" t="s">
        <v>106</v>
      </c>
      <c r="B29" s="29">
        <v>6</v>
      </c>
      <c r="C29" s="29">
        <v>2.5</v>
      </c>
      <c r="D29" s="32">
        <f>'Исходные данные'!Q38</f>
        <v>0</v>
      </c>
      <c r="E29" s="31"/>
      <c r="F29" s="31"/>
      <c r="G29" s="31"/>
      <c r="H29" s="31"/>
      <c r="I29" s="31">
        <v>1.1000000000000001</v>
      </c>
      <c r="J29" s="31"/>
      <c r="K29" s="30">
        <f t="shared" ref="K29:M29" si="24">$D29*$I29</f>
        <v>0</v>
      </c>
      <c r="L29" s="30">
        <f t="shared" si="24"/>
        <v>0</v>
      </c>
      <c r="M29" s="30">
        <f t="shared" si="24"/>
        <v>0</v>
      </c>
    </row>
    <row r="30" spans="1:14" x14ac:dyDescent="0.25">
      <c r="A30" s="28" t="s">
        <v>107</v>
      </c>
      <c r="B30" s="29">
        <v>1</v>
      </c>
      <c r="C30" s="29">
        <v>1.5</v>
      </c>
      <c r="D30" s="29">
        <v>1</v>
      </c>
      <c r="E30" s="31">
        <v>100</v>
      </c>
      <c r="F30" s="31"/>
      <c r="G30" s="31"/>
      <c r="H30" s="31">
        <v>1300</v>
      </c>
      <c r="I30" s="31">
        <v>1.1000000000000001</v>
      </c>
      <c r="J30" s="31"/>
      <c r="K30" s="30">
        <f t="shared" ref="K30:K31" si="25">((H30+E30+F30)*D30+J30)*I30</f>
        <v>1540.0000000000002</v>
      </c>
      <c r="L30" s="30">
        <f t="shared" ref="L30:M30" si="26">(($H30+$E30+$F30)*$D30+$J30)*$I30</f>
        <v>1540.0000000000002</v>
      </c>
      <c r="M30" s="30">
        <f t="shared" si="26"/>
        <v>1540.0000000000002</v>
      </c>
    </row>
    <row r="31" spans="1:14" x14ac:dyDescent="0.25">
      <c r="A31" s="28" t="s">
        <v>108</v>
      </c>
      <c r="B31" s="29">
        <v>1</v>
      </c>
      <c r="C31" s="29">
        <v>1.5</v>
      </c>
      <c r="D31" s="29">
        <v>1</v>
      </c>
      <c r="E31" s="31">
        <v>100</v>
      </c>
      <c r="F31" s="31"/>
      <c r="G31" s="31"/>
      <c r="H31" s="31">
        <v>1300</v>
      </c>
      <c r="I31" s="31">
        <v>1.1000000000000001</v>
      </c>
      <c r="J31" s="31"/>
      <c r="K31" s="30">
        <f t="shared" si="25"/>
        <v>1540.0000000000002</v>
      </c>
      <c r="L31" s="30">
        <f t="shared" ref="L31:M31" si="27">(($H31+$E31+$F31)*$D31+$J31)*$I31</f>
        <v>1540.0000000000002</v>
      </c>
      <c r="M31" s="30">
        <f t="shared" si="27"/>
        <v>1540.0000000000002</v>
      </c>
    </row>
    <row r="32" spans="1:14" x14ac:dyDescent="0.25">
      <c r="A32" s="28" t="s">
        <v>109</v>
      </c>
      <c r="B32" s="29">
        <v>6</v>
      </c>
      <c r="C32" s="29">
        <v>2.5</v>
      </c>
      <c r="D32" s="32">
        <f>'Исходные данные'!R38</f>
        <v>0</v>
      </c>
      <c r="E32" s="31">
        <v>150</v>
      </c>
      <c r="F32" s="31"/>
      <c r="G32" s="31"/>
      <c r="H32" s="31">
        <v>600</v>
      </c>
      <c r="I32" s="31">
        <v>1.1000000000000001</v>
      </c>
      <c r="J32" s="29">
        <v>1300</v>
      </c>
      <c r="K32" s="30">
        <f t="shared" ref="K32:M32" si="28">IF($D32=0,0,IF($D32&gt;0,(($H32+$E32+$F32)*$D32+$J32)*$I32))</f>
        <v>0</v>
      </c>
      <c r="L32" s="30">
        <f t="shared" si="28"/>
        <v>0</v>
      </c>
      <c r="M32" s="30">
        <f t="shared" si="28"/>
        <v>0</v>
      </c>
    </row>
    <row r="33" spans="1:13" x14ac:dyDescent="0.25">
      <c r="A33" s="28" t="s">
        <v>110</v>
      </c>
      <c r="B33" s="29">
        <v>6</v>
      </c>
      <c r="C33" s="29">
        <v>2.5</v>
      </c>
      <c r="D33" s="29">
        <f>D32</f>
        <v>0</v>
      </c>
      <c r="E33" s="31">
        <v>150</v>
      </c>
      <c r="F33" s="31"/>
      <c r="G33" s="31"/>
      <c r="H33" s="31">
        <v>1800</v>
      </c>
      <c r="I33" s="31">
        <v>1.1000000000000001</v>
      </c>
      <c r="J33" s="29"/>
      <c r="K33" s="30">
        <f>((((H33+E33+F33)*D33)*3)+J33)*I33</f>
        <v>0</v>
      </c>
      <c r="L33" s="30"/>
      <c r="M33" s="30"/>
    </row>
    <row r="34" spans="1:13" x14ac:dyDescent="0.25">
      <c r="A34" s="28" t="s">
        <v>111</v>
      </c>
      <c r="B34" s="29">
        <v>5</v>
      </c>
      <c r="C34" s="29">
        <v>4</v>
      </c>
      <c r="D34" s="29">
        <v>6000</v>
      </c>
      <c r="E34" s="31"/>
      <c r="F34" s="31"/>
      <c r="G34" s="31"/>
      <c r="H34" s="31"/>
      <c r="I34" s="31">
        <v>1.1000000000000001</v>
      </c>
      <c r="J34" s="29"/>
      <c r="K34" s="33"/>
      <c r="L34" s="33"/>
      <c r="M34" s="30">
        <f>D34</f>
        <v>6000</v>
      </c>
    </row>
    <row r="35" spans="1:13" x14ac:dyDescent="0.25">
      <c r="A35" s="28" t="s">
        <v>112</v>
      </c>
      <c r="B35" s="29">
        <v>5</v>
      </c>
      <c r="C35" s="29">
        <v>2.5</v>
      </c>
      <c r="D35" s="32">
        <f>'Исходные данные'!S38</f>
        <v>0</v>
      </c>
      <c r="E35" s="31">
        <v>100</v>
      </c>
      <c r="F35" s="31">
        <v>10000</v>
      </c>
      <c r="G35" s="31"/>
      <c r="H35" s="31">
        <v>1500</v>
      </c>
      <c r="I35" s="31">
        <v>1.1000000000000001</v>
      </c>
      <c r="J35" s="29">
        <v>1300</v>
      </c>
      <c r="K35" s="33"/>
      <c r="L35" s="33"/>
      <c r="M35" s="33">
        <f>(D35+E35+H35+J35+F35)*I35</f>
        <v>14190.000000000002</v>
      </c>
    </row>
    <row r="38" spans="1:13" ht="18.75" x14ac:dyDescent="0.3">
      <c r="A38" s="34" t="s">
        <v>113</v>
      </c>
    </row>
    <row r="39" spans="1:13" ht="47.25" x14ac:dyDescent="0.2">
      <c r="A39" s="35" t="s">
        <v>45</v>
      </c>
      <c r="B39" s="36" t="s">
        <v>71</v>
      </c>
      <c r="C39" s="36" t="s">
        <v>51</v>
      </c>
      <c r="D39" s="36" t="s">
        <v>48</v>
      </c>
      <c r="E39" s="37" t="s">
        <v>49</v>
      </c>
      <c r="F39" s="38" t="s">
        <v>50</v>
      </c>
    </row>
    <row r="40" spans="1:13" x14ac:dyDescent="0.25">
      <c r="A40" s="11" t="s">
        <v>114</v>
      </c>
      <c r="B40" s="12">
        <v>1</v>
      </c>
      <c r="C40" s="12">
        <v>1.5</v>
      </c>
      <c r="D40" s="17">
        <f t="shared" ref="D40:F40" si="29">SUMIFS(K$3:K$35,$B$3:$B$35,1,$C$3:$C$35,1.5)*0.001</f>
        <v>3.4650000000000007</v>
      </c>
      <c r="E40" s="17">
        <f t="shared" si="29"/>
        <v>3.4650000000000007</v>
      </c>
      <c r="F40" s="17">
        <f t="shared" si="29"/>
        <v>3.4650000000000007</v>
      </c>
    </row>
    <row r="41" spans="1:13" x14ac:dyDescent="0.25">
      <c r="A41" s="11" t="s">
        <v>115</v>
      </c>
      <c r="B41" s="12">
        <v>2</v>
      </c>
      <c r="C41" s="12">
        <v>6</v>
      </c>
      <c r="D41" s="17">
        <f t="shared" ref="D41:F41" si="30">SUMIFS(K$3:K$35,$B$3:$B$35,2,$C$3:$C$35,6)*0.001</f>
        <v>3.1350000000000007</v>
      </c>
      <c r="E41" s="17">
        <f t="shared" si="30"/>
        <v>3.1350000000000007</v>
      </c>
      <c r="F41" s="17">
        <f t="shared" si="30"/>
        <v>3.1350000000000007</v>
      </c>
    </row>
    <row r="42" spans="1:13" x14ac:dyDescent="0.25">
      <c r="A42" s="11" t="s">
        <v>116</v>
      </c>
      <c r="B42" s="12">
        <v>3</v>
      </c>
      <c r="C42" s="12">
        <v>2.5</v>
      </c>
      <c r="D42" s="17">
        <f t="shared" ref="D42:F42" si="31">SUMIFS(K$3:K$35,$B$3:$B$35,3,$C$3:$C$35,2.5)*0.001</f>
        <v>2.5300000000000002</v>
      </c>
      <c r="E42" s="17">
        <f t="shared" si="31"/>
        <v>2.5300000000000002</v>
      </c>
      <c r="F42" s="17">
        <f t="shared" si="31"/>
        <v>3.1350000000000002</v>
      </c>
    </row>
    <row r="43" spans="1:13" ht="31.5" x14ac:dyDescent="0.25">
      <c r="A43" s="11" t="s">
        <v>117</v>
      </c>
      <c r="B43" s="12">
        <v>4</v>
      </c>
      <c r="C43" s="12">
        <v>2.5</v>
      </c>
      <c r="D43" s="17">
        <f t="shared" ref="D43:F43" si="32">SUMIFS(K$3:K$35,$B$3:$B$35,4,$C$3:$C$35,2.5)*0.001</f>
        <v>22.990000000000002</v>
      </c>
      <c r="E43" s="17">
        <f t="shared" si="32"/>
        <v>22.990000000000002</v>
      </c>
      <c r="F43" s="17">
        <f t="shared" si="32"/>
        <v>23.594999999999999</v>
      </c>
    </row>
    <row r="44" spans="1:13" x14ac:dyDescent="0.2">
      <c r="A44" s="53" t="s">
        <v>118</v>
      </c>
      <c r="B44" s="55">
        <v>5</v>
      </c>
      <c r="C44" s="12">
        <v>2.5</v>
      </c>
      <c r="D44" s="17">
        <f t="shared" ref="D44:F44" si="33">SUMIFS(K$3:K$35,$B$3:$B$35,5,$C$3:$C$35,2.5)*0.001</f>
        <v>6.16</v>
      </c>
      <c r="E44" s="17">
        <f t="shared" si="33"/>
        <v>6.16</v>
      </c>
      <c r="F44" s="17">
        <f t="shared" si="33"/>
        <v>20.350000000000001</v>
      </c>
    </row>
    <row r="45" spans="1:13" x14ac:dyDescent="0.2">
      <c r="A45" s="54"/>
      <c r="B45" s="54"/>
      <c r="C45" s="12">
        <v>4</v>
      </c>
      <c r="D45" s="17"/>
      <c r="E45" s="17"/>
      <c r="F45" s="17">
        <f>SUMIFS(M$3:M$35,$B$3:$B$35,5,$C$3:$C$35,4)*0.001</f>
        <v>6</v>
      </c>
    </row>
    <row r="47" spans="1:13" ht="18.75" x14ac:dyDescent="0.3">
      <c r="A47" s="34" t="s">
        <v>119</v>
      </c>
    </row>
    <row r="48" spans="1:13" ht="47.25" x14ac:dyDescent="0.2">
      <c r="A48" s="35" t="s">
        <v>45</v>
      </c>
      <c r="B48" s="36" t="s">
        <v>71</v>
      </c>
      <c r="C48" s="36" t="s">
        <v>51</v>
      </c>
      <c r="D48" s="36" t="s">
        <v>48</v>
      </c>
      <c r="E48" s="37" t="s">
        <v>49</v>
      </c>
      <c r="F48" s="38" t="s">
        <v>50</v>
      </c>
    </row>
    <row r="49" spans="1:6" x14ac:dyDescent="0.25">
      <c r="A49" s="11" t="s">
        <v>114</v>
      </c>
      <c r="B49" s="12">
        <v>1</v>
      </c>
      <c r="C49" s="12">
        <v>1.5</v>
      </c>
      <c r="D49" s="17">
        <f t="shared" ref="D49:F49" si="34">SUMIFS(K$3:K$35,$B$3:$B$35,1,$C$3:$C$35,1.5)*0.001</f>
        <v>3.4650000000000007</v>
      </c>
      <c r="E49" s="17">
        <f t="shared" si="34"/>
        <v>3.4650000000000007</v>
      </c>
      <c r="F49" s="17">
        <f t="shared" si="34"/>
        <v>3.4650000000000007</v>
      </c>
    </row>
    <row r="50" spans="1:6" x14ac:dyDescent="0.25">
      <c r="A50" s="11" t="s">
        <v>115</v>
      </c>
      <c r="B50" s="12">
        <v>2</v>
      </c>
      <c r="C50" s="12">
        <v>6</v>
      </c>
      <c r="D50" s="17">
        <f t="shared" ref="D50:F50" si="35">SUMIFS(K$3:K$35,$B$3:$B$35,2,$C$3:$C$35,6)*0.001</f>
        <v>3.1350000000000007</v>
      </c>
      <c r="E50" s="17">
        <f t="shared" si="35"/>
        <v>3.1350000000000007</v>
      </c>
      <c r="F50" s="17">
        <f t="shared" si="35"/>
        <v>3.1350000000000007</v>
      </c>
    </row>
    <row r="51" spans="1:6" x14ac:dyDescent="0.25">
      <c r="A51" s="11" t="s">
        <v>116</v>
      </c>
      <c r="B51" s="12">
        <v>3</v>
      </c>
      <c r="C51" s="12">
        <v>2.5</v>
      </c>
      <c r="D51" s="17">
        <f t="shared" ref="D51:F51" si="36">SUMIFS(K$3:K$35,$B$3:$B$35,3,$C$3:$C$35,2.5)*0.001</f>
        <v>2.5300000000000002</v>
      </c>
      <c r="E51" s="17">
        <f t="shared" si="36"/>
        <v>2.5300000000000002</v>
      </c>
      <c r="F51" s="17">
        <f t="shared" si="36"/>
        <v>3.1350000000000002</v>
      </c>
    </row>
    <row r="52" spans="1:6" ht="31.5" x14ac:dyDescent="0.25">
      <c r="A52" s="11" t="s">
        <v>117</v>
      </c>
      <c r="B52" s="12">
        <v>4</v>
      </c>
      <c r="C52" s="12">
        <v>2.5</v>
      </c>
      <c r="D52" s="17">
        <f t="shared" ref="D52:F52" si="37">SUMIFS(K$3:K$35,$B$3:$B$35,4,$C$3:$C$35,2.5)*0.001</f>
        <v>22.990000000000002</v>
      </c>
      <c r="E52" s="17">
        <f t="shared" si="37"/>
        <v>22.990000000000002</v>
      </c>
      <c r="F52" s="17">
        <f t="shared" si="37"/>
        <v>23.594999999999999</v>
      </c>
    </row>
    <row r="53" spans="1:6" x14ac:dyDescent="0.2">
      <c r="A53" s="53" t="s">
        <v>118</v>
      </c>
      <c r="B53" s="55">
        <v>5</v>
      </c>
      <c r="C53" s="12">
        <v>2.5</v>
      </c>
      <c r="D53" s="17">
        <f t="shared" ref="D53:F53" si="38">SUMIFS(K$3:K$35,$B$3:$B$35,5,$C$3:$C$35,2.5)*0.001</f>
        <v>6.16</v>
      </c>
      <c r="E53" s="17">
        <f t="shared" si="38"/>
        <v>6.16</v>
      </c>
      <c r="F53" s="17">
        <f t="shared" si="38"/>
        <v>20.350000000000001</v>
      </c>
    </row>
    <row r="54" spans="1:6" x14ac:dyDescent="0.2">
      <c r="A54" s="54"/>
      <c r="B54" s="54"/>
      <c r="C54" s="12">
        <v>4</v>
      </c>
      <c r="D54" s="17"/>
      <c r="E54" s="17"/>
      <c r="F54" s="17">
        <f>SUMIFS(M$3:M$35,$B$3:$B$35,5,$C$3:$C$35,4)*0.001</f>
        <v>6</v>
      </c>
    </row>
    <row r="55" spans="1:6" x14ac:dyDescent="0.25">
      <c r="A55" s="11" t="s">
        <v>120</v>
      </c>
      <c r="B55" s="12">
        <v>6</v>
      </c>
      <c r="C55" s="12">
        <v>2.5</v>
      </c>
      <c r="D55" s="17">
        <f t="shared" ref="D55:F55" si="39">SUMIFS(K$3:K$35,$B$3:$B$35,6,$C$3:$C$35,2.5)*0.001</f>
        <v>0</v>
      </c>
      <c r="E55" s="17">
        <f t="shared" si="39"/>
        <v>0</v>
      </c>
      <c r="F55" s="17">
        <f t="shared" si="39"/>
        <v>0</v>
      </c>
    </row>
  </sheetData>
  <mergeCells count="4">
    <mergeCell ref="A44:A45"/>
    <mergeCell ref="B44:B45"/>
    <mergeCell ref="A53:A54"/>
    <mergeCell ref="B53:B5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55"/>
  <sheetViews>
    <sheetView workbookViewId="0">
      <pane ySplit="2" topLeftCell="A3" activePane="bottomLeft" state="frozen"/>
      <selection activeCell="A21" sqref="A21"/>
      <selection pane="bottomLeft" activeCell="A21" sqref="A21"/>
    </sheetView>
  </sheetViews>
  <sheetFormatPr defaultColWidth="14.42578125" defaultRowHeight="15.75" customHeight="1" x14ac:dyDescent="0.2"/>
  <cols>
    <col min="1" max="1" width="36.28515625" customWidth="1"/>
    <col min="2" max="3" width="10.140625" customWidth="1"/>
    <col min="4" max="4" width="11.5703125" customWidth="1"/>
    <col min="5" max="13" width="10.140625" customWidth="1"/>
  </cols>
  <sheetData>
    <row r="1" spans="1:14" ht="15.75" customHeight="1" x14ac:dyDescent="0.25">
      <c r="A1" s="24" t="str">
        <f>'Исходные данные'!A40</f>
        <v>Квартира 8</v>
      </c>
      <c r="B1" s="27" t="s">
        <v>69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</row>
    <row r="2" spans="1:14" ht="63.75" customHeight="1" x14ac:dyDescent="0.2">
      <c r="A2" s="36" t="s">
        <v>70</v>
      </c>
      <c r="B2" s="12" t="s">
        <v>71</v>
      </c>
      <c r="C2" s="12" t="s">
        <v>51</v>
      </c>
      <c r="D2" s="12" t="s">
        <v>23</v>
      </c>
      <c r="E2" s="12" t="s">
        <v>72</v>
      </c>
      <c r="F2" s="12" t="s">
        <v>73</v>
      </c>
      <c r="G2" s="12" t="s">
        <v>74</v>
      </c>
      <c r="H2" s="12" t="s">
        <v>75</v>
      </c>
      <c r="I2" s="12" t="s">
        <v>76</v>
      </c>
      <c r="J2" s="12" t="s">
        <v>77</v>
      </c>
      <c r="K2" s="12" t="s">
        <v>78</v>
      </c>
      <c r="L2" s="12" t="s">
        <v>79</v>
      </c>
      <c r="M2" s="12" t="s">
        <v>80</v>
      </c>
      <c r="N2" s="26"/>
    </row>
    <row r="3" spans="1:14" ht="15.75" customHeight="1" x14ac:dyDescent="0.25">
      <c r="A3" s="28" t="s">
        <v>81</v>
      </c>
      <c r="B3" s="29">
        <v>4</v>
      </c>
      <c r="C3" s="29">
        <v>2.5</v>
      </c>
      <c r="D3" s="29">
        <v>2</v>
      </c>
      <c r="E3" s="31">
        <v>150</v>
      </c>
      <c r="F3" s="31">
        <v>300</v>
      </c>
      <c r="G3" s="31">
        <v>200</v>
      </c>
      <c r="H3" s="31">
        <v>300</v>
      </c>
      <c r="I3" s="31">
        <v>1.1000000000000001</v>
      </c>
      <c r="J3" s="29">
        <v>2300</v>
      </c>
      <c r="K3" s="30">
        <f t="shared" ref="K3:L3" si="0">(($H3+$E3+$F3+$G3)*$D3+$J3)*$I3</f>
        <v>4620</v>
      </c>
      <c r="L3" s="30">
        <f t="shared" si="0"/>
        <v>4620</v>
      </c>
      <c r="M3" s="33">
        <f>(($H3+$E3+$F3+$G3)*$D3+E3+$J3)*$I3</f>
        <v>4785</v>
      </c>
      <c r="N3" t="s">
        <v>124</v>
      </c>
    </row>
    <row r="4" spans="1:14" ht="15.75" customHeight="1" x14ac:dyDescent="0.25">
      <c r="A4" s="28" t="s">
        <v>82</v>
      </c>
      <c r="B4" s="29">
        <v>4</v>
      </c>
      <c r="C4" s="29">
        <v>2.5</v>
      </c>
      <c r="D4" s="29">
        <v>2</v>
      </c>
      <c r="E4" s="31">
        <v>400</v>
      </c>
      <c r="F4" s="31"/>
      <c r="G4" s="31"/>
      <c r="H4" s="31"/>
      <c r="I4" s="31">
        <v>1.1000000000000001</v>
      </c>
      <c r="J4" s="29">
        <v>1200</v>
      </c>
      <c r="K4" s="30">
        <f t="shared" ref="K4:M4" si="1">(($H4+$E4+$F4+$G4)*$D4+$J4)*$I4</f>
        <v>2200</v>
      </c>
      <c r="L4" s="30">
        <f t="shared" si="1"/>
        <v>2200</v>
      </c>
      <c r="M4" s="30">
        <f t="shared" si="1"/>
        <v>2200</v>
      </c>
      <c r="N4" t="s">
        <v>122</v>
      </c>
    </row>
    <row r="5" spans="1:14" ht="15.75" customHeight="1" x14ac:dyDescent="0.25">
      <c r="A5" s="28" t="s">
        <v>83</v>
      </c>
      <c r="B5" s="29">
        <v>4</v>
      </c>
      <c r="C5" s="29">
        <v>2.5</v>
      </c>
      <c r="D5" s="29">
        <v>2</v>
      </c>
      <c r="E5" s="31">
        <v>400</v>
      </c>
      <c r="F5" s="31">
        <v>1050</v>
      </c>
      <c r="G5" s="31">
        <v>200</v>
      </c>
      <c r="H5" s="31">
        <v>1050</v>
      </c>
      <c r="I5" s="31">
        <v>1.1000000000000001</v>
      </c>
      <c r="J5" s="31"/>
      <c r="K5" s="30">
        <f t="shared" ref="K5:L5" si="2">(($H5+$E5+$F5+$G5)*$D5+$J5)*$I5</f>
        <v>5940.0000000000009</v>
      </c>
      <c r="L5" s="30">
        <f t="shared" si="2"/>
        <v>5940.0000000000009</v>
      </c>
      <c r="M5" s="33">
        <f>(($H5+$E5+$F5+$G5)*$D5+E5+$J5)*$I5</f>
        <v>6380.0000000000009</v>
      </c>
      <c r="N5" t="s">
        <v>124</v>
      </c>
    </row>
    <row r="6" spans="1:14" ht="15.75" customHeight="1" x14ac:dyDescent="0.25">
      <c r="A6" s="28" t="s">
        <v>84</v>
      </c>
      <c r="B6" s="29">
        <v>2</v>
      </c>
      <c r="C6" s="29">
        <v>6</v>
      </c>
      <c r="D6" s="29">
        <v>1</v>
      </c>
      <c r="E6" s="31">
        <v>150</v>
      </c>
      <c r="F6" s="31"/>
      <c r="G6" s="31">
        <v>100</v>
      </c>
      <c r="H6" s="31">
        <v>300</v>
      </c>
      <c r="I6" s="31">
        <v>1.1000000000000001</v>
      </c>
      <c r="J6" s="29">
        <v>2300</v>
      </c>
      <c r="K6" s="30">
        <f t="shared" ref="K6:M6" si="3">(($H6+$E6+$F6+$G6)*$D6+$J6)*$I6</f>
        <v>3135.0000000000005</v>
      </c>
      <c r="L6" s="30">
        <f t="shared" si="3"/>
        <v>3135.0000000000005</v>
      </c>
      <c r="M6" s="30">
        <f t="shared" si="3"/>
        <v>3135.0000000000005</v>
      </c>
    </row>
    <row r="7" spans="1:14" x14ac:dyDescent="0.25">
      <c r="A7" s="28" t="s">
        <v>85</v>
      </c>
      <c r="B7" s="29">
        <v>4</v>
      </c>
      <c r="C7" s="29">
        <v>2.5</v>
      </c>
      <c r="D7" s="29">
        <v>1</v>
      </c>
      <c r="E7" s="31">
        <v>150</v>
      </c>
      <c r="F7" s="31">
        <v>2550</v>
      </c>
      <c r="G7" s="31">
        <v>100</v>
      </c>
      <c r="H7" s="31">
        <v>2550</v>
      </c>
      <c r="I7" s="31">
        <v>1.1000000000000001</v>
      </c>
      <c r="J7" s="31"/>
      <c r="K7" s="30">
        <f t="shared" ref="K7:M7" si="4">(($H7+$E7+$F7+$G7)*$D7+$J7)*$I7</f>
        <v>5885.0000000000009</v>
      </c>
      <c r="L7" s="30">
        <f t="shared" si="4"/>
        <v>5885.0000000000009</v>
      </c>
      <c r="M7" s="30">
        <f t="shared" si="4"/>
        <v>5885.0000000000009</v>
      </c>
    </row>
    <row r="8" spans="1:14" x14ac:dyDescent="0.25">
      <c r="A8" s="28" t="s">
        <v>86</v>
      </c>
      <c r="B8" s="29">
        <v>4</v>
      </c>
      <c r="C8" s="29">
        <v>2.5</v>
      </c>
      <c r="D8" s="29">
        <v>1</v>
      </c>
      <c r="E8" s="31">
        <v>400</v>
      </c>
      <c r="F8" s="31"/>
      <c r="G8" s="31">
        <v>100</v>
      </c>
      <c r="H8" s="31">
        <v>1500</v>
      </c>
      <c r="I8" s="31">
        <v>1.1000000000000001</v>
      </c>
      <c r="J8" s="31"/>
      <c r="K8" s="30">
        <f t="shared" ref="K8:M8" si="5">(($H8+$E8+$F8+$G8)*$D8+$J8)*$I8</f>
        <v>2200</v>
      </c>
      <c r="L8" s="30">
        <f t="shared" si="5"/>
        <v>2200</v>
      </c>
      <c r="M8" s="30">
        <f t="shared" si="5"/>
        <v>2200</v>
      </c>
    </row>
    <row r="9" spans="1:14" x14ac:dyDescent="0.25">
      <c r="A9" s="28" t="s">
        <v>87</v>
      </c>
      <c r="B9" s="29">
        <v>4</v>
      </c>
      <c r="C9" s="29">
        <v>2.5</v>
      </c>
      <c r="D9" s="29">
        <v>1</v>
      </c>
      <c r="E9" s="31">
        <v>150</v>
      </c>
      <c r="F9" s="31">
        <v>300</v>
      </c>
      <c r="G9" s="31">
        <v>100</v>
      </c>
      <c r="H9" s="31">
        <v>300</v>
      </c>
      <c r="I9" s="31">
        <v>1.1000000000000001</v>
      </c>
      <c r="J9" s="31"/>
      <c r="K9" s="30">
        <f t="shared" ref="K9:M9" si="6">(($H9+$E9+$F9+$G9)*$D9+$J9)*$I9</f>
        <v>935.00000000000011</v>
      </c>
      <c r="L9" s="30">
        <f t="shared" si="6"/>
        <v>935.00000000000011</v>
      </c>
      <c r="M9" s="30">
        <f t="shared" si="6"/>
        <v>935.00000000000011</v>
      </c>
    </row>
    <row r="10" spans="1:14" x14ac:dyDescent="0.25">
      <c r="A10" s="28" t="s">
        <v>88</v>
      </c>
      <c r="B10" s="29">
        <v>4</v>
      </c>
      <c r="C10" s="29">
        <v>2.5</v>
      </c>
      <c r="D10" s="29">
        <v>1</v>
      </c>
      <c r="E10" s="31">
        <v>400</v>
      </c>
      <c r="F10" s="31">
        <v>300</v>
      </c>
      <c r="G10" s="31">
        <v>100</v>
      </c>
      <c r="H10" s="31">
        <v>300</v>
      </c>
      <c r="I10" s="31">
        <v>1.1000000000000001</v>
      </c>
      <c r="J10" s="31"/>
      <c r="K10" s="30">
        <f t="shared" ref="K10:M10" si="7">(($H10+$E10+$F10+$G10)*$D10+$J10)*$I10</f>
        <v>1210</v>
      </c>
      <c r="L10" s="30">
        <f t="shared" si="7"/>
        <v>1210</v>
      </c>
      <c r="M10" s="30">
        <f t="shared" si="7"/>
        <v>1210</v>
      </c>
    </row>
    <row r="11" spans="1:14" x14ac:dyDescent="0.25">
      <c r="A11" s="28" t="s">
        <v>89</v>
      </c>
      <c r="B11" s="29">
        <v>3</v>
      </c>
      <c r="C11" s="29">
        <v>2.5</v>
      </c>
      <c r="D11" s="32">
        <f>'Исходные данные'!B41</f>
        <v>0</v>
      </c>
      <c r="E11" s="31">
        <v>150</v>
      </c>
      <c r="F11" s="31">
        <v>300</v>
      </c>
      <c r="G11" s="31">
        <v>200</v>
      </c>
      <c r="H11" s="31">
        <v>300</v>
      </c>
      <c r="I11" s="31">
        <v>1.1000000000000001</v>
      </c>
      <c r="J11" s="29">
        <v>2300</v>
      </c>
      <c r="K11" s="30">
        <f t="shared" ref="K11:L11" si="8">(($H11+$E11+$F11+$G11)*$D11+$J11)*$I11</f>
        <v>2530</v>
      </c>
      <c r="L11" s="30">
        <f t="shared" si="8"/>
        <v>2530</v>
      </c>
      <c r="M11" s="33">
        <f>(($H11+$E11+$F11+$G11)*$D11+E11+$J11)*$I11</f>
        <v>2695</v>
      </c>
      <c r="N11" t="s">
        <v>124</v>
      </c>
    </row>
    <row r="12" spans="1:14" x14ac:dyDescent="0.25">
      <c r="A12" s="28" t="s">
        <v>90</v>
      </c>
      <c r="B12" s="29">
        <v>3</v>
      </c>
      <c r="C12" s="29">
        <v>2.5</v>
      </c>
      <c r="D12" s="32">
        <f>'Исходные данные'!C41</f>
        <v>0</v>
      </c>
      <c r="E12" s="31">
        <v>400</v>
      </c>
      <c r="F12" s="31">
        <v>300</v>
      </c>
      <c r="G12" s="31">
        <v>200</v>
      </c>
      <c r="H12" s="31">
        <v>300</v>
      </c>
      <c r="I12" s="31">
        <v>1.1000000000000001</v>
      </c>
      <c r="J12" s="29"/>
      <c r="K12" s="30">
        <f t="shared" ref="K12:L12" si="9">(($H12+$E12+$F12+$G12)*$D12+$J12)*$I12</f>
        <v>0</v>
      </c>
      <c r="L12" s="30">
        <f t="shared" si="9"/>
        <v>0</v>
      </c>
      <c r="M12" s="33">
        <f>(($H12+$E12+$F12+$G12)*$D12+E12+$J12)*$I12</f>
        <v>440.00000000000006</v>
      </c>
      <c r="N12" t="s">
        <v>124</v>
      </c>
    </row>
    <row r="13" spans="1:14" x14ac:dyDescent="0.25">
      <c r="A13" s="28" t="s">
        <v>91</v>
      </c>
      <c r="B13" s="29">
        <v>5</v>
      </c>
      <c r="C13" s="29">
        <v>2.5</v>
      </c>
      <c r="D13" s="29">
        <v>1</v>
      </c>
      <c r="E13" s="31">
        <v>150</v>
      </c>
      <c r="F13" s="31">
        <v>1600</v>
      </c>
      <c r="G13" s="31">
        <v>100</v>
      </c>
      <c r="H13" s="31">
        <v>1600</v>
      </c>
      <c r="I13" s="31">
        <v>1.1000000000000001</v>
      </c>
      <c r="J13" s="29">
        <v>1300</v>
      </c>
      <c r="K13" s="30">
        <f t="shared" ref="K13:M13" si="10">(($H13+$E13+$F13+$G13)*$D13+$J13)*$I13</f>
        <v>5225</v>
      </c>
      <c r="L13" s="30">
        <f t="shared" si="10"/>
        <v>5225</v>
      </c>
      <c r="M13" s="30">
        <f t="shared" si="10"/>
        <v>5225</v>
      </c>
    </row>
    <row r="14" spans="1:14" x14ac:dyDescent="0.25">
      <c r="A14" s="28" t="s">
        <v>92</v>
      </c>
      <c r="B14" s="29">
        <v>5</v>
      </c>
      <c r="C14" s="29">
        <v>2.5</v>
      </c>
      <c r="D14" s="32">
        <f>'Исходные данные'!D41</f>
        <v>0</v>
      </c>
      <c r="E14" s="31">
        <v>150</v>
      </c>
      <c r="F14" s="31">
        <v>1600</v>
      </c>
      <c r="G14" s="31">
        <v>100</v>
      </c>
      <c r="H14" s="31">
        <v>1600</v>
      </c>
      <c r="I14" s="31">
        <v>1.1000000000000001</v>
      </c>
      <c r="J14" s="31"/>
      <c r="K14" s="30">
        <f t="shared" ref="K14:M14" si="11">(($H14+$E14+$F14+$G14)*$D14+$J14)*$I14</f>
        <v>0</v>
      </c>
      <c r="L14" s="30">
        <f t="shared" si="11"/>
        <v>0</v>
      </c>
      <c r="M14" s="30">
        <f t="shared" si="11"/>
        <v>0</v>
      </c>
    </row>
    <row r="15" spans="1:14" x14ac:dyDescent="0.25">
      <c r="A15" s="28" t="s">
        <v>93</v>
      </c>
      <c r="B15" s="29">
        <v>5</v>
      </c>
      <c r="C15" s="29">
        <v>2.5</v>
      </c>
      <c r="D15" s="32">
        <f>'Исходные данные'!E41</f>
        <v>0</v>
      </c>
      <c r="E15" s="31">
        <v>150</v>
      </c>
      <c r="F15" s="31">
        <v>1600</v>
      </c>
      <c r="G15" s="31">
        <v>100</v>
      </c>
      <c r="H15" s="31">
        <v>1600</v>
      </c>
      <c r="I15" s="31">
        <v>1.1000000000000001</v>
      </c>
      <c r="J15" s="31"/>
      <c r="K15" s="30">
        <f t="shared" ref="K15:M15" si="12">(($H15+$E15+$F15+$G15)*$D15+$J15)*$I15</f>
        <v>0</v>
      </c>
      <c r="L15" s="30">
        <f t="shared" si="12"/>
        <v>0</v>
      </c>
      <c r="M15" s="30">
        <f t="shared" si="12"/>
        <v>0</v>
      </c>
    </row>
    <row r="16" spans="1:14" x14ac:dyDescent="0.25">
      <c r="A16" s="28" t="s">
        <v>94</v>
      </c>
      <c r="B16" s="29">
        <v>1</v>
      </c>
      <c r="C16" s="29">
        <v>1.5</v>
      </c>
      <c r="D16" s="32">
        <f>'Исходные данные'!F41</f>
        <v>0</v>
      </c>
      <c r="E16" s="31">
        <v>150</v>
      </c>
      <c r="F16" s="31"/>
      <c r="G16" s="31"/>
      <c r="H16" s="31">
        <v>1800</v>
      </c>
      <c r="I16" s="31">
        <v>1.1000000000000001</v>
      </c>
      <c r="J16" s="29">
        <v>1300</v>
      </c>
      <c r="K16" s="30">
        <f>IF(D16=0,0,IF(D16&gt;0,((H16+E16+F16)*D16)*2)+J16)*I16</f>
        <v>0</v>
      </c>
      <c r="L16" s="30"/>
      <c r="M16" s="30"/>
    </row>
    <row r="17" spans="1:14" x14ac:dyDescent="0.25">
      <c r="A17" s="41" t="s">
        <v>95</v>
      </c>
      <c r="B17" s="29">
        <v>1</v>
      </c>
      <c r="C17" s="29">
        <v>1.5</v>
      </c>
      <c r="D17" s="32">
        <f>'Исходные данные'!G41</f>
        <v>0</v>
      </c>
      <c r="E17" s="31">
        <v>150</v>
      </c>
      <c r="F17" s="31"/>
      <c r="G17" s="31"/>
      <c r="H17" s="31">
        <v>1800</v>
      </c>
      <c r="I17" s="31">
        <v>1.1000000000000001</v>
      </c>
      <c r="J17" s="31"/>
      <c r="K17" s="30">
        <f>((((H17+E17+F17)*D17)*3)+J17)*I17</f>
        <v>0</v>
      </c>
      <c r="L17" s="30"/>
      <c r="M17" s="30"/>
    </row>
    <row r="18" spans="1:14" x14ac:dyDescent="0.25">
      <c r="A18" s="46" t="s">
        <v>125</v>
      </c>
      <c r="B18" s="43">
        <v>1</v>
      </c>
      <c r="C18" s="43">
        <v>1.5</v>
      </c>
      <c r="D18" s="44">
        <f>'Исходные данные'!H41</f>
        <v>0</v>
      </c>
      <c r="E18" s="43">
        <v>150</v>
      </c>
      <c r="F18" s="43"/>
      <c r="G18" s="43"/>
      <c r="H18" s="43">
        <v>1800</v>
      </c>
      <c r="I18" s="43">
        <v>1.1000000000000001</v>
      </c>
      <c r="J18" s="43"/>
      <c r="K18" s="45">
        <f>((((H18+E18+F18)*D18)*3)+J18)*I18</f>
        <v>0</v>
      </c>
      <c r="L18" s="45"/>
      <c r="M18" s="45"/>
      <c r="N18" t="s">
        <v>127</v>
      </c>
    </row>
    <row r="19" spans="1:14" x14ac:dyDescent="0.25">
      <c r="A19" s="42" t="s">
        <v>96</v>
      </c>
      <c r="B19" s="29">
        <v>1</v>
      </c>
      <c r="C19" s="29">
        <v>1.5</v>
      </c>
      <c r="D19" s="32">
        <f>'Исходные данные'!I41</f>
        <v>0</v>
      </c>
      <c r="E19" s="31">
        <v>350</v>
      </c>
      <c r="F19" s="31"/>
      <c r="G19" s="31"/>
      <c r="H19" s="31"/>
      <c r="I19" s="31">
        <v>1.1000000000000001</v>
      </c>
      <c r="J19" s="31"/>
      <c r="K19" s="30">
        <f t="shared" ref="K19:K23" si="13">((H19+E19+F19)*D19+J19)*I19</f>
        <v>0</v>
      </c>
      <c r="L19" s="30">
        <f t="shared" ref="L19:M19" si="14">(($H19+$E19+$F19)*$D19+$J19)*$I19</f>
        <v>0</v>
      </c>
      <c r="M19" s="30">
        <f t="shared" si="14"/>
        <v>0</v>
      </c>
      <c r="N19" t="s">
        <v>123</v>
      </c>
    </row>
    <row r="20" spans="1:14" x14ac:dyDescent="0.25">
      <c r="A20" s="28" t="s">
        <v>97</v>
      </c>
      <c r="B20" s="29">
        <v>1</v>
      </c>
      <c r="C20" s="29">
        <v>1.5</v>
      </c>
      <c r="D20" s="29">
        <v>1</v>
      </c>
      <c r="E20" s="31">
        <v>350</v>
      </c>
      <c r="F20" s="31"/>
      <c r="G20" s="31"/>
      <c r="H20" s="31"/>
      <c r="I20" s="31">
        <v>1.1000000000000001</v>
      </c>
      <c r="J20" s="31"/>
      <c r="K20" s="30">
        <f t="shared" si="13"/>
        <v>385.00000000000006</v>
      </c>
      <c r="L20" s="30">
        <f t="shared" ref="L20:M20" si="15">(($H20+$E20+$F20)*$D20+$J20)*$I20</f>
        <v>385.00000000000006</v>
      </c>
      <c r="M20" s="30">
        <f t="shared" si="15"/>
        <v>385.00000000000006</v>
      </c>
      <c r="N20" t="s">
        <v>123</v>
      </c>
    </row>
    <row r="21" spans="1:14" x14ac:dyDescent="0.25">
      <c r="A21" s="28" t="s">
        <v>98</v>
      </c>
      <c r="B21" s="29">
        <v>1</v>
      </c>
      <c r="C21" s="29">
        <v>1.5</v>
      </c>
      <c r="D21" s="32">
        <f>'Исходные данные'!J41</f>
        <v>0</v>
      </c>
      <c r="E21" s="31">
        <v>350</v>
      </c>
      <c r="F21" s="31"/>
      <c r="G21" s="31"/>
      <c r="H21" s="31"/>
      <c r="I21" s="31">
        <v>1.1000000000000001</v>
      </c>
      <c r="J21" s="31"/>
      <c r="K21" s="30">
        <f t="shared" si="13"/>
        <v>0</v>
      </c>
      <c r="L21" s="30">
        <f t="shared" ref="L21:M21" si="16">(($H21+$E21+$F21)*$D21+$J21)*$I21</f>
        <v>0</v>
      </c>
      <c r="M21" s="30">
        <f t="shared" si="16"/>
        <v>0</v>
      </c>
      <c r="N21" t="s">
        <v>123</v>
      </c>
    </row>
    <row r="22" spans="1:14" x14ac:dyDescent="0.25">
      <c r="A22" s="28" t="s">
        <v>99</v>
      </c>
      <c r="B22" s="29">
        <v>5</v>
      </c>
      <c r="C22" s="29">
        <v>2.5</v>
      </c>
      <c r="D22" s="32">
        <f>'Исходные данные'!K41</f>
        <v>0</v>
      </c>
      <c r="E22" s="31">
        <v>350</v>
      </c>
      <c r="F22" s="31"/>
      <c r="G22" s="31"/>
      <c r="H22" s="31"/>
      <c r="I22" s="31">
        <v>1.1000000000000001</v>
      </c>
      <c r="J22" s="31"/>
      <c r="K22" s="30">
        <f t="shared" si="13"/>
        <v>0</v>
      </c>
      <c r="L22" s="30">
        <f t="shared" ref="L22:M22" si="17">(($H22+$E22+$F22)*$D22+$J22)*$I22</f>
        <v>0</v>
      </c>
      <c r="M22" s="30">
        <f t="shared" si="17"/>
        <v>0</v>
      </c>
      <c r="N22" t="s">
        <v>123</v>
      </c>
    </row>
    <row r="23" spans="1:14" x14ac:dyDescent="0.25">
      <c r="A23" s="28" t="s">
        <v>100</v>
      </c>
      <c r="B23" s="29">
        <v>5</v>
      </c>
      <c r="C23" s="29">
        <v>2.5</v>
      </c>
      <c r="D23" s="29">
        <v>1</v>
      </c>
      <c r="E23" s="31">
        <v>350</v>
      </c>
      <c r="F23" s="31"/>
      <c r="G23" s="31"/>
      <c r="H23" s="31">
        <v>500</v>
      </c>
      <c r="I23" s="31">
        <v>1.1000000000000001</v>
      </c>
      <c r="J23" s="31"/>
      <c r="K23" s="30">
        <f t="shared" si="13"/>
        <v>935.00000000000011</v>
      </c>
      <c r="L23" s="30">
        <f t="shared" ref="L23:M23" si="18">(($H23+$E23+$F23)*$D23+$J23)*$I23</f>
        <v>935.00000000000011</v>
      </c>
      <c r="M23" s="30">
        <f t="shared" si="18"/>
        <v>935.00000000000011</v>
      </c>
      <c r="N23" t="s">
        <v>123</v>
      </c>
    </row>
    <row r="24" spans="1:14" x14ac:dyDescent="0.25">
      <c r="A24" s="28" t="s">
        <v>101</v>
      </c>
      <c r="B24" s="29">
        <v>1</v>
      </c>
      <c r="C24" s="29">
        <v>1.5</v>
      </c>
      <c r="D24" s="32">
        <f>'Исходные данные'!L41</f>
        <v>0</v>
      </c>
      <c r="E24" s="31"/>
      <c r="F24" s="31"/>
      <c r="G24" s="31"/>
      <c r="H24" s="31"/>
      <c r="I24" s="31">
        <v>1.1000000000000001</v>
      </c>
      <c r="J24" s="31"/>
      <c r="K24" s="30">
        <f t="shared" ref="K24:M24" si="19">$D24*$I24</f>
        <v>0</v>
      </c>
      <c r="L24" s="30">
        <f t="shared" si="19"/>
        <v>0</v>
      </c>
      <c r="M24" s="30">
        <f t="shared" si="19"/>
        <v>0</v>
      </c>
    </row>
    <row r="25" spans="1:14" x14ac:dyDescent="0.25">
      <c r="A25" s="28" t="s">
        <v>102</v>
      </c>
      <c r="B25" s="29">
        <v>2</v>
      </c>
      <c r="C25" s="29">
        <v>6</v>
      </c>
      <c r="D25" s="32">
        <f>'Исходные данные'!M41</f>
        <v>0</v>
      </c>
      <c r="E25" s="31"/>
      <c r="F25" s="31"/>
      <c r="G25" s="31"/>
      <c r="H25" s="31"/>
      <c r="I25" s="31">
        <v>1.1000000000000001</v>
      </c>
      <c r="J25" s="31"/>
      <c r="K25" s="30">
        <f t="shared" ref="K25:M25" si="20">$D25*$I25</f>
        <v>0</v>
      </c>
      <c r="L25" s="30">
        <f t="shared" si="20"/>
        <v>0</v>
      </c>
      <c r="M25" s="30">
        <f t="shared" si="20"/>
        <v>0</v>
      </c>
    </row>
    <row r="26" spans="1:14" x14ac:dyDescent="0.25">
      <c r="A26" s="28" t="s">
        <v>103</v>
      </c>
      <c r="B26" s="29">
        <v>3</v>
      </c>
      <c r="C26" s="29">
        <v>2.5</v>
      </c>
      <c r="D26" s="32">
        <f>'Исходные данные'!N41</f>
        <v>0</v>
      </c>
      <c r="E26" s="31"/>
      <c r="F26" s="31"/>
      <c r="G26" s="31"/>
      <c r="H26" s="31"/>
      <c r="I26" s="31">
        <v>1.1000000000000001</v>
      </c>
      <c r="J26" s="31"/>
      <c r="K26" s="30">
        <f t="shared" ref="K26:M26" si="21">$D26*$I26</f>
        <v>0</v>
      </c>
      <c r="L26" s="30">
        <f t="shared" si="21"/>
        <v>0</v>
      </c>
      <c r="M26" s="30">
        <f t="shared" si="21"/>
        <v>0</v>
      </c>
    </row>
    <row r="27" spans="1:14" x14ac:dyDescent="0.25">
      <c r="A27" s="28" t="s">
        <v>104</v>
      </c>
      <c r="B27" s="29">
        <v>4</v>
      </c>
      <c r="C27" s="29">
        <v>2.5</v>
      </c>
      <c r="D27" s="32">
        <f>'Исходные данные'!O41</f>
        <v>0</v>
      </c>
      <c r="E27" s="31"/>
      <c r="F27" s="31"/>
      <c r="G27" s="31"/>
      <c r="H27" s="31"/>
      <c r="I27" s="31">
        <v>1.1000000000000001</v>
      </c>
      <c r="J27" s="31"/>
      <c r="K27" s="30">
        <f t="shared" ref="K27:M27" si="22">$D27*$I27</f>
        <v>0</v>
      </c>
      <c r="L27" s="30">
        <f t="shared" si="22"/>
        <v>0</v>
      </c>
      <c r="M27" s="30">
        <f t="shared" si="22"/>
        <v>0</v>
      </c>
    </row>
    <row r="28" spans="1:14" x14ac:dyDescent="0.25">
      <c r="A28" s="28" t="s">
        <v>105</v>
      </c>
      <c r="B28" s="29">
        <v>5</v>
      </c>
      <c r="C28" s="29">
        <v>2.5</v>
      </c>
      <c r="D28" s="32">
        <f>'Исходные данные'!P41</f>
        <v>0</v>
      </c>
      <c r="E28" s="31"/>
      <c r="F28" s="31"/>
      <c r="G28" s="31"/>
      <c r="H28" s="31"/>
      <c r="I28" s="31">
        <v>1.1000000000000001</v>
      </c>
      <c r="J28" s="31"/>
      <c r="K28" s="30">
        <f t="shared" ref="K28:M28" si="23">$D28*$I28</f>
        <v>0</v>
      </c>
      <c r="L28" s="30">
        <f t="shared" si="23"/>
        <v>0</v>
      </c>
      <c r="M28" s="30">
        <f t="shared" si="23"/>
        <v>0</v>
      </c>
    </row>
    <row r="29" spans="1:14" x14ac:dyDescent="0.25">
      <c r="A29" s="28" t="s">
        <v>106</v>
      </c>
      <c r="B29" s="29">
        <v>6</v>
      </c>
      <c r="C29" s="29">
        <v>2.5</v>
      </c>
      <c r="D29" s="32">
        <f>'Исходные данные'!Q41</f>
        <v>0</v>
      </c>
      <c r="E29" s="31"/>
      <c r="F29" s="31"/>
      <c r="G29" s="31"/>
      <c r="H29" s="31"/>
      <c r="I29" s="31">
        <v>1.1000000000000001</v>
      </c>
      <c r="J29" s="31"/>
      <c r="K29" s="30">
        <f t="shared" ref="K29:M29" si="24">$D29*$I29</f>
        <v>0</v>
      </c>
      <c r="L29" s="30">
        <f t="shared" si="24"/>
        <v>0</v>
      </c>
      <c r="M29" s="30">
        <f t="shared" si="24"/>
        <v>0</v>
      </c>
    </row>
    <row r="30" spans="1:14" x14ac:dyDescent="0.25">
      <c r="A30" s="28" t="s">
        <v>107</v>
      </c>
      <c r="B30" s="29">
        <v>1</v>
      </c>
      <c r="C30" s="29">
        <v>1.5</v>
      </c>
      <c r="D30" s="29">
        <v>1</v>
      </c>
      <c r="E30" s="31">
        <v>100</v>
      </c>
      <c r="F30" s="31"/>
      <c r="G30" s="31"/>
      <c r="H30" s="31">
        <v>1300</v>
      </c>
      <c r="I30" s="31">
        <v>1.1000000000000001</v>
      </c>
      <c r="J30" s="31"/>
      <c r="K30" s="30">
        <f t="shared" ref="K30:K31" si="25">((H30+E30+F30)*D30+J30)*I30</f>
        <v>1540.0000000000002</v>
      </c>
      <c r="L30" s="30">
        <f t="shared" ref="L30:M30" si="26">(($H30+$E30+$F30)*$D30+$J30)*$I30</f>
        <v>1540.0000000000002</v>
      </c>
      <c r="M30" s="30">
        <f t="shared" si="26"/>
        <v>1540.0000000000002</v>
      </c>
    </row>
    <row r="31" spans="1:14" x14ac:dyDescent="0.25">
      <c r="A31" s="28" t="s">
        <v>108</v>
      </c>
      <c r="B31" s="29">
        <v>1</v>
      </c>
      <c r="C31" s="29">
        <v>1.5</v>
      </c>
      <c r="D31" s="29">
        <v>1</v>
      </c>
      <c r="E31" s="31">
        <v>100</v>
      </c>
      <c r="F31" s="31"/>
      <c r="G31" s="31"/>
      <c r="H31" s="31">
        <v>1300</v>
      </c>
      <c r="I31" s="31">
        <v>1.1000000000000001</v>
      </c>
      <c r="J31" s="31"/>
      <c r="K31" s="30">
        <f t="shared" si="25"/>
        <v>1540.0000000000002</v>
      </c>
      <c r="L31" s="30">
        <f t="shared" ref="L31:M31" si="27">(($H31+$E31+$F31)*$D31+$J31)*$I31</f>
        <v>1540.0000000000002</v>
      </c>
      <c r="M31" s="30">
        <f t="shared" si="27"/>
        <v>1540.0000000000002</v>
      </c>
    </row>
    <row r="32" spans="1:14" x14ac:dyDescent="0.25">
      <c r="A32" s="28" t="s">
        <v>109</v>
      </c>
      <c r="B32" s="29">
        <v>6</v>
      </c>
      <c r="C32" s="29">
        <v>2.5</v>
      </c>
      <c r="D32" s="32">
        <f>'Исходные данные'!R41</f>
        <v>0</v>
      </c>
      <c r="E32" s="31">
        <v>150</v>
      </c>
      <c r="F32" s="31"/>
      <c r="G32" s="31"/>
      <c r="H32" s="31">
        <v>600</v>
      </c>
      <c r="I32" s="31">
        <v>1.1000000000000001</v>
      </c>
      <c r="J32" s="29">
        <v>1300</v>
      </c>
      <c r="K32" s="30">
        <f t="shared" ref="K32:M32" si="28">IF($D32=0,0,IF($D32&gt;0,(($H32+$E32+$F32)*$D32+$J32)*$I32))</f>
        <v>0</v>
      </c>
      <c r="L32" s="30">
        <f t="shared" si="28"/>
        <v>0</v>
      </c>
      <c r="M32" s="30">
        <f t="shared" si="28"/>
        <v>0</v>
      </c>
    </row>
    <row r="33" spans="1:13" x14ac:dyDescent="0.25">
      <c r="A33" s="28" t="s">
        <v>110</v>
      </c>
      <c r="B33" s="29">
        <v>6</v>
      </c>
      <c r="C33" s="29">
        <v>2.5</v>
      </c>
      <c r="D33" s="29">
        <f>D32</f>
        <v>0</v>
      </c>
      <c r="E33" s="31">
        <v>150</v>
      </c>
      <c r="F33" s="31"/>
      <c r="G33" s="31"/>
      <c r="H33" s="31">
        <v>1800</v>
      </c>
      <c r="I33" s="31">
        <v>1.1000000000000001</v>
      </c>
      <c r="J33" s="29"/>
      <c r="K33" s="30">
        <f>((((H33+E33+F33)*D33)*3)+J33)*I33</f>
        <v>0</v>
      </c>
      <c r="L33" s="30"/>
      <c r="M33" s="30"/>
    </row>
    <row r="34" spans="1:13" x14ac:dyDescent="0.25">
      <c r="A34" s="28" t="s">
        <v>111</v>
      </c>
      <c r="B34" s="29">
        <v>5</v>
      </c>
      <c r="C34" s="29">
        <v>4</v>
      </c>
      <c r="D34" s="29">
        <v>6000</v>
      </c>
      <c r="E34" s="31"/>
      <c r="F34" s="31"/>
      <c r="G34" s="31"/>
      <c r="H34" s="31"/>
      <c r="I34" s="31">
        <v>1.1000000000000001</v>
      </c>
      <c r="J34" s="29"/>
      <c r="K34" s="33"/>
      <c r="L34" s="33"/>
      <c r="M34" s="30">
        <f>D34</f>
        <v>6000</v>
      </c>
    </row>
    <row r="35" spans="1:13" x14ac:dyDescent="0.25">
      <c r="A35" s="28" t="s">
        <v>112</v>
      </c>
      <c r="B35" s="29">
        <v>5</v>
      </c>
      <c r="C35" s="29">
        <v>2.5</v>
      </c>
      <c r="D35" s="32">
        <f>'Исходные данные'!S41</f>
        <v>0</v>
      </c>
      <c r="E35" s="31">
        <v>100</v>
      </c>
      <c r="F35" s="31">
        <v>10000</v>
      </c>
      <c r="G35" s="31"/>
      <c r="H35" s="31">
        <v>1500</v>
      </c>
      <c r="I35" s="31">
        <v>1.1000000000000001</v>
      </c>
      <c r="J35" s="29">
        <v>1300</v>
      </c>
      <c r="K35" s="33"/>
      <c r="L35" s="33"/>
      <c r="M35" s="33">
        <f>(D35+E35+H35+J35+F35)*I35</f>
        <v>14190.000000000002</v>
      </c>
    </row>
    <row r="38" spans="1:13" ht="18.75" x14ac:dyDescent="0.3">
      <c r="A38" s="34" t="s">
        <v>113</v>
      </c>
    </row>
    <row r="39" spans="1:13" ht="47.25" x14ac:dyDescent="0.2">
      <c r="A39" s="35" t="s">
        <v>45</v>
      </c>
      <c r="B39" s="36" t="s">
        <v>71</v>
      </c>
      <c r="C39" s="36" t="s">
        <v>51</v>
      </c>
      <c r="D39" s="36" t="s">
        <v>48</v>
      </c>
      <c r="E39" s="37" t="s">
        <v>49</v>
      </c>
      <c r="F39" s="38" t="s">
        <v>50</v>
      </c>
    </row>
    <row r="40" spans="1:13" x14ac:dyDescent="0.25">
      <c r="A40" s="11" t="s">
        <v>114</v>
      </c>
      <c r="B40" s="12">
        <v>1</v>
      </c>
      <c r="C40" s="12">
        <v>1.5</v>
      </c>
      <c r="D40" s="17">
        <f t="shared" ref="D40:F40" si="29">SUMIFS(K$3:K$35,$B$3:$B$35,1,$C$3:$C$35,1.5)*0.001</f>
        <v>3.4650000000000007</v>
      </c>
      <c r="E40" s="17">
        <f t="shared" si="29"/>
        <v>3.4650000000000007</v>
      </c>
      <c r="F40" s="17">
        <f t="shared" si="29"/>
        <v>3.4650000000000007</v>
      </c>
    </row>
    <row r="41" spans="1:13" x14ac:dyDescent="0.25">
      <c r="A41" s="11" t="s">
        <v>115</v>
      </c>
      <c r="B41" s="12">
        <v>2</v>
      </c>
      <c r="C41" s="12">
        <v>6</v>
      </c>
      <c r="D41" s="17">
        <f t="shared" ref="D41:F41" si="30">SUMIFS(K$3:K$35,$B$3:$B$35,2,$C$3:$C$35,6)*0.001</f>
        <v>3.1350000000000007</v>
      </c>
      <c r="E41" s="17">
        <f t="shared" si="30"/>
        <v>3.1350000000000007</v>
      </c>
      <c r="F41" s="17">
        <f t="shared" si="30"/>
        <v>3.1350000000000007</v>
      </c>
    </row>
    <row r="42" spans="1:13" x14ac:dyDescent="0.25">
      <c r="A42" s="11" t="s">
        <v>116</v>
      </c>
      <c r="B42" s="12">
        <v>3</v>
      </c>
      <c r="C42" s="12">
        <v>2.5</v>
      </c>
      <c r="D42" s="17">
        <f t="shared" ref="D42:F42" si="31">SUMIFS(K$3:K$35,$B$3:$B$35,3,$C$3:$C$35,2.5)*0.001</f>
        <v>2.5300000000000002</v>
      </c>
      <c r="E42" s="17">
        <f t="shared" si="31"/>
        <v>2.5300000000000002</v>
      </c>
      <c r="F42" s="17">
        <f t="shared" si="31"/>
        <v>3.1350000000000002</v>
      </c>
    </row>
    <row r="43" spans="1:13" ht="31.5" x14ac:dyDescent="0.25">
      <c r="A43" s="11" t="s">
        <v>117</v>
      </c>
      <c r="B43" s="12">
        <v>4</v>
      </c>
      <c r="C43" s="12">
        <v>2.5</v>
      </c>
      <c r="D43" s="17">
        <f t="shared" ref="D43:F43" si="32">SUMIFS(K$3:K$35,$B$3:$B$35,4,$C$3:$C$35,2.5)*0.001</f>
        <v>22.990000000000002</v>
      </c>
      <c r="E43" s="17">
        <f t="shared" si="32"/>
        <v>22.990000000000002</v>
      </c>
      <c r="F43" s="17">
        <f t="shared" si="32"/>
        <v>23.594999999999999</v>
      </c>
    </row>
    <row r="44" spans="1:13" x14ac:dyDescent="0.2">
      <c r="A44" s="53" t="s">
        <v>118</v>
      </c>
      <c r="B44" s="55">
        <v>5</v>
      </c>
      <c r="C44" s="12">
        <v>2.5</v>
      </c>
      <c r="D44" s="17">
        <f t="shared" ref="D44:F44" si="33">SUMIFS(K$3:K$35,$B$3:$B$35,5,$C$3:$C$35,2.5)*0.001</f>
        <v>6.16</v>
      </c>
      <c r="E44" s="17">
        <f t="shared" si="33"/>
        <v>6.16</v>
      </c>
      <c r="F44" s="17">
        <f t="shared" si="33"/>
        <v>20.350000000000001</v>
      </c>
    </row>
    <row r="45" spans="1:13" x14ac:dyDescent="0.2">
      <c r="A45" s="54"/>
      <c r="B45" s="54"/>
      <c r="C45" s="12">
        <v>4</v>
      </c>
      <c r="D45" s="17"/>
      <c r="E45" s="17"/>
      <c r="F45" s="17">
        <f>SUMIFS(M$3:M$35,$B$3:$B$35,5,$C$3:$C$35,4)*0.001</f>
        <v>6</v>
      </c>
    </row>
    <row r="47" spans="1:13" ht="18.75" x14ac:dyDescent="0.3">
      <c r="A47" s="34" t="s">
        <v>119</v>
      </c>
    </row>
    <row r="48" spans="1:13" ht="47.25" x14ac:dyDescent="0.2">
      <c r="A48" s="35" t="s">
        <v>45</v>
      </c>
      <c r="B48" s="36" t="s">
        <v>71</v>
      </c>
      <c r="C48" s="36" t="s">
        <v>51</v>
      </c>
      <c r="D48" s="36" t="s">
        <v>48</v>
      </c>
      <c r="E48" s="37" t="s">
        <v>49</v>
      </c>
      <c r="F48" s="38" t="s">
        <v>50</v>
      </c>
    </row>
    <row r="49" spans="1:6" x14ac:dyDescent="0.25">
      <c r="A49" s="11" t="s">
        <v>114</v>
      </c>
      <c r="B49" s="12">
        <v>1</v>
      </c>
      <c r="C49" s="12">
        <v>1.5</v>
      </c>
      <c r="D49" s="17">
        <f t="shared" ref="D49:F49" si="34">SUMIFS(K$3:K$35,$B$3:$B$35,1,$C$3:$C$35,1.5)*0.001</f>
        <v>3.4650000000000007</v>
      </c>
      <c r="E49" s="17">
        <f t="shared" si="34"/>
        <v>3.4650000000000007</v>
      </c>
      <c r="F49" s="17">
        <f t="shared" si="34"/>
        <v>3.4650000000000007</v>
      </c>
    </row>
    <row r="50" spans="1:6" x14ac:dyDescent="0.25">
      <c r="A50" s="11" t="s">
        <v>115</v>
      </c>
      <c r="B50" s="12">
        <v>2</v>
      </c>
      <c r="C50" s="12">
        <v>6</v>
      </c>
      <c r="D50" s="17">
        <f t="shared" ref="D50:F50" si="35">SUMIFS(K$3:K$35,$B$3:$B$35,2,$C$3:$C$35,6)*0.001</f>
        <v>3.1350000000000007</v>
      </c>
      <c r="E50" s="17">
        <f t="shared" si="35"/>
        <v>3.1350000000000007</v>
      </c>
      <c r="F50" s="17">
        <f t="shared" si="35"/>
        <v>3.1350000000000007</v>
      </c>
    </row>
    <row r="51" spans="1:6" x14ac:dyDescent="0.25">
      <c r="A51" s="11" t="s">
        <v>116</v>
      </c>
      <c r="B51" s="12">
        <v>3</v>
      </c>
      <c r="C51" s="12">
        <v>2.5</v>
      </c>
      <c r="D51" s="17">
        <f t="shared" ref="D51:F51" si="36">SUMIFS(K$3:K$35,$B$3:$B$35,3,$C$3:$C$35,2.5)*0.001</f>
        <v>2.5300000000000002</v>
      </c>
      <c r="E51" s="17">
        <f t="shared" si="36"/>
        <v>2.5300000000000002</v>
      </c>
      <c r="F51" s="17">
        <f t="shared" si="36"/>
        <v>3.1350000000000002</v>
      </c>
    </row>
    <row r="52" spans="1:6" ht="31.5" x14ac:dyDescent="0.25">
      <c r="A52" s="11" t="s">
        <v>117</v>
      </c>
      <c r="B52" s="12">
        <v>4</v>
      </c>
      <c r="C52" s="12">
        <v>2.5</v>
      </c>
      <c r="D52" s="17">
        <f t="shared" ref="D52:F52" si="37">SUMIFS(K$3:K$35,$B$3:$B$35,4,$C$3:$C$35,2.5)*0.001</f>
        <v>22.990000000000002</v>
      </c>
      <c r="E52" s="17">
        <f t="shared" si="37"/>
        <v>22.990000000000002</v>
      </c>
      <c r="F52" s="17">
        <f t="shared" si="37"/>
        <v>23.594999999999999</v>
      </c>
    </row>
    <row r="53" spans="1:6" x14ac:dyDescent="0.2">
      <c r="A53" s="53" t="s">
        <v>118</v>
      </c>
      <c r="B53" s="55">
        <v>5</v>
      </c>
      <c r="C53" s="12">
        <v>2.5</v>
      </c>
      <c r="D53" s="17">
        <f t="shared" ref="D53:F53" si="38">SUMIFS(K$3:K$35,$B$3:$B$35,5,$C$3:$C$35,2.5)*0.001</f>
        <v>6.16</v>
      </c>
      <c r="E53" s="17">
        <f t="shared" si="38"/>
        <v>6.16</v>
      </c>
      <c r="F53" s="17">
        <f t="shared" si="38"/>
        <v>20.350000000000001</v>
      </c>
    </row>
    <row r="54" spans="1:6" x14ac:dyDescent="0.2">
      <c r="A54" s="54"/>
      <c r="B54" s="54"/>
      <c r="C54" s="12">
        <v>4</v>
      </c>
      <c r="D54" s="17"/>
      <c r="E54" s="17"/>
      <c r="F54" s="17">
        <f>SUMIFS(M$3:M$35,$B$3:$B$35,5,$C$3:$C$35,4)*0.001</f>
        <v>6</v>
      </c>
    </row>
    <row r="55" spans="1:6" x14ac:dyDescent="0.25">
      <c r="A55" s="11" t="s">
        <v>120</v>
      </c>
      <c r="B55" s="12">
        <v>6</v>
      </c>
      <c r="C55" s="12">
        <v>2.5</v>
      </c>
      <c r="D55" s="17">
        <f t="shared" ref="D55:F55" si="39">SUMIFS(K$3:K$35,$B$3:$B$35,6,$C$3:$C$35,2.5)*0.001</f>
        <v>0</v>
      </c>
      <c r="E55" s="17">
        <f t="shared" si="39"/>
        <v>0</v>
      </c>
      <c r="F55" s="17">
        <f t="shared" si="39"/>
        <v>0</v>
      </c>
    </row>
  </sheetData>
  <mergeCells count="4">
    <mergeCell ref="A44:A45"/>
    <mergeCell ref="B44:B45"/>
    <mergeCell ref="A53:A54"/>
    <mergeCell ref="B53:B5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55"/>
  <sheetViews>
    <sheetView workbookViewId="0">
      <pane ySplit="2" topLeftCell="A3" activePane="bottomLeft" state="frozen"/>
      <selection activeCell="A21" sqref="A21"/>
      <selection pane="bottomLeft" activeCell="A21" sqref="A21"/>
    </sheetView>
  </sheetViews>
  <sheetFormatPr defaultColWidth="14.42578125" defaultRowHeight="15.75" customHeight="1" x14ac:dyDescent="0.2"/>
  <cols>
    <col min="1" max="1" width="36.28515625" customWidth="1"/>
    <col min="2" max="3" width="10.140625" customWidth="1"/>
    <col min="4" max="4" width="11.5703125" customWidth="1"/>
    <col min="5" max="13" width="10.140625" customWidth="1"/>
  </cols>
  <sheetData>
    <row r="1" spans="1:14" ht="15.75" customHeight="1" x14ac:dyDescent="0.25">
      <c r="A1" s="24" t="str">
        <f>'Исходные данные'!A43</f>
        <v>Квартира 9</v>
      </c>
      <c r="B1" s="27" t="s">
        <v>69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</row>
    <row r="2" spans="1:14" ht="63.75" customHeight="1" x14ac:dyDescent="0.2">
      <c r="A2" s="36" t="s">
        <v>70</v>
      </c>
      <c r="B2" s="12" t="s">
        <v>71</v>
      </c>
      <c r="C2" s="12" t="s">
        <v>51</v>
      </c>
      <c r="D2" s="12" t="s">
        <v>23</v>
      </c>
      <c r="E2" s="12" t="s">
        <v>72</v>
      </c>
      <c r="F2" s="12" t="s">
        <v>73</v>
      </c>
      <c r="G2" s="12" t="s">
        <v>74</v>
      </c>
      <c r="H2" s="12" t="s">
        <v>75</v>
      </c>
      <c r="I2" s="12" t="s">
        <v>76</v>
      </c>
      <c r="J2" s="12" t="s">
        <v>77</v>
      </c>
      <c r="K2" s="12" t="s">
        <v>78</v>
      </c>
      <c r="L2" s="12" t="s">
        <v>79</v>
      </c>
      <c r="M2" s="12" t="s">
        <v>80</v>
      </c>
      <c r="N2" s="26"/>
    </row>
    <row r="3" spans="1:14" ht="15.75" customHeight="1" x14ac:dyDescent="0.25">
      <c r="A3" s="28" t="s">
        <v>81</v>
      </c>
      <c r="B3" s="29">
        <v>4</v>
      </c>
      <c r="C3" s="29">
        <v>2.5</v>
      </c>
      <c r="D3" s="29">
        <v>2</v>
      </c>
      <c r="E3" s="31">
        <v>150</v>
      </c>
      <c r="F3" s="31">
        <v>300</v>
      </c>
      <c r="G3" s="31">
        <v>200</v>
      </c>
      <c r="H3" s="31">
        <v>300</v>
      </c>
      <c r="I3" s="31">
        <v>1.1000000000000001</v>
      </c>
      <c r="J3" s="29">
        <v>2300</v>
      </c>
      <c r="K3" s="30">
        <f t="shared" ref="K3:L3" si="0">(($H3+$E3+$F3+$G3)*$D3+$J3)*$I3</f>
        <v>4620</v>
      </c>
      <c r="L3" s="30">
        <f t="shared" si="0"/>
        <v>4620</v>
      </c>
      <c r="M3" s="33">
        <f>(($H3+$E3+$F3+$G3)*$D3+E3+$J3)*$I3</f>
        <v>4785</v>
      </c>
      <c r="N3" t="s">
        <v>124</v>
      </c>
    </row>
    <row r="4" spans="1:14" ht="15.75" customHeight="1" x14ac:dyDescent="0.25">
      <c r="A4" s="28" t="s">
        <v>82</v>
      </c>
      <c r="B4" s="29">
        <v>4</v>
      </c>
      <c r="C4" s="29">
        <v>2.5</v>
      </c>
      <c r="D4" s="29">
        <v>2</v>
      </c>
      <c r="E4" s="31">
        <v>400</v>
      </c>
      <c r="F4" s="31"/>
      <c r="G4" s="31"/>
      <c r="H4" s="31"/>
      <c r="I4" s="31">
        <v>1.1000000000000001</v>
      </c>
      <c r="J4" s="29">
        <v>1200</v>
      </c>
      <c r="K4" s="30">
        <f t="shared" ref="K4:M4" si="1">(($H4+$E4+$F4+$G4)*$D4+$J4)*$I4</f>
        <v>2200</v>
      </c>
      <c r="L4" s="30">
        <f t="shared" si="1"/>
        <v>2200</v>
      </c>
      <c r="M4" s="30">
        <f t="shared" si="1"/>
        <v>2200</v>
      </c>
      <c r="N4" t="s">
        <v>122</v>
      </c>
    </row>
    <row r="5" spans="1:14" ht="15.75" customHeight="1" x14ac:dyDescent="0.25">
      <c r="A5" s="28" t="s">
        <v>83</v>
      </c>
      <c r="B5" s="29">
        <v>4</v>
      </c>
      <c r="C5" s="29">
        <v>2.5</v>
      </c>
      <c r="D5" s="29">
        <v>2</v>
      </c>
      <c r="E5" s="31">
        <v>400</v>
      </c>
      <c r="F5" s="31">
        <v>1050</v>
      </c>
      <c r="G5" s="31">
        <v>200</v>
      </c>
      <c r="H5" s="31">
        <v>1050</v>
      </c>
      <c r="I5" s="31">
        <v>1.1000000000000001</v>
      </c>
      <c r="J5" s="31"/>
      <c r="K5" s="30">
        <f t="shared" ref="K5:L5" si="2">(($H5+$E5+$F5+$G5)*$D5+$J5)*$I5</f>
        <v>5940.0000000000009</v>
      </c>
      <c r="L5" s="30">
        <f t="shared" si="2"/>
        <v>5940.0000000000009</v>
      </c>
      <c r="M5" s="33">
        <f>(($H5+$E5+$F5+$G5)*$D5+E5+$J5)*$I5</f>
        <v>6380.0000000000009</v>
      </c>
      <c r="N5" t="s">
        <v>124</v>
      </c>
    </row>
    <row r="6" spans="1:14" ht="15.75" customHeight="1" x14ac:dyDescent="0.25">
      <c r="A6" s="28" t="s">
        <v>84</v>
      </c>
      <c r="B6" s="29">
        <v>2</v>
      </c>
      <c r="C6" s="29">
        <v>6</v>
      </c>
      <c r="D6" s="29">
        <v>1</v>
      </c>
      <c r="E6" s="31">
        <v>150</v>
      </c>
      <c r="F6" s="31"/>
      <c r="G6" s="31">
        <v>100</v>
      </c>
      <c r="H6" s="31">
        <v>300</v>
      </c>
      <c r="I6" s="31">
        <v>1.1000000000000001</v>
      </c>
      <c r="J6" s="29">
        <v>2300</v>
      </c>
      <c r="K6" s="30">
        <f t="shared" ref="K6:M6" si="3">(($H6+$E6+$F6+$G6)*$D6+$J6)*$I6</f>
        <v>3135.0000000000005</v>
      </c>
      <c r="L6" s="30">
        <f t="shared" si="3"/>
        <v>3135.0000000000005</v>
      </c>
      <c r="M6" s="30">
        <f t="shared" si="3"/>
        <v>3135.0000000000005</v>
      </c>
    </row>
    <row r="7" spans="1:14" x14ac:dyDescent="0.25">
      <c r="A7" s="28" t="s">
        <v>85</v>
      </c>
      <c r="B7" s="29">
        <v>4</v>
      </c>
      <c r="C7" s="29">
        <v>2.5</v>
      </c>
      <c r="D7" s="29">
        <v>1</v>
      </c>
      <c r="E7" s="31">
        <v>150</v>
      </c>
      <c r="F7" s="31">
        <v>2550</v>
      </c>
      <c r="G7" s="31">
        <v>100</v>
      </c>
      <c r="H7" s="31">
        <v>2550</v>
      </c>
      <c r="I7" s="31">
        <v>1.1000000000000001</v>
      </c>
      <c r="J7" s="31"/>
      <c r="K7" s="30">
        <f t="shared" ref="K7:M7" si="4">(($H7+$E7+$F7+$G7)*$D7+$J7)*$I7</f>
        <v>5885.0000000000009</v>
      </c>
      <c r="L7" s="30">
        <f t="shared" si="4"/>
        <v>5885.0000000000009</v>
      </c>
      <c r="M7" s="30">
        <f t="shared" si="4"/>
        <v>5885.0000000000009</v>
      </c>
    </row>
    <row r="8" spans="1:14" x14ac:dyDescent="0.25">
      <c r="A8" s="28" t="s">
        <v>86</v>
      </c>
      <c r="B8" s="29">
        <v>4</v>
      </c>
      <c r="C8" s="29">
        <v>2.5</v>
      </c>
      <c r="D8" s="29">
        <v>1</v>
      </c>
      <c r="E8" s="31">
        <v>400</v>
      </c>
      <c r="F8" s="31"/>
      <c r="G8" s="31">
        <v>100</v>
      </c>
      <c r="H8" s="31">
        <v>1500</v>
      </c>
      <c r="I8" s="31">
        <v>1.1000000000000001</v>
      </c>
      <c r="J8" s="31"/>
      <c r="K8" s="30">
        <f t="shared" ref="K8:M8" si="5">(($H8+$E8+$F8+$G8)*$D8+$J8)*$I8</f>
        <v>2200</v>
      </c>
      <c r="L8" s="30">
        <f t="shared" si="5"/>
        <v>2200</v>
      </c>
      <c r="M8" s="30">
        <f t="shared" si="5"/>
        <v>2200</v>
      </c>
    </row>
    <row r="9" spans="1:14" x14ac:dyDescent="0.25">
      <c r="A9" s="28" t="s">
        <v>87</v>
      </c>
      <c r="B9" s="29">
        <v>4</v>
      </c>
      <c r="C9" s="29">
        <v>2.5</v>
      </c>
      <c r="D9" s="29">
        <v>1</v>
      </c>
      <c r="E9" s="31">
        <v>150</v>
      </c>
      <c r="F9" s="31">
        <v>300</v>
      </c>
      <c r="G9" s="31">
        <v>100</v>
      </c>
      <c r="H9" s="31">
        <v>300</v>
      </c>
      <c r="I9" s="31">
        <v>1.1000000000000001</v>
      </c>
      <c r="J9" s="31"/>
      <c r="K9" s="30">
        <f t="shared" ref="K9:M9" si="6">(($H9+$E9+$F9+$G9)*$D9+$J9)*$I9</f>
        <v>935.00000000000011</v>
      </c>
      <c r="L9" s="30">
        <f t="shared" si="6"/>
        <v>935.00000000000011</v>
      </c>
      <c r="M9" s="30">
        <f t="shared" si="6"/>
        <v>935.00000000000011</v>
      </c>
    </row>
    <row r="10" spans="1:14" x14ac:dyDescent="0.25">
      <c r="A10" s="28" t="s">
        <v>88</v>
      </c>
      <c r="B10" s="29">
        <v>4</v>
      </c>
      <c r="C10" s="29">
        <v>2.5</v>
      </c>
      <c r="D10" s="29">
        <v>1</v>
      </c>
      <c r="E10" s="31">
        <v>400</v>
      </c>
      <c r="F10" s="31">
        <v>300</v>
      </c>
      <c r="G10" s="31">
        <v>100</v>
      </c>
      <c r="H10" s="31">
        <v>300</v>
      </c>
      <c r="I10" s="31">
        <v>1.1000000000000001</v>
      </c>
      <c r="J10" s="31"/>
      <c r="K10" s="30">
        <f t="shared" ref="K10:M10" si="7">(($H10+$E10+$F10+$G10)*$D10+$J10)*$I10</f>
        <v>1210</v>
      </c>
      <c r="L10" s="30">
        <f t="shared" si="7"/>
        <v>1210</v>
      </c>
      <c r="M10" s="30">
        <f t="shared" si="7"/>
        <v>1210</v>
      </c>
    </row>
    <row r="11" spans="1:14" x14ac:dyDescent="0.25">
      <c r="A11" s="28" t="s">
        <v>89</v>
      </c>
      <c r="B11" s="29">
        <v>3</v>
      </c>
      <c r="C11" s="29">
        <v>2.5</v>
      </c>
      <c r="D11" s="32">
        <f>'Исходные данные'!B44</f>
        <v>0</v>
      </c>
      <c r="E11" s="31">
        <v>150</v>
      </c>
      <c r="F11" s="31">
        <v>300</v>
      </c>
      <c r="G11" s="31">
        <v>200</v>
      </c>
      <c r="H11" s="31">
        <v>300</v>
      </c>
      <c r="I11" s="31">
        <v>1.1000000000000001</v>
      </c>
      <c r="J11" s="29">
        <v>2300</v>
      </c>
      <c r="K11" s="30">
        <f t="shared" ref="K11:L11" si="8">(($H11+$E11+$F11+$G11)*$D11+$J11)*$I11</f>
        <v>2530</v>
      </c>
      <c r="L11" s="30">
        <f t="shared" si="8"/>
        <v>2530</v>
      </c>
      <c r="M11" s="33">
        <f>(($H11+$E11+$F11+$G11)*$D11+E11+$J11)*$I11</f>
        <v>2695</v>
      </c>
      <c r="N11" t="s">
        <v>124</v>
      </c>
    </row>
    <row r="12" spans="1:14" x14ac:dyDescent="0.25">
      <c r="A12" s="28" t="s">
        <v>90</v>
      </c>
      <c r="B12" s="29">
        <v>3</v>
      </c>
      <c r="C12" s="29">
        <v>2.5</v>
      </c>
      <c r="D12" s="32">
        <f>'Исходные данные'!C44</f>
        <v>0</v>
      </c>
      <c r="E12" s="31">
        <v>400</v>
      </c>
      <c r="F12" s="31">
        <v>300</v>
      </c>
      <c r="G12" s="31">
        <v>200</v>
      </c>
      <c r="H12" s="31">
        <v>300</v>
      </c>
      <c r="I12" s="31">
        <v>1.1000000000000001</v>
      </c>
      <c r="J12" s="29"/>
      <c r="K12" s="30">
        <f t="shared" ref="K12:L12" si="9">(($H12+$E12+$F12+$G12)*$D12+$J12)*$I12</f>
        <v>0</v>
      </c>
      <c r="L12" s="30">
        <f t="shared" si="9"/>
        <v>0</v>
      </c>
      <c r="M12" s="33">
        <f>(($H12+$E12+$F12+$G12)*$D12+E12+$J12)*$I12</f>
        <v>440.00000000000006</v>
      </c>
      <c r="N12" t="s">
        <v>124</v>
      </c>
    </row>
    <row r="13" spans="1:14" x14ac:dyDescent="0.25">
      <c r="A13" s="28" t="s">
        <v>91</v>
      </c>
      <c r="B13" s="29">
        <v>5</v>
      </c>
      <c r="C13" s="29">
        <v>2.5</v>
      </c>
      <c r="D13" s="29">
        <v>1</v>
      </c>
      <c r="E13" s="31">
        <v>150</v>
      </c>
      <c r="F13" s="31">
        <v>1600</v>
      </c>
      <c r="G13" s="31">
        <v>100</v>
      </c>
      <c r="H13" s="31">
        <v>1600</v>
      </c>
      <c r="I13" s="31">
        <v>1.1000000000000001</v>
      </c>
      <c r="J13" s="29">
        <v>1300</v>
      </c>
      <c r="K13" s="30">
        <f t="shared" ref="K13:M13" si="10">(($H13+$E13+$F13+$G13)*$D13+$J13)*$I13</f>
        <v>5225</v>
      </c>
      <c r="L13" s="30">
        <f t="shared" si="10"/>
        <v>5225</v>
      </c>
      <c r="M13" s="30">
        <f t="shared" si="10"/>
        <v>5225</v>
      </c>
    </row>
    <row r="14" spans="1:14" x14ac:dyDescent="0.25">
      <c r="A14" s="28" t="s">
        <v>92</v>
      </c>
      <c r="B14" s="29">
        <v>5</v>
      </c>
      <c r="C14" s="29">
        <v>2.5</v>
      </c>
      <c r="D14" s="32">
        <f>'Исходные данные'!D44</f>
        <v>0</v>
      </c>
      <c r="E14" s="31">
        <v>150</v>
      </c>
      <c r="F14" s="31">
        <v>1600</v>
      </c>
      <c r="G14" s="31">
        <v>100</v>
      </c>
      <c r="H14" s="31">
        <v>1600</v>
      </c>
      <c r="I14" s="31">
        <v>1.1000000000000001</v>
      </c>
      <c r="J14" s="31"/>
      <c r="K14" s="30">
        <f t="shared" ref="K14:M14" si="11">(($H14+$E14+$F14+$G14)*$D14+$J14)*$I14</f>
        <v>0</v>
      </c>
      <c r="L14" s="30">
        <f t="shared" si="11"/>
        <v>0</v>
      </c>
      <c r="M14" s="30">
        <f t="shared" si="11"/>
        <v>0</v>
      </c>
    </row>
    <row r="15" spans="1:14" x14ac:dyDescent="0.25">
      <c r="A15" s="28" t="s">
        <v>93</v>
      </c>
      <c r="B15" s="29">
        <v>5</v>
      </c>
      <c r="C15" s="29">
        <v>2.5</v>
      </c>
      <c r="D15" s="32">
        <f>'Исходные данные'!E44</f>
        <v>0</v>
      </c>
      <c r="E15" s="31">
        <v>150</v>
      </c>
      <c r="F15" s="31">
        <v>1600</v>
      </c>
      <c r="G15" s="31">
        <v>100</v>
      </c>
      <c r="H15" s="31">
        <v>1600</v>
      </c>
      <c r="I15" s="31">
        <v>1.1000000000000001</v>
      </c>
      <c r="J15" s="31"/>
      <c r="K15" s="30">
        <f t="shared" ref="K15:M15" si="12">(($H15+$E15+$F15+$G15)*$D15+$J15)*$I15</f>
        <v>0</v>
      </c>
      <c r="L15" s="30">
        <f t="shared" si="12"/>
        <v>0</v>
      </c>
      <c r="M15" s="30">
        <f t="shared" si="12"/>
        <v>0</v>
      </c>
    </row>
    <row r="16" spans="1:14" x14ac:dyDescent="0.25">
      <c r="A16" s="28" t="s">
        <v>94</v>
      </c>
      <c r="B16" s="29">
        <v>1</v>
      </c>
      <c r="C16" s="29">
        <v>1.5</v>
      </c>
      <c r="D16" s="32">
        <f>'Исходные данные'!F44</f>
        <v>0</v>
      </c>
      <c r="E16" s="31">
        <v>150</v>
      </c>
      <c r="F16" s="31"/>
      <c r="G16" s="31"/>
      <c r="H16" s="31">
        <v>1800</v>
      </c>
      <c r="I16" s="31">
        <v>1.1000000000000001</v>
      </c>
      <c r="J16" s="29">
        <v>1300</v>
      </c>
      <c r="K16" s="30">
        <f>IF(D16=0,0,IF(D16&gt;0,((H16+E16+F16)*D16)*2)+J16)*I16</f>
        <v>0</v>
      </c>
      <c r="L16" s="30"/>
      <c r="M16" s="30"/>
    </row>
    <row r="17" spans="1:14" x14ac:dyDescent="0.25">
      <c r="A17" s="41" t="s">
        <v>95</v>
      </c>
      <c r="B17" s="29">
        <v>1</v>
      </c>
      <c r="C17" s="29">
        <v>1.5</v>
      </c>
      <c r="D17" s="32">
        <f>'Исходные данные'!G44</f>
        <v>0</v>
      </c>
      <c r="E17" s="31">
        <v>150</v>
      </c>
      <c r="F17" s="31"/>
      <c r="G17" s="31"/>
      <c r="H17" s="31">
        <v>1800</v>
      </c>
      <c r="I17" s="31">
        <v>1.1000000000000001</v>
      </c>
      <c r="J17" s="31"/>
      <c r="K17" s="30">
        <f>((((H17+E17+F17)*D17)*3)+J17)*I17</f>
        <v>0</v>
      </c>
      <c r="L17" s="30"/>
      <c r="M17" s="30"/>
    </row>
    <row r="18" spans="1:14" x14ac:dyDescent="0.25">
      <c r="A18" s="46" t="s">
        <v>125</v>
      </c>
      <c r="B18" s="43">
        <v>1</v>
      </c>
      <c r="C18" s="43">
        <v>1.5</v>
      </c>
      <c r="D18" s="44">
        <f>'Исходные данные'!H44</f>
        <v>0</v>
      </c>
      <c r="E18" s="43">
        <v>150</v>
      </c>
      <c r="F18" s="43"/>
      <c r="G18" s="43"/>
      <c r="H18" s="43">
        <v>1800</v>
      </c>
      <c r="I18" s="43">
        <v>1.1000000000000001</v>
      </c>
      <c r="J18" s="43"/>
      <c r="K18" s="45">
        <f>((((H18+E18+F18)*D18)*3)+J18)*I18</f>
        <v>0</v>
      </c>
      <c r="L18" s="45"/>
      <c r="M18" s="45"/>
      <c r="N18" t="s">
        <v>127</v>
      </c>
    </row>
    <row r="19" spans="1:14" x14ac:dyDescent="0.25">
      <c r="A19" s="42" t="s">
        <v>96</v>
      </c>
      <c r="B19" s="29">
        <v>1</v>
      </c>
      <c r="C19" s="29">
        <v>1.5</v>
      </c>
      <c r="D19" s="32">
        <f>'Исходные данные'!I44</f>
        <v>0</v>
      </c>
      <c r="E19" s="31">
        <v>350</v>
      </c>
      <c r="F19" s="31"/>
      <c r="G19" s="31"/>
      <c r="H19" s="31"/>
      <c r="I19" s="31">
        <v>1.1000000000000001</v>
      </c>
      <c r="J19" s="31"/>
      <c r="K19" s="30">
        <f t="shared" ref="K19:K23" si="13">((H19+E19+F19)*D19+J19)*I19</f>
        <v>0</v>
      </c>
      <c r="L19" s="30">
        <f t="shared" ref="L19:M19" si="14">(($H19+$E19+$F19)*$D19+$J19)*$I19</f>
        <v>0</v>
      </c>
      <c r="M19" s="30">
        <f t="shared" si="14"/>
        <v>0</v>
      </c>
      <c r="N19" t="s">
        <v>123</v>
      </c>
    </row>
    <row r="20" spans="1:14" x14ac:dyDescent="0.25">
      <c r="A20" s="28" t="s">
        <v>97</v>
      </c>
      <c r="B20" s="29">
        <v>1</v>
      </c>
      <c r="C20" s="29">
        <v>1.5</v>
      </c>
      <c r="D20" s="29">
        <v>1</v>
      </c>
      <c r="E20" s="31">
        <v>350</v>
      </c>
      <c r="F20" s="31"/>
      <c r="G20" s="31"/>
      <c r="H20" s="31"/>
      <c r="I20" s="31">
        <v>1.1000000000000001</v>
      </c>
      <c r="J20" s="31"/>
      <c r="K20" s="30">
        <f t="shared" si="13"/>
        <v>385.00000000000006</v>
      </c>
      <c r="L20" s="30">
        <f t="shared" ref="L20:M20" si="15">(($H20+$E20+$F20)*$D20+$J20)*$I20</f>
        <v>385.00000000000006</v>
      </c>
      <c r="M20" s="30">
        <f t="shared" si="15"/>
        <v>385.00000000000006</v>
      </c>
      <c r="N20" t="s">
        <v>123</v>
      </c>
    </row>
    <row r="21" spans="1:14" x14ac:dyDescent="0.25">
      <c r="A21" s="28" t="s">
        <v>98</v>
      </c>
      <c r="B21" s="29">
        <v>1</v>
      </c>
      <c r="C21" s="29">
        <v>1.5</v>
      </c>
      <c r="D21" s="32">
        <f>'Исходные данные'!J44</f>
        <v>0</v>
      </c>
      <c r="E21" s="31">
        <v>350</v>
      </c>
      <c r="F21" s="31"/>
      <c r="G21" s="31"/>
      <c r="H21" s="31"/>
      <c r="I21" s="31">
        <v>1.1000000000000001</v>
      </c>
      <c r="J21" s="31"/>
      <c r="K21" s="30">
        <f t="shared" si="13"/>
        <v>0</v>
      </c>
      <c r="L21" s="30">
        <f t="shared" ref="L21:M21" si="16">(($H21+$E21+$F21)*$D21+$J21)*$I21</f>
        <v>0</v>
      </c>
      <c r="M21" s="30">
        <f t="shared" si="16"/>
        <v>0</v>
      </c>
      <c r="N21" t="s">
        <v>123</v>
      </c>
    </row>
    <row r="22" spans="1:14" x14ac:dyDescent="0.25">
      <c r="A22" s="28" t="s">
        <v>99</v>
      </c>
      <c r="B22" s="29">
        <v>5</v>
      </c>
      <c r="C22" s="29">
        <v>2.5</v>
      </c>
      <c r="D22" s="32">
        <f>'Исходные данные'!K44</f>
        <v>0</v>
      </c>
      <c r="E22" s="31">
        <v>350</v>
      </c>
      <c r="F22" s="31"/>
      <c r="G22" s="31"/>
      <c r="H22" s="31"/>
      <c r="I22" s="31">
        <v>1.1000000000000001</v>
      </c>
      <c r="J22" s="31"/>
      <c r="K22" s="30">
        <f t="shared" si="13"/>
        <v>0</v>
      </c>
      <c r="L22" s="30">
        <f t="shared" ref="L22:M22" si="17">(($H22+$E22+$F22)*$D22+$J22)*$I22</f>
        <v>0</v>
      </c>
      <c r="M22" s="30">
        <f t="shared" si="17"/>
        <v>0</v>
      </c>
      <c r="N22" t="s">
        <v>123</v>
      </c>
    </row>
    <row r="23" spans="1:14" x14ac:dyDescent="0.25">
      <c r="A23" s="28" t="s">
        <v>100</v>
      </c>
      <c r="B23" s="29">
        <v>5</v>
      </c>
      <c r="C23" s="29">
        <v>2.5</v>
      </c>
      <c r="D23" s="29">
        <v>1</v>
      </c>
      <c r="E23" s="31">
        <v>350</v>
      </c>
      <c r="F23" s="31"/>
      <c r="G23" s="31"/>
      <c r="H23" s="31">
        <v>500</v>
      </c>
      <c r="I23" s="31">
        <v>1.1000000000000001</v>
      </c>
      <c r="J23" s="31"/>
      <c r="K23" s="30">
        <f t="shared" si="13"/>
        <v>935.00000000000011</v>
      </c>
      <c r="L23" s="30">
        <f t="shared" ref="L23:M23" si="18">(($H23+$E23+$F23)*$D23+$J23)*$I23</f>
        <v>935.00000000000011</v>
      </c>
      <c r="M23" s="30">
        <f t="shared" si="18"/>
        <v>935.00000000000011</v>
      </c>
      <c r="N23" t="s">
        <v>123</v>
      </c>
    </row>
    <row r="24" spans="1:14" x14ac:dyDescent="0.25">
      <c r="A24" s="28" t="s">
        <v>101</v>
      </c>
      <c r="B24" s="29">
        <v>1</v>
      </c>
      <c r="C24" s="29">
        <v>1.5</v>
      </c>
      <c r="D24" s="32">
        <f>'Исходные данные'!L44</f>
        <v>0</v>
      </c>
      <c r="E24" s="31"/>
      <c r="F24" s="31"/>
      <c r="G24" s="31"/>
      <c r="H24" s="31"/>
      <c r="I24" s="31">
        <v>1.1000000000000001</v>
      </c>
      <c r="J24" s="31"/>
      <c r="K24" s="30">
        <f t="shared" ref="K24:M24" si="19">$D24*$I24</f>
        <v>0</v>
      </c>
      <c r="L24" s="30">
        <f t="shared" si="19"/>
        <v>0</v>
      </c>
      <c r="M24" s="30">
        <f t="shared" si="19"/>
        <v>0</v>
      </c>
    </row>
    <row r="25" spans="1:14" x14ac:dyDescent="0.25">
      <c r="A25" s="28" t="s">
        <v>102</v>
      </c>
      <c r="B25" s="29">
        <v>2</v>
      </c>
      <c r="C25" s="29">
        <v>6</v>
      </c>
      <c r="D25" s="32">
        <f>'Исходные данные'!M44</f>
        <v>0</v>
      </c>
      <c r="E25" s="31"/>
      <c r="F25" s="31"/>
      <c r="G25" s="31"/>
      <c r="H25" s="31"/>
      <c r="I25" s="31">
        <v>1.1000000000000001</v>
      </c>
      <c r="J25" s="31"/>
      <c r="K25" s="30">
        <f t="shared" ref="K25:M25" si="20">$D25*$I25</f>
        <v>0</v>
      </c>
      <c r="L25" s="30">
        <f t="shared" si="20"/>
        <v>0</v>
      </c>
      <c r="M25" s="30">
        <f t="shared" si="20"/>
        <v>0</v>
      </c>
    </row>
    <row r="26" spans="1:14" x14ac:dyDescent="0.25">
      <c r="A26" s="28" t="s">
        <v>103</v>
      </c>
      <c r="B26" s="29">
        <v>3</v>
      </c>
      <c r="C26" s="29">
        <v>2.5</v>
      </c>
      <c r="D26" s="32">
        <f>'Исходные данные'!N44</f>
        <v>0</v>
      </c>
      <c r="E26" s="31"/>
      <c r="F26" s="31"/>
      <c r="G26" s="31"/>
      <c r="H26" s="31"/>
      <c r="I26" s="31">
        <v>1.1000000000000001</v>
      </c>
      <c r="J26" s="31"/>
      <c r="K26" s="30">
        <f t="shared" ref="K26:M26" si="21">$D26*$I26</f>
        <v>0</v>
      </c>
      <c r="L26" s="30">
        <f t="shared" si="21"/>
        <v>0</v>
      </c>
      <c r="M26" s="30">
        <f t="shared" si="21"/>
        <v>0</v>
      </c>
    </row>
    <row r="27" spans="1:14" x14ac:dyDescent="0.25">
      <c r="A27" s="28" t="s">
        <v>104</v>
      </c>
      <c r="B27" s="29">
        <v>4</v>
      </c>
      <c r="C27" s="29">
        <v>2.5</v>
      </c>
      <c r="D27" s="32">
        <f>'Исходные данные'!O44</f>
        <v>0</v>
      </c>
      <c r="E27" s="31"/>
      <c r="F27" s="31"/>
      <c r="G27" s="31"/>
      <c r="H27" s="31"/>
      <c r="I27" s="31">
        <v>1.1000000000000001</v>
      </c>
      <c r="J27" s="31"/>
      <c r="K27" s="30">
        <f t="shared" ref="K27:M27" si="22">$D27*$I27</f>
        <v>0</v>
      </c>
      <c r="L27" s="30">
        <f t="shared" si="22"/>
        <v>0</v>
      </c>
      <c r="M27" s="30">
        <f t="shared" si="22"/>
        <v>0</v>
      </c>
    </row>
    <row r="28" spans="1:14" x14ac:dyDescent="0.25">
      <c r="A28" s="28" t="s">
        <v>105</v>
      </c>
      <c r="B28" s="29">
        <v>5</v>
      </c>
      <c r="C28" s="29">
        <v>2.5</v>
      </c>
      <c r="D28" s="32">
        <f>'Исходные данные'!P44</f>
        <v>0</v>
      </c>
      <c r="E28" s="31"/>
      <c r="F28" s="31"/>
      <c r="G28" s="31"/>
      <c r="H28" s="31"/>
      <c r="I28" s="31">
        <v>1.1000000000000001</v>
      </c>
      <c r="J28" s="31"/>
      <c r="K28" s="30">
        <f t="shared" ref="K28:M28" si="23">$D28*$I28</f>
        <v>0</v>
      </c>
      <c r="L28" s="30">
        <f t="shared" si="23"/>
        <v>0</v>
      </c>
      <c r="M28" s="30">
        <f t="shared" si="23"/>
        <v>0</v>
      </c>
    </row>
    <row r="29" spans="1:14" x14ac:dyDescent="0.25">
      <c r="A29" s="28" t="s">
        <v>106</v>
      </c>
      <c r="B29" s="29">
        <v>6</v>
      </c>
      <c r="C29" s="29">
        <v>2.5</v>
      </c>
      <c r="D29" s="32">
        <f>'Исходные данные'!Q44</f>
        <v>0</v>
      </c>
      <c r="E29" s="31"/>
      <c r="F29" s="31"/>
      <c r="G29" s="31"/>
      <c r="H29" s="31"/>
      <c r="I29" s="31">
        <v>1.1000000000000001</v>
      </c>
      <c r="J29" s="31"/>
      <c r="K29" s="30">
        <f t="shared" ref="K29:M29" si="24">$D29*$I29</f>
        <v>0</v>
      </c>
      <c r="L29" s="30">
        <f t="shared" si="24"/>
        <v>0</v>
      </c>
      <c r="M29" s="30">
        <f t="shared" si="24"/>
        <v>0</v>
      </c>
    </row>
    <row r="30" spans="1:14" x14ac:dyDescent="0.25">
      <c r="A30" s="28" t="s">
        <v>107</v>
      </c>
      <c r="B30" s="29">
        <v>1</v>
      </c>
      <c r="C30" s="29">
        <v>1.5</v>
      </c>
      <c r="D30" s="29">
        <v>1</v>
      </c>
      <c r="E30" s="31">
        <v>100</v>
      </c>
      <c r="F30" s="31"/>
      <c r="G30" s="31"/>
      <c r="H30" s="31">
        <v>1300</v>
      </c>
      <c r="I30" s="31">
        <v>1.1000000000000001</v>
      </c>
      <c r="J30" s="31"/>
      <c r="K30" s="30">
        <f t="shared" ref="K30:K31" si="25">((H30+E30+F30)*D30+J30)*I30</f>
        <v>1540.0000000000002</v>
      </c>
      <c r="L30" s="30">
        <f t="shared" ref="L30:M30" si="26">(($H30+$E30+$F30)*$D30+$J30)*$I30</f>
        <v>1540.0000000000002</v>
      </c>
      <c r="M30" s="30">
        <f t="shared" si="26"/>
        <v>1540.0000000000002</v>
      </c>
    </row>
    <row r="31" spans="1:14" x14ac:dyDescent="0.25">
      <c r="A31" s="28" t="s">
        <v>108</v>
      </c>
      <c r="B31" s="29">
        <v>1</v>
      </c>
      <c r="C31" s="29">
        <v>1.5</v>
      </c>
      <c r="D31" s="29">
        <v>1</v>
      </c>
      <c r="E31" s="31">
        <v>100</v>
      </c>
      <c r="F31" s="31"/>
      <c r="G31" s="31"/>
      <c r="H31" s="31">
        <v>1300</v>
      </c>
      <c r="I31" s="31">
        <v>1.1000000000000001</v>
      </c>
      <c r="J31" s="31"/>
      <c r="K31" s="30">
        <f t="shared" si="25"/>
        <v>1540.0000000000002</v>
      </c>
      <c r="L31" s="30">
        <f t="shared" ref="L31:M31" si="27">(($H31+$E31+$F31)*$D31+$J31)*$I31</f>
        <v>1540.0000000000002</v>
      </c>
      <c r="M31" s="30">
        <f t="shared" si="27"/>
        <v>1540.0000000000002</v>
      </c>
    </row>
    <row r="32" spans="1:14" x14ac:dyDescent="0.25">
      <c r="A32" s="28" t="s">
        <v>109</v>
      </c>
      <c r="B32" s="29">
        <v>6</v>
      </c>
      <c r="C32" s="29">
        <v>2.5</v>
      </c>
      <c r="D32" s="32">
        <f>'Исходные данные'!R44</f>
        <v>0</v>
      </c>
      <c r="E32" s="31">
        <v>150</v>
      </c>
      <c r="F32" s="31"/>
      <c r="G32" s="31"/>
      <c r="H32" s="31">
        <v>600</v>
      </c>
      <c r="I32" s="31">
        <v>1.1000000000000001</v>
      </c>
      <c r="J32" s="29">
        <v>1300</v>
      </c>
      <c r="K32" s="30">
        <f t="shared" ref="K32:M32" si="28">IF($D32=0,0,IF($D32&gt;0,(($H32+$E32+$F32)*$D32+$J32)*$I32))</f>
        <v>0</v>
      </c>
      <c r="L32" s="30">
        <f t="shared" si="28"/>
        <v>0</v>
      </c>
      <c r="M32" s="30">
        <f t="shared" si="28"/>
        <v>0</v>
      </c>
    </row>
    <row r="33" spans="1:13" x14ac:dyDescent="0.25">
      <c r="A33" s="28" t="s">
        <v>110</v>
      </c>
      <c r="B33" s="29">
        <v>6</v>
      </c>
      <c r="C33" s="29">
        <v>2.5</v>
      </c>
      <c r="D33" s="29">
        <f>D32</f>
        <v>0</v>
      </c>
      <c r="E33" s="31">
        <v>150</v>
      </c>
      <c r="F33" s="31"/>
      <c r="G33" s="31"/>
      <c r="H33" s="31">
        <v>1800</v>
      </c>
      <c r="I33" s="31">
        <v>1.1000000000000001</v>
      </c>
      <c r="J33" s="29"/>
      <c r="K33" s="30">
        <f>((((H33+E33+F33)*D33)*3)+J33)*I33</f>
        <v>0</v>
      </c>
      <c r="L33" s="30"/>
      <c r="M33" s="30"/>
    </row>
    <row r="34" spans="1:13" x14ac:dyDescent="0.25">
      <c r="A34" s="28" t="s">
        <v>111</v>
      </c>
      <c r="B34" s="29">
        <v>5</v>
      </c>
      <c r="C34" s="29">
        <v>4</v>
      </c>
      <c r="D34" s="29">
        <v>6000</v>
      </c>
      <c r="E34" s="31"/>
      <c r="F34" s="31"/>
      <c r="G34" s="31"/>
      <c r="H34" s="31"/>
      <c r="I34" s="31">
        <v>1.1000000000000001</v>
      </c>
      <c r="J34" s="29"/>
      <c r="K34" s="33"/>
      <c r="L34" s="33"/>
      <c r="M34" s="30">
        <f>D34</f>
        <v>6000</v>
      </c>
    </row>
    <row r="35" spans="1:13" x14ac:dyDescent="0.25">
      <c r="A35" s="28" t="s">
        <v>112</v>
      </c>
      <c r="B35" s="29">
        <v>5</v>
      </c>
      <c r="C35" s="29">
        <v>2.5</v>
      </c>
      <c r="D35" s="32">
        <f>'Исходные данные'!S44</f>
        <v>0</v>
      </c>
      <c r="E35" s="31">
        <v>100</v>
      </c>
      <c r="F35" s="31">
        <v>10000</v>
      </c>
      <c r="G35" s="31"/>
      <c r="H35" s="31">
        <v>1500</v>
      </c>
      <c r="I35" s="31">
        <v>1.1000000000000001</v>
      </c>
      <c r="J35" s="29">
        <v>1300</v>
      </c>
      <c r="K35" s="33"/>
      <c r="L35" s="33"/>
      <c r="M35" s="33">
        <f>(D35+E35+H35+J35+F35)*I35</f>
        <v>14190.000000000002</v>
      </c>
    </row>
    <row r="38" spans="1:13" ht="18.75" x14ac:dyDescent="0.3">
      <c r="A38" s="34" t="s">
        <v>113</v>
      </c>
    </row>
    <row r="39" spans="1:13" ht="47.25" x14ac:dyDescent="0.2">
      <c r="A39" s="35" t="s">
        <v>45</v>
      </c>
      <c r="B39" s="36" t="s">
        <v>71</v>
      </c>
      <c r="C39" s="36" t="s">
        <v>51</v>
      </c>
      <c r="D39" s="36" t="s">
        <v>48</v>
      </c>
      <c r="E39" s="37" t="s">
        <v>49</v>
      </c>
      <c r="F39" s="38" t="s">
        <v>50</v>
      </c>
    </row>
    <row r="40" spans="1:13" x14ac:dyDescent="0.25">
      <c r="A40" s="11" t="s">
        <v>114</v>
      </c>
      <c r="B40" s="12">
        <v>1</v>
      </c>
      <c r="C40" s="12">
        <v>1.5</v>
      </c>
      <c r="D40" s="17">
        <f t="shared" ref="D40:F40" si="29">SUMIFS(K$3:K$35,$B$3:$B$35,1,$C$3:$C$35,1.5)*0.001</f>
        <v>3.4650000000000007</v>
      </c>
      <c r="E40" s="17">
        <f t="shared" si="29"/>
        <v>3.4650000000000007</v>
      </c>
      <c r="F40" s="17">
        <f t="shared" si="29"/>
        <v>3.4650000000000007</v>
      </c>
    </row>
    <row r="41" spans="1:13" x14ac:dyDescent="0.25">
      <c r="A41" s="11" t="s">
        <v>115</v>
      </c>
      <c r="B41" s="12">
        <v>2</v>
      </c>
      <c r="C41" s="12">
        <v>6</v>
      </c>
      <c r="D41" s="17">
        <f t="shared" ref="D41:F41" si="30">SUMIFS(K$3:K$35,$B$3:$B$35,2,$C$3:$C$35,6)*0.001</f>
        <v>3.1350000000000007</v>
      </c>
      <c r="E41" s="17">
        <f t="shared" si="30"/>
        <v>3.1350000000000007</v>
      </c>
      <c r="F41" s="17">
        <f t="shared" si="30"/>
        <v>3.1350000000000007</v>
      </c>
    </row>
    <row r="42" spans="1:13" x14ac:dyDescent="0.25">
      <c r="A42" s="11" t="s">
        <v>116</v>
      </c>
      <c r="B42" s="12">
        <v>3</v>
      </c>
      <c r="C42" s="12">
        <v>2.5</v>
      </c>
      <c r="D42" s="17">
        <f t="shared" ref="D42:F42" si="31">SUMIFS(K$3:K$35,$B$3:$B$35,3,$C$3:$C$35,2.5)*0.001</f>
        <v>2.5300000000000002</v>
      </c>
      <c r="E42" s="17">
        <f t="shared" si="31"/>
        <v>2.5300000000000002</v>
      </c>
      <c r="F42" s="17">
        <f t="shared" si="31"/>
        <v>3.1350000000000002</v>
      </c>
    </row>
    <row r="43" spans="1:13" ht="31.5" x14ac:dyDescent="0.25">
      <c r="A43" s="11" t="s">
        <v>117</v>
      </c>
      <c r="B43" s="12">
        <v>4</v>
      </c>
      <c r="C43" s="12">
        <v>2.5</v>
      </c>
      <c r="D43" s="17">
        <f t="shared" ref="D43:F43" si="32">SUMIFS(K$3:K$35,$B$3:$B$35,4,$C$3:$C$35,2.5)*0.001</f>
        <v>22.990000000000002</v>
      </c>
      <c r="E43" s="17">
        <f t="shared" si="32"/>
        <v>22.990000000000002</v>
      </c>
      <c r="F43" s="17">
        <f t="shared" si="32"/>
        <v>23.594999999999999</v>
      </c>
    </row>
    <row r="44" spans="1:13" x14ac:dyDescent="0.2">
      <c r="A44" s="53" t="s">
        <v>118</v>
      </c>
      <c r="B44" s="55">
        <v>5</v>
      </c>
      <c r="C44" s="12">
        <v>2.5</v>
      </c>
      <c r="D44" s="17">
        <f t="shared" ref="D44:F44" si="33">SUMIFS(K$3:K$35,$B$3:$B$35,5,$C$3:$C$35,2.5)*0.001</f>
        <v>6.16</v>
      </c>
      <c r="E44" s="17">
        <f t="shared" si="33"/>
        <v>6.16</v>
      </c>
      <c r="F44" s="17">
        <f t="shared" si="33"/>
        <v>20.350000000000001</v>
      </c>
    </row>
    <row r="45" spans="1:13" x14ac:dyDescent="0.2">
      <c r="A45" s="54"/>
      <c r="B45" s="54"/>
      <c r="C45" s="12">
        <v>4</v>
      </c>
      <c r="D45" s="17"/>
      <c r="E45" s="17"/>
      <c r="F45" s="17">
        <f>SUMIFS(M$3:M$35,$B$3:$B$35,5,$C$3:$C$35,4)*0.001</f>
        <v>6</v>
      </c>
    </row>
    <row r="47" spans="1:13" ht="18.75" x14ac:dyDescent="0.3">
      <c r="A47" s="34" t="s">
        <v>119</v>
      </c>
    </row>
    <row r="48" spans="1:13" ht="47.25" x14ac:dyDescent="0.2">
      <c r="A48" s="35" t="s">
        <v>45</v>
      </c>
      <c r="B48" s="36" t="s">
        <v>71</v>
      </c>
      <c r="C48" s="36" t="s">
        <v>51</v>
      </c>
      <c r="D48" s="36" t="s">
        <v>48</v>
      </c>
      <c r="E48" s="37" t="s">
        <v>49</v>
      </c>
      <c r="F48" s="38" t="s">
        <v>50</v>
      </c>
    </row>
    <row r="49" spans="1:6" x14ac:dyDescent="0.25">
      <c r="A49" s="11" t="s">
        <v>114</v>
      </c>
      <c r="B49" s="12">
        <v>1</v>
      </c>
      <c r="C49" s="12">
        <v>1.5</v>
      </c>
      <c r="D49" s="17">
        <f t="shared" ref="D49:F49" si="34">SUMIFS(K$3:K$35,$B$3:$B$35,1,$C$3:$C$35,1.5)*0.001</f>
        <v>3.4650000000000007</v>
      </c>
      <c r="E49" s="17">
        <f t="shared" si="34"/>
        <v>3.4650000000000007</v>
      </c>
      <c r="F49" s="17">
        <f t="shared" si="34"/>
        <v>3.4650000000000007</v>
      </c>
    </row>
    <row r="50" spans="1:6" x14ac:dyDescent="0.25">
      <c r="A50" s="11" t="s">
        <v>115</v>
      </c>
      <c r="B50" s="12">
        <v>2</v>
      </c>
      <c r="C50" s="12">
        <v>6</v>
      </c>
      <c r="D50" s="17">
        <f t="shared" ref="D50:F50" si="35">SUMIFS(K$3:K$35,$B$3:$B$35,2,$C$3:$C$35,6)*0.001</f>
        <v>3.1350000000000007</v>
      </c>
      <c r="E50" s="17">
        <f t="shared" si="35"/>
        <v>3.1350000000000007</v>
      </c>
      <c r="F50" s="17">
        <f t="shared" si="35"/>
        <v>3.1350000000000007</v>
      </c>
    </row>
    <row r="51" spans="1:6" x14ac:dyDescent="0.25">
      <c r="A51" s="11" t="s">
        <v>116</v>
      </c>
      <c r="B51" s="12">
        <v>3</v>
      </c>
      <c r="C51" s="12">
        <v>2.5</v>
      </c>
      <c r="D51" s="17">
        <f t="shared" ref="D51:F51" si="36">SUMIFS(K$3:K$35,$B$3:$B$35,3,$C$3:$C$35,2.5)*0.001</f>
        <v>2.5300000000000002</v>
      </c>
      <c r="E51" s="17">
        <f t="shared" si="36"/>
        <v>2.5300000000000002</v>
      </c>
      <c r="F51" s="17">
        <f t="shared" si="36"/>
        <v>3.1350000000000002</v>
      </c>
    </row>
    <row r="52" spans="1:6" ht="31.5" x14ac:dyDescent="0.25">
      <c r="A52" s="11" t="s">
        <v>117</v>
      </c>
      <c r="B52" s="12">
        <v>4</v>
      </c>
      <c r="C52" s="12">
        <v>2.5</v>
      </c>
      <c r="D52" s="17">
        <f t="shared" ref="D52:F52" si="37">SUMIFS(K$3:K$35,$B$3:$B$35,4,$C$3:$C$35,2.5)*0.001</f>
        <v>22.990000000000002</v>
      </c>
      <c r="E52" s="17">
        <f t="shared" si="37"/>
        <v>22.990000000000002</v>
      </c>
      <c r="F52" s="17">
        <f t="shared" si="37"/>
        <v>23.594999999999999</v>
      </c>
    </row>
    <row r="53" spans="1:6" x14ac:dyDescent="0.2">
      <c r="A53" s="53" t="s">
        <v>118</v>
      </c>
      <c r="B53" s="55">
        <v>5</v>
      </c>
      <c r="C53" s="12">
        <v>2.5</v>
      </c>
      <c r="D53" s="17">
        <f t="shared" ref="D53:F53" si="38">SUMIFS(K$3:K$35,$B$3:$B$35,5,$C$3:$C$35,2.5)*0.001</f>
        <v>6.16</v>
      </c>
      <c r="E53" s="17">
        <f t="shared" si="38"/>
        <v>6.16</v>
      </c>
      <c r="F53" s="17">
        <f t="shared" si="38"/>
        <v>20.350000000000001</v>
      </c>
    </row>
    <row r="54" spans="1:6" x14ac:dyDescent="0.2">
      <c r="A54" s="54"/>
      <c r="B54" s="54"/>
      <c r="C54" s="12">
        <v>4</v>
      </c>
      <c r="D54" s="17"/>
      <c r="E54" s="17"/>
      <c r="F54" s="17">
        <f>SUMIFS(M$3:M$35,$B$3:$B$35,5,$C$3:$C$35,4)*0.001</f>
        <v>6</v>
      </c>
    </row>
    <row r="55" spans="1:6" x14ac:dyDescent="0.25">
      <c r="A55" s="11" t="s">
        <v>120</v>
      </c>
      <c r="B55" s="12">
        <v>6</v>
      </c>
      <c r="C55" s="12">
        <v>2.5</v>
      </c>
      <c r="D55" s="17">
        <f t="shared" ref="D55:F55" si="39">SUMIFS(K$3:K$35,$B$3:$B$35,6,$C$3:$C$35,2.5)*0.001</f>
        <v>0</v>
      </c>
      <c r="E55" s="17">
        <f t="shared" si="39"/>
        <v>0</v>
      </c>
      <c r="F55" s="17">
        <f t="shared" si="39"/>
        <v>0</v>
      </c>
    </row>
  </sheetData>
  <mergeCells count="4">
    <mergeCell ref="A44:A45"/>
    <mergeCell ref="B44:B45"/>
    <mergeCell ref="A53:A54"/>
    <mergeCell ref="B53:B5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55"/>
  <sheetViews>
    <sheetView workbookViewId="0">
      <pane ySplit="2" topLeftCell="A3" activePane="bottomLeft" state="frozen"/>
      <selection activeCell="A21" sqref="A21"/>
      <selection pane="bottomLeft" activeCell="A21" sqref="A21"/>
    </sheetView>
  </sheetViews>
  <sheetFormatPr defaultColWidth="14.42578125" defaultRowHeight="15.75" customHeight="1" x14ac:dyDescent="0.2"/>
  <cols>
    <col min="1" max="1" width="36.28515625" customWidth="1"/>
    <col min="2" max="3" width="10.140625" customWidth="1"/>
    <col min="4" max="4" width="11.5703125" customWidth="1"/>
    <col min="5" max="13" width="10.140625" customWidth="1"/>
  </cols>
  <sheetData>
    <row r="1" spans="1:14" ht="15.75" customHeight="1" x14ac:dyDescent="0.25">
      <c r="A1" s="24" t="str">
        <f>'Исходные данные'!A46</f>
        <v>Квартира 10</v>
      </c>
      <c r="B1" s="27" t="s">
        <v>69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</row>
    <row r="2" spans="1:14" ht="63.75" customHeight="1" x14ac:dyDescent="0.2">
      <c r="A2" s="36" t="s">
        <v>70</v>
      </c>
      <c r="B2" s="12" t="s">
        <v>71</v>
      </c>
      <c r="C2" s="12" t="s">
        <v>51</v>
      </c>
      <c r="D2" s="12" t="s">
        <v>23</v>
      </c>
      <c r="E2" s="12" t="s">
        <v>72</v>
      </c>
      <c r="F2" s="12" t="s">
        <v>73</v>
      </c>
      <c r="G2" s="12" t="s">
        <v>74</v>
      </c>
      <c r="H2" s="12" t="s">
        <v>75</v>
      </c>
      <c r="I2" s="12" t="s">
        <v>76</v>
      </c>
      <c r="J2" s="12" t="s">
        <v>77</v>
      </c>
      <c r="K2" s="12" t="s">
        <v>78</v>
      </c>
      <c r="L2" s="12" t="s">
        <v>79</v>
      </c>
      <c r="M2" s="12" t="s">
        <v>80</v>
      </c>
      <c r="N2" s="26"/>
    </row>
    <row r="3" spans="1:14" ht="15.75" customHeight="1" x14ac:dyDescent="0.25">
      <c r="A3" s="28" t="s">
        <v>81</v>
      </c>
      <c r="B3" s="29">
        <v>4</v>
      </c>
      <c r="C3" s="29">
        <v>2.5</v>
      </c>
      <c r="D3" s="29">
        <v>2</v>
      </c>
      <c r="E3" s="31">
        <v>150</v>
      </c>
      <c r="F3" s="31">
        <v>300</v>
      </c>
      <c r="G3" s="31">
        <v>200</v>
      </c>
      <c r="H3" s="31">
        <v>300</v>
      </c>
      <c r="I3" s="31">
        <v>1.1000000000000001</v>
      </c>
      <c r="J3" s="29">
        <v>2300</v>
      </c>
      <c r="K3" s="30">
        <f t="shared" ref="K3:L3" si="0">(($H3+$E3+$F3+$G3)*$D3+$J3)*$I3</f>
        <v>4620</v>
      </c>
      <c r="L3" s="30">
        <f t="shared" si="0"/>
        <v>4620</v>
      </c>
      <c r="M3" s="33">
        <f>(($H3+$E3+$F3+$G3)*$D3+E3+$J3)*$I3</f>
        <v>4785</v>
      </c>
      <c r="N3" t="s">
        <v>124</v>
      </c>
    </row>
    <row r="4" spans="1:14" ht="15.75" customHeight="1" x14ac:dyDescent="0.25">
      <c r="A4" s="28" t="s">
        <v>82</v>
      </c>
      <c r="B4" s="29">
        <v>4</v>
      </c>
      <c r="C4" s="29">
        <v>2.5</v>
      </c>
      <c r="D4" s="29">
        <v>2</v>
      </c>
      <c r="E4" s="31">
        <v>400</v>
      </c>
      <c r="F4" s="31"/>
      <c r="G4" s="31"/>
      <c r="H4" s="31"/>
      <c r="I4" s="31">
        <v>1.1000000000000001</v>
      </c>
      <c r="J4" s="29">
        <v>1200</v>
      </c>
      <c r="K4" s="30">
        <f t="shared" ref="K4:M4" si="1">(($H4+$E4+$F4+$G4)*$D4+$J4)*$I4</f>
        <v>2200</v>
      </c>
      <c r="L4" s="30">
        <f t="shared" si="1"/>
        <v>2200</v>
      </c>
      <c r="M4" s="30">
        <f t="shared" si="1"/>
        <v>2200</v>
      </c>
      <c r="N4" t="s">
        <v>122</v>
      </c>
    </row>
    <row r="5" spans="1:14" ht="15.75" customHeight="1" x14ac:dyDescent="0.25">
      <c r="A5" s="28" t="s">
        <v>83</v>
      </c>
      <c r="B5" s="29">
        <v>4</v>
      </c>
      <c r="C5" s="29">
        <v>2.5</v>
      </c>
      <c r="D5" s="29">
        <v>2</v>
      </c>
      <c r="E5" s="31">
        <v>400</v>
      </c>
      <c r="F5" s="31">
        <v>1050</v>
      </c>
      <c r="G5" s="31">
        <v>200</v>
      </c>
      <c r="H5" s="31">
        <v>1050</v>
      </c>
      <c r="I5" s="31">
        <v>1.1000000000000001</v>
      </c>
      <c r="J5" s="31"/>
      <c r="K5" s="30">
        <f t="shared" ref="K5:L5" si="2">(($H5+$E5+$F5+$G5)*$D5+$J5)*$I5</f>
        <v>5940.0000000000009</v>
      </c>
      <c r="L5" s="30">
        <f t="shared" si="2"/>
        <v>5940.0000000000009</v>
      </c>
      <c r="M5" s="33">
        <f>(($H5+$E5+$F5+$G5)*$D5+E5+$J5)*$I5</f>
        <v>6380.0000000000009</v>
      </c>
      <c r="N5" t="s">
        <v>124</v>
      </c>
    </row>
    <row r="6" spans="1:14" ht="15.75" customHeight="1" x14ac:dyDescent="0.25">
      <c r="A6" s="28" t="s">
        <v>84</v>
      </c>
      <c r="B6" s="29">
        <v>2</v>
      </c>
      <c r="C6" s="29">
        <v>6</v>
      </c>
      <c r="D6" s="29">
        <v>1</v>
      </c>
      <c r="E6" s="31">
        <v>150</v>
      </c>
      <c r="F6" s="31"/>
      <c r="G6" s="31">
        <v>100</v>
      </c>
      <c r="H6" s="31">
        <v>300</v>
      </c>
      <c r="I6" s="31">
        <v>1.1000000000000001</v>
      </c>
      <c r="J6" s="29">
        <v>2300</v>
      </c>
      <c r="K6" s="30">
        <f t="shared" ref="K6:M6" si="3">(($H6+$E6+$F6+$G6)*$D6+$J6)*$I6</f>
        <v>3135.0000000000005</v>
      </c>
      <c r="L6" s="30">
        <f t="shared" si="3"/>
        <v>3135.0000000000005</v>
      </c>
      <c r="M6" s="30">
        <f t="shared" si="3"/>
        <v>3135.0000000000005</v>
      </c>
    </row>
    <row r="7" spans="1:14" x14ac:dyDescent="0.25">
      <c r="A7" s="28" t="s">
        <v>85</v>
      </c>
      <c r="B7" s="29">
        <v>4</v>
      </c>
      <c r="C7" s="29">
        <v>2.5</v>
      </c>
      <c r="D7" s="29">
        <v>1</v>
      </c>
      <c r="E7" s="31">
        <v>150</v>
      </c>
      <c r="F7" s="31">
        <v>2550</v>
      </c>
      <c r="G7" s="31">
        <v>100</v>
      </c>
      <c r="H7" s="31">
        <v>2550</v>
      </c>
      <c r="I7" s="31">
        <v>1.1000000000000001</v>
      </c>
      <c r="J7" s="31"/>
      <c r="K7" s="30">
        <f t="shared" ref="K7:M7" si="4">(($H7+$E7+$F7+$G7)*$D7+$J7)*$I7</f>
        <v>5885.0000000000009</v>
      </c>
      <c r="L7" s="30">
        <f t="shared" si="4"/>
        <v>5885.0000000000009</v>
      </c>
      <c r="M7" s="30">
        <f t="shared" si="4"/>
        <v>5885.0000000000009</v>
      </c>
    </row>
    <row r="8" spans="1:14" x14ac:dyDescent="0.25">
      <c r="A8" s="28" t="s">
        <v>86</v>
      </c>
      <c r="B8" s="29">
        <v>4</v>
      </c>
      <c r="C8" s="29">
        <v>2.5</v>
      </c>
      <c r="D8" s="29">
        <v>1</v>
      </c>
      <c r="E8" s="31">
        <v>400</v>
      </c>
      <c r="F8" s="31"/>
      <c r="G8" s="31">
        <v>100</v>
      </c>
      <c r="H8" s="31">
        <v>1500</v>
      </c>
      <c r="I8" s="31">
        <v>1.1000000000000001</v>
      </c>
      <c r="J8" s="31"/>
      <c r="K8" s="30">
        <f t="shared" ref="K8:M8" si="5">(($H8+$E8+$F8+$G8)*$D8+$J8)*$I8</f>
        <v>2200</v>
      </c>
      <c r="L8" s="30">
        <f t="shared" si="5"/>
        <v>2200</v>
      </c>
      <c r="M8" s="30">
        <f t="shared" si="5"/>
        <v>2200</v>
      </c>
    </row>
    <row r="9" spans="1:14" x14ac:dyDescent="0.25">
      <c r="A9" s="28" t="s">
        <v>87</v>
      </c>
      <c r="B9" s="29">
        <v>4</v>
      </c>
      <c r="C9" s="29">
        <v>2.5</v>
      </c>
      <c r="D9" s="29">
        <v>1</v>
      </c>
      <c r="E9" s="31">
        <v>150</v>
      </c>
      <c r="F9" s="31">
        <v>300</v>
      </c>
      <c r="G9" s="31">
        <v>100</v>
      </c>
      <c r="H9" s="31">
        <v>300</v>
      </c>
      <c r="I9" s="31">
        <v>1.1000000000000001</v>
      </c>
      <c r="J9" s="31"/>
      <c r="K9" s="30">
        <f t="shared" ref="K9:M9" si="6">(($H9+$E9+$F9+$G9)*$D9+$J9)*$I9</f>
        <v>935.00000000000011</v>
      </c>
      <c r="L9" s="30">
        <f t="shared" si="6"/>
        <v>935.00000000000011</v>
      </c>
      <c r="M9" s="30">
        <f t="shared" si="6"/>
        <v>935.00000000000011</v>
      </c>
    </row>
    <row r="10" spans="1:14" x14ac:dyDescent="0.25">
      <c r="A10" s="28" t="s">
        <v>88</v>
      </c>
      <c r="B10" s="29">
        <v>4</v>
      </c>
      <c r="C10" s="29">
        <v>2.5</v>
      </c>
      <c r="D10" s="29">
        <v>1</v>
      </c>
      <c r="E10" s="31">
        <v>400</v>
      </c>
      <c r="F10" s="31">
        <v>300</v>
      </c>
      <c r="G10" s="31">
        <v>100</v>
      </c>
      <c r="H10" s="31">
        <v>300</v>
      </c>
      <c r="I10" s="31">
        <v>1.1000000000000001</v>
      </c>
      <c r="J10" s="31"/>
      <c r="K10" s="30">
        <f t="shared" ref="K10:M10" si="7">(($H10+$E10+$F10+$G10)*$D10+$J10)*$I10</f>
        <v>1210</v>
      </c>
      <c r="L10" s="30">
        <f t="shared" si="7"/>
        <v>1210</v>
      </c>
      <c r="M10" s="30">
        <f t="shared" si="7"/>
        <v>1210</v>
      </c>
    </row>
    <row r="11" spans="1:14" x14ac:dyDescent="0.25">
      <c r="A11" s="28" t="s">
        <v>89</v>
      </c>
      <c r="B11" s="29">
        <v>3</v>
      </c>
      <c r="C11" s="29">
        <v>2.5</v>
      </c>
      <c r="D11" s="32">
        <f>'Исходные данные'!B47</f>
        <v>0</v>
      </c>
      <c r="E11" s="31">
        <v>150</v>
      </c>
      <c r="F11" s="31">
        <v>300</v>
      </c>
      <c r="G11" s="31">
        <v>200</v>
      </c>
      <c r="H11" s="31">
        <v>300</v>
      </c>
      <c r="I11" s="31">
        <v>1.1000000000000001</v>
      </c>
      <c r="J11" s="29">
        <v>2300</v>
      </c>
      <c r="K11" s="30">
        <f t="shared" ref="K11:L11" si="8">(($H11+$E11+$F11+$G11)*$D11+$J11)*$I11</f>
        <v>2530</v>
      </c>
      <c r="L11" s="30">
        <f t="shared" si="8"/>
        <v>2530</v>
      </c>
      <c r="M11" s="33">
        <f>(($H11+$E11+$F11+$G11)*$D11+E11+$J11)*$I11</f>
        <v>2695</v>
      </c>
      <c r="N11" t="s">
        <v>124</v>
      </c>
    </row>
    <row r="12" spans="1:14" x14ac:dyDescent="0.25">
      <c r="A12" s="28" t="s">
        <v>90</v>
      </c>
      <c r="B12" s="29">
        <v>3</v>
      </c>
      <c r="C12" s="29">
        <v>2.5</v>
      </c>
      <c r="D12" s="32">
        <f>'Исходные данные'!C47</f>
        <v>0</v>
      </c>
      <c r="E12" s="31">
        <v>400</v>
      </c>
      <c r="F12" s="31">
        <v>300</v>
      </c>
      <c r="G12" s="31">
        <v>200</v>
      </c>
      <c r="H12" s="31">
        <v>300</v>
      </c>
      <c r="I12" s="31">
        <v>1.1000000000000001</v>
      </c>
      <c r="J12" s="29"/>
      <c r="K12" s="30">
        <f t="shared" ref="K12:L12" si="9">(($H12+$E12+$F12+$G12)*$D12+$J12)*$I12</f>
        <v>0</v>
      </c>
      <c r="L12" s="30">
        <f t="shared" si="9"/>
        <v>0</v>
      </c>
      <c r="M12" s="33">
        <f>(($H12+$E12+$F12+$G12)*$D12+E12+$J12)*$I12</f>
        <v>440.00000000000006</v>
      </c>
      <c r="N12" t="s">
        <v>124</v>
      </c>
    </row>
    <row r="13" spans="1:14" x14ac:dyDescent="0.25">
      <c r="A13" s="28" t="s">
        <v>91</v>
      </c>
      <c r="B13" s="29">
        <v>5</v>
      </c>
      <c r="C13" s="29">
        <v>2.5</v>
      </c>
      <c r="D13" s="29">
        <v>1</v>
      </c>
      <c r="E13" s="31">
        <v>150</v>
      </c>
      <c r="F13" s="31">
        <v>1600</v>
      </c>
      <c r="G13" s="31">
        <v>100</v>
      </c>
      <c r="H13" s="31">
        <v>1600</v>
      </c>
      <c r="I13" s="31">
        <v>1.1000000000000001</v>
      </c>
      <c r="J13" s="29">
        <v>1300</v>
      </c>
      <c r="K13" s="30">
        <f t="shared" ref="K13:M13" si="10">(($H13+$E13+$F13+$G13)*$D13+$J13)*$I13</f>
        <v>5225</v>
      </c>
      <c r="L13" s="30">
        <f t="shared" si="10"/>
        <v>5225</v>
      </c>
      <c r="M13" s="30">
        <f t="shared" si="10"/>
        <v>5225</v>
      </c>
    </row>
    <row r="14" spans="1:14" x14ac:dyDescent="0.25">
      <c r="A14" s="28" t="s">
        <v>92</v>
      </c>
      <c r="B14" s="29">
        <v>5</v>
      </c>
      <c r="C14" s="29">
        <v>2.5</v>
      </c>
      <c r="D14" s="32">
        <f>'Исходные данные'!D47</f>
        <v>0</v>
      </c>
      <c r="E14" s="31">
        <v>150</v>
      </c>
      <c r="F14" s="31">
        <v>1600</v>
      </c>
      <c r="G14" s="31">
        <v>100</v>
      </c>
      <c r="H14" s="31">
        <v>1600</v>
      </c>
      <c r="I14" s="31">
        <v>1.1000000000000001</v>
      </c>
      <c r="J14" s="31"/>
      <c r="K14" s="30">
        <f t="shared" ref="K14:M14" si="11">(($H14+$E14+$F14+$G14)*$D14+$J14)*$I14</f>
        <v>0</v>
      </c>
      <c r="L14" s="30">
        <f t="shared" si="11"/>
        <v>0</v>
      </c>
      <c r="M14" s="30">
        <f t="shared" si="11"/>
        <v>0</v>
      </c>
    </row>
    <row r="15" spans="1:14" x14ac:dyDescent="0.25">
      <c r="A15" s="28" t="s">
        <v>93</v>
      </c>
      <c r="B15" s="29">
        <v>5</v>
      </c>
      <c r="C15" s="29">
        <v>2.5</v>
      </c>
      <c r="D15" s="32">
        <f>'Исходные данные'!E47</f>
        <v>0</v>
      </c>
      <c r="E15" s="31">
        <v>150</v>
      </c>
      <c r="F15" s="31">
        <v>1600</v>
      </c>
      <c r="G15" s="31">
        <v>100</v>
      </c>
      <c r="H15" s="31">
        <v>1600</v>
      </c>
      <c r="I15" s="31">
        <v>1.1000000000000001</v>
      </c>
      <c r="J15" s="31"/>
      <c r="K15" s="30">
        <f t="shared" ref="K15:M15" si="12">(($H15+$E15+$F15+$G15)*$D15+$J15)*$I15</f>
        <v>0</v>
      </c>
      <c r="L15" s="30">
        <f t="shared" si="12"/>
        <v>0</v>
      </c>
      <c r="M15" s="30">
        <f t="shared" si="12"/>
        <v>0</v>
      </c>
    </row>
    <row r="16" spans="1:14" x14ac:dyDescent="0.25">
      <c r="A16" s="28" t="s">
        <v>94</v>
      </c>
      <c r="B16" s="29">
        <v>1</v>
      </c>
      <c r="C16" s="29">
        <v>1.5</v>
      </c>
      <c r="D16" s="32">
        <f>'Исходные данные'!F47</f>
        <v>0</v>
      </c>
      <c r="E16" s="31">
        <v>150</v>
      </c>
      <c r="F16" s="31"/>
      <c r="G16" s="31"/>
      <c r="H16" s="31">
        <v>1800</v>
      </c>
      <c r="I16" s="31">
        <v>1.1000000000000001</v>
      </c>
      <c r="J16" s="29">
        <v>1300</v>
      </c>
      <c r="K16" s="30">
        <f>IF(D16=0,0,IF(D16&gt;0,((H16+E16+F16)*D16)*2)+J16)*I16</f>
        <v>0</v>
      </c>
      <c r="L16" s="30"/>
      <c r="M16" s="30"/>
    </row>
    <row r="17" spans="1:14" x14ac:dyDescent="0.25">
      <c r="A17" s="41" t="s">
        <v>95</v>
      </c>
      <c r="B17" s="29">
        <v>1</v>
      </c>
      <c r="C17" s="29">
        <v>1.5</v>
      </c>
      <c r="D17" s="32">
        <f>'Исходные данные'!G47</f>
        <v>0</v>
      </c>
      <c r="E17" s="31">
        <v>150</v>
      </c>
      <c r="F17" s="31"/>
      <c r="G17" s="31"/>
      <c r="H17" s="31">
        <v>1800</v>
      </c>
      <c r="I17" s="31">
        <v>1.1000000000000001</v>
      </c>
      <c r="J17" s="31"/>
      <c r="K17" s="30">
        <f>((((H17+E17+F17)*D17)*3)+J17)*I17</f>
        <v>0</v>
      </c>
      <c r="L17" s="30"/>
      <c r="M17" s="30"/>
    </row>
    <row r="18" spans="1:14" x14ac:dyDescent="0.25">
      <c r="A18" s="46" t="s">
        <v>125</v>
      </c>
      <c r="B18" s="43">
        <v>1</v>
      </c>
      <c r="C18" s="43">
        <v>1.5</v>
      </c>
      <c r="D18" s="44">
        <f>'Исходные данные'!H47</f>
        <v>0</v>
      </c>
      <c r="E18" s="43">
        <v>150</v>
      </c>
      <c r="F18" s="43"/>
      <c r="G18" s="43"/>
      <c r="H18" s="43">
        <v>1800</v>
      </c>
      <c r="I18" s="43">
        <v>1.1000000000000001</v>
      </c>
      <c r="J18" s="43"/>
      <c r="K18" s="45">
        <f>((((H18+E18+F18)*D18)*3)+J18)*I18</f>
        <v>0</v>
      </c>
      <c r="L18" s="45"/>
      <c r="M18" s="45"/>
      <c r="N18" t="s">
        <v>127</v>
      </c>
    </row>
    <row r="19" spans="1:14" x14ac:dyDescent="0.25">
      <c r="A19" s="42" t="s">
        <v>96</v>
      </c>
      <c r="B19" s="29">
        <v>1</v>
      </c>
      <c r="C19" s="29">
        <v>1.5</v>
      </c>
      <c r="D19" s="32">
        <f>'Исходные данные'!I47</f>
        <v>0</v>
      </c>
      <c r="E19" s="31">
        <v>350</v>
      </c>
      <c r="F19" s="31"/>
      <c r="G19" s="31"/>
      <c r="H19" s="31"/>
      <c r="I19" s="31">
        <v>1.1000000000000001</v>
      </c>
      <c r="J19" s="31"/>
      <c r="K19" s="30">
        <f t="shared" ref="K19:K23" si="13">((H19+E19+F19)*D19+J19)*I19</f>
        <v>0</v>
      </c>
      <c r="L19" s="30">
        <f t="shared" ref="L19:M19" si="14">(($H19+$E19+$F19)*$D19+$J19)*$I19</f>
        <v>0</v>
      </c>
      <c r="M19" s="30">
        <f t="shared" si="14"/>
        <v>0</v>
      </c>
      <c r="N19" t="s">
        <v>123</v>
      </c>
    </row>
    <row r="20" spans="1:14" x14ac:dyDescent="0.25">
      <c r="A20" s="28" t="s">
        <v>97</v>
      </c>
      <c r="B20" s="29">
        <v>1</v>
      </c>
      <c r="C20" s="29">
        <v>1.5</v>
      </c>
      <c r="D20" s="29">
        <v>1</v>
      </c>
      <c r="E20" s="31">
        <v>350</v>
      </c>
      <c r="F20" s="31"/>
      <c r="G20" s="31"/>
      <c r="H20" s="31"/>
      <c r="I20" s="31">
        <v>1.1000000000000001</v>
      </c>
      <c r="J20" s="31"/>
      <c r="K20" s="30">
        <f t="shared" si="13"/>
        <v>385.00000000000006</v>
      </c>
      <c r="L20" s="30">
        <f t="shared" ref="L20:M20" si="15">(($H20+$E20+$F20)*$D20+$J20)*$I20</f>
        <v>385.00000000000006</v>
      </c>
      <c r="M20" s="30">
        <f t="shared" si="15"/>
        <v>385.00000000000006</v>
      </c>
      <c r="N20" t="s">
        <v>123</v>
      </c>
    </row>
    <row r="21" spans="1:14" x14ac:dyDescent="0.25">
      <c r="A21" s="28" t="s">
        <v>98</v>
      </c>
      <c r="B21" s="29">
        <v>1</v>
      </c>
      <c r="C21" s="29">
        <v>1.5</v>
      </c>
      <c r="D21" s="32">
        <f>'Исходные данные'!J47</f>
        <v>0</v>
      </c>
      <c r="E21" s="31">
        <v>350</v>
      </c>
      <c r="F21" s="31"/>
      <c r="G21" s="31"/>
      <c r="H21" s="31"/>
      <c r="I21" s="31">
        <v>1.1000000000000001</v>
      </c>
      <c r="J21" s="31"/>
      <c r="K21" s="30">
        <f t="shared" si="13"/>
        <v>0</v>
      </c>
      <c r="L21" s="30">
        <f t="shared" ref="L21:M21" si="16">(($H21+$E21+$F21)*$D21+$J21)*$I21</f>
        <v>0</v>
      </c>
      <c r="M21" s="30">
        <f t="shared" si="16"/>
        <v>0</v>
      </c>
      <c r="N21" t="s">
        <v>123</v>
      </c>
    </row>
    <row r="22" spans="1:14" x14ac:dyDescent="0.25">
      <c r="A22" s="28" t="s">
        <v>99</v>
      </c>
      <c r="B22" s="29">
        <v>5</v>
      </c>
      <c r="C22" s="29">
        <v>2.5</v>
      </c>
      <c r="D22" s="32">
        <f>'Исходные данные'!K47</f>
        <v>0</v>
      </c>
      <c r="E22" s="31">
        <v>350</v>
      </c>
      <c r="F22" s="31"/>
      <c r="G22" s="31"/>
      <c r="H22" s="31"/>
      <c r="I22" s="31">
        <v>1.1000000000000001</v>
      </c>
      <c r="J22" s="31"/>
      <c r="K22" s="30">
        <f t="shared" si="13"/>
        <v>0</v>
      </c>
      <c r="L22" s="30">
        <f t="shared" ref="L22:M22" si="17">(($H22+$E22+$F22)*$D22+$J22)*$I22</f>
        <v>0</v>
      </c>
      <c r="M22" s="30">
        <f t="shared" si="17"/>
        <v>0</v>
      </c>
      <c r="N22" t="s">
        <v>123</v>
      </c>
    </row>
    <row r="23" spans="1:14" x14ac:dyDescent="0.25">
      <c r="A23" s="28" t="s">
        <v>100</v>
      </c>
      <c r="B23" s="29">
        <v>5</v>
      </c>
      <c r="C23" s="29">
        <v>2.5</v>
      </c>
      <c r="D23" s="29">
        <v>1</v>
      </c>
      <c r="E23" s="31">
        <v>350</v>
      </c>
      <c r="F23" s="31"/>
      <c r="G23" s="31"/>
      <c r="H23" s="31">
        <v>500</v>
      </c>
      <c r="I23" s="31">
        <v>1.1000000000000001</v>
      </c>
      <c r="J23" s="31"/>
      <c r="K23" s="30">
        <f t="shared" si="13"/>
        <v>935.00000000000011</v>
      </c>
      <c r="L23" s="30">
        <f t="shared" ref="L23:M23" si="18">(($H23+$E23+$F23)*$D23+$J23)*$I23</f>
        <v>935.00000000000011</v>
      </c>
      <c r="M23" s="30">
        <f t="shared" si="18"/>
        <v>935.00000000000011</v>
      </c>
      <c r="N23" t="s">
        <v>123</v>
      </c>
    </row>
    <row r="24" spans="1:14" x14ac:dyDescent="0.25">
      <c r="A24" s="28" t="s">
        <v>101</v>
      </c>
      <c r="B24" s="29">
        <v>1</v>
      </c>
      <c r="C24" s="29">
        <v>1.5</v>
      </c>
      <c r="D24" s="32">
        <f>'Исходные данные'!L47</f>
        <v>0</v>
      </c>
      <c r="E24" s="31"/>
      <c r="F24" s="31"/>
      <c r="G24" s="31"/>
      <c r="H24" s="31"/>
      <c r="I24" s="31">
        <v>1.1000000000000001</v>
      </c>
      <c r="J24" s="31"/>
      <c r="K24" s="30">
        <f t="shared" ref="K24:M24" si="19">$D24*$I24</f>
        <v>0</v>
      </c>
      <c r="L24" s="30">
        <f t="shared" si="19"/>
        <v>0</v>
      </c>
      <c r="M24" s="30">
        <f t="shared" si="19"/>
        <v>0</v>
      </c>
    </row>
    <row r="25" spans="1:14" x14ac:dyDescent="0.25">
      <c r="A25" s="28" t="s">
        <v>102</v>
      </c>
      <c r="B25" s="29">
        <v>2</v>
      </c>
      <c r="C25" s="29">
        <v>6</v>
      </c>
      <c r="D25" s="32">
        <f>'Исходные данные'!M47</f>
        <v>0</v>
      </c>
      <c r="E25" s="31"/>
      <c r="F25" s="31"/>
      <c r="G25" s="31"/>
      <c r="H25" s="31"/>
      <c r="I25" s="31">
        <v>1.1000000000000001</v>
      </c>
      <c r="J25" s="31"/>
      <c r="K25" s="30">
        <f t="shared" ref="K25:M25" si="20">$D25*$I25</f>
        <v>0</v>
      </c>
      <c r="L25" s="30">
        <f t="shared" si="20"/>
        <v>0</v>
      </c>
      <c r="M25" s="30">
        <f t="shared" si="20"/>
        <v>0</v>
      </c>
    </row>
    <row r="26" spans="1:14" x14ac:dyDescent="0.25">
      <c r="A26" s="28" t="s">
        <v>103</v>
      </c>
      <c r="B26" s="29">
        <v>3</v>
      </c>
      <c r="C26" s="29">
        <v>2.5</v>
      </c>
      <c r="D26" s="32">
        <f>'Исходные данные'!N47</f>
        <v>0</v>
      </c>
      <c r="E26" s="31"/>
      <c r="F26" s="31"/>
      <c r="G26" s="31"/>
      <c r="H26" s="31"/>
      <c r="I26" s="31">
        <v>1.1000000000000001</v>
      </c>
      <c r="J26" s="31"/>
      <c r="K26" s="30">
        <f t="shared" ref="K26:M26" si="21">$D26*$I26</f>
        <v>0</v>
      </c>
      <c r="L26" s="30">
        <f t="shared" si="21"/>
        <v>0</v>
      </c>
      <c r="M26" s="30">
        <f t="shared" si="21"/>
        <v>0</v>
      </c>
    </row>
    <row r="27" spans="1:14" x14ac:dyDescent="0.25">
      <c r="A27" s="28" t="s">
        <v>104</v>
      </c>
      <c r="B27" s="29">
        <v>4</v>
      </c>
      <c r="C27" s="29">
        <v>2.5</v>
      </c>
      <c r="D27" s="32">
        <f>'Исходные данные'!O47</f>
        <v>0</v>
      </c>
      <c r="E27" s="31"/>
      <c r="F27" s="31"/>
      <c r="G27" s="31"/>
      <c r="H27" s="31"/>
      <c r="I27" s="31">
        <v>1.1000000000000001</v>
      </c>
      <c r="J27" s="31"/>
      <c r="K27" s="30">
        <f t="shared" ref="K27:M27" si="22">$D27*$I27</f>
        <v>0</v>
      </c>
      <c r="L27" s="30">
        <f t="shared" si="22"/>
        <v>0</v>
      </c>
      <c r="M27" s="30">
        <f t="shared" si="22"/>
        <v>0</v>
      </c>
    </row>
    <row r="28" spans="1:14" x14ac:dyDescent="0.25">
      <c r="A28" s="28" t="s">
        <v>105</v>
      </c>
      <c r="B28" s="29">
        <v>5</v>
      </c>
      <c r="C28" s="29">
        <v>2.5</v>
      </c>
      <c r="D28" s="32">
        <f>'Исходные данные'!P47</f>
        <v>0</v>
      </c>
      <c r="E28" s="31"/>
      <c r="F28" s="31"/>
      <c r="G28" s="31"/>
      <c r="H28" s="31"/>
      <c r="I28" s="31">
        <v>1.1000000000000001</v>
      </c>
      <c r="J28" s="31"/>
      <c r="K28" s="30">
        <f t="shared" ref="K28:M28" si="23">$D28*$I28</f>
        <v>0</v>
      </c>
      <c r="L28" s="30">
        <f t="shared" si="23"/>
        <v>0</v>
      </c>
      <c r="M28" s="30">
        <f t="shared" si="23"/>
        <v>0</v>
      </c>
    </row>
    <row r="29" spans="1:14" x14ac:dyDescent="0.25">
      <c r="A29" s="28" t="s">
        <v>106</v>
      </c>
      <c r="B29" s="29">
        <v>6</v>
      </c>
      <c r="C29" s="29">
        <v>2.5</v>
      </c>
      <c r="D29" s="32">
        <f>'Исходные данные'!Q47</f>
        <v>0</v>
      </c>
      <c r="E29" s="31"/>
      <c r="F29" s="31"/>
      <c r="G29" s="31"/>
      <c r="H29" s="31"/>
      <c r="I29" s="31">
        <v>1.1000000000000001</v>
      </c>
      <c r="J29" s="31"/>
      <c r="K29" s="30">
        <f t="shared" ref="K29:M29" si="24">$D29*$I29</f>
        <v>0</v>
      </c>
      <c r="L29" s="30">
        <f t="shared" si="24"/>
        <v>0</v>
      </c>
      <c r="M29" s="30">
        <f t="shared" si="24"/>
        <v>0</v>
      </c>
    </row>
    <row r="30" spans="1:14" x14ac:dyDescent="0.25">
      <c r="A30" s="28" t="s">
        <v>107</v>
      </c>
      <c r="B30" s="29">
        <v>1</v>
      </c>
      <c r="C30" s="29">
        <v>1.5</v>
      </c>
      <c r="D30" s="29">
        <v>1</v>
      </c>
      <c r="E30" s="31">
        <v>100</v>
      </c>
      <c r="F30" s="31"/>
      <c r="G30" s="31"/>
      <c r="H30" s="31">
        <v>1300</v>
      </c>
      <c r="I30" s="31">
        <v>1.1000000000000001</v>
      </c>
      <c r="J30" s="31"/>
      <c r="K30" s="30">
        <f t="shared" ref="K30:K31" si="25">((H30+E30+F30)*D30+J30)*I30</f>
        <v>1540.0000000000002</v>
      </c>
      <c r="L30" s="30">
        <f t="shared" ref="L30:M30" si="26">(($H30+$E30+$F30)*$D30+$J30)*$I30</f>
        <v>1540.0000000000002</v>
      </c>
      <c r="M30" s="30">
        <f t="shared" si="26"/>
        <v>1540.0000000000002</v>
      </c>
    </row>
    <row r="31" spans="1:14" x14ac:dyDescent="0.25">
      <c r="A31" s="28" t="s">
        <v>108</v>
      </c>
      <c r="B31" s="29">
        <v>1</v>
      </c>
      <c r="C31" s="29">
        <v>1.5</v>
      </c>
      <c r="D31" s="29">
        <v>1</v>
      </c>
      <c r="E31" s="31">
        <v>100</v>
      </c>
      <c r="F31" s="31"/>
      <c r="G31" s="31"/>
      <c r="H31" s="31">
        <v>1300</v>
      </c>
      <c r="I31" s="31">
        <v>1.1000000000000001</v>
      </c>
      <c r="J31" s="31"/>
      <c r="K31" s="30">
        <f t="shared" si="25"/>
        <v>1540.0000000000002</v>
      </c>
      <c r="L31" s="30">
        <f t="shared" ref="L31:M31" si="27">(($H31+$E31+$F31)*$D31+$J31)*$I31</f>
        <v>1540.0000000000002</v>
      </c>
      <c r="M31" s="30">
        <f t="shared" si="27"/>
        <v>1540.0000000000002</v>
      </c>
    </row>
    <row r="32" spans="1:14" x14ac:dyDescent="0.25">
      <c r="A32" s="28" t="s">
        <v>109</v>
      </c>
      <c r="B32" s="29">
        <v>6</v>
      </c>
      <c r="C32" s="29">
        <v>2.5</v>
      </c>
      <c r="D32" s="32">
        <f>'Исходные данные'!R47</f>
        <v>0</v>
      </c>
      <c r="E32" s="31">
        <v>150</v>
      </c>
      <c r="F32" s="31"/>
      <c r="G32" s="31"/>
      <c r="H32" s="31">
        <v>600</v>
      </c>
      <c r="I32" s="31">
        <v>1.1000000000000001</v>
      </c>
      <c r="J32" s="29">
        <v>1300</v>
      </c>
      <c r="K32" s="30">
        <f t="shared" ref="K32:M32" si="28">IF($D32=0,0,IF($D32&gt;0,(($H32+$E32+$F32)*$D32+$J32)*$I32))</f>
        <v>0</v>
      </c>
      <c r="L32" s="30">
        <f t="shared" si="28"/>
        <v>0</v>
      </c>
      <c r="M32" s="30">
        <f t="shared" si="28"/>
        <v>0</v>
      </c>
    </row>
    <row r="33" spans="1:13" x14ac:dyDescent="0.25">
      <c r="A33" s="28" t="s">
        <v>110</v>
      </c>
      <c r="B33" s="29">
        <v>6</v>
      </c>
      <c r="C33" s="29">
        <v>2.5</v>
      </c>
      <c r="D33" s="29">
        <f>D32</f>
        <v>0</v>
      </c>
      <c r="E33" s="31">
        <v>150</v>
      </c>
      <c r="F33" s="31"/>
      <c r="G33" s="31"/>
      <c r="H33" s="31">
        <v>1800</v>
      </c>
      <c r="I33" s="31">
        <v>1.1000000000000001</v>
      </c>
      <c r="J33" s="29"/>
      <c r="K33" s="30">
        <f>((((H33+E33+F33)*D33)*3)+J33)*I33</f>
        <v>0</v>
      </c>
      <c r="L33" s="30"/>
      <c r="M33" s="30"/>
    </row>
    <row r="34" spans="1:13" x14ac:dyDescent="0.25">
      <c r="A34" s="28" t="s">
        <v>111</v>
      </c>
      <c r="B34" s="29">
        <v>5</v>
      </c>
      <c r="C34" s="29">
        <v>4</v>
      </c>
      <c r="D34" s="29">
        <v>6000</v>
      </c>
      <c r="E34" s="31"/>
      <c r="F34" s="31"/>
      <c r="G34" s="31"/>
      <c r="H34" s="31"/>
      <c r="I34" s="31">
        <v>1.1000000000000001</v>
      </c>
      <c r="J34" s="29"/>
      <c r="K34" s="33"/>
      <c r="L34" s="33"/>
      <c r="M34" s="30">
        <f>D34</f>
        <v>6000</v>
      </c>
    </row>
    <row r="35" spans="1:13" x14ac:dyDescent="0.25">
      <c r="A35" s="28" t="s">
        <v>112</v>
      </c>
      <c r="B35" s="29">
        <v>5</v>
      </c>
      <c r="C35" s="29">
        <v>2.5</v>
      </c>
      <c r="D35" s="32">
        <f>'Исходные данные'!S47</f>
        <v>0</v>
      </c>
      <c r="E35" s="31">
        <v>100</v>
      </c>
      <c r="F35" s="31">
        <v>10000</v>
      </c>
      <c r="G35" s="31"/>
      <c r="H35" s="31">
        <v>1500</v>
      </c>
      <c r="I35" s="31">
        <v>1.1000000000000001</v>
      </c>
      <c r="J35" s="29">
        <v>1300</v>
      </c>
      <c r="K35" s="33"/>
      <c r="L35" s="33"/>
      <c r="M35" s="33">
        <f>(D35+E35+H35+J35+F35)*I35</f>
        <v>14190.000000000002</v>
      </c>
    </row>
    <row r="38" spans="1:13" ht="18.75" x14ac:dyDescent="0.3">
      <c r="A38" s="34" t="s">
        <v>113</v>
      </c>
    </row>
    <row r="39" spans="1:13" ht="47.25" x14ac:dyDescent="0.2">
      <c r="A39" s="35" t="s">
        <v>45</v>
      </c>
      <c r="B39" s="36" t="s">
        <v>71</v>
      </c>
      <c r="C39" s="36" t="s">
        <v>51</v>
      </c>
      <c r="D39" s="36" t="s">
        <v>48</v>
      </c>
      <c r="E39" s="37" t="s">
        <v>49</v>
      </c>
      <c r="F39" s="38" t="s">
        <v>50</v>
      </c>
    </row>
    <row r="40" spans="1:13" x14ac:dyDescent="0.25">
      <c r="A40" s="11" t="s">
        <v>114</v>
      </c>
      <c r="B40" s="12">
        <v>1</v>
      </c>
      <c r="C40" s="12">
        <v>1.5</v>
      </c>
      <c r="D40" s="17">
        <f t="shared" ref="D40:F40" si="29">SUMIFS(K$3:K$35,$B$3:$B$35,1,$C$3:$C$35,1.5)*0.001</f>
        <v>3.4650000000000007</v>
      </c>
      <c r="E40" s="17">
        <f t="shared" si="29"/>
        <v>3.4650000000000007</v>
      </c>
      <c r="F40" s="17">
        <f t="shared" si="29"/>
        <v>3.4650000000000007</v>
      </c>
    </row>
    <row r="41" spans="1:13" x14ac:dyDescent="0.25">
      <c r="A41" s="11" t="s">
        <v>115</v>
      </c>
      <c r="B41" s="12">
        <v>2</v>
      </c>
      <c r="C41" s="12">
        <v>6</v>
      </c>
      <c r="D41" s="17">
        <f t="shared" ref="D41:F41" si="30">SUMIFS(K$3:K$35,$B$3:$B$35,2,$C$3:$C$35,6)*0.001</f>
        <v>3.1350000000000007</v>
      </c>
      <c r="E41" s="17">
        <f t="shared" si="30"/>
        <v>3.1350000000000007</v>
      </c>
      <c r="F41" s="17">
        <f t="shared" si="30"/>
        <v>3.1350000000000007</v>
      </c>
    </row>
    <row r="42" spans="1:13" x14ac:dyDescent="0.25">
      <c r="A42" s="11" t="s">
        <v>116</v>
      </c>
      <c r="B42" s="12">
        <v>3</v>
      </c>
      <c r="C42" s="12">
        <v>2.5</v>
      </c>
      <c r="D42" s="17">
        <f t="shared" ref="D42:F42" si="31">SUMIFS(K$3:K$35,$B$3:$B$35,3,$C$3:$C$35,2.5)*0.001</f>
        <v>2.5300000000000002</v>
      </c>
      <c r="E42" s="17">
        <f t="shared" si="31"/>
        <v>2.5300000000000002</v>
      </c>
      <c r="F42" s="17">
        <f t="shared" si="31"/>
        <v>3.1350000000000002</v>
      </c>
    </row>
    <row r="43" spans="1:13" ht="31.5" x14ac:dyDescent="0.25">
      <c r="A43" s="11" t="s">
        <v>117</v>
      </c>
      <c r="B43" s="12">
        <v>4</v>
      </c>
      <c r="C43" s="12">
        <v>2.5</v>
      </c>
      <c r="D43" s="17">
        <f t="shared" ref="D43:F43" si="32">SUMIFS(K$3:K$35,$B$3:$B$35,4,$C$3:$C$35,2.5)*0.001</f>
        <v>22.990000000000002</v>
      </c>
      <c r="E43" s="17">
        <f t="shared" si="32"/>
        <v>22.990000000000002</v>
      </c>
      <c r="F43" s="17">
        <f t="shared" si="32"/>
        <v>23.594999999999999</v>
      </c>
    </row>
    <row r="44" spans="1:13" x14ac:dyDescent="0.2">
      <c r="A44" s="53" t="s">
        <v>118</v>
      </c>
      <c r="B44" s="55">
        <v>5</v>
      </c>
      <c r="C44" s="12">
        <v>2.5</v>
      </c>
      <c r="D44" s="17">
        <f t="shared" ref="D44:F44" si="33">SUMIFS(K$3:K$35,$B$3:$B$35,5,$C$3:$C$35,2.5)*0.001</f>
        <v>6.16</v>
      </c>
      <c r="E44" s="17">
        <f t="shared" si="33"/>
        <v>6.16</v>
      </c>
      <c r="F44" s="17">
        <f t="shared" si="33"/>
        <v>20.350000000000001</v>
      </c>
    </row>
    <row r="45" spans="1:13" x14ac:dyDescent="0.2">
      <c r="A45" s="54"/>
      <c r="B45" s="54"/>
      <c r="C45" s="12">
        <v>4</v>
      </c>
      <c r="D45" s="17"/>
      <c r="E45" s="17"/>
      <c r="F45" s="17">
        <f>SUMIFS(M$3:M$35,$B$3:$B$35,5,$C$3:$C$35,4)*0.001</f>
        <v>6</v>
      </c>
    </row>
    <row r="47" spans="1:13" ht="18.75" x14ac:dyDescent="0.3">
      <c r="A47" s="34" t="s">
        <v>119</v>
      </c>
    </row>
    <row r="48" spans="1:13" ht="47.25" x14ac:dyDescent="0.2">
      <c r="A48" s="35" t="s">
        <v>45</v>
      </c>
      <c r="B48" s="36" t="s">
        <v>71</v>
      </c>
      <c r="C48" s="36" t="s">
        <v>51</v>
      </c>
      <c r="D48" s="36" t="s">
        <v>48</v>
      </c>
      <c r="E48" s="37" t="s">
        <v>49</v>
      </c>
      <c r="F48" s="38" t="s">
        <v>50</v>
      </c>
    </row>
    <row r="49" spans="1:6" x14ac:dyDescent="0.25">
      <c r="A49" s="11" t="s">
        <v>114</v>
      </c>
      <c r="B49" s="12">
        <v>1</v>
      </c>
      <c r="C49" s="12">
        <v>1.5</v>
      </c>
      <c r="D49" s="17">
        <f t="shared" ref="D49:F49" si="34">SUMIFS(K$3:K$35,$B$3:$B$35,1,$C$3:$C$35,1.5)*0.001</f>
        <v>3.4650000000000007</v>
      </c>
      <c r="E49" s="17">
        <f t="shared" si="34"/>
        <v>3.4650000000000007</v>
      </c>
      <c r="F49" s="17">
        <f t="shared" si="34"/>
        <v>3.4650000000000007</v>
      </c>
    </row>
    <row r="50" spans="1:6" x14ac:dyDescent="0.25">
      <c r="A50" s="11" t="s">
        <v>115</v>
      </c>
      <c r="B50" s="12">
        <v>2</v>
      </c>
      <c r="C50" s="12">
        <v>6</v>
      </c>
      <c r="D50" s="17">
        <f t="shared" ref="D50:F50" si="35">SUMIFS(K$3:K$35,$B$3:$B$35,2,$C$3:$C$35,6)*0.001</f>
        <v>3.1350000000000007</v>
      </c>
      <c r="E50" s="17">
        <f t="shared" si="35"/>
        <v>3.1350000000000007</v>
      </c>
      <c r="F50" s="17">
        <f t="shared" si="35"/>
        <v>3.1350000000000007</v>
      </c>
    </row>
    <row r="51" spans="1:6" x14ac:dyDescent="0.25">
      <c r="A51" s="11" t="s">
        <v>116</v>
      </c>
      <c r="B51" s="12">
        <v>3</v>
      </c>
      <c r="C51" s="12">
        <v>2.5</v>
      </c>
      <c r="D51" s="17">
        <f t="shared" ref="D51:F51" si="36">SUMIFS(K$3:K$35,$B$3:$B$35,3,$C$3:$C$35,2.5)*0.001</f>
        <v>2.5300000000000002</v>
      </c>
      <c r="E51" s="17">
        <f t="shared" si="36"/>
        <v>2.5300000000000002</v>
      </c>
      <c r="F51" s="17">
        <f t="shared" si="36"/>
        <v>3.1350000000000002</v>
      </c>
    </row>
    <row r="52" spans="1:6" ht="31.5" x14ac:dyDescent="0.25">
      <c r="A52" s="11" t="s">
        <v>117</v>
      </c>
      <c r="B52" s="12">
        <v>4</v>
      </c>
      <c r="C52" s="12">
        <v>2.5</v>
      </c>
      <c r="D52" s="17">
        <f t="shared" ref="D52:F52" si="37">SUMIFS(K$3:K$35,$B$3:$B$35,4,$C$3:$C$35,2.5)*0.001</f>
        <v>22.990000000000002</v>
      </c>
      <c r="E52" s="17">
        <f t="shared" si="37"/>
        <v>22.990000000000002</v>
      </c>
      <c r="F52" s="17">
        <f t="shared" si="37"/>
        <v>23.594999999999999</v>
      </c>
    </row>
    <row r="53" spans="1:6" x14ac:dyDescent="0.2">
      <c r="A53" s="53" t="s">
        <v>118</v>
      </c>
      <c r="B53" s="55">
        <v>5</v>
      </c>
      <c r="C53" s="12">
        <v>2.5</v>
      </c>
      <c r="D53" s="17">
        <f t="shared" ref="D53:F53" si="38">SUMIFS(K$3:K$35,$B$3:$B$35,5,$C$3:$C$35,2.5)*0.001</f>
        <v>6.16</v>
      </c>
      <c r="E53" s="17">
        <f t="shared" si="38"/>
        <v>6.16</v>
      </c>
      <c r="F53" s="17">
        <f t="shared" si="38"/>
        <v>20.350000000000001</v>
      </c>
    </row>
    <row r="54" spans="1:6" x14ac:dyDescent="0.2">
      <c r="A54" s="54"/>
      <c r="B54" s="54"/>
      <c r="C54" s="12">
        <v>4</v>
      </c>
      <c r="D54" s="17"/>
      <c r="E54" s="17"/>
      <c r="F54" s="17">
        <f>SUMIFS(M$3:M$35,$B$3:$B$35,5,$C$3:$C$35,4)*0.001</f>
        <v>6</v>
      </c>
    </row>
    <row r="55" spans="1:6" x14ac:dyDescent="0.25">
      <c r="A55" s="11" t="s">
        <v>120</v>
      </c>
      <c r="B55" s="12">
        <v>6</v>
      </c>
      <c r="C55" s="12">
        <v>2.5</v>
      </c>
      <c r="D55" s="17">
        <f t="shared" ref="D55:F55" si="39">SUMIFS(K$3:K$35,$B$3:$B$35,6,$C$3:$C$35,2.5)*0.001</f>
        <v>0</v>
      </c>
      <c r="E55" s="17">
        <f t="shared" si="39"/>
        <v>0</v>
      </c>
      <c r="F55" s="17">
        <f t="shared" si="39"/>
        <v>0</v>
      </c>
    </row>
  </sheetData>
  <mergeCells count="4">
    <mergeCell ref="A44:A45"/>
    <mergeCell ref="B44:B45"/>
    <mergeCell ref="A53:A54"/>
    <mergeCell ref="B53:B5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Инструкция</vt:lpstr>
      <vt:lpstr>Исходные данные</vt:lpstr>
      <vt:lpstr>Свод</vt:lpstr>
      <vt:lpstr>Квартира МГН1</vt:lpstr>
      <vt:lpstr>Квартира МГН2</vt:lpstr>
      <vt:lpstr>Квартира МГН3</vt:lpstr>
      <vt:lpstr>Квартира МГН4</vt:lpstr>
      <vt:lpstr>Квартира 1</vt:lpstr>
      <vt:lpstr>Квартира 2</vt:lpstr>
      <vt:lpstr>Квартира 3</vt:lpstr>
      <vt:lpstr>Квартира 4</vt:lpstr>
      <vt:lpstr>Квартира 5</vt:lpstr>
      <vt:lpstr>Квартира 6</vt:lpstr>
      <vt:lpstr>Квартира 7</vt:lpstr>
      <vt:lpstr>Квартира 8</vt:lpstr>
      <vt:lpstr>Квартира 9</vt:lpstr>
      <vt:lpstr>Квартира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Силаева Татьяна Шамильевна</cp:lastModifiedBy>
  <dcterms:created xsi:type="dcterms:W3CDTF">2023-06-14T17:51:30Z</dcterms:created>
  <dcterms:modified xsi:type="dcterms:W3CDTF">2023-08-03T10:17:00Z</dcterms:modified>
</cp:coreProperties>
</file>