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lyakopa\Documents\Павел Коляко РАБОЧАЯ ПАПКА Xella\01 YTONG\"/>
    </mc:Choice>
  </mc:AlternateContent>
  <bookViews>
    <workbookView xWindow="0" yWindow="0" windowWidth="28800" windowHeight="12600"/>
  </bookViews>
  <sheets>
    <sheet name="Блоки YTONG" sheetId="2" r:id="rId1"/>
    <sheet name="Перемыч YTONG" sheetId="3" r:id="rId2"/>
    <sheet name="О-блоки YTONG" sheetId="4" r:id="rId3"/>
  </sheets>
  <definedNames>
    <definedName name="_xlnm._FilterDatabase" localSheetId="0" hidden="1">'Блоки YTONG'!$B$7:$W$29</definedName>
    <definedName name="_xlnm._FilterDatabase" localSheetId="1" hidden="1">'Перемыч YTONG'!$B$5:$H$81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2" l="1"/>
  <c r="N29" i="2"/>
  <c r="O28" i="2"/>
  <c r="N28" i="2"/>
  <c r="O27" i="2"/>
  <c r="N27" i="2"/>
  <c r="O26" i="2"/>
  <c r="N26" i="2"/>
  <c r="O25" i="2"/>
  <c r="N25" i="2"/>
  <c r="O24" i="2"/>
  <c r="N24" i="2"/>
  <c r="O23" i="2"/>
  <c r="N23" i="2"/>
  <c r="O22" i="2"/>
  <c r="O21" i="2"/>
  <c r="N21" i="2"/>
  <c r="O20" i="2"/>
  <c r="N20" i="2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O8" i="2"/>
  <c r="N8" i="2"/>
  <c r="N22" i="2"/>
  <c r="J9" i="4" l="1"/>
  <c r="K9" i="4" s="1"/>
  <c r="F9" i="4"/>
  <c r="H9" i="4" s="1"/>
  <c r="J10" i="4"/>
  <c r="K10" i="4" s="1"/>
  <c r="F10" i="4"/>
  <c r="H10" i="4" s="1"/>
  <c r="J8" i="4"/>
  <c r="K8" i="4" s="1"/>
  <c r="F8" i="4"/>
  <c r="H8" i="4" s="1"/>
  <c r="F7" i="4"/>
  <c r="H7" i="4" s="1"/>
  <c r="J7" i="4"/>
  <c r="K7" i="4" s="1"/>
  <c r="L7" i="4" s="1"/>
  <c r="N7" i="4" l="1"/>
  <c r="O7" i="4"/>
  <c r="P7" i="4" s="1"/>
  <c r="Q7" i="4" s="1"/>
  <c r="N9" i="4"/>
  <c r="L9" i="4"/>
  <c r="O9" i="4" s="1"/>
  <c r="P9" i="4" s="1"/>
  <c r="Q9" i="4" s="1"/>
  <c r="N10" i="4"/>
  <c r="L10" i="4"/>
  <c r="O10" i="4" s="1"/>
  <c r="P10" i="4" s="1"/>
  <c r="Q10" i="4" s="1"/>
  <c r="N8" i="4"/>
  <c r="L8" i="4"/>
  <c r="O8" i="4" s="1"/>
  <c r="P8" i="4" s="1"/>
  <c r="Q8" i="4" s="1"/>
  <c r="R7" i="4" l="1"/>
  <c r="S7" i="4"/>
  <c r="S9" i="4"/>
  <c r="R9" i="4"/>
  <c r="S10" i="4"/>
  <c r="R10" i="4"/>
  <c r="S8" i="4"/>
  <c r="R8" i="4"/>
  <c r="G81" i="3"/>
  <c r="G80" i="3"/>
  <c r="G79" i="3"/>
  <c r="G78" i="3"/>
  <c r="G77" i="3"/>
  <c r="G74" i="3"/>
  <c r="G73" i="3"/>
  <c r="G72" i="3"/>
  <c r="G71" i="3"/>
  <c r="G70" i="3"/>
  <c r="G69" i="3"/>
  <c r="G67" i="3"/>
  <c r="G66" i="3"/>
  <c r="G65" i="3"/>
  <c r="G64" i="3"/>
  <c r="G63" i="3"/>
  <c r="G62" i="3"/>
  <c r="G60" i="3"/>
  <c r="G59" i="3"/>
  <c r="G58" i="3"/>
  <c r="G57" i="3"/>
  <c r="G56" i="3"/>
  <c r="G54" i="3"/>
  <c r="G53" i="3"/>
  <c r="G52" i="3"/>
  <c r="G51" i="3"/>
  <c r="G48" i="3"/>
  <c r="G47" i="3"/>
  <c r="G46" i="3"/>
  <c r="G45" i="3"/>
  <c r="G44" i="3"/>
  <c r="G43" i="3"/>
  <c r="G42" i="3"/>
  <c r="G41" i="3"/>
  <c r="G40" i="3"/>
  <c r="G39" i="3"/>
  <c r="G37" i="3"/>
  <c r="G36" i="3"/>
  <c r="G35" i="3"/>
  <c r="G34" i="3"/>
  <c r="G33" i="3"/>
  <c r="G32" i="3"/>
  <c r="G31" i="3"/>
  <c r="G30" i="3"/>
  <c r="G29" i="3"/>
  <c r="G28" i="3"/>
  <c r="G26" i="3"/>
  <c r="G25" i="3"/>
  <c r="G24" i="3"/>
  <c r="G23" i="3"/>
  <c r="G22" i="3"/>
  <c r="G21" i="3"/>
  <c r="G20" i="3"/>
  <c r="G19" i="3"/>
  <c r="G18" i="3"/>
  <c r="G17" i="3"/>
  <c r="G15" i="3"/>
  <c r="G14" i="3"/>
  <c r="G13" i="3"/>
  <c r="G12" i="3"/>
  <c r="G11" i="3"/>
  <c r="G10" i="3"/>
  <c r="G9" i="3"/>
  <c r="G8" i="3"/>
  <c r="G7" i="3"/>
  <c r="G6" i="3"/>
  <c r="W29" i="2" l="1"/>
  <c r="G29" i="2"/>
  <c r="H29" i="2" s="1"/>
  <c r="W28" i="2"/>
  <c r="G28" i="2"/>
  <c r="H28" i="2" s="1"/>
  <c r="W27" i="2"/>
  <c r="G27" i="2"/>
  <c r="H27" i="2" s="1"/>
  <c r="J27" i="2" s="1"/>
  <c r="W26" i="2"/>
  <c r="G26" i="2"/>
  <c r="H26" i="2" s="1"/>
  <c r="W25" i="2"/>
  <c r="G25" i="2"/>
  <c r="H25" i="2" s="1"/>
  <c r="I25" i="2" s="1"/>
  <c r="W24" i="2"/>
  <c r="G24" i="2"/>
  <c r="H24" i="2" s="1"/>
  <c r="W23" i="2"/>
  <c r="G23" i="2"/>
  <c r="H23" i="2" s="1"/>
  <c r="I23" i="2" s="1"/>
  <c r="W22" i="2"/>
  <c r="G22" i="2"/>
  <c r="H22" i="2" s="1"/>
  <c r="W21" i="2"/>
  <c r="G21" i="2"/>
  <c r="H21" i="2" s="1"/>
  <c r="I21" i="2" s="1"/>
  <c r="W20" i="2"/>
  <c r="G20" i="2"/>
  <c r="H20" i="2" s="1"/>
  <c r="W19" i="2"/>
  <c r="G19" i="2"/>
  <c r="H19" i="2" s="1"/>
  <c r="I19" i="2" s="1"/>
  <c r="W18" i="2"/>
  <c r="G18" i="2"/>
  <c r="H18" i="2" s="1"/>
  <c r="W17" i="2"/>
  <c r="G17" i="2"/>
  <c r="H17" i="2" s="1"/>
  <c r="J17" i="2" s="1"/>
  <c r="W16" i="2"/>
  <c r="G16" i="2"/>
  <c r="H16" i="2" s="1"/>
  <c r="W15" i="2"/>
  <c r="G15" i="2"/>
  <c r="H15" i="2" s="1"/>
  <c r="I15" i="2" s="1"/>
  <c r="W14" i="2"/>
  <c r="G14" i="2"/>
  <c r="H14" i="2" s="1"/>
  <c r="W13" i="2"/>
  <c r="G13" i="2"/>
  <c r="H13" i="2" s="1"/>
  <c r="J13" i="2" s="1"/>
  <c r="W12" i="2"/>
  <c r="G12" i="2"/>
  <c r="H12" i="2" s="1"/>
  <c r="W11" i="2"/>
  <c r="G11" i="2"/>
  <c r="H11" i="2" s="1"/>
  <c r="I11" i="2" s="1"/>
  <c r="W10" i="2"/>
  <c r="G10" i="2"/>
  <c r="H10" i="2" s="1"/>
  <c r="W9" i="2"/>
  <c r="G9" i="2"/>
  <c r="H9" i="2" s="1"/>
  <c r="I9" i="2" s="1"/>
  <c r="W8" i="2"/>
  <c r="G8" i="2"/>
  <c r="H8" i="2" s="1"/>
  <c r="J29" i="2" l="1"/>
  <c r="I29" i="2"/>
  <c r="I27" i="2"/>
  <c r="I18" i="2"/>
  <c r="J18" i="2"/>
  <c r="J26" i="2"/>
  <c r="I26" i="2"/>
  <c r="J8" i="2"/>
  <c r="I8" i="2"/>
  <c r="I24" i="2"/>
  <c r="J24" i="2"/>
  <c r="I14" i="2"/>
  <c r="J14" i="2"/>
  <c r="I22" i="2"/>
  <c r="J22" i="2"/>
  <c r="I10" i="2"/>
  <c r="J10" i="2"/>
  <c r="J28" i="2"/>
  <c r="I28" i="2"/>
  <c r="I16" i="2"/>
  <c r="J16" i="2"/>
  <c r="I12" i="2"/>
  <c r="J12" i="2"/>
  <c r="J20" i="2"/>
  <c r="I20" i="2"/>
  <c r="I17" i="2"/>
  <c r="J9" i="2"/>
  <c r="J11" i="2"/>
  <c r="J15" i="2"/>
  <c r="J19" i="2"/>
  <c r="J21" i="2"/>
  <c r="J23" i="2"/>
  <c r="J25" i="2"/>
  <c r="I13" i="2"/>
</calcChain>
</file>

<file path=xl/sharedStrings.xml><?xml version="1.0" encoding="utf-8"?>
<sst xmlns="http://schemas.openxmlformats.org/spreadsheetml/2006/main" count="281" uniqueCount="181">
  <si>
    <t>Класс прочности</t>
  </si>
  <si>
    <t xml:space="preserve"> кг/м3</t>
  </si>
  <si>
    <t>мм</t>
  </si>
  <si>
    <t>м3</t>
  </si>
  <si>
    <t>кг</t>
  </si>
  <si>
    <t>Вт/м°С</t>
  </si>
  <si>
    <t>м²·°С /Вт</t>
  </si>
  <si>
    <t>мг/[м*ч*Па]</t>
  </si>
  <si>
    <t>циклы</t>
  </si>
  <si>
    <t>минуты</t>
  </si>
  <si>
    <t>дБ</t>
  </si>
  <si>
    <t>Условное обозначение</t>
  </si>
  <si>
    <t>B2.5</t>
  </si>
  <si>
    <t>F100</t>
  </si>
  <si>
    <t>REI 360</t>
  </si>
  <si>
    <t>B3.5</t>
  </si>
  <si>
    <t>-</t>
  </si>
  <si>
    <t>EI 240</t>
  </si>
  <si>
    <t>REI 240</t>
  </si>
  <si>
    <t>B5.0</t>
  </si>
  <si>
    <t>r=</t>
  </si>
  <si>
    <t>Газобетонные блоки автоклавного твердения YTONG, производства ЗАО "Кселла-Аэроблок-Центр"</t>
  </si>
  <si>
    <t>Длина L, мм</t>
  </si>
  <si>
    <t>Ширина B, мм</t>
  </si>
  <si>
    <t>Высота H, мм</t>
  </si>
  <si>
    <t>Опирание а, мм</t>
  </si>
  <si>
    <t>Перекрываемый проём l, мм</t>
  </si>
  <si>
    <t>Обозначение</t>
  </si>
  <si>
    <t>L</t>
  </si>
  <si>
    <t>B</t>
  </si>
  <si>
    <t>H</t>
  </si>
  <si>
    <t>a</t>
  </si>
  <si>
    <t>l</t>
  </si>
  <si>
    <t>m</t>
  </si>
  <si>
    <t>ПН125-115.11,5.12,4</t>
  </si>
  <si>
    <t>ПН125-130.11,5.12,4</t>
  </si>
  <si>
    <t>ПН125-140.11,5.12,4</t>
  </si>
  <si>
    <t>ПН125-150.11,5.12,4</t>
  </si>
  <si>
    <t>ПН125-175.11,5.12,4</t>
  </si>
  <si>
    <t>ПН125-200.11,5.12,4</t>
  </si>
  <si>
    <t>ПН125-225.11,5.12,4</t>
  </si>
  <si>
    <t>ПН125-250.11,5.12,4</t>
  </si>
  <si>
    <t>ПН125-275.11,5.12,4</t>
  </si>
  <si>
    <t>ПН125-300.11,5.12,4</t>
  </si>
  <si>
    <t>ПН125-115.12,5.12,4</t>
  </si>
  <si>
    <t>ПН125-130.12,5.12,4</t>
  </si>
  <si>
    <t>ПН125-140.12,5.12,4</t>
  </si>
  <si>
    <t>ПН125-150.12,5.12,4</t>
  </si>
  <si>
    <t>ПН125-175.12,5.12,4</t>
  </si>
  <si>
    <t>ПН125-200.12,5.12,4</t>
  </si>
  <si>
    <t>ПН125-225.12,5.12,4</t>
  </si>
  <si>
    <t>ПН125-250.12,5.12,4</t>
  </si>
  <si>
    <t>ПН125-275.12,5.12,4</t>
  </si>
  <si>
    <t>ПН125-300.12,5.12,4</t>
  </si>
  <si>
    <t>ПН125-115.15.12,4</t>
  </si>
  <si>
    <t>ПН125-130.15.12,4</t>
  </si>
  <si>
    <t>ПН125-140.15.12,4</t>
  </si>
  <si>
    <t>ПН125-150.15.12,4</t>
  </si>
  <si>
    <t>ПН125-175.15.12,4</t>
  </si>
  <si>
    <t>ПН125-200.15.12,4</t>
  </si>
  <si>
    <t>ПН125-225.15.12,4</t>
  </si>
  <si>
    <t>ПН125-250.15.12,4</t>
  </si>
  <si>
    <t>ПН125-275.15.12,4</t>
  </si>
  <si>
    <t>ПН125-300.15.12,4</t>
  </si>
  <si>
    <t>ПН125-115.17,5.12,4</t>
  </si>
  <si>
    <t>ПН125-130.17,5.12,4</t>
  </si>
  <si>
    <t>ПН125-140.17,5.12,4</t>
  </si>
  <si>
    <t>ПН125-150.17,5.12,4</t>
  </si>
  <si>
    <t>ПН125-175.17,5.12,4</t>
  </si>
  <si>
    <t>ПН125-200.17,5.12,4</t>
  </si>
  <si>
    <t>ПН125-225.17,5.12,4</t>
  </si>
  <si>
    <t>ПН125-250.17,5.12,4</t>
  </si>
  <si>
    <t>ПН125-275.17,5.12,4</t>
  </si>
  <si>
    <t>ПН125-300.17,5.12,4</t>
  </si>
  <si>
    <t>ПН250-130.20.24,9</t>
  </si>
  <si>
    <t>ПН250-150.20.24,9</t>
  </si>
  <si>
    <t>ПН250-175.20.24,9</t>
  </si>
  <si>
    <t>ПН250-200.20.24,9</t>
  </si>
  <si>
    <t>ПН250-130.25.24,9</t>
  </si>
  <si>
    <t>ПН250-150.25.24,9</t>
  </si>
  <si>
    <t>ПН250-175.25.24,9</t>
  </si>
  <si>
    <t>ПН250-200.25.24,9</t>
  </si>
  <si>
    <t>ПН250-225.25.24,9</t>
  </si>
  <si>
    <t>ПН250-130.30.24,9</t>
  </si>
  <si>
    <t>ПН250-150.30.24,9</t>
  </si>
  <si>
    <t>ПН250-175.30.24,9</t>
  </si>
  <si>
    <t>ПН250-200.30.24,9</t>
  </si>
  <si>
    <t>ПН250-225.30.24,9</t>
  </si>
  <si>
    <t>ПН250-250.30.24,9</t>
  </si>
  <si>
    <t>ПН250-130.37,5.24,9</t>
  </si>
  <si>
    <t>ПН250-150.37,5.24,9</t>
  </si>
  <si>
    <t>ПН250-175.37,5.24,9</t>
  </si>
  <si>
    <t>ПН250-200.37,5.24,9</t>
  </si>
  <si>
    <t>ПН250-225.37,5.24,9</t>
  </si>
  <si>
    <t>ПН250-250.37,5.24,9</t>
  </si>
  <si>
    <t>ПП250-125.7,5.24,9</t>
  </si>
  <si>
    <t>ПП250-125.10.24,9</t>
  </si>
  <si>
    <t>ПП250-250.10.24,9</t>
  </si>
  <si>
    <t>ПП250-125.12,5.24,9</t>
  </si>
  <si>
    <t>ПП250-125.15.24,9</t>
  </si>
  <si>
    <t xml:space="preserve">Наличие и сроки доставки перемычек уточнять у официальных дистрибьюторов YTONG. </t>
  </si>
  <si>
    <t>Доставка отсутствующих позиций на склад осуществляется в сроки от 2-х недель.</t>
  </si>
  <si>
    <t>ПН125 - Перемычка несущая высотой 124 мм</t>
  </si>
  <si>
    <t>ПН250 - Перемычка несущая высотой 249 мм</t>
  </si>
  <si>
    <t>ПП250 - Перемычка перегородочная (не несущая) высотой 250 мм</t>
  </si>
  <si>
    <t>СТО 73045594-004-2016 "Перемычки и ступени YTONG"</t>
  </si>
  <si>
    <t>Обозначения перемычек</t>
  </si>
  <si>
    <t>ПН125-175.11,5.12,4:</t>
  </si>
  <si>
    <t>ПН125 - Перемычка несущая высотой 249 мм</t>
  </si>
  <si>
    <t>175 - длина в см</t>
  </si>
  <si>
    <t>11,5 - ширина в см</t>
  </si>
  <si>
    <t>12,4 - высота в см</t>
  </si>
  <si>
    <t>Масса перемычки (справочная)  кг</t>
  </si>
  <si>
    <r>
      <rPr>
        <b/>
        <sz val="11"/>
        <color theme="1"/>
        <rFont val="Arial"/>
        <family val="2"/>
        <charset val="204"/>
      </rPr>
      <t>Перемычки YTONG</t>
    </r>
    <r>
      <rPr>
        <sz val="11"/>
        <color theme="1"/>
        <rFont val="Arial"/>
        <family val="2"/>
        <charset val="204"/>
      </rPr>
      <t xml:space="preserve"> 
</t>
    </r>
    <r>
      <rPr>
        <sz val="10"/>
        <color theme="1"/>
        <rFont val="Arial"/>
        <family val="2"/>
        <charset val="204"/>
      </rPr>
      <t>(D600; B3.5; λ=0,16 Вт/м°С) 
СТО 73045594-004-2016</t>
    </r>
  </si>
  <si>
    <t>Коэффициент неоднородности конструкции для расчета сопротивления теплопередаче стены Ro прив.</t>
  </si>
  <si>
    <t>Класс бетона по прочности</t>
  </si>
  <si>
    <t>Диаметр канала</t>
  </si>
  <si>
    <t>Радиус канала</t>
  </si>
  <si>
    <t>Объём блока</t>
  </si>
  <si>
    <t>Объём газобетона</t>
  </si>
  <si>
    <t>Минимальное опирание перемычек: для несущих стен 250 мм, для перегородок 125 мм.</t>
  </si>
  <si>
    <t>Марка по плотности</t>
  </si>
  <si>
    <t>D</t>
  </si>
  <si>
    <t>кг/м3</t>
  </si>
  <si>
    <t>м</t>
  </si>
  <si>
    <t>b</t>
  </si>
  <si>
    <t>h</t>
  </si>
  <si>
    <t>Rкан</t>
  </si>
  <si>
    <t>Dкан</t>
  </si>
  <si>
    <t>n кан</t>
  </si>
  <si>
    <t>Sкан</t>
  </si>
  <si>
    <t>Vкан</t>
  </si>
  <si>
    <t>∑Sкан</t>
  </si>
  <si>
    <t>∑Vкан</t>
  </si>
  <si>
    <t>Vбл</t>
  </si>
  <si>
    <t>Vгб</t>
  </si>
  <si>
    <t>m (0%)</t>
  </si>
  <si>
    <t>m (5%)</t>
  </si>
  <si>
    <t>m (30%)</t>
  </si>
  <si>
    <t>шт.</t>
  </si>
  <si>
    <t>м2</t>
  </si>
  <si>
    <t>Формат 
О-блоков YTONG</t>
  </si>
  <si>
    <t>Площадь канала</t>
  </si>
  <si>
    <t>Длина блока</t>
  </si>
  <si>
    <t>Ширина блока</t>
  </si>
  <si>
    <t>Высота блока</t>
  </si>
  <si>
    <t xml:space="preserve">Объём канала </t>
  </si>
  <si>
    <t>Кол-во каналов на блок</t>
  </si>
  <si>
    <t>Объём каналов на блок</t>
  </si>
  <si>
    <t>Номенклатура газобетонных О-блоков YTONG, производства ЗАО "Кселла-Аэроблок-Центр"</t>
  </si>
  <si>
    <t>Перемычки  YTONG  газобетонные армированные, производства Кселла Чехия.</t>
  </si>
  <si>
    <t>V</t>
  </si>
  <si>
    <t xml:space="preserve">m(0%) </t>
  </si>
  <si>
    <t>m(5%)</t>
  </si>
  <si>
    <t>m(30%)</t>
  </si>
  <si>
    <t>λо</t>
  </si>
  <si>
    <t>λа</t>
  </si>
  <si>
    <t>λб</t>
  </si>
  <si>
    <t>Ro усл</t>
  </si>
  <si>
    <t>Ro прив.</t>
  </si>
  <si>
    <t>F</t>
  </si>
  <si>
    <t>EI, REI</t>
  </si>
  <si>
    <t>Rw</t>
  </si>
  <si>
    <t>Вес блока 
в сухом состоянии</t>
  </si>
  <si>
    <t>Вес блока, 5% влажности</t>
  </si>
  <si>
    <t>Вес блока, 30% влажности</t>
  </si>
  <si>
    <t>Коэффициент 
теплопроводности</t>
  </si>
  <si>
    <t>Коэффициент 
паропроницаемости</t>
  </si>
  <si>
    <t>Морозостойкость</t>
  </si>
  <si>
    <t>Огнестойкость конструкции</t>
  </si>
  <si>
    <t xml:space="preserve">Шумоизоляция конструкции 
без отделки </t>
  </si>
  <si>
    <t xml:space="preserve">Шумоизоляция,
10 мм штукат. 
с двух сторон, </t>
  </si>
  <si>
    <t xml:space="preserve">Шумоизоляция,  
20 мм штукат. 
с двух сторон, </t>
  </si>
  <si>
    <t xml:space="preserve">Шумоизоляция,  
30 мм штукат. 
с двух сторон, </t>
  </si>
  <si>
    <t>Площадь  каналов на блок</t>
  </si>
  <si>
    <t>Вес блока 
(влажность 0%)</t>
  </si>
  <si>
    <t>Вес блока 
(влажность 5%)</t>
  </si>
  <si>
    <t>Вес блока 
(влажность 30%)</t>
  </si>
  <si>
    <t>Сопротивление теплопередаче (блок)</t>
  </si>
  <si>
    <t>Сопротивление теплопередаче (конструкция)</t>
  </si>
  <si>
    <t>Индексы шумоизоляции рассчитаны по СП 23-103-2003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</si>
</sst>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rgb="FF0070C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14" fontId="0" fillId="0" borderId="3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2" fontId="0" fillId="0" borderId="24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2" fontId="0" fillId="2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2" fontId="0" fillId="2" borderId="4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22" xfId="0" applyFont="1" applyFill="1" applyBorder="1" applyAlignment="1">
      <alignment horizontal="left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2" fontId="0" fillId="2" borderId="2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2" fontId="0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40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center" vertical="center" wrapText="1"/>
    </xf>
    <xf numFmtId="2" fontId="3" fillId="3" borderId="40" xfId="0" applyNumberFormat="1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164" fontId="3" fillId="3" borderId="41" xfId="0" applyNumberFormat="1" applyFont="1" applyFill="1" applyBorder="1" applyAlignment="1">
      <alignment horizontal="center" vertical="center" wrapText="1"/>
    </xf>
    <xf numFmtId="164" fontId="3" fillId="3" borderId="33" xfId="0" applyNumberFormat="1" applyFont="1" applyFill="1" applyBorder="1" applyAlignment="1">
      <alignment horizontal="center" vertical="center" wrapText="1"/>
    </xf>
    <xf numFmtId="2" fontId="3" fillId="3" borderId="41" xfId="0" applyNumberFormat="1" applyFont="1" applyFill="1" applyBorder="1" applyAlignment="1">
      <alignment horizontal="center" vertical="center" wrapText="1"/>
    </xf>
    <xf numFmtId="2" fontId="3" fillId="3" borderId="33" xfId="0" applyNumberFormat="1" applyFont="1" applyFill="1" applyBorder="1" applyAlignment="1">
      <alignment horizontal="center" vertical="center" wrapText="1"/>
    </xf>
    <xf numFmtId="2" fontId="3" fillId="3" borderId="39" xfId="0" applyNumberFormat="1" applyFont="1" applyFill="1" applyBorder="1" applyAlignment="1">
      <alignment horizontal="center" vertical="center" wrapText="1"/>
    </xf>
    <xf numFmtId="0" fontId="0" fillId="0" borderId="48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 textRotation="90" wrapText="1"/>
    </xf>
    <xf numFmtId="0" fontId="0" fillId="0" borderId="44" xfId="0" applyFont="1" applyFill="1" applyBorder="1" applyAlignment="1">
      <alignment horizontal="center" vertical="center" textRotation="90" wrapText="1"/>
    </xf>
    <xf numFmtId="0" fontId="0" fillId="0" borderId="55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 textRotation="90" wrapText="1"/>
    </xf>
    <xf numFmtId="0" fontId="0" fillId="0" borderId="25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textRotation="90" wrapText="1"/>
    </xf>
    <xf numFmtId="0" fontId="0" fillId="0" borderId="42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49" fontId="4" fillId="0" borderId="50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50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51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0" borderId="47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47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52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0" borderId="46" xfId="0" applyNumberFormat="1" applyFont="1" applyFill="1" applyBorder="1" applyAlignment="1" applyProtection="1">
      <alignment horizontal="center" vertical="center" textRotation="90" wrapText="1"/>
      <protection locked="0"/>
    </xf>
    <xf numFmtId="49" fontId="3" fillId="0" borderId="5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textRotation="90" wrapText="1"/>
      <protection locked="0"/>
    </xf>
    <xf numFmtId="0" fontId="1" fillId="0" borderId="26" xfId="0" applyFont="1" applyFill="1" applyBorder="1" applyAlignment="1" applyProtection="1">
      <alignment horizontal="center" vertical="center" textRotation="90" wrapText="1"/>
      <protection locked="0"/>
    </xf>
    <xf numFmtId="0" fontId="1" fillId="0" borderId="7" xfId="0" applyFont="1" applyFill="1" applyBorder="1" applyAlignment="1" applyProtection="1">
      <alignment horizontal="center" vertical="center" textRotation="90" wrapText="1"/>
      <protection locked="0"/>
    </xf>
    <xf numFmtId="0" fontId="1" fillId="0" borderId="27" xfId="0" applyFont="1" applyFill="1" applyBorder="1" applyAlignment="1" applyProtection="1">
      <alignment horizontal="center" vertical="center" textRotation="90" wrapText="1"/>
      <protection locked="0"/>
    </xf>
    <xf numFmtId="0" fontId="1" fillId="0" borderId="33" xfId="0" applyFont="1" applyFill="1" applyBorder="1" applyAlignment="1" applyProtection="1">
      <alignment horizontal="center" vertical="center" textRotation="90" wrapText="1"/>
      <protection locked="0"/>
    </xf>
    <xf numFmtId="0" fontId="1" fillId="0" borderId="40" xfId="0" applyFont="1" applyFill="1" applyBorder="1" applyAlignment="1" applyProtection="1">
      <alignment horizontal="center" vertical="center" textRotation="90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28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164" fontId="3" fillId="0" borderId="31" xfId="0" applyNumberFormat="1" applyFont="1" applyFill="1" applyBorder="1" applyAlignment="1" applyProtection="1">
      <alignment horizontal="center" vertical="center" wrapText="1"/>
    </xf>
    <xf numFmtId="165" fontId="3" fillId="0" borderId="29" xfId="0" applyNumberFormat="1" applyFont="1" applyFill="1" applyBorder="1" applyAlignment="1" applyProtection="1">
      <alignment horizontal="center" vertical="center" wrapText="1"/>
    </xf>
    <xf numFmtId="165" fontId="3" fillId="0" borderId="30" xfId="0" applyNumberFormat="1" applyFont="1" applyFill="1" applyBorder="1" applyAlignment="1" applyProtection="1">
      <alignment horizontal="center" vertical="center" wrapText="1"/>
    </xf>
    <xf numFmtId="165" fontId="3" fillId="0" borderId="31" xfId="0" applyNumberFormat="1" applyFont="1" applyFill="1" applyBorder="1" applyAlignment="1" applyProtection="1">
      <alignment horizontal="center" vertical="center" wrapText="1"/>
    </xf>
    <xf numFmtId="2" fontId="4" fillId="0" borderId="32" xfId="0" applyNumberFormat="1" applyFont="1" applyFill="1" applyBorder="1" applyAlignment="1" applyProtection="1">
      <alignment horizontal="center" vertical="center" wrapText="1"/>
    </xf>
    <xf numFmtId="2" fontId="3" fillId="0" borderId="31" xfId="0" applyNumberFormat="1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164" fontId="3" fillId="3" borderId="13" xfId="0" applyNumberFormat="1" applyFont="1" applyFill="1" applyBorder="1" applyAlignment="1" applyProtection="1">
      <alignment horizontal="center" vertical="center" wrapText="1"/>
    </xf>
    <xf numFmtId="165" fontId="3" fillId="3" borderId="12" xfId="0" applyNumberFormat="1" applyFont="1" applyFill="1" applyBorder="1" applyAlignment="1" applyProtection="1">
      <alignment horizontal="center" vertical="center" wrapText="1"/>
    </xf>
    <xf numFmtId="165" fontId="3" fillId="3" borderId="1" xfId="0" applyNumberFormat="1" applyFont="1" applyFill="1" applyBorder="1" applyAlignment="1" applyProtection="1">
      <alignment horizontal="center" vertical="center" wrapText="1"/>
    </xf>
    <xf numFmtId="165" fontId="3" fillId="3" borderId="13" xfId="0" applyNumberFormat="1" applyFont="1" applyFill="1" applyBorder="1" applyAlignment="1" applyProtection="1">
      <alignment horizontal="center" vertical="center" wrapText="1"/>
    </xf>
    <xf numFmtId="2" fontId="4" fillId="3" borderId="9" xfId="0" applyNumberFormat="1" applyFont="1" applyFill="1" applyBorder="1" applyAlignment="1" applyProtection="1">
      <alignment horizontal="center" vertical="center" wrapText="1"/>
    </xf>
    <xf numFmtId="2" fontId="3" fillId="3" borderId="19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64" fontId="3" fillId="0" borderId="13" xfId="0" applyNumberFormat="1" applyFont="1" applyFill="1" applyBorder="1" applyAlignment="1" applyProtection="1">
      <alignment horizontal="center" vertical="center" wrapText="1"/>
    </xf>
    <xf numFmtId="165" fontId="3" fillId="0" borderId="12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3" xfId="0" applyNumberFormat="1" applyFont="1" applyFill="1" applyBorder="1" applyAlignment="1" applyProtection="1">
      <alignment horizontal="center" vertical="center" wrapText="1"/>
    </xf>
    <xf numFmtId="2" fontId="4" fillId="0" borderId="9" xfId="0" applyNumberFormat="1" applyFont="1" applyFill="1" applyBorder="1" applyAlignment="1" applyProtection="1">
      <alignment horizontal="center" vertical="center" wrapText="1"/>
    </xf>
    <xf numFmtId="2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 wrapText="1"/>
    </xf>
    <xf numFmtId="164" fontId="3" fillId="3" borderId="16" xfId="0" applyNumberFormat="1" applyFont="1" applyFill="1" applyBorder="1" applyAlignment="1" applyProtection="1">
      <alignment horizontal="center" vertical="center" wrapText="1"/>
    </xf>
    <xf numFmtId="165" fontId="3" fillId="3" borderId="14" xfId="0" applyNumberFormat="1" applyFont="1" applyFill="1" applyBorder="1" applyAlignment="1" applyProtection="1">
      <alignment horizontal="center" vertical="center" wrapText="1"/>
    </xf>
    <xf numFmtId="165" fontId="3" fillId="3" borderId="15" xfId="0" applyNumberFormat="1" applyFont="1" applyFill="1" applyBorder="1" applyAlignment="1" applyProtection="1">
      <alignment horizontal="center" vertical="center" wrapText="1"/>
    </xf>
    <xf numFmtId="165" fontId="3" fillId="3" borderId="16" xfId="0" applyNumberFormat="1" applyFont="1" applyFill="1" applyBorder="1" applyAlignment="1" applyProtection="1">
      <alignment horizontal="center" vertical="center" wrapText="1"/>
    </xf>
    <xf numFmtId="2" fontId="4" fillId="3" borderId="20" xfId="0" applyNumberFormat="1" applyFont="1" applyFill="1" applyBorder="1" applyAlignment="1" applyProtection="1">
      <alignment horizontal="center" vertical="center" wrapText="1"/>
    </xf>
    <xf numFmtId="2" fontId="3" fillId="3" borderId="21" xfId="0" applyNumberFormat="1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5" fontId="3" fillId="0" borderId="18" xfId="0" applyNumberFormat="1" applyFont="1" applyFill="1" applyBorder="1" applyAlignment="1" applyProtection="1">
      <alignment horizontal="center" vertical="center" wrapText="1"/>
    </xf>
    <xf numFmtId="165" fontId="3" fillId="0" borderId="8" xfId="0" applyNumberFormat="1" applyFont="1" applyFill="1" applyBorder="1" applyAlignment="1" applyProtection="1">
      <alignment horizontal="center" vertical="center" wrapText="1"/>
    </xf>
    <xf numFmtId="165" fontId="3" fillId="0" borderId="19" xfId="0" applyNumberFormat="1" applyFont="1" applyFill="1" applyBorder="1" applyAlignment="1" applyProtection="1">
      <alignment horizontal="center" vertical="center" wrapText="1"/>
    </xf>
    <xf numFmtId="2" fontId="4" fillId="0" borderId="34" xfId="0" applyNumberFormat="1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left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164" fontId="3" fillId="0" borderId="37" xfId="0" applyNumberFormat="1" applyFont="1" applyFill="1" applyBorder="1" applyAlignment="1" applyProtection="1">
      <alignment horizontal="center" vertical="center" wrapText="1"/>
    </xf>
    <xf numFmtId="165" fontId="3" fillId="0" borderId="36" xfId="0" applyNumberFormat="1" applyFont="1" applyFill="1" applyBorder="1" applyAlignment="1" applyProtection="1">
      <alignment horizontal="center" vertical="center" wrapText="1"/>
    </xf>
    <xf numFmtId="165" fontId="3" fillId="0" borderId="22" xfId="0" applyNumberFormat="1" applyFont="1" applyFill="1" applyBorder="1" applyAlignment="1" applyProtection="1">
      <alignment horizontal="center" vertical="center" wrapText="1"/>
    </xf>
    <xf numFmtId="165" fontId="3" fillId="0" borderId="37" xfId="0" applyNumberFormat="1" applyFont="1" applyFill="1" applyBorder="1" applyAlignment="1" applyProtection="1">
      <alignment horizontal="center" vertical="center" wrapText="1"/>
    </xf>
    <xf numFmtId="2" fontId="4" fillId="0" borderId="38" xfId="0" applyNumberFormat="1" applyFont="1" applyFill="1" applyBorder="1" applyAlignment="1" applyProtection="1">
      <alignment horizontal="center" vertical="center" wrapText="1"/>
    </xf>
    <xf numFmtId="2" fontId="3" fillId="0" borderId="27" xfId="0" applyNumberFormat="1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37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left" vertical="center" wrapText="1"/>
    </xf>
    <xf numFmtId="0" fontId="4" fillId="3" borderId="28" xfId="0" applyFont="1" applyFill="1" applyBorder="1" applyAlignment="1" applyProtection="1">
      <alignment horizontal="center" vertical="center" wrapText="1"/>
    </xf>
    <xf numFmtId="0" fontId="3" fillId="3" borderId="29" xfId="0" applyFont="1" applyFill="1" applyBorder="1" applyAlignment="1" applyProtection="1">
      <alignment horizontal="center" vertical="center" wrapText="1"/>
    </xf>
    <xf numFmtId="0" fontId="4" fillId="3" borderId="30" xfId="0" applyFont="1" applyFill="1" applyBorder="1" applyAlignment="1" applyProtection="1">
      <alignment horizontal="center" vertical="center" wrapText="1"/>
    </xf>
    <xf numFmtId="0" fontId="3" fillId="3" borderId="30" xfId="0" applyFont="1" applyFill="1" applyBorder="1" applyAlignment="1" applyProtection="1">
      <alignment horizontal="center" vertical="center" wrapText="1"/>
    </xf>
    <xf numFmtId="164" fontId="3" fillId="3" borderId="31" xfId="0" applyNumberFormat="1" applyFont="1" applyFill="1" applyBorder="1" applyAlignment="1" applyProtection="1">
      <alignment horizontal="center" vertical="center" wrapText="1"/>
    </xf>
    <xf numFmtId="165" fontId="3" fillId="3" borderId="29" xfId="0" applyNumberFormat="1" applyFont="1" applyFill="1" applyBorder="1" applyAlignment="1" applyProtection="1">
      <alignment horizontal="center" vertical="center" wrapText="1"/>
    </xf>
    <xf numFmtId="165" fontId="3" fillId="3" borderId="30" xfId="0" applyNumberFormat="1" applyFont="1" applyFill="1" applyBorder="1" applyAlignment="1" applyProtection="1">
      <alignment horizontal="center" vertical="center" wrapText="1"/>
    </xf>
    <xf numFmtId="165" fontId="3" fillId="3" borderId="31" xfId="0" applyNumberFormat="1" applyFont="1" applyFill="1" applyBorder="1" applyAlignment="1" applyProtection="1">
      <alignment horizontal="center" vertical="center" wrapText="1"/>
    </xf>
    <xf numFmtId="2" fontId="4" fillId="3" borderId="32" xfId="0" applyNumberFormat="1" applyFont="1" applyFill="1" applyBorder="1" applyAlignment="1" applyProtection="1">
      <alignment horizontal="center" vertical="center" wrapText="1"/>
    </xf>
    <xf numFmtId="2" fontId="3" fillId="3" borderId="31" xfId="0" applyNumberFormat="1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3" fillId="3" borderId="31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tabSelected="1" zoomScale="80" zoomScaleNormal="8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C32" sqref="C32:O32"/>
    </sheetView>
  </sheetViews>
  <sheetFormatPr defaultRowHeight="12.75" x14ac:dyDescent="0.2"/>
  <cols>
    <col min="1" max="1" width="2.5" style="99" customWidth="1"/>
    <col min="2" max="2" width="8.25" style="99" customWidth="1"/>
    <col min="3" max="3" width="5.75" style="99" customWidth="1"/>
    <col min="4" max="4" width="5.875" style="131" customWidth="1"/>
    <col min="5" max="6" width="5.875" style="99" customWidth="1"/>
    <col min="7" max="7" width="7.625" style="131" bestFit="1" customWidth="1"/>
    <col min="8" max="9" width="7.125" style="131" bestFit="1" customWidth="1"/>
    <col min="10" max="10" width="9.125" style="131" bestFit="1" customWidth="1"/>
    <col min="11" max="13" width="7.75" style="99" customWidth="1"/>
    <col min="14" max="14" width="8.25" style="99" bestFit="1" customWidth="1"/>
    <col min="15" max="15" width="9.5" style="99" bestFit="1" customWidth="1"/>
    <col min="16" max="16" width="9.875" style="99" customWidth="1"/>
    <col min="17" max="17" width="7.375" style="99" customWidth="1"/>
    <col min="18" max="18" width="9.875" style="99" customWidth="1"/>
    <col min="19" max="19" width="8.125" style="99" customWidth="1"/>
    <col min="20" max="22" width="10.125" style="99" customWidth="1"/>
    <col min="23" max="23" width="51.375" style="99" customWidth="1"/>
    <col min="24" max="16384" width="9" style="99"/>
  </cols>
  <sheetData>
    <row r="2" spans="2:23" ht="18" x14ac:dyDescent="0.2">
      <c r="C2" s="230" t="s">
        <v>21</v>
      </c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2:23" ht="15.75" thickBot="1" x14ac:dyDescent="0.25"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</row>
    <row r="4" spans="2:23" ht="119.25" customHeight="1" thickBot="1" x14ac:dyDescent="0.25">
      <c r="B4" s="100" t="s">
        <v>121</v>
      </c>
      <c r="C4" s="101" t="s">
        <v>0</v>
      </c>
      <c r="D4" s="102" t="s">
        <v>143</v>
      </c>
      <c r="E4" s="103" t="s">
        <v>144</v>
      </c>
      <c r="F4" s="104" t="s">
        <v>145</v>
      </c>
      <c r="G4" s="105" t="s">
        <v>118</v>
      </c>
      <c r="H4" s="102" t="s">
        <v>163</v>
      </c>
      <c r="I4" s="104" t="s">
        <v>164</v>
      </c>
      <c r="J4" s="105" t="s">
        <v>165</v>
      </c>
      <c r="K4" s="102" t="s">
        <v>166</v>
      </c>
      <c r="L4" s="102" t="s">
        <v>166</v>
      </c>
      <c r="M4" s="102" t="s">
        <v>166</v>
      </c>
      <c r="N4" s="106" t="s">
        <v>178</v>
      </c>
      <c r="O4" s="105" t="s">
        <v>179</v>
      </c>
      <c r="P4" s="101" t="s">
        <v>167</v>
      </c>
      <c r="Q4" s="101" t="s">
        <v>168</v>
      </c>
      <c r="R4" s="101" t="s">
        <v>169</v>
      </c>
      <c r="S4" s="102" t="s">
        <v>170</v>
      </c>
      <c r="T4" s="104" t="s">
        <v>171</v>
      </c>
      <c r="U4" s="104" t="s">
        <v>172</v>
      </c>
      <c r="V4" s="105" t="s">
        <v>173</v>
      </c>
      <c r="W4" s="107" t="s">
        <v>11</v>
      </c>
    </row>
    <row r="5" spans="2:23" ht="15.75" customHeight="1" x14ac:dyDescent="0.2">
      <c r="B5" s="108" t="s">
        <v>122</v>
      </c>
      <c r="C5" s="107"/>
      <c r="D5" s="109" t="s">
        <v>32</v>
      </c>
      <c r="E5" s="110" t="s">
        <v>125</v>
      </c>
      <c r="F5" s="111" t="s">
        <v>126</v>
      </c>
      <c r="G5" s="112" t="s">
        <v>151</v>
      </c>
      <c r="H5" s="109" t="s">
        <v>152</v>
      </c>
      <c r="I5" s="111" t="s">
        <v>153</v>
      </c>
      <c r="J5" s="112" t="s">
        <v>154</v>
      </c>
      <c r="K5" s="109" t="s">
        <v>155</v>
      </c>
      <c r="L5" s="111" t="s">
        <v>156</v>
      </c>
      <c r="M5" s="111" t="s">
        <v>157</v>
      </c>
      <c r="N5" s="113" t="s">
        <v>158</v>
      </c>
      <c r="O5" s="114" t="s">
        <v>159</v>
      </c>
      <c r="P5" s="107"/>
      <c r="Q5" s="107" t="s">
        <v>160</v>
      </c>
      <c r="R5" s="107" t="s">
        <v>161</v>
      </c>
      <c r="S5" s="109" t="s">
        <v>162</v>
      </c>
      <c r="T5" s="111" t="s">
        <v>162</v>
      </c>
      <c r="U5" s="111" t="s">
        <v>162</v>
      </c>
      <c r="V5" s="112" t="s">
        <v>162</v>
      </c>
      <c r="W5" s="107"/>
    </row>
    <row r="6" spans="2:23" ht="15.75" customHeight="1" thickBot="1" x14ac:dyDescent="0.25">
      <c r="B6" s="115" t="s">
        <v>1</v>
      </c>
      <c r="C6" s="115"/>
      <c r="D6" s="116" t="s">
        <v>2</v>
      </c>
      <c r="E6" s="117" t="s">
        <v>2</v>
      </c>
      <c r="F6" s="117" t="s">
        <v>2</v>
      </c>
      <c r="G6" s="118" t="s">
        <v>3</v>
      </c>
      <c r="H6" s="116" t="s">
        <v>4</v>
      </c>
      <c r="I6" s="117" t="s">
        <v>4</v>
      </c>
      <c r="J6" s="118" t="s">
        <v>4</v>
      </c>
      <c r="K6" s="116" t="s">
        <v>5</v>
      </c>
      <c r="L6" s="117" t="s">
        <v>5</v>
      </c>
      <c r="M6" s="117" t="s">
        <v>5</v>
      </c>
      <c r="N6" s="117" t="s">
        <v>6</v>
      </c>
      <c r="O6" s="119" t="s">
        <v>6</v>
      </c>
      <c r="P6" s="115" t="s">
        <v>7</v>
      </c>
      <c r="Q6" s="115" t="s">
        <v>8</v>
      </c>
      <c r="R6" s="115" t="s">
        <v>9</v>
      </c>
      <c r="S6" s="116" t="s">
        <v>10</v>
      </c>
      <c r="T6" s="117" t="s">
        <v>10</v>
      </c>
      <c r="U6" s="117" t="s">
        <v>10</v>
      </c>
      <c r="V6" s="118" t="s">
        <v>10</v>
      </c>
      <c r="W6" s="115"/>
    </row>
    <row r="7" spans="2:23" ht="15.75" customHeight="1" thickBot="1" x14ac:dyDescent="0.25">
      <c r="B7" s="120"/>
      <c r="C7" s="120"/>
      <c r="D7" s="121"/>
      <c r="E7" s="122"/>
      <c r="F7" s="122"/>
      <c r="G7" s="123"/>
      <c r="H7" s="121"/>
      <c r="I7" s="122"/>
      <c r="J7" s="123"/>
      <c r="K7" s="121"/>
      <c r="L7" s="122"/>
      <c r="M7" s="122"/>
      <c r="N7" s="124"/>
      <c r="O7" s="125"/>
      <c r="P7" s="120"/>
      <c r="Q7" s="120"/>
      <c r="R7" s="120"/>
      <c r="S7" s="121"/>
      <c r="T7" s="122"/>
      <c r="U7" s="122"/>
      <c r="V7" s="123"/>
      <c r="W7" s="126"/>
    </row>
    <row r="8" spans="2:23" s="127" customFormat="1" ht="20.100000000000001" customHeight="1" x14ac:dyDescent="0.2">
      <c r="B8" s="132">
        <v>400</v>
      </c>
      <c r="C8" s="132" t="s">
        <v>12</v>
      </c>
      <c r="D8" s="133">
        <v>625</v>
      </c>
      <c r="E8" s="134">
        <v>200</v>
      </c>
      <c r="F8" s="135">
        <v>250</v>
      </c>
      <c r="G8" s="136">
        <f t="shared" ref="G8:G13" si="0">(D8/1000)*(E8/1000)*(F8/1000)</f>
        <v>3.125E-2</v>
      </c>
      <c r="H8" s="137">
        <f t="shared" ref="H8:H13" si="1">G8*B8</f>
        <v>12.5</v>
      </c>
      <c r="I8" s="138">
        <f t="shared" ref="I8:I13" si="2">H8*1.05</f>
        <v>13.125</v>
      </c>
      <c r="J8" s="139">
        <f t="shared" ref="J8:J13" si="3">H8*1.3</f>
        <v>16.25</v>
      </c>
      <c r="K8" s="133">
        <v>8.7999999999999995E-2</v>
      </c>
      <c r="L8" s="135">
        <v>0.104</v>
      </c>
      <c r="M8" s="135">
        <v>0.11</v>
      </c>
      <c r="N8" s="140">
        <f>(1/8.7+((E8/1000)/M8)+1/23)</f>
        <v>1.9766026077870158</v>
      </c>
      <c r="O8" s="141">
        <f>(1/8.7+((E8/1000)/M8)+1/23)*$Q$31</f>
        <v>1.8184743991640546</v>
      </c>
      <c r="P8" s="142">
        <v>0.24</v>
      </c>
      <c r="Q8" s="142" t="s">
        <v>13</v>
      </c>
      <c r="R8" s="142" t="s">
        <v>14</v>
      </c>
      <c r="S8" s="133">
        <v>43</v>
      </c>
      <c r="T8" s="135">
        <v>48</v>
      </c>
      <c r="U8" s="135">
        <v>51</v>
      </c>
      <c r="V8" s="143">
        <v>54</v>
      </c>
      <c r="W8" s="144" t="str">
        <f t="shared" ref="W8:W13" si="4">"Блок 1/625x"&amp;E8&amp;"x250/D"&amp;B8&amp;"/"&amp;C8&amp;"/F100 ГОСТ 31360-2007"</f>
        <v>Блок 1/625x200x250/D400/B2.5/F100 ГОСТ 31360-2007</v>
      </c>
    </row>
    <row r="9" spans="2:23" s="127" customFormat="1" ht="20.100000000000001" customHeight="1" x14ac:dyDescent="0.2">
      <c r="B9" s="145">
        <v>400</v>
      </c>
      <c r="C9" s="145" t="s">
        <v>12</v>
      </c>
      <c r="D9" s="146">
        <v>625</v>
      </c>
      <c r="E9" s="147">
        <v>250</v>
      </c>
      <c r="F9" s="148">
        <v>250</v>
      </c>
      <c r="G9" s="149">
        <f t="shared" si="0"/>
        <v>3.90625E-2</v>
      </c>
      <c r="H9" s="150">
        <f t="shared" si="1"/>
        <v>15.625</v>
      </c>
      <c r="I9" s="151">
        <f t="shared" si="2"/>
        <v>16.40625</v>
      </c>
      <c r="J9" s="152">
        <f t="shared" si="3"/>
        <v>20.3125</v>
      </c>
      <c r="K9" s="146">
        <v>8.7999999999999995E-2</v>
      </c>
      <c r="L9" s="148">
        <v>0.104</v>
      </c>
      <c r="M9" s="148">
        <v>0.11</v>
      </c>
      <c r="N9" s="153">
        <f>(1/8.7+((E9/1000)/M9)+1/23)</f>
        <v>2.4311480623324706</v>
      </c>
      <c r="O9" s="154">
        <f>(1/8.7+((E9/1000)/M9)+1/23)*$Q$31</f>
        <v>2.2366562173458728</v>
      </c>
      <c r="P9" s="155">
        <v>0.24</v>
      </c>
      <c r="Q9" s="155" t="s">
        <v>13</v>
      </c>
      <c r="R9" s="155" t="s">
        <v>14</v>
      </c>
      <c r="S9" s="146">
        <v>47</v>
      </c>
      <c r="T9" s="148">
        <v>51</v>
      </c>
      <c r="U9" s="148">
        <v>54</v>
      </c>
      <c r="V9" s="156">
        <v>56</v>
      </c>
      <c r="W9" s="157" t="str">
        <f t="shared" si="4"/>
        <v>Блок 1/625x250x250/D400/B2.5/F100 ГОСТ 31360-2007</v>
      </c>
    </row>
    <row r="10" spans="2:23" s="127" customFormat="1" ht="20.100000000000001" customHeight="1" x14ac:dyDescent="0.2">
      <c r="B10" s="158">
        <v>400</v>
      </c>
      <c r="C10" s="158" t="s">
        <v>12</v>
      </c>
      <c r="D10" s="159">
        <v>625</v>
      </c>
      <c r="E10" s="160">
        <v>300</v>
      </c>
      <c r="F10" s="161">
        <v>250</v>
      </c>
      <c r="G10" s="162">
        <f t="shared" si="0"/>
        <v>4.6875E-2</v>
      </c>
      <c r="H10" s="163">
        <f t="shared" si="1"/>
        <v>18.75</v>
      </c>
      <c r="I10" s="164">
        <f t="shared" si="2"/>
        <v>19.6875</v>
      </c>
      <c r="J10" s="165">
        <f t="shared" si="3"/>
        <v>24.375</v>
      </c>
      <c r="K10" s="159">
        <v>8.7999999999999995E-2</v>
      </c>
      <c r="L10" s="161">
        <v>0.104</v>
      </c>
      <c r="M10" s="161">
        <v>0.11</v>
      </c>
      <c r="N10" s="166">
        <f>(1/8.7+((E10/1000)/M10)+1/23)</f>
        <v>2.8856935168779247</v>
      </c>
      <c r="O10" s="167">
        <f>(1/8.7+((E10/1000)/M10)+1/23)*$Q$31</f>
        <v>2.6548380355276908</v>
      </c>
      <c r="P10" s="168">
        <v>0.24</v>
      </c>
      <c r="Q10" s="168" t="s">
        <v>13</v>
      </c>
      <c r="R10" s="168" t="s">
        <v>14</v>
      </c>
      <c r="S10" s="159">
        <v>50</v>
      </c>
      <c r="T10" s="161">
        <v>53</v>
      </c>
      <c r="U10" s="161">
        <v>56</v>
      </c>
      <c r="V10" s="169">
        <v>58</v>
      </c>
      <c r="W10" s="170" t="str">
        <f t="shared" si="4"/>
        <v>Блок 1/625x300x250/D400/B2.5/F100 ГОСТ 31360-2007</v>
      </c>
    </row>
    <row r="11" spans="2:23" s="127" customFormat="1" ht="20.100000000000001" customHeight="1" x14ac:dyDescent="0.2">
      <c r="B11" s="145">
        <v>400</v>
      </c>
      <c r="C11" s="145" t="s">
        <v>12</v>
      </c>
      <c r="D11" s="146">
        <v>625</v>
      </c>
      <c r="E11" s="147">
        <v>375</v>
      </c>
      <c r="F11" s="148">
        <v>250</v>
      </c>
      <c r="G11" s="149">
        <f t="shared" si="0"/>
        <v>5.859375E-2</v>
      </c>
      <c r="H11" s="150">
        <f t="shared" si="1"/>
        <v>23.4375</v>
      </c>
      <c r="I11" s="151">
        <f t="shared" si="2"/>
        <v>24.609375</v>
      </c>
      <c r="J11" s="152">
        <f t="shared" si="3"/>
        <v>30.46875</v>
      </c>
      <c r="K11" s="146">
        <v>8.7999999999999995E-2</v>
      </c>
      <c r="L11" s="148">
        <v>0.104</v>
      </c>
      <c r="M11" s="148">
        <v>0.11</v>
      </c>
      <c r="N11" s="153">
        <f>(1/8.7+((E11/1000)/M11)+1/23)</f>
        <v>3.5675116986961068</v>
      </c>
      <c r="O11" s="154">
        <f>(1/8.7+((E11/1000)/M11)+1/23)*$Q$31</f>
        <v>3.2821107628004182</v>
      </c>
      <c r="P11" s="155">
        <v>0.24</v>
      </c>
      <c r="Q11" s="155" t="s">
        <v>13</v>
      </c>
      <c r="R11" s="155" t="s">
        <v>14</v>
      </c>
      <c r="S11" s="146">
        <v>53</v>
      </c>
      <c r="T11" s="148">
        <v>56</v>
      </c>
      <c r="U11" s="148">
        <v>58</v>
      </c>
      <c r="V11" s="156">
        <v>60</v>
      </c>
      <c r="W11" s="157" t="str">
        <f t="shared" si="4"/>
        <v>Блок 1/625x375x250/D400/B2.5/F100 ГОСТ 31360-2007</v>
      </c>
    </row>
    <row r="12" spans="2:23" s="127" customFormat="1" ht="20.100000000000001" customHeight="1" x14ac:dyDescent="0.2">
      <c r="B12" s="158">
        <v>400</v>
      </c>
      <c r="C12" s="158" t="s">
        <v>12</v>
      </c>
      <c r="D12" s="159">
        <v>625</v>
      </c>
      <c r="E12" s="160">
        <v>400</v>
      </c>
      <c r="F12" s="161">
        <v>250</v>
      </c>
      <c r="G12" s="162">
        <f t="shared" si="0"/>
        <v>6.25E-2</v>
      </c>
      <c r="H12" s="163">
        <f t="shared" si="1"/>
        <v>25</v>
      </c>
      <c r="I12" s="164">
        <f t="shared" si="2"/>
        <v>26.25</v>
      </c>
      <c r="J12" s="165">
        <f t="shared" si="3"/>
        <v>32.5</v>
      </c>
      <c r="K12" s="159">
        <v>8.7999999999999995E-2</v>
      </c>
      <c r="L12" s="161">
        <v>0.104</v>
      </c>
      <c r="M12" s="161">
        <v>0.11</v>
      </c>
      <c r="N12" s="166">
        <f>(1/8.7+((E12/1000)/M12)+1/23)</f>
        <v>3.7947844259688344</v>
      </c>
      <c r="O12" s="167">
        <f>(1/8.7+((E12/1000)/M12)+1/23)*$Q$31</f>
        <v>3.4912016718913277</v>
      </c>
      <c r="P12" s="168">
        <v>0.24</v>
      </c>
      <c r="Q12" s="168" t="s">
        <v>13</v>
      </c>
      <c r="R12" s="168" t="s">
        <v>14</v>
      </c>
      <c r="S12" s="159">
        <v>54</v>
      </c>
      <c r="T12" s="161">
        <v>57</v>
      </c>
      <c r="U12" s="161">
        <v>59</v>
      </c>
      <c r="V12" s="169">
        <v>61</v>
      </c>
      <c r="W12" s="170" t="str">
        <f t="shared" si="4"/>
        <v>Блок 1/625x400x250/D400/B2.5/F100 ГОСТ 31360-2007</v>
      </c>
    </row>
    <row r="13" spans="2:23" s="127" customFormat="1" ht="20.100000000000001" customHeight="1" thickBot="1" x14ac:dyDescent="0.25">
      <c r="B13" s="171">
        <v>400</v>
      </c>
      <c r="C13" s="171" t="s">
        <v>12</v>
      </c>
      <c r="D13" s="172">
        <v>625</v>
      </c>
      <c r="E13" s="173">
        <v>500</v>
      </c>
      <c r="F13" s="174">
        <v>250</v>
      </c>
      <c r="G13" s="175">
        <f t="shared" si="0"/>
        <v>7.8125E-2</v>
      </c>
      <c r="H13" s="176">
        <f t="shared" si="1"/>
        <v>31.25</v>
      </c>
      <c r="I13" s="177">
        <f t="shared" si="2"/>
        <v>32.8125</v>
      </c>
      <c r="J13" s="178">
        <f t="shared" si="3"/>
        <v>40.625</v>
      </c>
      <c r="K13" s="172">
        <v>8.7999999999999995E-2</v>
      </c>
      <c r="L13" s="174">
        <v>0.104</v>
      </c>
      <c r="M13" s="174">
        <v>0.11</v>
      </c>
      <c r="N13" s="179">
        <f>(1/8.7+((E13/1000)/M13)+1/23)</f>
        <v>4.7038753350597435</v>
      </c>
      <c r="O13" s="180">
        <f>(1/8.7+((E13/1000)/M13)+1/23)*$Q$31</f>
        <v>4.3275653082549645</v>
      </c>
      <c r="P13" s="181">
        <v>0.24</v>
      </c>
      <c r="Q13" s="181" t="s">
        <v>13</v>
      </c>
      <c r="R13" s="181" t="s">
        <v>14</v>
      </c>
      <c r="S13" s="172">
        <v>58</v>
      </c>
      <c r="T13" s="174">
        <v>60</v>
      </c>
      <c r="U13" s="174">
        <v>62</v>
      </c>
      <c r="V13" s="182">
        <v>63</v>
      </c>
      <c r="W13" s="183" t="str">
        <f t="shared" si="4"/>
        <v>Блок 1/625x500x250/D400/B2.5/F100 ГОСТ 31360-2007</v>
      </c>
    </row>
    <row r="14" spans="2:23" s="127" customFormat="1" ht="20.100000000000001" customHeight="1" x14ac:dyDescent="0.2">
      <c r="B14" s="184">
        <v>500</v>
      </c>
      <c r="C14" s="184" t="s">
        <v>15</v>
      </c>
      <c r="D14" s="185">
        <v>625</v>
      </c>
      <c r="E14" s="186">
        <v>50</v>
      </c>
      <c r="F14" s="187">
        <v>250</v>
      </c>
      <c r="G14" s="188">
        <f t="shared" ref="G14:G24" si="5">(D14/1000)*(E14/1000)*(F14/1000)</f>
        <v>7.8125E-3</v>
      </c>
      <c r="H14" s="189">
        <f t="shared" ref="H14:H24" si="6">G14*B14</f>
        <v>3.90625</v>
      </c>
      <c r="I14" s="190">
        <f t="shared" ref="I14:I24" si="7">H14*1.05</f>
        <v>4.1015625</v>
      </c>
      <c r="J14" s="191">
        <f t="shared" ref="J14:J24" si="8">H14*1.3</f>
        <v>5.078125</v>
      </c>
      <c r="K14" s="185">
        <v>9.9000000000000005E-2</v>
      </c>
      <c r="L14" s="187">
        <v>0.123</v>
      </c>
      <c r="M14" s="187">
        <v>0.13200000000000001</v>
      </c>
      <c r="N14" s="192">
        <f>(1/8.7+((E14/1000)/M14)+1/23)</f>
        <v>0.53720866839307624</v>
      </c>
      <c r="O14" s="167">
        <f>(1/8.7+((E14/1000)/M14)+1/23)*$Q$31</f>
        <v>0.49423197492163018</v>
      </c>
      <c r="P14" s="193">
        <v>0.21</v>
      </c>
      <c r="Q14" s="193" t="s">
        <v>13</v>
      </c>
      <c r="R14" s="193" t="s">
        <v>16</v>
      </c>
      <c r="S14" s="185">
        <v>24</v>
      </c>
      <c r="T14" s="187">
        <v>35</v>
      </c>
      <c r="U14" s="187">
        <v>42</v>
      </c>
      <c r="V14" s="194">
        <v>47</v>
      </c>
      <c r="W14" s="195" t="str">
        <f t="shared" ref="W14:W24" si="9">"Блок 1/625x"&amp;E14&amp;"x250/D"&amp;B14&amp;"/"&amp;C14&amp;"/F100 ГОСТ 31360-2007"</f>
        <v>Блок 1/625x50x250/D500/B3.5/F100 ГОСТ 31360-2007</v>
      </c>
    </row>
    <row r="15" spans="2:23" s="127" customFormat="1" ht="20.100000000000001" customHeight="1" x14ac:dyDescent="0.2">
      <c r="B15" s="145">
        <v>500</v>
      </c>
      <c r="C15" s="145" t="s">
        <v>15</v>
      </c>
      <c r="D15" s="146">
        <v>625</v>
      </c>
      <c r="E15" s="147">
        <v>75</v>
      </c>
      <c r="F15" s="148">
        <v>250</v>
      </c>
      <c r="G15" s="149">
        <f t="shared" si="5"/>
        <v>1.171875E-2</v>
      </c>
      <c r="H15" s="150">
        <f t="shared" si="6"/>
        <v>5.859375</v>
      </c>
      <c r="I15" s="151">
        <f t="shared" si="7"/>
        <v>6.15234375</v>
      </c>
      <c r="J15" s="152">
        <f t="shared" si="8"/>
        <v>7.6171875</v>
      </c>
      <c r="K15" s="146">
        <v>9.9000000000000005E-2</v>
      </c>
      <c r="L15" s="148">
        <v>0.123</v>
      </c>
      <c r="M15" s="148">
        <v>0.13200000000000001</v>
      </c>
      <c r="N15" s="153">
        <f>(1/8.7+((E15/1000)/M15)+1/23)</f>
        <v>0.72660260778701546</v>
      </c>
      <c r="O15" s="154">
        <f>(1/8.7+((E15/1000)/M15)+1/23)*$Q$31</f>
        <v>0.66847439916405427</v>
      </c>
      <c r="P15" s="155">
        <v>0.21</v>
      </c>
      <c r="Q15" s="155" t="s">
        <v>13</v>
      </c>
      <c r="R15" s="155" t="s">
        <v>17</v>
      </c>
      <c r="S15" s="146">
        <v>30</v>
      </c>
      <c r="T15" s="148">
        <v>39</v>
      </c>
      <c r="U15" s="148">
        <v>44</v>
      </c>
      <c r="V15" s="156">
        <v>48</v>
      </c>
      <c r="W15" s="157" t="str">
        <f t="shared" si="9"/>
        <v>Блок 1/625x75x250/D500/B3.5/F100 ГОСТ 31360-2007</v>
      </c>
    </row>
    <row r="16" spans="2:23" s="127" customFormat="1" ht="20.100000000000001" customHeight="1" x14ac:dyDescent="0.2">
      <c r="B16" s="158">
        <v>500</v>
      </c>
      <c r="C16" s="158" t="s">
        <v>15</v>
      </c>
      <c r="D16" s="159">
        <v>625</v>
      </c>
      <c r="E16" s="160">
        <v>100</v>
      </c>
      <c r="F16" s="161">
        <v>250</v>
      </c>
      <c r="G16" s="162">
        <f t="shared" si="5"/>
        <v>1.5625E-2</v>
      </c>
      <c r="H16" s="163">
        <f t="shared" si="6"/>
        <v>7.8125</v>
      </c>
      <c r="I16" s="164">
        <f t="shared" si="7"/>
        <v>8.203125</v>
      </c>
      <c r="J16" s="165">
        <f t="shared" si="8"/>
        <v>10.15625</v>
      </c>
      <c r="K16" s="159">
        <v>9.9000000000000005E-2</v>
      </c>
      <c r="L16" s="161">
        <v>0.123</v>
      </c>
      <c r="M16" s="161">
        <v>0.13200000000000001</v>
      </c>
      <c r="N16" s="166">
        <f>(1/8.7+((E16/1000)/M16)+1/23)</f>
        <v>0.91599654718095491</v>
      </c>
      <c r="O16" s="167">
        <f>(1/8.7+((E16/1000)/M16)+1/23)*$Q$31</f>
        <v>0.84271682340647858</v>
      </c>
      <c r="P16" s="168">
        <v>0.21</v>
      </c>
      <c r="Q16" s="168" t="s">
        <v>13</v>
      </c>
      <c r="R16" s="168" t="s">
        <v>17</v>
      </c>
      <c r="S16" s="159">
        <v>35</v>
      </c>
      <c r="T16" s="161">
        <v>42</v>
      </c>
      <c r="U16" s="161">
        <v>46</v>
      </c>
      <c r="V16" s="169">
        <v>50</v>
      </c>
      <c r="W16" s="170" t="str">
        <f t="shared" si="9"/>
        <v>Блок 1/625x100x250/D500/B3.5/F100 ГОСТ 31360-2007</v>
      </c>
    </row>
    <row r="17" spans="2:23" s="127" customFormat="1" ht="20.100000000000001" customHeight="1" x14ac:dyDescent="0.2">
      <c r="B17" s="145">
        <v>500</v>
      </c>
      <c r="C17" s="145" t="s">
        <v>15</v>
      </c>
      <c r="D17" s="146">
        <v>625</v>
      </c>
      <c r="E17" s="147">
        <v>125</v>
      </c>
      <c r="F17" s="148">
        <v>250</v>
      </c>
      <c r="G17" s="149">
        <f t="shared" si="5"/>
        <v>1.953125E-2</v>
      </c>
      <c r="H17" s="150">
        <f t="shared" si="6"/>
        <v>9.765625</v>
      </c>
      <c r="I17" s="151">
        <f t="shared" si="7"/>
        <v>10.25390625</v>
      </c>
      <c r="J17" s="152">
        <f t="shared" si="8"/>
        <v>12.6953125</v>
      </c>
      <c r="K17" s="146">
        <v>9.9000000000000005E-2</v>
      </c>
      <c r="L17" s="148">
        <v>0.123</v>
      </c>
      <c r="M17" s="148">
        <v>0.13200000000000001</v>
      </c>
      <c r="N17" s="153">
        <f>(1/8.7+((E17/1000)/M17)+1/23)</f>
        <v>1.1053904865748942</v>
      </c>
      <c r="O17" s="154">
        <f>(1/8.7+((E17/1000)/M17)+1/23)*$Q$31</f>
        <v>1.0169592476489027</v>
      </c>
      <c r="P17" s="155">
        <v>0.21</v>
      </c>
      <c r="Q17" s="155" t="s">
        <v>13</v>
      </c>
      <c r="R17" s="155" t="s">
        <v>17</v>
      </c>
      <c r="S17" s="146">
        <v>38</v>
      </c>
      <c r="T17" s="148">
        <v>44</v>
      </c>
      <c r="U17" s="148">
        <v>48</v>
      </c>
      <c r="V17" s="156">
        <v>52</v>
      </c>
      <c r="W17" s="157" t="str">
        <f t="shared" si="9"/>
        <v>Блок 1/625x125x250/D500/B3.5/F100 ГОСТ 31360-2007</v>
      </c>
    </row>
    <row r="18" spans="2:23" s="127" customFormat="1" ht="20.100000000000001" customHeight="1" x14ac:dyDescent="0.2">
      <c r="B18" s="158">
        <v>500</v>
      </c>
      <c r="C18" s="158" t="s">
        <v>15</v>
      </c>
      <c r="D18" s="159">
        <v>625</v>
      </c>
      <c r="E18" s="160">
        <v>150</v>
      </c>
      <c r="F18" s="161">
        <v>250</v>
      </c>
      <c r="G18" s="162">
        <f t="shared" si="5"/>
        <v>2.34375E-2</v>
      </c>
      <c r="H18" s="163">
        <f t="shared" si="6"/>
        <v>11.71875</v>
      </c>
      <c r="I18" s="164">
        <f t="shared" si="7"/>
        <v>12.3046875</v>
      </c>
      <c r="J18" s="165">
        <f t="shared" si="8"/>
        <v>15.234375</v>
      </c>
      <c r="K18" s="159">
        <v>9.9000000000000005E-2</v>
      </c>
      <c r="L18" s="161">
        <v>0.123</v>
      </c>
      <c r="M18" s="161">
        <v>0.13200000000000001</v>
      </c>
      <c r="N18" s="166">
        <f>(1/8.7+((E18/1000)/M18)+1/23)</f>
        <v>1.2947844259688337</v>
      </c>
      <c r="O18" s="167">
        <f>(1/8.7+((E18/1000)/M18)+1/23)*$Q$31</f>
        <v>1.191201671891327</v>
      </c>
      <c r="P18" s="168">
        <v>0.21</v>
      </c>
      <c r="Q18" s="168" t="s">
        <v>13</v>
      </c>
      <c r="R18" s="168" t="s">
        <v>18</v>
      </c>
      <c r="S18" s="159">
        <v>41</v>
      </c>
      <c r="T18" s="161">
        <v>46</v>
      </c>
      <c r="U18" s="161">
        <v>50</v>
      </c>
      <c r="V18" s="169">
        <v>53</v>
      </c>
      <c r="W18" s="170" t="str">
        <f t="shared" si="9"/>
        <v>Блок 1/625x150x250/D500/B3.5/F100 ГОСТ 31360-2007</v>
      </c>
    </row>
    <row r="19" spans="2:23" s="127" customFormat="1" ht="20.100000000000001" customHeight="1" x14ac:dyDescent="0.2">
      <c r="B19" s="145">
        <v>500</v>
      </c>
      <c r="C19" s="145" t="s">
        <v>15</v>
      </c>
      <c r="D19" s="146">
        <v>625</v>
      </c>
      <c r="E19" s="147">
        <v>200</v>
      </c>
      <c r="F19" s="148">
        <v>250</v>
      </c>
      <c r="G19" s="149">
        <f t="shared" si="5"/>
        <v>3.125E-2</v>
      </c>
      <c r="H19" s="150">
        <f t="shared" si="6"/>
        <v>15.625</v>
      </c>
      <c r="I19" s="151">
        <f t="shared" si="7"/>
        <v>16.40625</v>
      </c>
      <c r="J19" s="152">
        <f t="shared" si="8"/>
        <v>20.3125</v>
      </c>
      <c r="K19" s="146">
        <v>9.9000000000000005E-2</v>
      </c>
      <c r="L19" s="148">
        <v>0.123</v>
      </c>
      <c r="M19" s="148">
        <v>0.13200000000000001</v>
      </c>
      <c r="N19" s="153">
        <f>(1/8.7+((E19/1000)/M19)+1/23)</f>
        <v>1.6735723047567126</v>
      </c>
      <c r="O19" s="154">
        <f>(1/8.7+((E19/1000)/M19)+1/23)*$Q$31</f>
        <v>1.5396865203761756</v>
      </c>
      <c r="P19" s="155">
        <v>0.21</v>
      </c>
      <c r="Q19" s="155" t="s">
        <v>13</v>
      </c>
      <c r="R19" s="155" t="s">
        <v>14</v>
      </c>
      <c r="S19" s="146">
        <v>46</v>
      </c>
      <c r="T19" s="148">
        <v>50</v>
      </c>
      <c r="U19" s="148">
        <v>53</v>
      </c>
      <c r="V19" s="156">
        <v>55</v>
      </c>
      <c r="W19" s="157" t="str">
        <f t="shared" si="9"/>
        <v>Блок 1/625x200x250/D500/B3.5/F100 ГОСТ 31360-2007</v>
      </c>
    </row>
    <row r="20" spans="2:23" s="127" customFormat="1" ht="20.100000000000001" customHeight="1" x14ac:dyDescent="0.2">
      <c r="B20" s="158">
        <v>500</v>
      </c>
      <c r="C20" s="158" t="s">
        <v>15</v>
      </c>
      <c r="D20" s="159">
        <v>625</v>
      </c>
      <c r="E20" s="160">
        <v>250</v>
      </c>
      <c r="F20" s="161">
        <v>250</v>
      </c>
      <c r="G20" s="162">
        <f t="shared" si="5"/>
        <v>3.90625E-2</v>
      </c>
      <c r="H20" s="163">
        <f t="shared" si="6"/>
        <v>19.53125</v>
      </c>
      <c r="I20" s="164">
        <f t="shared" si="7"/>
        <v>20.5078125</v>
      </c>
      <c r="J20" s="165">
        <f t="shared" si="8"/>
        <v>25.390625</v>
      </c>
      <c r="K20" s="159">
        <v>9.9000000000000005E-2</v>
      </c>
      <c r="L20" s="161">
        <v>0.123</v>
      </c>
      <c r="M20" s="161">
        <v>0.13200000000000001</v>
      </c>
      <c r="N20" s="166">
        <f>(1/8.7+((E20/1000)/M20)+1/23)</f>
        <v>2.0523601835445913</v>
      </c>
      <c r="O20" s="167">
        <f>(1/8.7+((E20/1000)/M20)+1/23)*$Q$31</f>
        <v>1.888171368861024</v>
      </c>
      <c r="P20" s="168">
        <v>0.21</v>
      </c>
      <c r="Q20" s="168" t="s">
        <v>13</v>
      </c>
      <c r="R20" s="168" t="s">
        <v>14</v>
      </c>
      <c r="S20" s="159">
        <v>50</v>
      </c>
      <c r="T20" s="161">
        <v>53</v>
      </c>
      <c r="U20" s="161">
        <v>55</v>
      </c>
      <c r="V20" s="169">
        <v>57</v>
      </c>
      <c r="W20" s="170" t="str">
        <f t="shared" si="9"/>
        <v>Блок 1/625x250x250/D500/B3.5/F100 ГОСТ 31360-2007</v>
      </c>
    </row>
    <row r="21" spans="2:23" s="127" customFormat="1" ht="20.100000000000001" customHeight="1" x14ac:dyDescent="0.2">
      <c r="B21" s="145">
        <v>500</v>
      </c>
      <c r="C21" s="145" t="s">
        <v>15</v>
      </c>
      <c r="D21" s="146">
        <v>625</v>
      </c>
      <c r="E21" s="147">
        <v>300</v>
      </c>
      <c r="F21" s="148">
        <v>250</v>
      </c>
      <c r="G21" s="149">
        <f t="shared" si="5"/>
        <v>4.6875E-2</v>
      </c>
      <c r="H21" s="150">
        <f t="shared" si="6"/>
        <v>23.4375</v>
      </c>
      <c r="I21" s="151">
        <f t="shared" si="7"/>
        <v>24.609375</v>
      </c>
      <c r="J21" s="152">
        <f t="shared" si="8"/>
        <v>30.46875</v>
      </c>
      <c r="K21" s="146">
        <v>9.9000000000000005E-2</v>
      </c>
      <c r="L21" s="148">
        <v>0.123</v>
      </c>
      <c r="M21" s="148">
        <v>0.13200000000000001</v>
      </c>
      <c r="N21" s="153">
        <f>(1/8.7+((E21/1000)/M21)+1/23)</f>
        <v>2.4311480623324702</v>
      </c>
      <c r="O21" s="154">
        <f>(1/8.7+((E21/1000)/M21)+1/23)*$Q$31</f>
        <v>2.2366562173458728</v>
      </c>
      <c r="P21" s="155">
        <v>0.21</v>
      </c>
      <c r="Q21" s="155" t="s">
        <v>13</v>
      </c>
      <c r="R21" s="155" t="s">
        <v>14</v>
      </c>
      <c r="S21" s="146">
        <v>53</v>
      </c>
      <c r="T21" s="148">
        <v>55</v>
      </c>
      <c r="U21" s="148">
        <v>57</v>
      </c>
      <c r="V21" s="156">
        <v>59</v>
      </c>
      <c r="W21" s="157" t="str">
        <f t="shared" si="9"/>
        <v>Блок 1/625x300x250/D500/B3.5/F100 ГОСТ 31360-2007</v>
      </c>
    </row>
    <row r="22" spans="2:23" s="127" customFormat="1" ht="20.100000000000001" customHeight="1" x14ac:dyDescent="0.2">
      <c r="B22" s="158">
        <v>500</v>
      </c>
      <c r="C22" s="158" t="s">
        <v>15</v>
      </c>
      <c r="D22" s="159">
        <v>625</v>
      </c>
      <c r="E22" s="160">
        <v>375</v>
      </c>
      <c r="F22" s="161">
        <v>250</v>
      </c>
      <c r="G22" s="162">
        <f t="shared" si="5"/>
        <v>5.859375E-2</v>
      </c>
      <c r="H22" s="163">
        <f t="shared" si="6"/>
        <v>29.296875</v>
      </c>
      <c r="I22" s="164">
        <f t="shared" si="7"/>
        <v>30.76171875</v>
      </c>
      <c r="J22" s="165">
        <f t="shared" si="8"/>
        <v>38.0859375</v>
      </c>
      <c r="K22" s="159">
        <v>9.9000000000000005E-2</v>
      </c>
      <c r="L22" s="161">
        <v>0.123</v>
      </c>
      <c r="M22" s="161">
        <v>0.13200000000000001</v>
      </c>
      <c r="N22" s="166">
        <f>(1/8.7+((E22/1000)/M22)+1/23)</f>
        <v>2.9993298805142885</v>
      </c>
      <c r="O22" s="167">
        <f>(1/8.7+((E22/1000)/M22)+1/23)*$Q$31</f>
        <v>2.7593834900731458</v>
      </c>
      <c r="P22" s="168">
        <v>0.21</v>
      </c>
      <c r="Q22" s="168" t="s">
        <v>13</v>
      </c>
      <c r="R22" s="168" t="s">
        <v>14</v>
      </c>
      <c r="S22" s="159">
        <v>56</v>
      </c>
      <c r="T22" s="161">
        <v>58</v>
      </c>
      <c r="U22" s="161">
        <v>60</v>
      </c>
      <c r="V22" s="169">
        <v>62</v>
      </c>
      <c r="W22" s="170" t="str">
        <f t="shared" si="9"/>
        <v>Блок 1/625x375x250/D500/B3.5/F100 ГОСТ 31360-2007</v>
      </c>
    </row>
    <row r="23" spans="2:23" s="127" customFormat="1" ht="20.100000000000001" customHeight="1" x14ac:dyDescent="0.2">
      <c r="B23" s="145">
        <v>500</v>
      </c>
      <c r="C23" s="145" t="s">
        <v>15</v>
      </c>
      <c r="D23" s="146">
        <v>625</v>
      </c>
      <c r="E23" s="147">
        <v>400</v>
      </c>
      <c r="F23" s="148">
        <v>250</v>
      </c>
      <c r="G23" s="149">
        <f t="shared" si="5"/>
        <v>6.25E-2</v>
      </c>
      <c r="H23" s="150">
        <f t="shared" si="6"/>
        <v>31.25</v>
      </c>
      <c r="I23" s="151">
        <f t="shared" si="7"/>
        <v>32.8125</v>
      </c>
      <c r="J23" s="152">
        <f t="shared" si="8"/>
        <v>40.625</v>
      </c>
      <c r="K23" s="146">
        <v>9.9000000000000005E-2</v>
      </c>
      <c r="L23" s="148">
        <v>0.123</v>
      </c>
      <c r="M23" s="148">
        <v>0.13200000000000001</v>
      </c>
      <c r="N23" s="153">
        <f>(1/8.7+((E23/1000)/M23)+1/23)</f>
        <v>3.188723819908228</v>
      </c>
      <c r="O23" s="154">
        <f>(1/8.7+((E23/1000)/M23)+1/23)*$Q$31</f>
        <v>2.9336259143155696</v>
      </c>
      <c r="P23" s="155">
        <v>0.21</v>
      </c>
      <c r="Q23" s="155" t="s">
        <v>13</v>
      </c>
      <c r="R23" s="155" t="s">
        <v>14</v>
      </c>
      <c r="S23" s="146">
        <v>57</v>
      </c>
      <c r="T23" s="148">
        <v>59</v>
      </c>
      <c r="U23" s="148">
        <v>61</v>
      </c>
      <c r="V23" s="156">
        <v>62</v>
      </c>
      <c r="W23" s="157" t="str">
        <f t="shared" si="9"/>
        <v>Блок 1/625x400x250/D500/B3.5/F100 ГОСТ 31360-2007</v>
      </c>
    </row>
    <row r="24" spans="2:23" s="127" customFormat="1" ht="20.100000000000001" customHeight="1" thickBot="1" x14ac:dyDescent="0.25">
      <c r="B24" s="196">
        <v>500</v>
      </c>
      <c r="C24" s="196" t="s">
        <v>15</v>
      </c>
      <c r="D24" s="197">
        <v>625</v>
      </c>
      <c r="E24" s="198">
        <v>500</v>
      </c>
      <c r="F24" s="199">
        <v>250</v>
      </c>
      <c r="G24" s="200">
        <f t="shared" si="5"/>
        <v>7.8125E-2</v>
      </c>
      <c r="H24" s="201">
        <f t="shared" si="6"/>
        <v>39.0625</v>
      </c>
      <c r="I24" s="202">
        <f t="shared" si="7"/>
        <v>41.015625</v>
      </c>
      <c r="J24" s="203">
        <f t="shared" si="8"/>
        <v>50.78125</v>
      </c>
      <c r="K24" s="197">
        <v>9.9000000000000005E-2</v>
      </c>
      <c r="L24" s="199">
        <v>0.123</v>
      </c>
      <c r="M24" s="199">
        <v>0.13200000000000001</v>
      </c>
      <c r="N24" s="204">
        <f>(1/8.7+((E24/1000)/M24)+1/23)</f>
        <v>3.9462995774839853</v>
      </c>
      <c r="O24" s="205">
        <f>(1/8.7+((E24/1000)/M24)+1/23)*$Q$31</f>
        <v>3.6305956112852664</v>
      </c>
      <c r="P24" s="206">
        <v>0.21</v>
      </c>
      <c r="Q24" s="206" t="s">
        <v>13</v>
      </c>
      <c r="R24" s="206" t="s">
        <v>14</v>
      </c>
      <c r="S24" s="197">
        <v>61</v>
      </c>
      <c r="T24" s="199">
        <v>62</v>
      </c>
      <c r="U24" s="199">
        <v>64</v>
      </c>
      <c r="V24" s="207">
        <v>65</v>
      </c>
      <c r="W24" s="208" t="str">
        <f t="shared" si="9"/>
        <v>Блок 1/625x500x250/D500/B3.5/F100 ГОСТ 31360-2007</v>
      </c>
    </row>
    <row r="25" spans="2:23" s="127" customFormat="1" ht="20.100000000000001" customHeight="1" x14ac:dyDescent="0.2">
      <c r="B25" s="209">
        <v>600</v>
      </c>
      <c r="C25" s="209" t="s">
        <v>19</v>
      </c>
      <c r="D25" s="210">
        <v>625</v>
      </c>
      <c r="E25" s="211">
        <v>100</v>
      </c>
      <c r="F25" s="212">
        <v>250</v>
      </c>
      <c r="G25" s="213">
        <f t="shared" ref="G25:G29" si="10">(D25/1000)*(E25/1000)*(F25/1000)</f>
        <v>1.5625E-2</v>
      </c>
      <c r="H25" s="214">
        <f t="shared" ref="H25:H29" si="11">G25*B25</f>
        <v>9.375</v>
      </c>
      <c r="I25" s="215">
        <f t="shared" ref="I25:I29" si="12">H25*1.05</f>
        <v>9.84375</v>
      </c>
      <c r="J25" s="216">
        <f t="shared" ref="J25:J29" si="13">H25*1.3</f>
        <v>12.1875</v>
      </c>
      <c r="K25" s="210">
        <v>0.112</v>
      </c>
      <c r="L25" s="212">
        <v>0.13500000000000001</v>
      </c>
      <c r="M25" s="212">
        <v>0.151</v>
      </c>
      <c r="N25" s="217">
        <f>(1/8.7+((E25/1000)/M25)+1/23)</f>
        <v>0.82067244523433647</v>
      </c>
      <c r="O25" s="218">
        <f>(1/8.7+((E25/1000)/M25)+1/23)*$Q$31</f>
        <v>0.75501864961558962</v>
      </c>
      <c r="P25" s="219">
        <v>0.17</v>
      </c>
      <c r="Q25" s="219" t="s">
        <v>13</v>
      </c>
      <c r="R25" s="219" t="s">
        <v>17</v>
      </c>
      <c r="S25" s="210">
        <v>37</v>
      </c>
      <c r="T25" s="212">
        <v>43</v>
      </c>
      <c r="U25" s="212">
        <v>47</v>
      </c>
      <c r="V25" s="220">
        <v>50</v>
      </c>
      <c r="W25" s="221" t="str">
        <f t="shared" ref="W25:W29" si="14">"Блок 1/625x"&amp;E25&amp;"x250/D"&amp;B25&amp;"/"&amp;C25&amp;"/F100 ГОСТ 31360-2007"</f>
        <v>Блок 1/625x100x250/D600/B5.0/F100 ГОСТ 31360-2007</v>
      </c>
    </row>
    <row r="26" spans="2:23" s="127" customFormat="1" ht="20.100000000000001" customHeight="1" x14ac:dyDescent="0.2">
      <c r="B26" s="158">
        <v>600</v>
      </c>
      <c r="C26" s="158" t="s">
        <v>19</v>
      </c>
      <c r="D26" s="159">
        <v>625</v>
      </c>
      <c r="E26" s="160">
        <v>150</v>
      </c>
      <c r="F26" s="161">
        <v>250</v>
      </c>
      <c r="G26" s="162">
        <f t="shared" si="10"/>
        <v>2.34375E-2</v>
      </c>
      <c r="H26" s="163">
        <f t="shared" si="11"/>
        <v>14.0625</v>
      </c>
      <c r="I26" s="164">
        <f t="shared" si="12"/>
        <v>14.765625</v>
      </c>
      <c r="J26" s="165">
        <f t="shared" si="13"/>
        <v>18.28125</v>
      </c>
      <c r="K26" s="159">
        <v>0.112</v>
      </c>
      <c r="L26" s="161">
        <v>0.13500000000000001</v>
      </c>
      <c r="M26" s="161">
        <v>0.151</v>
      </c>
      <c r="N26" s="166">
        <f>(1/8.7+((E26/1000)/M26)+1/23)</f>
        <v>1.151798273048906</v>
      </c>
      <c r="O26" s="167">
        <f>(1/8.7+((E26/1000)/M26)+1/23)*$Q$31</f>
        <v>1.0596544112049935</v>
      </c>
      <c r="P26" s="168">
        <v>0.17</v>
      </c>
      <c r="Q26" s="168" t="s">
        <v>13</v>
      </c>
      <c r="R26" s="168" t="s">
        <v>18</v>
      </c>
      <c r="S26" s="159">
        <v>43</v>
      </c>
      <c r="T26" s="161">
        <v>48</v>
      </c>
      <c r="U26" s="161">
        <v>51</v>
      </c>
      <c r="V26" s="169">
        <v>54</v>
      </c>
      <c r="W26" s="170" t="str">
        <f t="shared" si="14"/>
        <v>Блок 1/625x150x250/D600/B5.0/F100 ГОСТ 31360-2007</v>
      </c>
    </row>
    <row r="27" spans="2:23" s="127" customFormat="1" ht="20.100000000000001" customHeight="1" x14ac:dyDescent="0.2">
      <c r="B27" s="145">
        <v>600</v>
      </c>
      <c r="C27" s="145" t="s">
        <v>19</v>
      </c>
      <c r="D27" s="146">
        <v>625</v>
      </c>
      <c r="E27" s="147">
        <v>200</v>
      </c>
      <c r="F27" s="148">
        <v>250</v>
      </c>
      <c r="G27" s="149">
        <f t="shared" si="10"/>
        <v>3.125E-2</v>
      </c>
      <c r="H27" s="150">
        <f t="shared" si="11"/>
        <v>18.75</v>
      </c>
      <c r="I27" s="151">
        <f t="shared" si="12"/>
        <v>19.6875</v>
      </c>
      <c r="J27" s="152">
        <f t="shared" si="13"/>
        <v>24.375</v>
      </c>
      <c r="K27" s="146">
        <v>0.112</v>
      </c>
      <c r="L27" s="148">
        <v>0.13500000000000001</v>
      </c>
      <c r="M27" s="148">
        <v>0.151</v>
      </c>
      <c r="N27" s="153">
        <f>(1/8.7+((E27/1000)/M27)+1/23)</f>
        <v>1.4829241008634757</v>
      </c>
      <c r="O27" s="154">
        <f>(1/8.7+((E27/1000)/M27)+1/23)*$Q$31</f>
        <v>1.3642901727943977</v>
      </c>
      <c r="P27" s="155">
        <v>0.17</v>
      </c>
      <c r="Q27" s="155" t="s">
        <v>13</v>
      </c>
      <c r="R27" s="155" t="s">
        <v>14</v>
      </c>
      <c r="S27" s="146">
        <v>48</v>
      </c>
      <c r="T27" s="148">
        <v>51</v>
      </c>
      <c r="U27" s="148">
        <v>54</v>
      </c>
      <c r="V27" s="156">
        <v>56</v>
      </c>
      <c r="W27" s="157" t="str">
        <f t="shared" si="14"/>
        <v>Блок 1/625x200x250/D600/B5.0/F100 ГОСТ 31360-2007</v>
      </c>
    </row>
    <row r="28" spans="2:23" s="127" customFormat="1" ht="20.100000000000001" customHeight="1" x14ac:dyDescent="0.2">
      <c r="B28" s="158">
        <v>600</v>
      </c>
      <c r="C28" s="158" t="s">
        <v>19</v>
      </c>
      <c r="D28" s="159">
        <v>625</v>
      </c>
      <c r="E28" s="160">
        <v>250</v>
      </c>
      <c r="F28" s="161">
        <v>250</v>
      </c>
      <c r="G28" s="162">
        <f t="shared" si="10"/>
        <v>3.90625E-2</v>
      </c>
      <c r="H28" s="163">
        <f t="shared" si="11"/>
        <v>23.4375</v>
      </c>
      <c r="I28" s="164">
        <f t="shared" si="12"/>
        <v>24.609375</v>
      </c>
      <c r="J28" s="165">
        <f t="shared" si="13"/>
        <v>30.46875</v>
      </c>
      <c r="K28" s="159">
        <v>0.112</v>
      </c>
      <c r="L28" s="161">
        <v>0.13500000000000001</v>
      </c>
      <c r="M28" s="161">
        <v>0.151</v>
      </c>
      <c r="N28" s="166">
        <f>(1/8.7+((E28/1000)/M28)+1/23)</f>
        <v>1.8140499286780452</v>
      </c>
      <c r="O28" s="167">
        <f>(1/8.7+((E28/1000)/M28)+1/23)*$Q$31</f>
        <v>1.6689259343838017</v>
      </c>
      <c r="P28" s="168">
        <v>0.17</v>
      </c>
      <c r="Q28" s="168" t="s">
        <v>13</v>
      </c>
      <c r="R28" s="168" t="s">
        <v>14</v>
      </c>
      <c r="S28" s="159">
        <v>52</v>
      </c>
      <c r="T28" s="161">
        <v>54</v>
      </c>
      <c r="U28" s="161">
        <v>56</v>
      </c>
      <c r="V28" s="169">
        <v>58</v>
      </c>
      <c r="W28" s="170" t="str">
        <f t="shared" si="14"/>
        <v>Блок 1/625x250x250/D600/B5.0/F100 ГОСТ 31360-2007</v>
      </c>
    </row>
    <row r="29" spans="2:23" s="127" customFormat="1" ht="20.100000000000001" customHeight="1" thickBot="1" x14ac:dyDescent="0.25">
      <c r="B29" s="171">
        <v>600</v>
      </c>
      <c r="C29" s="171" t="s">
        <v>19</v>
      </c>
      <c r="D29" s="172">
        <v>625</v>
      </c>
      <c r="E29" s="173">
        <v>300</v>
      </c>
      <c r="F29" s="174">
        <v>250</v>
      </c>
      <c r="G29" s="175">
        <f t="shared" si="10"/>
        <v>4.6875E-2</v>
      </c>
      <c r="H29" s="176">
        <f t="shared" si="11"/>
        <v>28.125</v>
      </c>
      <c r="I29" s="177">
        <f t="shared" si="12"/>
        <v>29.53125</v>
      </c>
      <c r="J29" s="178">
        <f t="shared" si="13"/>
        <v>36.5625</v>
      </c>
      <c r="K29" s="172">
        <v>0.112</v>
      </c>
      <c r="L29" s="174">
        <v>0.13500000000000001</v>
      </c>
      <c r="M29" s="174">
        <v>0.151</v>
      </c>
      <c r="N29" s="179">
        <f>(1/8.7+((E29/1000)/M29)+1/23)</f>
        <v>2.1451757564926148</v>
      </c>
      <c r="O29" s="180">
        <f>(1/8.7+((E29/1000)/M29)+1/23)*$Q$31</f>
        <v>1.9735616959732056</v>
      </c>
      <c r="P29" s="181">
        <v>0.17</v>
      </c>
      <c r="Q29" s="181" t="s">
        <v>13</v>
      </c>
      <c r="R29" s="181" t="s">
        <v>14</v>
      </c>
      <c r="S29" s="172">
        <v>55</v>
      </c>
      <c r="T29" s="174">
        <v>57</v>
      </c>
      <c r="U29" s="174">
        <v>59</v>
      </c>
      <c r="V29" s="182">
        <v>60</v>
      </c>
      <c r="W29" s="183" t="str">
        <f t="shared" si="14"/>
        <v>Блок 1/625x300x250/D600/B5.0/F100 ГОСТ 31360-2007</v>
      </c>
    </row>
    <row r="31" spans="2:23" s="127" customFormat="1" ht="14.25" customHeight="1" x14ac:dyDescent="0.2">
      <c r="C31" s="229" t="s">
        <v>114</v>
      </c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128" t="s">
        <v>20</v>
      </c>
      <c r="Q31" s="129">
        <v>0.92</v>
      </c>
      <c r="R31" s="130"/>
    </row>
    <row r="32" spans="2:23" ht="12.75" customHeight="1" x14ac:dyDescent="0.2">
      <c r="C32" s="229" t="s">
        <v>180</v>
      </c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</row>
  </sheetData>
  <sheetProtection sheet="1" objects="1" scenarios="1" sort="0" autoFilter="0"/>
  <autoFilter ref="B7:W29"/>
  <mergeCells count="4">
    <mergeCell ref="B3:V3"/>
    <mergeCell ref="C31:O31"/>
    <mergeCell ref="C2:V2"/>
    <mergeCell ref="C32:O3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98"/>
  <sheetViews>
    <sheetView showGridLines="0" zoomScale="80" zoomScaleNormal="80" workbookViewId="0">
      <selection activeCell="J35" sqref="J35"/>
    </sheetView>
  </sheetViews>
  <sheetFormatPr defaultRowHeight="14.25" x14ac:dyDescent="0.2"/>
  <cols>
    <col min="1" max="1" width="3.875" style="54" customWidth="1"/>
    <col min="2" max="2" width="23" style="54" bestFit="1" customWidth="1"/>
    <col min="3" max="3" width="8.75" style="54" bestFit="1" customWidth="1"/>
    <col min="4" max="4" width="10.5" style="54" bestFit="1" customWidth="1"/>
    <col min="5" max="5" width="10" style="54" bestFit="1" customWidth="1"/>
    <col min="6" max="6" width="12.125" style="54" bestFit="1" customWidth="1"/>
    <col min="7" max="7" width="16.75" style="54" bestFit="1" customWidth="1"/>
    <col min="8" max="8" width="15.5" style="54" bestFit="1" customWidth="1"/>
    <col min="9" max="16384" width="9" style="54"/>
  </cols>
  <sheetData>
    <row r="2" spans="2:8" x14ac:dyDescent="0.2">
      <c r="B2" s="223" t="s">
        <v>150</v>
      </c>
      <c r="C2" s="223"/>
      <c r="D2" s="223"/>
      <c r="E2" s="223"/>
      <c r="F2" s="223"/>
      <c r="G2" s="223"/>
    </row>
    <row r="3" spans="2:8" x14ac:dyDescent="0.2">
      <c r="H3" s="1">
        <v>43132</v>
      </c>
    </row>
    <row r="4" spans="2:8" ht="42.75" x14ac:dyDescent="0.2">
      <c r="B4" s="2" t="s">
        <v>113</v>
      </c>
      <c r="C4" s="3" t="s">
        <v>22</v>
      </c>
      <c r="D4" s="4" t="s">
        <v>23</v>
      </c>
      <c r="E4" s="3" t="s">
        <v>24</v>
      </c>
      <c r="F4" s="4" t="s">
        <v>25</v>
      </c>
      <c r="G4" s="5" t="s">
        <v>26</v>
      </c>
      <c r="H4" s="6" t="s">
        <v>112</v>
      </c>
    </row>
    <row r="5" spans="2:8" x14ac:dyDescent="0.2">
      <c r="B5" s="7" t="s">
        <v>27</v>
      </c>
      <c r="C5" s="8" t="s">
        <v>28</v>
      </c>
      <c r="D5" s="9" t="s">
        <v>29</v>
      </c>
      <c r="E5" s="8" t="s">
        <v>30</v>
      </c>
      <c r="F5" s="9" t="s">
        <v>31</v>
      </c>
      <c r="G5" s="8" t="s">
        <v>32</v>
      </c>
      <c r="H5" s="10" t="s">
        <v>33</v>
      </c>
    </row>
    <row r="6" spans="2:8" ht="15" hidden="1" x14ac:dyDescent="0.2">
      <c r="B6" s="11" t="s">
        <v>34</v>
      </c>
      <c r="C6" s="12">
        <v>1150</v>
      </c>
      <c r="D6" s="13">
        <v>115</v>
      </c>
      <c r="E6" s="12">
        <v>124</v>
      </c>
      <c r="F6" s="13">
        <v>200</v>
      </c>
      <c r="G6" s="14">
        <f t="shared" ref="G6:G15" si="0">C6-F6*2</f>
        <v>750</v>
      </c>
      <c r="H6" s="15">
        <v>14.5</v>
      </c>
    </row>
    <row r="7" spans="2:8" ht="15" x14ac:dyDescent="0.2">
      <c r="B7" s="16" t="s">
        <v>35</v>
      </c>
      <c r="C7" s="17">
        <v>1300</v>
      </c>
      <c r="D7" s="18">
        <v>115</v>
      </c>
      <c r="E7" s="17">
        <v>124</v>
      </c>
      <c r="F7" s="18">
        <v>200</v>
      </c>
      <c r="G7" s="19">
        <f t="shared" si="0"/>
        <v>900</v>
      </c>
      <c r="H7" s="20">
        <v>16.48</v>
      </c>
    </row>
    <row r="8" spans="2:8" ht="15" hidden="1" x14ac:dyDescent="0.2">
      <c r="B8" s="21" t="s">
        <v>36</v>
      </c>
      <c r="C8" s="22">
        <v>1400</v>
      </c>
      <c r="D8" s="23">
        <v>115</v>
      </c>
      <c r="E8" s="22">
        <v>124</v>
      </c>
      <c r="F8" s="23">
        <v>200</v>
      </c>
      <c r="G8" s="24">
        <f t="shared" si="0"/>
        <v>1000</v>
      </c>
      <c r="H8" s="25">
        <v>17.73</v>
      </c>
    </row>
    <row r="9" spans="2:8" ht="15" x14ac:dyDescent="0.2">
      <c r="B9" s="16" t="s">
        <v>37</v>
      </c>
      <c r="C9" s="17">
        <v>1500</v>
      </c>
      <c r="D9" s="18">
        <v>115</v>
      </c>
      <c r="E9" s="17">
        <v>124</v>
      </c>
      <c r="F9" s="18">
        <v>200</v>
      </c>
      <c r="G9" s="19">
        <f t="shared" si="0"/>
        <v>1100</v>
      </c>
      <c r="H9" s="20">
        <v>19.02</v>
      </c>
    </row>
    <row r="10" spans="2:8" ht="15" x14ac:dyDescent="0.2">
      <c r="B10" s="26" t="s">
        <v>38</v>
      </c>
      <c r="C10" s="17">
        <v>1750</v>
      </c>
      <c r="D10" s="18">
        <v>115</v>
      </c>
      <c r="E10" s="17">
        <v>124</v>
      </c>
      <c r="F10" s="18">
        <v>250</v>
      </c>
      <c r="G10" s="19">
        <f t="shared" si="0"/>
        <v>1250</v>
      </c>
      <c r="H10" s="20">
        <v>22.18</v>
      </c>
    </row>
    <row r="11" spans="2:8" ht="15" x14ac:dyDescent="0.2">
      <c r="B11" s="26" t="s">
        <v>39</v>
      </c>
      <c r="C11" s="17">
        <v>2000</v>
      </c>
      <c r="D11" s="18">
        <v>115</v>
      </c>
      <c r="E11" s="17">
        <v>124</v>
      </c>
      <c r="F11" s="18">
        <v>250</v>
      </c>
      <c r="G11" s="19">
        <f t="shared" si="0"/>
        <v>1500</v>
      </c>
      <c r="H11" s="20">
        <v>25.35</v>
      </c>
    </row>
    <row r="12" spans="2:8" ht="15" x14ac:dyDescent="0.2">
      <c r="B12" s="16" t="s">
        <v>40</v>
      </c>
      <c r="C12" s="17">
        <v>2250</v>
      </c>
      <c r="D12" s="18">
        <v>115</v>
      </c>
      <c r="E12" s="17">
        <v>124</v>
      </c>
      <c r="F12" s="18">
        <v>250</v>
      </c>
      <c r="G12" s="19">
        <f t="shared" si="0"/>
        <v>1750</v>
      </c>
      <c r="H12" s="20">
        <v>28.51</v>
      </c>
    </row>
    <row r="13" spans="2:8" ht="15" x14ac:dyDescent="0.2">
      <c r="B13" s="16" t="s">
        <v>41</v>
      </c>
      <c r="C13" s="17">
        <v>2500</v>
      </c>
      <c r="D13" s="18">
        <v>115</v>
      </c>
      <c r="E13" s="17">
        <v>124</v>
      </c>
      <c r="F13" s="18">
        <v>250</v>
      </c>
      <c r="G13" s="19">
        <f t="shared" si="0"/>
        <v>2000</v>
      </c>
      <c r="H13" s="20">
        <v>31.68</v>
      </c>
    </row>
    <row r="14" spans="2:8" ht="15" x14ac:dyDescent="0.2">
      <c r="B14" s="26" t="s">
        <v>42</v>
      </c>
      <c r="C14" s="17">
        <v>2750</v>
      </c>
      <c r="D14" s="18">
        <v>115</v>
      </c>
      <c r="E14" s="17">
        <v>124</v>
      </c>
      <c r="F14" s="18">
        <v>250</v>
      </c>
      <c r="G14" s="19">
        <f t="shared" si="0"/>
        <v>2250</v>
      </c>
      <c r="H14" s="20">
        <v>34.840000000000003</v>
      </c>
    </row>
    <row r="15" spans="2:8" ht="15" x14ac:dyDescent="0.2">
      <c r="B15" s="27" t="s">
        <v>43</v>
      </c>
      <c r="C15" s="28">
        <v>3000</v>
      </c>
      <c r="D15" s="29">
        <v>115</v>
      </c>
      <c r="E15" s="28">
        <v>124</v>
      </c>
      <c r="F15" s="29">
        <v>250</v>
      </c>
      <c r="G15" s="30">
        <f t="shared" si="0"/>
        <v>2500</v>
      </c>
      <c r="H15" s="31">
        <v>38.01</v>
      </c>
    </row>
    <row r="16" spans="2:8" ht="15" hidden="1" x14ac:dyDescent="0.2">
      <c r="B16" s="21"/>
      <c r="C16" s="22"/>
      <c r="D16" s="23"/>
      <c r="E16" s="22"/>
      <c r="F16" s="23"/>
      <c r="G16" s="24"/>
      <c r="H16" s="25"/>
    </row>
    <row r="17" spans="2:8" ht="15" hidden="1" x14ac:dyDescent="0.2">
      <c r="B17" s="32" t="s">
        <v>44</v>
      </c>
      <c r="C17" s="12">
        <v>1150</v>
      </c>
      <c r="D17" s="13">
        <v>125</v>
      </c>
      <c r="E17" s="12">
        <v>124</v>
      </c>
      <c r="F17" s="13">
        <v>200</v>
      </c>
      <c r="G17" s="14">
        <f t="shared" ref="G17:G26" si="1">C17-F17*2</f>
        <v>750</v>
      </c>
      <c r="H17" s="15">
        <v>15.74</v>
      </c>
    </row>
    <row r="18" spans="2:8" ht="15" hidden="1" x14ac:dyDescent="0.2">
      <c r="B18" s="21" t="s">
        <v>45</v>
      </c>
      <c r="C18" s="22">
        <v>1300</v>
      </c>
      <c r="D18" s="23">
        <v>125</v>
      </c>
      <c r="E18" s="22">
        <v>124</v>
      </c>
      <c r="F18" s="23">
        <v>200</v>
      </c>
      <c r="G18" s="24">
        <f t="shared" si="1"/>
        <v>900</v>
      </c>
      <c r="H18" s="25">
        <v>17.78</v>
      </c>
    </row>
    <row r="19" spans="2:8" ht="15" hidden="1" x14ac:dyDescent="0.2">
      <c r="B19" s="21" t="s">
        <v>46</v>
      </c>
      <c r="C19" s="22">
        <v>1400</v>
      </c>
      <c r="D19" s="23">
        <v>125</v>
      </c>
      <c r="E19" s="22">
        <v>124</v>
      </c>
      <c r="F19" s="23">
        <v>200</v>
      </c>
      <c r="G19" s="24">
        <f t="shared" si="1"/>
        <v>1000</v>
      </c>
      <c r="H19" s="25">
        <v>19.14</v>
      </c>
    </row>
    <row r="20" spans="2:8" ht="15" hidden="1" x14ac:dyDescent="0.2">
      <c r="B20" s="21" t="s">
        <v>47</v>
      </c>
      <c r="C20" s="22">
        <v>1500</v>
      </c>
      <c r="D20" s="23">
        <v>125</v>
      </c>
      <c r="E20" s="22">
        <v>124</v>
      </c>
      <c r="F20" s="23">
        <v>200</v>
      </c>
      <c r="G20" s="24">
        <f t="shared" si="1"/>
        <v>1100</v>
      </c>
      <c r="H20" s="25">
        <v>20.52</v>
      </c>
    </row>
    <row r="21" spans="2:8" ht="15" hidden="1" x14ac:dyDescent="0.2">
      <c r="B21" s="21" t="s">
        <v>48</v>
      </c>
      <c r="C21" s="22">
        <v>1750</v>
      </c>
      <c r="D21" s="23">
        <v>125</v>
      </c>
      <c r="E21" s="22">
        <v>124</v>
      </c>
      <c r="F21" s="23">
        <v>250</v>
      </c>
      <c r="G21" s="24">
        <f t="shared" si="1"/>
        <v>1250</v>
      </c>
      <c r="H21" s="25">
        <v>23.94</v>
      </c>
    </row>
    <row r="22" spans="2:8" ht="15" hidden="1" x14ac:dyDescent="0.2">
      <c r="B22" s="21" t="s">
        <v>49</v>
      </c>
      <c r="C22" s="22">
        <v>2000</v>
      </c>
      <c r="D22" s="23">
        <v>125</v>
      </c>
      <c r="E22" s="22">
        <v>124</v>
      </c>
      <c r="F22" s="23">
        <v>250</v>
      </c>
      <c r="G22" s="24">
        <f t="shared" si="1"/>
        <v>1500</v>
      </c>
      <c r="H22" s="25">
        <v>27.36</v>
      </c>
    </row>
    <row r="23" spans="2:8" ht="15" hidden="1" x14ac:dyDescent="0.2">
      <c r="B23" s="21" t="s">
        <v>50</v>
      </c>
      <c r="C23" s="22">
        <v>2250</v>
      </c>
      <c r="D23" s="23">
        <v>125</v>
      </c>
      <c r="E23" s="22">
        <v>124</v>
      </c>
      <c r="F23" s="23">
        <v>250</v>
      </c>
      <c r="G23" s="24">
        <f t="shared" si="1"/>
        <v>1750</v>
      </c>
      <c r="H23" s="25">
        <v>30.77</v>
      </c>
    </row>
    <row r="24" spans="2:8" ht="15" hidden="1" x14ac:dyDescent="0.2">
      <c r="B24" s="21" t="s">
        <v>51</v>
      </c>
      <c r="C24" s="22">
        <v>2500</v>
      </c>
      <c r="D24" s="23">
        <v>125</v>
      </c>
      <c r="E24" s="22">
        <v>124</v>
      </c>
      <c r="F24" s="23">
        <v>250</v>
      </c>
      <c r="G24" s="24">
        <f t="shared" si="1"/>
        <v>2000</v>
      </c>
      <c r="H24" s="25">
        <v>34.19</v>
      </c>
    </row>
    <row r="25" spans="2:8" ht="15" hidden="1" x14ac:dyDescent="0.2">
      <c r="B25" s="21" t="s">
        <v>52</v>
      </c>
      <c r="C25" s="22">
        <v>2750</v>
      </c>
      <c r="D25" s="23">
        <v>125</v>
      </c>
      <c r="E25" s="22">
        <v>124</v>
      </c>
      <c r="F25" s="23">
        <v>250</v>
      </c>
      <c r="G25" s="24">
        <f t="shared" si="1"/>
        <v>2250</v>
      </c>
      <c r="H25" s="25">
        <v>37.39</v>
      </c>
    </row>
    <row r="26" spans="2:8" ht="15" hidden="1" x14ac:dyDescent="0.2">
      <c r="B26" s="33" t="s">
        <v>53</v>
      </c>
      <c r="C26" s="34">
        <v>3000</v>
      </c>
      <c r="D26" s="35">
        <v>125</v>
      </c>
      <c r="E26" s="34">
        <v>124</v>
      </c>
      <c r="F26" s="35">
        <v>250</v>
      </c>
      <c r="G26" s="36">
        <f t="shared" si="1"/>
        <v>2500</v>
      </c>
      <c r="H26" s="37">
        <v>41.03</v>
      </c>
    </row>
    <row r="27" spans="2:8" ht="15" hidden="1" x14ac:dyDescent="0.2">
      <c r="B27" s="21"/>
      <c r="C27" s="22"/>
      <c r="D27" s="23"/>
      <c r="E27" s="22"/>
      <c r="F27" s="23"/>
      <c r="G27" s="24"/>
      <c r="H27" s="25"/>
    </row>
    <row r="28" spans="2:8" ht="15" hidden="1" x14ac:dyDescent="0.2">
      <c r="B28" s="32" t="s">
        <v>54</v>
      </c>
      <c r="C28" s="12">
        <v>1150</v>
      </c>
      <c r="D28" s="13">
        <v>150</v>
      </c>
      <c r="E28" s="12">
        <v>124</v>
      </c>
      <c r="F28" s="13">
        <v>200</v>
      </c>
      <c r="G28" s="14">
        <f t="shared" ref="G28:G37" si="2">C28-F28*2</f>
        <v>750</v>
      </c>
      <c r="H28" s="15">
        <v>18.63</v>
      </c>
    </row>
    <row r="29" spans="2:8" ht="15" x14ac:dyDescent="0.2">
      <c r="B29" s="16" t="s">
        <v>55</v>
      </c>
      <c r="C29" s="17">
        <v>1300</v>
      </c>
      <c r="D29" s="18">
        <v>150</v>
      </c>
      <c r="E29" s="17">
        <v>124</v>
      </c>
      <c r="F29" s="18">
        <v>200</v>
      </c>
      <c r="G29" s="19">
        <f t="shared" si="2"/>
        <v>900</v>
      </c>
      <c r="H29" s="20">
        <v>21.05</v>
      </c>
    </row>
    <row r="30" spans="2:8" ht="15" hidden="1" x14ac:dyDescent="0.2">
      <c r="B30" s="21" t="s">
        <v>56</v>
      </c>
      <c r="C30" s="22">
        <v>1400</v>
      </c>
      <c r="D30" s="23">
        <v>150</v>
      </c>
      <c r="E30" s="22">
        <v>124</v>
      </c>
      <c r="F30" s="23">
        <v>200</v>
      </c>
      <c r="G30" s="24">
        <f t="shared" si="2"/>
        <v>1000</v>
      </c>
      <c r="H30" s="25">
        <v>22.67</v>
      </c>
    </row>
    <row r="31" spans="2:8" ht="15" x14ac:dyDescent="0.2">
      <c r="B31" s="16" t="s">
        <v>57</v>
      </c>
      <c r="C31" s="17">
        <v>1500</v>
      </c>
      <c r="D31" s="18">
        <v>150</v>
      </c>
      <c r="E31" s="17">
        <v>124</v>
      </c>
      <c r="F31" s="18">
        <v>200</v>
      </c>
      <c r="G31" s="19">
        <f t="shared" si="2"/>
        <v>1100</v>
      </c>
      <c r="H31" s="20">
        <v>24.29</v>
      </c>
    </row>
    <row r="32" spans="2:8" ht="15" x14ac:dyDescent="0.2">
      <c r="B32" s="16" t="s">
        <v>58</v>
      </c>
      <c r="C32" s="17">
        <v>1750</v>
      </c>
      <c r="D32" s="18">
        <v>150</v>
      </c>
      <c r="E32" s="17">
        <v>124</v>
      </c>
      <c r="F32" s="18">
        <v>250</v>
      </c>
      <c r="G32" s="19">
        <f t="shared" si="2"/>
        <v>1250</v>
      </c>
      <c r="H32" s="20">
        <v>28.34</v>
      </c>
    </row>
    <row r="33" spans="2:8" ht="15" x14ac:dyDescent="0.2">
      <c r="B33" s="16" t="s">
        <v>59</v>
      </c>
      <c r="C33" s="17">
        <v>2000</v>
      </c>
      <c r="D33" s="18">
        <v>150</v>
      </c>
      <c r="E33" s="17">
        <v>124</v>
      </c>
      <c r="F33" s="18">
        <v>250</v>
      </c>
      <c r="G33" s="19">
        <f t="shared" si="2"/>
        <v>1500</v>
      </c>
      <c r="H33" s="20">
        <v>32.380000000000003</v>
      </c>
    </row>
    <row r="34" spans="2:8" ht="15" x14ac:dyDescent="0.2">
      <c r="B34" s="16" t="s">
        <v>60</v>
      </c>
      <c r="C34" s="17">
        <v>2250</v>
      </c>
      <c r="D34" s="18">
        <v>150</v>
      </c>
      <c r="E34" s="17">
        <v>124</v>
      </c>
      <c r="F34" s="18">
        <v>250</v>
      </c>
      <c r="G34" s="19">
        <f t="shared" si="2"/>
        <v>1750</v>
      </c>
      <c r="H34" s="20">
        <v>36.42</v>
      </c>
    </row>
    <row r="35" spans="2:8" ht="15" x14ac:dyDescent="0.2">
      <c r="B35" s="16" t="s">
        <v>61</v>
      </c>
      <c r="C35" s="17">
        <v>2500</v>
      </c>
      <c r="D35" s="18">
        <v>150</v>
      </c>
      <c r="E35" s="17">
        <v>124</v>
      </c>
      <c r="F35" s="18">
        <v>250</v>
      </c>
      <c r="G35" s="19">
        <f t="shared" si="2"/>
        <v>2000</v>
      </c>
      <c r="H35" s="20">
        <v>40.47</v>
      </c>
    </row>
    <row r="36" spans="2:8" ht="15" x14ac:dyDescent="0.2">
      <c r="B36" s="16" t="s">
        <v>62</v>
      </c>
      <c r="C36" s="17">
        <v>2750</v>
      </c>
      <c r="D36" s="18">
        <v>150</v>
      </c>
      <c r="E36" s="17">
        <v>124</v>
      </c>
      <c r="F36" s="18">
        <v>250</v>
      </c>
      <c r="G36" s="19">
        <f t="shared" si="2"/>
        <v>2250</v>
      </c>
      <c r="H36" s="20">
        <v>44.8</v>
      </c>
    </row>
    <row r="37" spans="2:8" ht="15" x14ac:dyDescent="0.2">
      <c r="B37" s="27" t="s">
        <v>63</v>
      </c>
      <c r="C37" s="28">
        <v>3000</v>
      </c>
      <c r="D37" s="29">
        <v>150</v>
      </c>
      <c r="E37" s="28">
        <v>124</v>
      </c>
      <c r="F37" s="29">
        <v>250</v>
      </c>
      <c r="G37" s="30">
        <f t="shared" si="2"/>
        <v>2500</v>
      </c>
      <c r="H37" s="31">
        <v>48.56</v>
      </c>
    </row>
    <row r="38" spans="2:8" ht="15" hidden="1" x14ac:dyDescent="0.2">
      <c r="B38" s="21"/>
      <c r="C38" s="22"/>
      <c r="D38" s="23"/>
      <c r="E38" s="22"/>
      <c r="F38" s="23"/>
      <c r="G38" s="24"/>
      <c r="H38" s="25"/>
    </row>
    <row r="39" spans="2:8" ht="15" hidden="1" x14ac:dyDescent="0.2">
      <c r="B39" s="32" t="s">
        <v>64</v>
      </c>
      <c r="C39" s="12">
        <v>1150</v>
      </c>
      <c r="D39" s="13">
        <v>175</v>
      </c>
      <c r="E39" s="12">
        <v>124</v>
      </c>
      <c r="F39" s="13">
        <v>200</v>
      </c>
      <c r="G39" s="14">
        <f t="shared" ref="G39:G48" si="3">C39-F39*2</f>
        <v>750</v>
      </c>
      <c r="H39" s="15">
        <v>21.51</v>
      </c>
    </row>
    <row r="40" spans="2:8" ht="15" x14ac:dyDescent="0.2">
      <c r="B40" s="16" t="s">
        <v>65</v>
      </c>
      <c r="C40" s="17">
        <v>1300</v>
      </c>
      <c r="D40" s="18">
        <v>175</v>
      </c>
      <c r="E40" s="17">
        <v>124</v>
      </c>
      <c r="F40" s="18">
        <v>200</v>
      </c>
      <c r="G40" s="19">
        <f t="shared" si="3"/>
        <v>900</v>
      </c>
      <c r="H40" s="20">
        <v>24.31</v>
      </c>
    </row>
    <row r="41" spans="2:8" ht="15" hidden="1" x14ac:dyDescent="0.2">
      <c r="B41" s="21" t="s">
        <v>66</v>
      </c>
      <c r="C41" s="22">
        <v>1400</v>
      </c>
      <c r="D41" s="23">
        <v>175</v>
      </c>
      <c r="E41" s="22">
        <v>124</v>
      </c>
      <c r="F41" s="23">
        <v>200</v>
      </c>
      <c r="G41" s="24">
        <f t="shared" si="3"/>
        <v>1000</v>
      </c>
      <c r="H41" s="25">
        <v>26.19</v>
      </c>
    </row>
    <row r="42" spans="2:8" ht="15" x14ac:dyDescent="0.2">
      <c r="B42" s="16" t="s">
        <v>67</v>
      </c>
      <c r="C42" s="17">
        <v>1500</v>
      </c>
      <c r="D42" s="18">
        <v>175</v>
      </c>
      <c r="E42" s="17">
        <v>124</v>
      </c>
      <c r="F42" s="18">
        <v>200</v>
      </c>
      <c r="G42" s="19">
        <f t="shared" si="3"/>
        <v>1100</v>
      </c>
      <c r="H42" s="20">
        <v>28.06</v>
      </c>
    </row>
    <row r="43" spans="2:8" ht="15" x14ac:dyDescent="0.2">
      <c r="B43" s="16" t="s">
        <v>68</v>
      </c>
      <c r="C43" s="17">
        <v>1750</v>
      </c>
      <c r="D43" s="18">
        <v>175</v>
      </c>
      <c r="E43" s="17">
        <v>124</v>
      </c>
      <c r="F43" s="18">
        <v>250</v>
      </c>
      <c r="G43" s="19">
        <f t="shared" si="3"/>
        <v>1250</v>
      </c>
      <c r="H43" s="20">
        <v>32.729999999999997</v>
      </c>
    </row>
    <row r="44" spans="2:8" ht="15" x14ac:dyDescent="0.2">
      <c r="B44" s="16" t="s">
        <v>69</v>
      </c>
      <c r="C44" s="17">
        <v>2000</v>
      </c>
      <c r="D44" s="18">
        <v>175</v>
      </c>
      <c r="E44" s="17">
        <v>124</v>
      </c>
      <c r="F44" s="18">
        <v>250</v>
      </c>
      <c r="G44" s="19">
        <f t="shared" si="3"/>
        <v>1500</v>
      </c>
      <c r="H44" s="20">
        <v>35.15</v>
      </c>
    </row>
    <row r="45" spans="2:8" ht="15" x14ac:dyDescent="0.2">
      <c r="B45" s="16" t="s">
        <v>70</v>
      </c>
      <c r="C45" s="17">
        <v>2250</v>
      </c>
      <c r="D45" s="18">
        <v>175</v>
      </c>
      <c r="E45" s="17">
        <v>124</v>
      </c>
      <c r="F45" s="18">
        <v>250</v>
      </c>
      <c r="G45" s="19">
        <f t="shared" si="3"/>
        <v>1750</v>
      </c>
      <c r="H45" s="20">
        <v>42.07</v>
      </c>
    </row>
    <row r="46" spans="2:8" ht="15" x14ac:dyDescent="0.2">
      <c r="B46" s="16" t="s">
        <v>71</v>
      </c>
      <c r="C46" s="17">
        <v>2500</v>
      </c>
      <c r="D46" s="18">
        <v>175</v>
      </c>
      <c r="E46" s="17">
        <v>124</v>
      </c>
      <c r="F46" s="18">
        <v>250</v>
      </c>
      <c r="G46" s="19">
        <f t="shared" si="3"/>
        <v>2000</v>
      </c>
      <c r="H46" s="20">
        <v>46.2</v>
      </c>
    </row>
    <row r="47" spans="2:8" ht="15" x14ac:dyDescent="0.2">
      <c r="B47" s="16" t="s">
        <v>72</v>
      </c>
      <c r="C47" s="17">
        <v>2750</v>
      </c>
      <c r="D47" s="18">
        <v>175</v>
      </c>
      <c r="E47" s="17">
        <v>124</v>
      </c>
      <c r="F47" s="18">
        <v>250</v>
      </c>
      <c r="G47" s="19">
        <f t="shared" si="3"/>
        <v>2250</v>
      </c>
      <c r="H47" s="20">
        <v>51.42</v>
      </c>
    </row>
    <row r="48" spans="2:8" ht="15" x14ac:dyDescent="0.2">
      <c r="B48" s="38" t="s">
        <v>73</v>
      </c>
      <c r="C48" s="28">
        <v>3000</v>
      </c>
      <c r="D48" s="29">
        <v>175</v>
      </c>
      <c r="E48" s="28">
        <v>124</v>
      </c>
      <c r="F48" s="29">
        <v>250</v>
      </c>
      <c r="G48" s="30">
        <f t="shared" si="3"/>
        <v>2500</v>
      </c>
      <c r="H48" s="31">
        <v>56.09</v>
      </c>
    </row>
    <row r="49" spans="2:8" ht="15" hidden="1" x14ac:dyDescent="0.2">
      <c r="B49" s="32"/>
      <c r="C49" s="12"/>
      <c r="D49" s="13"/>
      <c r="E49" s="12"/>
      <c r="F49" s="13"/>
      <c r="G49" s="14"/>
      <c r="H49" s="15"/>
    </row>
    <row r="50" spans="2:8" ht="15" hidden="1" x14ac:dyDescent="0.2">
      <c r="B50" s="33"/>
      <c r="C50" s="34"/>
      <c r="D50" s="35"/>
      <c r="E50" s="34"/>
      <c r="F50" s="35"/>
      <c r="G50" s="36"/>
      <c r="H50" s="37"/>
    </row>
    <row r="51" spans="2:8" ht="15" hidden="1" x14ac:dyDescent="0.2">
      <c r="B51" s="32" t="s">
        <v>74</v>
      </c>
      <c r="C51" s="12">
        <v>1300</v>
      </c>
      <c r="D51" s="13">
        <v>200</v>
      </c>
      <c r="E51" s="12">
        <v>249</v>
      </c>
      <c r="F51" s="13">
        <v>200</v>
      </c>
      <c r="G51" s="14">
        <f t="shared" ref="G51:G54" si="4">C51-F51*2</f>
        <v>900</v>
      </c>
      <c r="H51" s="15">
        <v>56.39</v>
      </c>
    </row>
    <row r="52" spans="2:8" ht="15" hidden="1" x14ac:dyDescent="0.2">
      <c r="B52" s="21" t="s">
        <v>75</v>
      </c>
      <c r="C52" s="22">
        <v>1500</v>
      </c>
      <c r="D52" s="23">
        <v>200</v>
      </c>
      <c r="E52" s="22">
        <v>249</v>
      </c>
      <c r="F52" s="23">
        <v>200</v>
      </c>
      <c r="G52" s="24">
        <f t="shared" si="4"/>
        <v>1100</v>
      </c>
      <c r="H52" s="25">
        <v>64.87</v>
      </c>
    </row>
    <row r="53" spans="2:8" ht="15" hidden="1" x14ac:dyDescent="0.2">
      <c r="B53" s="21" t="s">
        <v>76</v>
      </c>
      <c r="C53" s="22">
        <v>1750</v>
      </c>
      <c r="D53" s="23">
        <v>200</v>
      </c>
      <c r="E53" s="22">
        <v>249</v>
      </c>
      <c r="F53" s="23">
        <v>250</v>
      </c>
      <c r="G53" s="24">
        <f t="shared" si="4"/>
        <v>1250</v>
      </c>
      <c r="H53" s="25">
        <v>77.3</v>
      </c>
    </row>
    <row r="54" spans="2:8" ht="15" x14ac:dyDescent="0.2">
      <c r="B54" s="38" t="s">
        <v>77</v>
      </c>
      <c r="C54" s="28">
        <v>2000</v>
      </c>
      <c r="D54" s="29">
        <v>200</v>
      </c>
      <c r="E54" s="28">
        <v>249</v>
      </c>
      <c r="F54" s="29">
        <v>250</v>
      </c>
      <c r="G54" s="30">
        <f t="shared" si="4"/>
        <v>1500</v>
      </c>
      <c r="H54" s="31">
        <v>92.1</v>
      </c>
    </row>
    <row r="55" spans="2:8" ht="15" hidden="1" x14ac:dyDescent="0.2">
      <c r="B55" s="21"/>
      <c r="C55" s="22"/>
      <c r="D55" s="23"/>
      <c r="E55" s="22"/>
      <c r="F55" s="23"/>
      <c r="G55" s="24"/>
      <c r="H55" s="25"/>
    </row>
    <row r="56" spans="2:8" ht="15" x14ac:dyDescent="0.2">
      <c r="B56" s="39" t="s">
        <v>78</v>
      </c>
      <c r="C56" s="40">
        <v>1300</v>
      </c>
      <c r="D56" s="41">
        <v>250</v>
      </c>
      <c r="E56" s="40">
        <v>249</v>
      </c>
      <c r="F56" s="41">
        <v>200</v>
      </c>
      <c r="G56" s="42">
        <f t="shared" ref="G56:G60" si="5">C56-F56*2</f>
        <v>900</v>
      </c>
      <c r="H56" s="43">
        <v>69.790000000000006</v>
      </c>
    </row>
    <row r="57" spans="2:8" ht="15" x14ac:dyDescent="0.2">
      <c r="B57" s="16" t="s">
        <v>79</v>
      </c>
      <c r="C57" s="17">
        <v>1500</v>
      </c>
      <c r="D57" s="18">
        <v>250</v>
      </c>
      <c r="E57" s="17">
        <v>249</v>
      </c>
      <c r="F57" s="18">
        <v>200</v>
      </c>
      <c r="G57" s="19">
        <f t="shared" si="5"/>
        <v>1100</v>
      </c>
      <c r="H57" s="20">
        <v>80.28</v>
      </c>
    </row>
    <row r="58" spans="2:8" ht="15" hidden="1" x14ac:dyDescent="0.2">
      <c r="B58" s="21" t="s">
        <v>80</v>
      </c>
      <c r="C58" s="22">
        <v>1750</v>
      </c>
      <c r="D58" s="23">
        <v>250</v>
      </c>
      <c r="E58" s="22">
        <v>249</v>
      </c>
      <c r="F58" s="23">
        <v>250</v>
      </c>
      <c r="G58" s="24">
        <f t="shared" si="5"/>
        <v>1250</v>
      </c>
      <c r="H58" s="25">
        <v>95.5</v>
      </c>
    </row>
    <row r="59" spans="2:8" ht="15" hidden="1" x14ac:dyDescent="0.2">
      <c r="B59" s="21" t="s">
        <v>81</v>
      </c>
      <c r="C59" s="22">
        <v>2000</v>
      </c>
      <c r="D59" s="23">
        <v>250</v>
      </c>
      <c r="E59" s="22">
        <v>249</v>
      </c>
      <c r="F59" s="23">
        <v>250</v>
      </c>
      <c r="G59" s="24">
        <f t="shared" si="5"/>
        <v>1500</v>
      </c>
      <c r="H59" s="25">
        <v>112.7</v>
      </c>
    </row>
    <row r="60" spans="2:8" ht="15" hidden="1" x14ac:dyDescent="0.2">
      <c r="B60" s="33" t="s">
        <v>82</v>
      </c>
      <c r="C60" s="34">
        <v>2250</v>
      </c>
      <c r="D60" s="35">
        <v>250</v>
      </c>
      <c r="E60" s="34">
        <v>249</v>
      </c>
      <c r="F60" s="35">
        <v>250</v>
      </c>
      <c r="G60" s="36">
        <f t="shared" si="5"/>
        <v>1750</v>
      </c>
      <c r="H60" s="37">
        <v>118.7</v>
      </c>
    </row>
    <row r="61" spans="2:8" ht="15" hidden="1" x14ac:dyDescent="0.2">
      <c r="B61" s="21"/>
      <c r="C61" s="22"/>
      <c r="D61" s="23"/>
      <c r="E61" s="22"/>
      <c r="F61" s="23"/>
      <c r="G61" s="24"/>
      <c r="H61" s="25"/>
    </row>
    <row r="62" spans="2:8" ht="15" x14ac:dyDescent="0.2">
      <c r="B62" s="39" t="s">
        <v>83</v>
      </c>
      <c r="C62" s="40">
        <v>1300</v>
      </c>
      <c r="D62" s="41">
        <v>300</v>
      </c>
      <c r="E62" s="40">
        <v>249</v>
      </c>
      <c r="F62" s="41">
        <v>200</v>
      </c>
      <c r="G62" s="42">
        <f t="shared" ref="G62:G67" si="6">C62-F62*2</f>
        <v>900</v>
      </c>
      <c r="H62" s="43">
        <v>83.29</v>
      </c>
    </row>
    <row r="63" spans="2:8" ht="15" x14ac:dyDescent="0.2">
      <c r="B63" s="16" t="s">
        <v>84</v>
      </c>
      <c r="C63" s="17">
        <v>1500</v>
      </c>
      <c r="D63" s="18">
        <v>300</v>
      </c>
      <c r="E63" s="17">
        <v>249</v>
      </c>
      <c r="F63" s="18">
        <v>200</v>
      </c>
      <c r="G63" s="19">
        <f t="shared" si="6"/>
        <v>1100</v>
      </c>
      <c r="H63" s="20">
        <v>95.79</v>
      </c>
    </row>
    <row r="64" spans="2:8" ht="15" hidden="1" x14ac:dyDescent="0.2">
      <c r="B64" s="21" t="s">
        <v>85</v>
      </c>
      <c r="C64" s="22">
        <v>1750</v>
      </c>
      <c r="D64" s="23">
        <v>300</v>
      </c>
      <c r="E64" s="22">
        <v>249</v>
      </c>
      <c r="F64" s="23">
        <v>250</v>
      </c>
      <c r="G64" s="24">
        <f t="shared" si="6"/>
        <v>1250</v>
      </c>
      <c r="H64" s="25">
        <v>113.5</v>
      </c>
    </row>
    <row r="65" spans="2:8" ht="15" x14ac:dyDescent="0.2">
      <c r="B65" s="16" t="s">
        <v>86</v>
      </c>
      <c r="C65" s="17">
        <v>2000</v>
      </c>
      <c r="D65" s="18">
        <v>300</v>
      </c>
      <c r="E65" s="17">
        <v>249</v>
      </c>
      <c r="F65" s="18">
        <v>250</v>
      </c>
      <c r="G65" s="19">
        <f t="shared" si="6"/>
        <v>1500</v>
      </c>
      <c r="H65" s="20">
        <v>133.5</v>
      </c>
    </row>
    <row r="66" spans="2:8" ht="15" hidden="1" x14ac:dyDescent="0.2">
      <c r="B66" s="21" t="s">
        <v>87</v>
      </c>
      <c r="C66" s="22">
        <v>2250</v>
      </c>
      <c r="D66" s="23">
        <v>300</v>
      </c>
      <c r="E66" s="22">
        <v>249</v>
      </c>
      <c r="F66" s="23">
        <v>250</v>
      </c>
      <c r="G66" s="24">
        <f t="shared" si="6"/>
        <v>1750</v>
      </c>
      <c r="H66" s="25">
        <v>152.9</v>
      </c>
    </row>
    <row r="67" spans="2:8" ht="15" hidden="1" x14ac:dyDescent="0.2">
      <c r="B67" s="33" t="s">
        <v>88</v>
      </c>
      <c r="C67" s="34">
        <v>2500</v>
      </c>
      <c r="D67" s="35">
        <v>300</v>
      </c>
      <c r="E67" s="34">
        <v>249</v>
      </c>
      <c r="F67" s="35">
        <v>250</v>
      </c>
      <c r="G67" s="36">
        <f t="shared" si="6"/>
        <v>2000</v>
      </c>
      <c r="H67" s="37">
        <v>169.5</v>
      </c>
    </row>
    <row r="68" spans="2:8" ht="15" hidden="1" x14ac:dyDescent="0.2">
      <c r="B68" s="21"/>
      <c r="C68" s="22"/>
      <c r="D68" s="23"/>
      <c r="E68" s="22"/>
      <c r="F68" s="23"/>
      <c r="G68" s="24"/>
      <c r="H68" s="25"/>
    </row>
    <row r="69" spans="2:8" ht="15" hidden="1" x14ac:dyDescent="0.2">
      <c r="B69" s="32" t="s">
        <v>89</v>
      </c>
      <c r="C69" s="12">
        <v>1300</v>
      </c>
      <c r="D69" s="13">
        <v>375</v>
      </c>
      <c r="E69" s="12">
        <v>249</v>
      </c>
      <c r="F69" s="13">
        <v>200</v>
      </c>
      <c r="G69" s="14">
        <f t="shared" ref="G69:G74" si="7">C69-F69*2</f>
        <v>900</v>
      </c>
      <c r="H69" s="15">
        <v>103.19</v>
      </c>
    </row>
    <row r="70" spans="2:8" ht="15" hidden="1" x14ac:dyDescent="0.2">
      <c r="B70" s="21" t="s">
        <v>90</v>
      </c>
      <c r="C70" s="22">
        <v>1500</v>
      </c>
      <c r="D70" s="23">
        <v>375</v>
      </c>
      <c r="E70" s="22">
        <v>249</v>
      </c>
      <c r="F70" s="23">
        <v>200</v>
      </c>
      <c r="G70" s="24">
        <f t="shared" si="7"/>
        <v>1100</v>
      </c>
      <c r="H70" s="25">
        <v>118.81</v>
      </c>
    </row>
    <row r="71" spans="2:8" ht="15" hidden="1" x14ac:dyDescent="0.2">
      <c r="B71" s="21" t="s">
        <v>91</v>
      </c>
      <c r="C71" s="22">
        <v>1750</v>
      </c>
      <c r="D71" s="23">
        <v>375</v>
      </c>
      <c r="E71" s="22">
        <v>249</v>
      </c>
      <c r="F71" s="23">
        <v>250</v>
      </c>
      <c r="G71" s="24">
        <f t="shared" si="7"/>
        <v>1250</v>
      </c>
      <c r="H71" s="25">
        <v>141</v>
      </c>
    </row>
    <row r="72" spans="2:8" ht="15" hidden="1" x14ac:dyDescent="0.2">
      <c r="B72" s="21" t="s">
        <v>92</v>
      </c>
      <c r="C72" s="22">
        <v>2000</v>
      </c>
      <c r="D72" s="23">
        <v>375</v>
      </c>
      <c r="E72" s="22">
        <v>249</v>
      </c>
      <c r="F72" s="23">
        <v>250</v>
      </c>
      <c r="G72" s="24">
        <f t="shared" si="7"/>
        <v>1500</v>
      </c>
      <c r="H72" s="25">
        <v>165.5</v>
      </c>
    </row>
    <row r="73" spans="2:8" ht="15" hidden="1" x14ac:dyDescent="0.2">
      <c r="B73" s="21" t="s">
        <v>93</v>
      </c>
      <c r="C73" s="22">
        <v>2250</v>
      </c>
      <c r="D73" s="23">
        <v>375</v>
      </c>
      <c r="E73" s="22">
        <v>249</v>
      </c>
      <c r="F73" s="23">
        <v>250</v>
      </c>
      <c r="G73" s="24">
        <f t="shared" si="7"/>
        <v>1750</v>
      </c>
      <c r="H73" s="25">
        <v>187.6</v>
      </c>
    </row>
    <row r="74" spans="2:8" ht="15" hidden="1" x14ac:dyDescent="0.2">
      <c r="B74" s="33" t="s">
        <v>94</v>
      </c>
      <c r="C74" s="34">
        <v>2500</v>
      </c>
      <c r="D74" s="35">
        <v>375</v>
      </c>
      <c r="E74" s="34">
        <v>249</v>
      </c>
      <c r="F74" s="35">
        <v>250</v>
      </c>
      <c r="G74" s="36">
        <f t="shared" si="7"/>
        <v>2000</v>
      </c>
      <c r="H74" s="37">
        <v>208</v>
      </c>
    </row>
    <row r="75" spans="2:8" ht="15" hidden="1" x14ac:dyDescent="0.2">
      <c r="B75" s="32"/>
      <c r="C75" s="12"/>
      <c r="D75" s="13"/>
      <c r="E75" s="12"/>
      <c r="F75" s="13"/>
      <c r="G75" s="14"/>
      <c r="H75" s="15"/>
    </row>
    <row r="76" spans="2:8" ht="15" hidden="1" x14ac:dyDescent="0.2">
      <c r="B76" s="33"/>
      <c r="C76" s="34"/>
      <c r="D76" s="35"/>
      <c r="E76" s="34"/>
      <c r="F76" s="35"/>
      <c r="G76" s="36"/>
      <c r="H76" s="37"/>
    </row>
    <row r="77" spans="2:8" ht="15" hidden="1" x14ac:dyDescent="0.2">
      <c r="B77" s="44" t="s">
        <v>95</v>
      </c>
      <c r="C77" s="45">
        <v>1250</v>
      </c>
      <c r="D77" s="46">
        <v>75</v>
      </c>
      <c r="E77" s="45">
        <v>249</v>
      </c>
      <c r="F77" s="46">
        <v>200</v>
      </c>
      <c r="G77" s="47">
        <f>C77-F77*2</f>
        <v>850</v>
      </c>
      <c r="H77" s="48">
        <v>19.25</v>
      </c>
    </row>
    <row r="78" spans="2:8" ht="15" x14ac:dyDescent="0.2">
      <c r="B78" s="39" t="s">
        <v>96</v>
      </c>
      <c r="C78" s="40">
        <v>1250</v>
      </c>
      <c r="D78" s="41">
        <v>100</v>
      </c>
      <c r="E78" s="40">
        <v>249</v>
      </c>
      <c r="F78" s="41">
        <v>125</v>
      </c>
      <c r="G78" s="42">
        <f>C78-F78*2</f>
        <v>1000</v>
      </c>
      <c r="H78" s="43">
        <v>25.82</v>
      </c>
    </row>
    <row r="79" spans="2:8" ht="15" hidden="1" x14ac:dyDescent="0.2">
      <c r="B79" s="33" t="s">
        <v>97</v>
      </c>
      <c r="C79" s="34">
        <v>2500</v>
      </c>
      <c r="D79" s="35">
        <v>100</v>
      </c>
      <c r="E79" s="34">
        <v>249</v>
      </c>
      <c r="F79" s="35">
        <v>250</v>
      </c>
      <c r="G79" s="36">
        <f>C79-F79*2</f>
        <v>2000</v>
      </c>
      <c r="H79" s="37">
        <v>51.64</v>
      </c>
    </row>
    <row r="80" spans="2:8" ht="15" hidden="1" x14ac:dyDescent="0.2">
      <c r="B80" s="49" t="s">
        <v>98</v>
      </c>
      <c r="C80" s="45">
        <v>1250</v>
      </c>
      <c r="D80" s="46">
        <v>125</v>
      </c>
      <c r="E80" s="45">
        <v>249</v>
      </c>
      <c r="F80" s="46">
        <v>200</v>
      </c>
      <c r="G80" s="47">
        <f t="shared" ref="G80:G81" si="8">C80-F80*2</f>
        <v>850</v>
      </c>
      <c r="H80" s="48">
        <v>32.75</v>
      </c>
    </row>
    <row r="81" spans="2:8" ht="15" x14ac:dyDescent="0.2">
      <c r="B81" s="50" t="s">
        <v>99</v>
      </c>
      <c r="C81" s="3">
        <v>1250</v>
      </c>
      <c r="D81" s="4">
        <v>150</v>
      </c>
      <c r="E81" s="3">
        <v>249</v>
      </c>
      <c r="F81" s="4">
        <v>125</v>
      </c>
      <c r="G81" s="5">
        <f t="shared" si="8"/>
        <v>1000</v>
      </c>
      <c r="H81" s="51">
        <v>37.799999999999997</v>
      </c>
    </row>
    <row r="82" spans="2:8" ht="15" x14ac:dyDescent="0.2">
      <c r="B82" s="56"/>
      <c r="C82" s="57"/>
      <c r="D82" s="57"/>
      <c r="E82" s="57"/>
      <c r="F82" s="57"/>
      <c r="G82" s="52"/>
      <c r="H82" s="53"/>
    </row>
    <row r="83" spans="2:8" ht="14.25" customHeight="1" x14ac:dyDescent="0.2">
      <c r="B83" s="223" t="s">
        <v>100</v>
      </c>
      <c r="C83" s="224"/>
      <c r="D83" s="224"/>
      <c r="E83" s="224"/>
      <c r="F83" s="224"/>
      <c r="G83" s="224"/>
      <c r="H83" s="224"/>
    </row>
    <row r="84" spans="2:8" ht="14.25" customHeight="1" x14ac:dyDescent="0.2">
      <c r="B84" s="223" t="s">
        <v>101</v>
      </c>
      <c r="C84" s="223"/>
      <c r="D84" s="223"/>
      <c r="E84" s="223"/>
      <c r="F84" s="223"/>
      <c r="G84" s="223"/>
      <c r="H84" s="223"/>
    </row>
    <row r="85" spans="2:8" x14ac:dyDescent="0.2">
      <c r="B85" s="225"/>
      <c r="C85" s="225"/>
      <c r="D85" s="225"/>
      <c r="E85" s="225"/>
      <c r="F85" s="225"/>
      <c r="G85" s="225"/>
      <c r="H85" s="225"/>
    </row>
    <row r="86" spans="2:8" ht="14.25" customHeight="1" x14ac:dyDescent="0.2">
      <c r="B86" s="223" t="s">
        <v>102</v>
      </c>
      <c r="C86" s="223"/>
      <c r="D86" s="223"/>
      <c r="E86" s="223"/>
      <c r="F86" s="223"/>
      <c r="G86" s="223"/>
      <c r="H86" s="223"/>
    </row>
    <row r="87" spans="2:8" x14ac:dyDescent="0.2">
      <c r="B87" s="223" t="s">
        <v>103</v>
      </c>
      <c r="C87" s="223"/>
      <c r="D87" s="223"/>
      <c r="E87" s="223"/>
      <c r="F87" s="223"/>
      <c r="G87" s="223"/>
      <c r="H87" s="223"/>
    </row>
    <row r="88" spans="2:8" ht="14.25" customHeight="1" x14ac:dyDescent="0.2">
      <c r="B88" s="223" t="s">
        <v>104</v>
      </c>
      <c r="C88" s="224"/>
      <c r="D88" s="224"/>
      <c r="E88" s="224"/>
      <c r="F88" s="224"/>
      <c r="G88" s="224"/>
      <c r="H88" s="224"/>
    </row>
    <row r="89" spans="2:8" ht="14.25" customHeight="1" x14ac:dyDescent="0.2">
      <c r="B89" s="55"/>
      <c r="C89" s="56"/>
      <c r="D89" s="56"/>
      <c r="E89" s="56"/>
      <c r="F89" s="56"/>
      <c r="G89" s="56"/>
      <c r="H89" s="56"/>
    </row>
    <row r="90" spans="2:8" x14ac:dyDescent="0.2">
      <c r="B90" s="223" t="s">
        <v>120</v>
      </c>
      <c r="C90" s="224"/>
      <c r="D90" s="224"/>
      <c r="E90" s="224"/>
      <c r="F90" s="224"/>
      <c r="G90" s="224"/>
      <c r="H90" s="224"/>
    </row>
    <row r="91" spans="2:8" ht="14.25" customHeight="1" x14ac:dyDescent="0.2">
      <c r="B91" s="225"/>
      <c r="C91" s="225"/>
      <c r="D91" s="225"/>
      <c r="E91" s="225"/>
      <c r="F91" s="225"/>
      <c r="G91" s="225"/>
      <c r="H91" s="225"/>
    </row>
    <row r="92" spans="2:8" x14ac:dyDescent="0.2">
      <c r="B92" s="223" t="s">
        <v>105</v>
      </c>
      <c r="C92" s="224"/>
      <c r="D92" s="224"/>
      <c r="E92" s="224"/>
      <c r="F92" s="224"/>
      <c r="G92" s="224"/>
      <c r="H92" s="224"/>
    </row>
    <row r="93" spans="2:8" x14ac:dyDescent="0.2">
      <c r="B93" s="223" t="s">
        <v>106</v>
      </c>
      <c r="C93" s="224"/>
      <c r="D93" s="224"/>
      <c r="E93" s="224"/>
      <c r="F93" s="224"/>
      <c r="G93" s="224"/>
      <c r="H93" s="224"/>
    </row>
    <row r="94" spans="2:8" ht="14.25" customHeight="1" x14ac:dyDescent="0.2">
      <c r="B94" s="223" t="s">
        <v>107</v>
      </c>
      <c r="C94" s="223"/>
      <c r="D94" s="223"/>
      <c r="E94" s="223"/>
      <c r="F94" s="223"/>
      <c r="G94" s="223"/>
      <c r="H94" s="223"/>
    </row>
    <row r="95" spans="2:8" x14ac:dyDescent="0.2">
      <c r="B95" s="223" t="s">
        <v>108</v>
      </c>
      <c r="C95" s="224"/>
      <c r="D95" s="224"/>
      <c r="E95" s="224"/>
      <c r="F95" s="224"/>
      <c r="G95" s="224"/>
      <c r="H95" s="224"/>
    </row>
    <row r="96" spans="2:8" x14ac:dyDescent="0.2">
      <c r="B96" s="223" t="s">
        <v>109</v>
      </c>
      <c r="C96" s="224"/>
      <c r="D96" s="224"/>
      <c r="E96" s="224"/>
      <c r="F96" s="224"/>
      <c r="G96" s="224"/>
      <c r="H96" s="224"/>
    </row>
    <row r="97" spans="2:8" x14ac:dyDescent="0.2">
      <c r="B97" s="223" t="s">
        <v>110</v>
      </c>
      <c r="C97" s="224"/>
      <c r="D97" s="224"/>
      <c r="E97" s="224"/>
      <c r="F97" s="224"/>
      <c r="G97" s="224"/>
      <c r="H97" s="224"/>
    </row>
    <row r="98" spans="2:8" x14ac:dyDescent="0.2">
      <c r="B98" s="223" t="s">
        <v>111</v>
      </c>
      <c r="C98" s="224"/>
      <c r="D98" s="224"/>
      <c r="E98" s="224"/>
      <c r="F98" s="224"/>
      <c r="G98" s="224"/>
      <c r="H98" s="224"/>
    </row>
  </sheetData>
  <autoFilter ref="B5:H81">
    <filterColumn colId="0">
      <colorFilter dxfId="0"/>
    </filterColumn>
  </autoFilter>
  <mergeCells count="16">
    <mergeCell ref="B98:H98"/>
    <mergeCell ref="B88:H88"/>
    <mergeCell ref="B2:G2"/>
    <mergeCell ref="B83:H83"/>
    <mergeCell ref="B84:H84"/>
    <mergeCell ref="B85:H85"/>
    <mergeCell ref="B86:H86"/>
    <mergeCell ref="B87:H87"/>
    <mergeCell ref="B95:H95"/>
    <mergeCell ref="B96:H96"/>
    <mergeCell ref="B97:H97"/>
    <mergeCell ref="B90:H90"/>
    <mergeCell ref="B91:H91"/>
    <mergeCell ref="B92:H92"/>
    <mergeCell ref="B93:H93"/>
    <mergeCell ref="B94:H9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22"/>
  <sheetViews>
    <sheetView showGridLines="0" zoomScale="90" zoomScaleNormal="90" workbookViewId="0">
      <selection activeCell="D17" sqref="D17"/>
    </sheetView>
  </sheetViews>
  <sheetFormatPr defaultRowHeight="14.25" x14ac:dyDescent="0.2"/>
  <cols>
    <col min="1" max="1" width="3.125" style="58" customWidth="1"/>
    <col min="2" max="2" width="7.875" style="58" bestFit="1" customWidth="1"/>
    <col min="3" max="19" width="6.625" style="58" customWidth="1"/>
    <col min="20" max="22" width="9" style="60"/>
    <col min="23" max="23" width="9" style="58"/>
    <col min="24" max="28" width="9" style="60"/>
    <col min="29" max="16384" width="9" style="58"/>
  </cols>
  <sheetData>
    <row r="2" spans="2:28" ht="14.25" customHeight="1" x14ac:dyDescent="0.2">
      <c r="B2" s="228" t="s">
        <v>149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</row>
    <row r="3" spans="2:28" ht="15" thickBot="1" x14ac:dyDescent="0.25">
      <c r="T3" s="58"/>
      <c r="U3" s="58"/>
      <c r="V3" s="58"/>
      <c r="X3" s="58"/>
      <c r="Y3" s="58"/>
      <c r="Z3" s="58"/>
      <c r="AA3" s="58"/>
      <c r="AB3" s="58"/>
    </row>
    <row r="4" spans="2:28" ht="149.25" thickBot="1" x14ac:dyDescent="0.25">
      <c r="B4" s="90" t="s">
        <v>141</v>
      </c>
      <c r="C4" s="86" t="s">
        <v>121</v>
      </c>
      <c r="D4" s="84" t="s">
        <v>115</v>
      </c>
      <c r="E4" s="85" t="s">
        <v>143</v>
      </c>
      <c r="F4" s="84" t="s">
        <v>144</v>
      </c>
      <c r="G4" s="85" t="s">
        <v>145</v>
      </c>
      <c r="H4" s="84" t="s">
        <v>118</v>
      </c>
      <c r="I4" s="84" t="s">
        <v>116</v>
      </c>
      <c r="J4" s="84" t="s">
        <v>117</v>
      </c>
      <c r="K4" s="85" t="s">
        <v>142</v>
      </c>
      <c r="L4" s="84" t="s">
        <v>146</v>
      </c>
      <c r="M4" s="84" t="s">
        <v>147</v>
      </c>
      <c r="N4" s="85" t="s">
        <v>174</v>
      </c>
      <c r="O4" s="84" t="s">
        <v>148</v>
      </c>
      <c r="P4" s="84" t="s">
        <v>119</v>
      </c>
      <c r="Q4" s="85" t="s">
        <v>175</v>
      </c>
      <c r="R4" s="84" t="s">
        <v>176</v>
      </c>
      <c r="S4" s="97" t="s">
        <v>177</v>
      </c>
    </row>
    <row r="5" spans="2:28" ht="15" customHeight="1" x14ac:dyDescent="0.2">
      <c r="B5" s="91"/>
      <c r="C5" s="80" t="s">
        <v>122</v>
      </c>
      <c r="D5" s="226" t="s">
        <v>29</v>
      </c>
      <c r="E5" s="80" t="s">
        <v>32</v>
      </c>
      <c r="F5" s="82" t="s">
        <v>125</v>
      </c>
      <c r="G5" s="80" t="s">
        <v>126</v>
      </c>
      <c r="H5" s="82" t="s">
        <v>134</v>
      </c>
      <c r="I5" s="82" t="s">
        <v>128</v>
      </c>
      <c r="J5" s="82" t="s">
        <v>127</v>
      </c>
      <c r="K5" s="80" t="s">
        <v>130</v>
      </c>
      <c r="L5" s="82" t="s">
        <v>131</v>
      </c>
      <c r="M5" s="82" t="s">
        <v>129</v>
      </c>
      <c r="N5" s="80" t="s">
        <v>132</v>
      </c>
      <c r="O5" s="82" t="s">
        <v>133</v>
      </c>
      <c r="P5" s="82" t="s">
        <v>135</v>
      </c>
      <c r="Q5" s="80" t="s">
        <v>136</v>
      </c>
      <c r="R5" s="82" t="s">
        <v>137</v>
      </c>
      <c r="S5" s="81" t="s">
        <v>138</v>
      </c>
    </row>
    <row r="6" spans="2:28" ht="15" customHeight="1" x14ac:dyDescent="0.2">
      <c r="B6" s="91"/>
      <c r="C6" s="35" t="s">
        <v>123</v>
      </c>
      <c r="D6" s="227"/>
      <c r="E6" s="35" t="s">
        <v>124</v>
      </c>
      <c r="F6" s="83" t="s">
        <v>124</v>
      </c>
      <c r="G6" s="35" t="s">
        <v>124</v>
      </c>
      <c r="H6" s="83" t="s">
        <v>3</v>
      </c>
      <c r="I6" s="83" t="s">
        <v>124</v>
      </c>
      <c r="J6" s="83" t="s">
        <v>124</v>
      </c>
      <c r="K6" s="35" t="s">
        <v>140</v>
      </c>
      <c r="L6" s="83" t="s">
        <v>3</v>
      </c>
      <c r="M6" s="83" t="s">
        <v>139</v>
      </c>
      <c r="N6" s="35" t="s">
        <v>140</v>
      </c>
      <c r="O6" s="83" t="s">
        <v>3</v>
      </c>
      <c r="P6" s="83" t="s">
        <v>3</v>
      </c>
      <c r="Q6" s="35" t="s">
        <v>4</v>
      </c>
      <c r="R6" s="83" t="s">
        <v>4</v>
      </c>
      <c r="S6" s="98" t="s">
        <v>4</v>
      </c>
    </row>
    <row r="7" spans="2:28" ht="21.75" customHeight="1" x14ac:dyDescent="0.2">
      <c r="B7" s="92">
        <v>250</v>
      </c>
      <c r="C7" s="87">
        <v>500</v>
      </c>
      <c r="D7" s="62" t="s">
        <v>15</v>
      </c>
      <c r="E7" s="63">
        <v>0.5</v>
      </c>
      <c r="F7" s="64">
        <f>B7/1000</f>
        <v>0.25</v>
      </c>
      <c r="G7" s="63">
        <v>0.25</v>
      </c>
      <c r="H7" s="96">
        <f>E7*F7*G7</f>
        <v>3.125E-2</v>
      </c>
      <c r="I7" s="64">
        <v>0.16</v>
      </c>
      <c r="J7" s="64">
        <f>I7/2</f>
        <v>0.08</v>
      </c>
      <c r="K7" s="63">
        <f>(PI()*(J7^2))</f>
        <v>2.0106192982974676E-2</v>
      </c>
      <c r="L7" s="64">
        <f>K7*G7</f>
        <v>5.0265482457436689E-3</v>
      </c>
      <c r="M7" s="62">
        <v>2</v>
      </c>
      <c r="N7" s="63">
        <f>K7*M7</f>
        <v>4.0212385965949352E-2</v>
      </c>
      <c r="O7" s="64">
        <f>L7*M7</f>
        <v>1.0053096491487338E-2</v>
      </c>
      <c r="P7" s="64">
        <f>H7-O7</f>
        <v>2.1196903508512662E-2</v>
      </c>
      <c r="Q7" s="66">
        <f>P7*C7</f>
        <v>10.598451754256331</v>
      </c>
      <c r="R7" s="67">
        <f>Q7*1.05</f>
        <v>11.128374341969147</v>
      </c>
      <c r="S7" s="68">
        <f>Q7*1.3</f>
        <v>13.77798728053323</v>
      </c>
      <c r="T7" s="61"/>
    </row>
    <row r="8" spans="2:28" ht="21.75" customHeight="1" x14ac:dyDescent="0.2">
      <c r="B8" s="93">
        <v>300</v>
      </c>
      <c r="C8" s="88">
        <v>500</v>
      </c>
      <c r="D8" s="69" t="s">
        <v>15</v>
      </c>
      <c r="E8" s="65">
        <v>0.5</v>
      </c>
      <c r="F8" s="70">
        <f>B8/1000</f>
        <v>0.3</v>
      </c>
      <c r="G8" s="65">
        <v>0.25</v>
      </c>
      <c r="H8" s="70">
        <f>E8*F8*G8</f>
        <v>3.7499999999999999E-2</v>
      </c>
      <c r="I8" s="70">
        <v>0.25</v>
      </c>
      <c r="J8" s="70">
        <f>I8/2</f>
        <v>0.125</v>
      </c>
      <c r="K8" s="65">
        <f>(PI()*(J8^2))</f>
        <v>4.9087385212340517E-2</v>
      </c>
      <c r="L8" s="70">
        <f>K8*G8</f>
        <v>1.2271846303085129E-2</v>
      </c>
      <c r="M8" s="69">
        <v>1</v>
      </c>
      <c r="N8" s="65">
        <f>K8*M8</f>
        <v>4.9087385212340517E-2</v>
      </c>
      <c r="O8" s="70">
        <f>L8*M8</f>
        <v>1.2271846303085129E-2</v>
      </c>
      <c r="P8" s="70">
        <f>H8-O8</f>
        <v>2.5228153696914869E-2</v>
      </c>
      <c r="Q8" s="71">
        <f>P8*C8</f>
        <v>12.614076848457435</v>
      </c>
      <c r="R8" s="72">
        <f>Q8*1.05</f>
        <v>13.244780690880306</v>
      </c>
      <c r="S8" s="73">
        <f>Q8*1.3</f>
        <v>16.398299902994665</v>
      </c>
      <c r="T8" s="61"/>
    </row>
    <row r="9" spans="2:28" ht="21.75" customHeight="1" x14ac:dyDescent="0.2">
      <c r="B9" s="94">
        <v>375</v>
      </c>
      <c r="C9" s="87">
        <v>500</v>
      </c>
      <c r="D9" s="62" t="s">
        <v>15</v>
      </c>
      <c r="E9" s="63">
        <v>0.5</v>
      </c>
      <c r="F9" s="64">
        <f>B9/1000</f>
        <v>0.375</v>
      </c>
      <c r="G9" s="63">
        <v>0.25</v>
      </c>
      <c r="H9" s="96">
        <f>E9*F9*G9</f>
        <v>4.6875E-2</v>
      </c>
      <c r="I9" s="64">
        <v>0.25</v>
      </c>
      <c r="J9" s="64">
        <f>I9/2</f>
        <v>0.125</v>
      </c>
      <c r="K9" s="63">
        <f>(PI()*(J9^2))</f>
        <v>4.9087385212340517E-2</v>
      </c>
      <c r="L9" s="64">
        <f>K9*G9</f>
        <v>1.2271846303085129E-2</v>
      </c>
      <c r="M9" s="62">
        <v>1</v>
      </c>
      <c r="N9" s="63">
        <f>K9*M9</f>
        <v>4.9087385212340517E-2</v>
      </c>
      <c r="O9" s="64">
        <f>L9*M9</f>
        <v>1.2271846303085129E-2</v>
      </c>
      <c r="P9" s="64">
        <f>H9-O9</f>
        <v>3.4603153696914871E-2</v>
      </c>
      <c r="Q9" s="66">
        <f>P9*C9</f>
        <v>17.301576848457437</v>
      </c>
      <c r="R9" s="67">
        <f>Q9*1.05</f>
        <v>18.166655690880308</v>
      </c>
      <c r="S9" s="68">
        <f>Q9*1.3</f>
        <v>22.492049902994669</v>
      </c>
    </row>
    <row r="10" spans="2:28" ht="21.75" customHeight="1" thickBot="1" x14ac:dyDescent="0.25">
      <c r="B10" s="95">
        <v>375</v>
      </c>
      <c r="C10" s="89">
        <v>500</v>
      </c>
      <c r="D10" s="74" t="s">
        <v>15</v>
      </c>
      <c r="E10" s="75">
        <v>0.5</v>
      </c>
      <c r="F10" s="76">
        <f>B10/1000</f>
        <v>0.375</v>
      </c>
      <c r="G10" s="75">
        <v>0.25</v>
      </c>
      <c r="H10" s="76">
        <f>E10*F10*G10</f>
        <v>4.6875E-2</v>
      </c>
      <c r="I10" s="76">
        <v>0.16</v>
      </c>
      <c r="J10" s="76">
        <f>I10/2</f>
        <v>0.08</v>
      </c>
      <c r="K10" s="75">
        <f>(PI()*(J10^2))</f>
        <v>2.0106192982974676E-2</v>
      </c>
      <c r="L10" s="76">
        <f>K10*G10</f>
        <v>5.0265482457436689E-3</v>
      </c>
      <c r="M10" s="74">
        <v>2</v>
      </c>
      <c r="N10" s="75">
        <f>K10*M10</f>
        <v>4.0212385965949352E-2</v>
      </c>
      <c r="O10" s="76">
        <f>L10*M10</f>
        <v>1.0053096491487338E-2</v>
      </c>
      <c r="P10" s="76">
        <f>H10-O10</f>
        <v>3.6821903508512666E-2</v>
      </c>
      <c r="Q10" s="77">
        <f>P10*C10</f>
        <v>18.410951754256331</v>
      </c>
      <c r="R10" s="78">
        <f>Q10*1.05</f>
        <v>19.331499341969149</v>
      </c>
      <c r="S10" s="79">
        <f>Q10*1.3</f>
        <v>23.934237280533232</v>
      </c>
    </row>
    <row r="18" spans="7:16" x14ac:dyDescent="0.2">
      <c r="P18" s="59"/>
    </row>
    <row r="22" spans="7:16" x14ac:dyDescent="0.2">
      <c r="G22" s="59"/>
      <c r="H22" s="59"/>
    </row>
  </sheetData>
  <mergeCells count="2">
    <mergeCell ref="D5:D6"/>
    <mergeCell ref="B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Блоки YTONG</vt:lpstr>
      <vt:lpstr>Перемыч YTONG</vt:lpstr>
      <vt:lpstr>О-блоки YTONG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kolyakopa</dc:creator>
  <cp:lastModifiedBy>kolyakopa</cp:lastModifiedBy>
  <cp:lastPrinted>2018-01-31T13:11:07Z</cp:lastPrinted>
  <dcterms:created xsi:type="dcterms:W3CDTF">2017-09-26T11:35:07Z</dcterms:created>
  <dcterms:modified xsi:type="dcterms:W3CDTF">2018-02-13T12:50:28Z</dcterms:modified>
</cp:coreProperties>
</file>